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6.bin" ContentType="application/vnd.openxmlformats-officedocument.oleObject"/>
  <Override PartName="/xl/comments8.xml" ContentType="application/vnd.openxmlformats-officedocument.spreadsheetml.comments+xml"/>
  <Override PartName="/xl/embeddings/oleObject12.bin" ContentType="application/vnd.openxmlformats-officedocument.oleObject"/>
  <Override PartName="/xl/embeddings/oleObject21.bin" ContentType="application/vnd.openxmlformats-officedocument.oleObject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embeddings/oleObject4.bin" ContentType="application/vnd.openxmlformats-officedocument.oleObject"/>
  <Override PartName="/xl/comments6.xml" ContentType="application/vnd.openxmlformats-officedocument.spreadsheetml.comments+xml"/>
  <Override PartName="/xl/embeddings/oleObject10.bin" ContentType="application/vnd.openxmlformats-officedocument.oleObject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worksheets/sheet1.xml" ContentType="application/vnd.openxmlformats-officedocument.spreadsheetml.worksheet+xml"/>
  <Override PartName="/xl/comments14.xml" ContentType="application/vnd.openxmlformats-officedocument.spreadsheetml.comments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embeddings/oleObject19.bin" ContentType="application/vnd.openxmlformats-officedocument.oleObject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comments10.xml" ContentType="application/vnd.openxmlformats-officedocument.spreadsheetml.comments+xml"/>
  <Override PartName="/xl/embeddings/oleObject9.bin" ContentType="application/vnd.openxmlformats-officedocument.oleObject"/>
  <Override PartName="/xl/comments11.xml" ContentType="application/vnd.openxmlformats-officedocument.spreadsheetml.comments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embeddings/oleObject7.bin" ContentType="application/vnd.openxmlformats-officedocument.oleObject"/>
  <Override PartName="/xl/embeddings/oleObject15.bin" ContentType="application/vnd.openxmlformats-officedocument.oleObject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embeddings/oleObject5.bin" ContentType="application/vnd.openxmlformats-officedocument.oleObject"/>
  <Override PartName="/xl/comments9.xml" ContentType="application/vnd.openxmlformats-officedocument.spreadsheetml.comments+xml"/>
  <Override PartName="/xl/embeddings/oleObject13.bin" ContentType="application/vnd.openxmlformats-officedocument.oleObject"/>
  <Override PartName="/xl/embeddings/oleObject22.bin" ContentType="application/vnd.openxmlformats-officedocument.oleObject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comments7.xml" ContentType="application/vnd.openxmlformats-officedocument.spreadsheetml.comments+xml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17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comments13.xml" ContentType="application/vnd.openxmlformats-officedocument.spreadsheetml.comments+xml"/>
  <Override PartName="/xl/embeddings/oleObject18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ThisWorkbook" defaultThemeVersion="124226"/>
  <bookViews>
    <workbookView xWindow="-3705" yWindow="180" windowWidth="15480" windowHeight="7785" firstSheet="20" activeTab="20"/>
  </bookViews>
  <sheets>
    <sheet name="Maq-Iny-Cin MAYO " sheetId="6" r:id="rId1"/>
    <sheet name="Maq-Iny-Cin JUNIO " sheetId="1" r:id="rId2"/>
    <sheet name="Maq-Iny-Cin JULIO" sheetId="7" r:id="rId3"/>
    <sheet name="Maq-Iny-Cin AGOSTO" sheetId="8" r:id="rId4"/>
    <sheet name="Maq-Iny-Cin SEPTIEMBRE" sheetId="9" r:id="rId5"/>
    <sheet name="Maq-Iny-Cin OCTUBRE" sheetId="10" r:id="rId6"/>
    <sheet name="Maq-Iny-Cin NOVIEMBRE" sheetId="11" r:id="rId7"/>
    <sheet name="Maq-Iny-Cin DICIEMBRE " sheetId="13" r:id="rId8"/>
    <sheet name="Maq-Iny-Cin ENERO 13" sheetId="15" r:id="rId9"/>
    <sheet name="Maq-Iny-Cin FEBRERO 13" sheetId="16" r:id="rId10"/>
    <sheet name="Maq-Iny-Cin MARZO 13" sheetId="18" r:id="rId11"/>
    <sheet name="Maq-Iny-Cin ABRIL 13" sheetId="19" r:id="rId12"/>
    <sheet name="Maq-Iny-Cin MAYO 13" sheetId="20" r:id="rId13"/>
    <sheet name="Maq-Iny-Cin JUNIO 13" sheetId="21" r:id="rId14"/>
    <sheet name="Maq-Iny-Cin AGOSTO  13" sheetId="24" r:id="rId15"/>
    <sheet name="Maq-Iny-Cin JULIO 13" sheetId="22" r:id="rId16"/>
    <sheet name="Maq-Iny-Cin SEPTIEMBRE  13" sheetId="25" r:id="rId17"/>
    <sheet name="Maq-Iny-Cin OCTUBRE  13" sheetId="26" r:id="rId18"/>
    <sheet name="Maq-Iny-Cin NOVIEMBRE13 " sheetId="27" r:id="rId19"/>
    <sheet name="Maq-Iny-cin DICIEMBRE13 " sheetId="33" r:id="rId20"/>
    <sheet name="Maq-Iny-cin MARZO-14" sheetId="34" r:id="rId21"/>
    <sheet name="RELACION " sheetId="12" r:id="rId22"/>
    <sheet name="CONCENTRADO 2012" sheetId="14" r:id="rId23"/>
    <sheet name="HOJA 1 " sheetId="5" r:id="rId24"/>
    <sheet name="Hoja3" sheetId="3" r:id="rId25"/>
    <sheet name="Hoja1" sheetId="23" r:id="rId26"/>
  </sheets>
  <calcPr calcId="124519"/>
</workbook>
</file>

<file path=xl/calcChain.xml><?xml version="1.0" encoding="utf-8"?>
<calcChain xmlns="http://schemas.openxmlformats.org/spreadsheetml/2006/main">
  <c r="N68" i="34"/>
  <c r="M68"/>
  <c r="L68"/>
  <c r="K68"/>
  <c r="J68"/>
  <c r="I68"/>
  <c r="H68"/>
  <c r="G68"/>
  <c r="F68"/>
  <c r="AH68"/>
  <c r="AC68"/>
  <c r="AN68"/>
  <c r="AM68"/>
  <c r="AL68"/>
  <c r="AK68"/>
  <c r="AJ68"/>
  <c r="AS58"/>
  <c r="AR58"/>
  <c r="AO58"/>
  <c r="U58"/>
  <c r="AJ58" s="1"/>
  <c r="P58"/>
  <c r="AW59" s="1"/>
  <c r="K58"/>
  <c r="P59" s="1"/>
  <c r="AT40"/>
  <c r="AJ40"/>
  <c r="E319" i="12"/>
  <c r="E320"/>
  <c r="E321"/>
  <c r="E322"/>
  <c r="E318"/>
  <c r="E310"/>
  <c r="AR55" i="34"/>
  <c r="AO55"/>
  <c r="U55"/>
  <c r="AJ55" s="1"/>
  <c r="P55"/>
  <c r="W56" s="1"/>
  <c r="AW56" s="1"/>
  <c r="K55"/>
  <c r="P56" s="1"/>
  <c r="AR52"/>
  <c r="AO52"/>
  <c r="U52"/>
  <c r="AJ52" s="1"/>
  <c r="P52"/>
  <c r="W53" s="1"/>
  <c r="AW53" s="1"/>
  <c r="K52"/>
  <c r="P53" s="1"/>
  <c r="AR49"/>
  <c r="AO49"/>
  <c r="U49"/>
  <c r="AJ49" s="1"/>
  <c r="P49"/>
  <c r="W50" s="1"/>
  <c r="AW50" s="1"/>
  <c r="K49"/>
  <c r="P50" s="1"/>
  <c r="AR46"/>
  <c r="AO46"/>
  <c r="U46"/>
  <c r="AJ46" s="1"/>
  <c r="P46"/>
  <c r="W47" s="1"/>
  <c r="AW47" s="1"/>
  <c r="K46"/>
  <c r="P47" s="1"/>
  <c r="AR43"/>
  <c r="AO43"/>
  <c r="U43"/>
  <c r="AJ43" s="1"/>
  <c r="P43"/>
  <c r="K43"/>
  <c r="P44" s="1"/>
  <c r="AR40"/>
  <c r="AO40"/>
  <c r="U40"/>
  <c r="P40"/>
  <c r="W41" s="1"/>
  <c r="AW41" s="1"/>
  <c r="K40"/>
  <c r="P41" s="1"/>
  <c r="AR34"/>
  <c r="AO34"/>
  <c r="U34"/>
  <c r="AJ34" s="1"/>
  <c r="P34"/>
  <c r="K34"/>
  <c r="P35" s="1"/>
  <c r="AR31"/>
  <c r="AO31"/>
  <c r="U31"/>
  <c r="AJ31" s="1"/>
  <c r="P31"/>
  <c r="K31"/>
  <c r="P32" s="1"/>
  <c r="AR28"/>
  <c r="AO28"/>
  <c r="U28"/>
  <c r="AJ28" s="1"/>
  <c r="P28"/>
  <c r="K28"/>
  <c r="P29" s="1"/>
  <c r="AR25"/>
  <c r="AO25"/>
  <c r="U25"/>
  <c r="AJ25" s="1"/>
  <c r="P25"/>
  <c r="K25"/>
  <c r="P26" s="1"/>
  <c r="AR22"/>
  <c r="AO22"/>
  <c r="U22"/>
  <c r="AJ22" s="1"/>
  <c r="P22"/>
  <c r="K22"/>
  <c r="P23" s="1"/>
  <c r="AN19"/>
  <c r="AN16"/>
  <c r="AN13"/>
  <c r="AR19"/>
  <c r="AO19"/>
  <c r="U19"/>
  <c r="AJ19" s="1"/>
  <c r="P19"/>
  <c r="K19"/>
  <c r="P20" s="1"/>
  <c r="AR16"/>
  <c r="AO16"/>
  <c r="U16"/>
  <c r="AJ16" s="1"/>
  <c r="P16"/>
  <c r="K16"/>
  <c r="P17" s="1"/>
  <c r="AT13"/>
  <c r="AR13"/>
  <c r="AO13"/>
  <c r="U13"/>
  <c r="AJ13" s="1"/>
  <c r="P13"/>
  <c r="K13"/>
  <c r="P14" s="1"/>
  <c r="AT58" l="1"/>
  <c r="AU58" s="1"/>
  <c r="AN58"/>
  <c r="AZ58" s="1"/>
  <c r="AY58"/>
  <c r="AW58"/>
  <c r="AT55"/>
  <c r="AY55"/>
  <c r="AN55"/>
  <c r="AZ55" s="1"/>
  <c r="AY49"/>
  <c r="AT49"/>
  <c r="AN49"/>
  <c r="AZ49" s="1"/>
  <c r="AT52"/>
  <c r="AN52"/>
  <c r="AZ52" s="1"/>
  <c r="AY52"/>
  <c r="W49"/>
  <c r="AW49" s="1"/>
  <c r="W55"/>
  <c r="AW55" s="1"/>
  <c r="W52"/>
  <c r="AW52" s="1"/>
  <c r="AT46"/>
  <c r="AN46"/>
  <c r="AZ46" s="1"/>
  <c r="AY46"/>
  <c r="W46"/>
  <c r="AW46" s="1"/>
  <c r="W44"/>
  <c r="AW44" s="1"/>
  <c r="AT43"/>
  <c r="AN43"/>
  <c r="AZ43" s="1"/>
  <c r="AY43"/>
  <c r="W43"/>
  <c r="AW43" s="1"/>
  <c r="AN40"/>
  <c r="AZ40" s="1"/>
  <c r="AY40"/>
  <c r="W40"/>
  <c r="AW40" s="1"/>
  <c r="W35"/>
  <c r="AW35" s="1"/>
  <c r="AT34"/>
  <c r="AN34"/>
  <c r="AZ34" s="1"/>
  <c r="AY34"/>
  <c r="W34"/>
  <c r="AW34" s="1"/>
  <c r="W32"/>
  <c r="AW32" s="1"/>
  <c r="W29"/>
  <c r="AW29" s="1"/>
  <c r="AY28"/>
  <c r="AT28"/>
  <c r="AN28"/>
  <c r="AZ28" s="1"/>
  <c r="AT31"/>
  <c r="AN31"/>
  <c r="AZ31" s="1"/>
  <c r="AY31"/>
  <c r="W28"/>
  <c r="AW28" s="1"/>
  <c r="W31"/>
  <c r="AW31" s="1"/>
  <c r="W26"/>
  <c r="AW26" s="1"/>
  <c r="W23"/>
  <c r="AW23" s="1"/>
  <c r="AY22"/>
  <c r="AT22"/>
  <c r="AN22"/>
  <c r="AZ22" s="1"/>
  <c r="AT25"/>
  <c r="AN25"/>
  <c r="AZ25" s="1"/>
  <c r="AY25"/>
  <c r="W22"/>
  <c r="AW22" s="1"/>
  <c r="W25"/>
  <c r="AW25" s="1"/>
  <c r="W20"/>
  <c r="AW20" s="1"/>
  <c r="AZ19"/>
  <c r="AT19"/>
  <c r="AY19"/>
  <c r="W19"/>
  <c r="AW19" s="1"/>
  <c r="W17"/>
  <c r="AW17" s="1"/>
  <c r="AZ16"/>
  <c r="AT16"/>
  <c r="AY16"/>
  <c r="W16"/>
  <c r="AW16" s="1"/>
  <c r="W14"/>
  <c r="AW14" s="1"/>
  <c r="AZ13"/>
  <c r="AU13"/>
  <c r="AS16" s="1"/>
  <c r="AY13"/>
  <c r="W13"/>
  <c r="AW13" s="1"/>
  <c r="AW77" i="33"/>
  <c r="AW76"/>
  <c r="AS76"/>
  <c r="AR76"/>
  <c r="AO76"/>
  <c r="U76"/>
  <c r="AJ76" s="1"/>
  <c r="AM74"/>
  <c r="AL74"/>
  <c r="AK74"/>
  <c r="AM72"/>
  <c r="AL72"/>
  <c r="AK72"/>
  <c r="N72"/>
  <c r="M72"/>
  <c r="J72"/>
  <c r="I72"/>
  <c r="H72"/>
  <c r="G72"/>
  <c r="F72"/>
  <c r="AR64"/>
  <c r="AO64"/>
  <c r="AN64"/>
  <c r="U64"/>
  <c r="AJ64" s="1"/>
  <c r="P64"/>
  <c r="W65" s="1"/>
  <c r="AW65" s="1"/>
  <c r="K64"/>
  <c r="P65" s="1"/>
  <c r="AR61"/>
  <c r="AO61"/>
  <c r="AN61"/>
  <c r="AZ61" s="1"/>
  <c r="U61"/>
  <c r="AJ61" s="1"/>
  <c r="P61"/>
  <c r="W62" s="1"/>
  <c r="AW62" s="1"/>
  <c r="K61"/>
  <c r="P62" s="1"/>
  <c r="AR58"/>
  <c r="AO58"/>
  <c r="AN58"/>
  <c r="AZ58" s="1"/>
  <c r="U58"/>
  <c r="AJ58" s="1"/>
  <c r="P58"/>
  <c r="W59" s="1"/>
  <c r="AW59" s="1"/>
  <c r="K58"/>
  <c r="P59" s="1"/>
  <c r="AR52"/>
  <c r="AO52"/>
  <c r="AN52"/>
  <c r="AZ52" s="1"/>
  <c r="U52"/>
  <c r="AJ52" s="1"/>
  <c r="P52"/>
  <c r="W53" s="1"/>
  <c r="AW53" s="1"/>
  <c r="K52"/>
  <c r="P53" s="1"/>
  <c r="AR49"/>
  <c r="AO49"/>
  <c r="AN49"/>
  <c r="AZ49" s="1"/>
  <c r="U49"/>
  <c r="AJ49" s="1"/>
  <c r="P49"/>
  <c r="W50" s="1"/>
  <c r="AW50" s="1"/>
  <c r="K49"/>
  <c r="P50" s="1"/>
  <c r="AR46"/>
  <c r="AO46"/>
  <c r="AN46"/>
  <c r="AZ46" s="1"/>
  <c r="U46"/>
  <c r="AJ46" s="1"/>
  <c r="P46"/>
  <c r="W47" s="1"/>
  <c r="AW47" s="1"/>
  <c r="K46"/>
  <c r="P47" s="1"/>
  <c r="AR43"/>
  <c r="AO43"/>
  <c r="AN43"/>
  <c r="AZ43" s="1"/>
  <c r="U43"/>
  <c r="AJ43" s="1"/>
  <c r="P43"/>
  <c r="W44" s="1"/>
  <c r="AW44" s="1"/>
  <c r="K43"/>
  <c r="P44" s="1"/>
  <c r="AR40"/>
  <c r="AO40"/>
  <c r="AN40"/>
  <c r="AZ40" s="1"/>
  <c r="U40"/>
  <c r="AJ40" s="1"/>
  <c r="P40"/>
  <c r="W41" s="1"/>
  <c r="AW41" s="1"/>
  <c r="K40"/>
  <c r="P41" s="1"/>
  <c r="AR37"/>
  <c r="AO37"/>
  <c r="AN37"/>
  <c r="AZ37" s="1"/>
  <c r="U37"/>
  <c r="AJ37" s="1"/>
  <c r="P37"/>
  <c r="W38" s="1"/>
  <c r="AW38" s="1"/>
  <c r="K37"/>
  <c r="P38" s="1"/>
  <c r="AR34"/>
  <c r="AO34"/>
  <c r="AN34"/>
  <c r="AZ34" s="1"/>
  <c r="U34"/>
  <c r="AJ34" s="1"/>
  <c r="P34"/>
  <c r="W35" s="1"/>
  <c r="AW35" s="1"/>
  <c r="K34"/>
  <c r="P35" s="1"/>
  <c r="AR31"/>
  <c r="AO31"/>
  <c r="AN31"/>
  <c r="AZ31" s="1"/>
  <c r="U31"/>
  <c r="AJ31" s="1"/>
  <c r="P31"/>
  <c r="W31" s="1"/>
  <c r="AW31" s="1"/>
  <c r="K31"/>
  <c r="P32" s="1"/>
  <c r="AR25"/>
  <c r="AO25"/>
  <c r="AN25"/>
  <c r="AZ25" s="1"/>
  <c r="U25"/>
  <c r="AJ25" s="1"/>
  <c r="P25"/>
  <c r="W26" s="1"/>
  <c r="AW26" s="1"/>
  <c r="K25"/>
  <c r="P26" s="1"/>
  <c r="AR22"/>
  <c r="AO22"/>
  <c r="AN22"/>
  <c r="AZ22" s="1"/>
  <c r="U22"/>
  <c r="AJ22" s="1"/>
  <c r="P22"/>
  <c r="W23" s="1"/>
  <c r="AW23" s="1"/>
  <c r="K22"/>
  <c r="P23" s="1"/>
  <c r="AR19"/>
  <c r="AO19"/>
  <c r="AN19"/>
  <c r="AN72" s="1"/>
  <c r="U19"/>
  <c r="AJ19" s="1"/>
  <c r="P19"/>
  <c r="W19" s="1"/>
  <c r="AW19" s="1"/>
  <c r="K19"/>
  <c r="P20" s="1"/>
  <c r="AR13"/>
  <c r="AO13"/>
  <c r="AN13"/>
  <c r="AN74" s="1"/>
  <c r="U13"/>
  <c r="AJ13" s="1"/>
  <c r="P13"/>
  <c r="W13" s="1"/>
  <c r="AW13" s="1"/>
  <c r="K13"/>
  <c r="P14" s="1"/>
  <c r="P72" s="1"/>
  <c r="AU16" i="34" l="1"/>
  <c r="AS19" s="1"/>
  <c r="AU19" s="1"/>
  <c r="AS22" s="1"/>
  <c r="AU22" s="1"/>
  <c r="AS25" s="1"/>
  <c r="AU25" s="1"/>
  <c r="AS28" s="1"/>
  <c r="AU28" s="1"/>
  <c r="AS31" s="1"/>
  <c r="AU31" s="1"/>
  <c r="AS34" s="1"/>
  <c r="AU34" s="1"/>
  <c r="AU40" s="1"/>
  <c r="AS43" s="1"/>
  <c r="AU43" s="1"/>
  <c r="AS46" s="1"/>
  <c r="AU46" s="1"/>
  <c r="AS49" s="1"/>
  <c r="AU49" s="1"/>
  <c r="AS52" s="1"/>
  <c r="AU52" s="1"/>
  <c r="AS55" s="1"/>
  <c r="AU55" s="1"/>
  <c r="AJ74" i="33"/>
  <c r="AY13"/>
  <c r="AT13"/>
  <c r="AU13" s="1"/>
  <c r="AY19"/>
  <c r="AJ72"/>
  <c r="AT19"/>
  <c r="AU19" s="1"/>
  <c r="AS22" s="1"/>
  <c r="AT22"/>
  <c r="AY22"/>
  <c r="AY25"/>
  <c r="AT25"/>
  <c r="AY31"/>
  <c r="AT31"/>
  <c r="AU31" s="1"/>
  <c r="AS34" s="1"/>
  <c r="AU34" s="1"/>
  <c r="AS37" s="1"/>
  <c r="AT34"/>
  <c r="AY34"/>
  <c r="AY37"/>
  <c r="AT37"/>
  <c r="AT40"/>
  <c r="AY40"/>
  <c r="AY43"/>
  <c r="AT43"/>
  <c r="AT46"/>
  <c r="AY46"/>
  <c r="AY49"/>
  <c r="AT49"/>
  <c r="AT52"/>
  <c r="AY52"/>
  <c r="AT58"/>
  <c r="AU58" s="1"/>
  <c r="AS61" s="1"/>
  <c r="AY58"/>
  <c r="AY61"/>
  <c r="AT61"/>
  <c r="AT64"/>
  <c r="AY64"/>
  <c r="AZ76"/>
  <c r="AT76"/>
  <c r="AU76" s="1"/>
  <c r="AY76"/>
  <c r="AZ64"/>
  <c r="AZ13"/>
  <c r="W14"/>
  <c r="AW14" s="1"/>
  <c r="AZ19"/>
  <c r="W20"/>
  <c r="AW20" s="1"/>
  <c r="W25"/>
  <c r="AW25" s="1"/>
  <c r="W32"/>
  <c r="AW32" s="1"/>
  <c r="W37"/>
  <c r="AW37" s="1"/>
  <c r="W43"/>
  <c r="AW43" s="1"/>
  <c r="W49"/>
  <c r="AW49" s="1"/>
  <c r="W58"/>
  <c r="AW58" s="1"/>
  <c r="W61"/>
  <c r="AW61" s="1"/>
  <c r="K72"/>
  <c r="W22"/>
  <c r="AW22" s="1"/>
  <c r="W34"/>
  <c r="AW34" s="1"/>
  <c r="W40"/>
  <c r="AW40" s="1"/>
  <c r="W46"/>
  <c r="AW46" s="1"/>
  <c r="W52"/>
  <c r="AW52" s="1"/>
  <c r="W64"/>
  <c r="AW64" s="1"/>
  <c r="AU61" l="1"/>
  <c r="AS64" s="1"/>
  <c r="AU64" s="1"/>
  <c r="AU37"/>
  <c r="AS40" s="1"/>
  <c r="AU40" s="1"/>
  <c r="AS43" s="1"/>
  <c r="AU43" s="1"/>
  <c r="AS46" s="1"/>
  <c r="AU46" s="1"/>
  <c r="AS49" s="1"/>
  <c r="AU49" s="1"/>
  <c r="AS52" s="1"/>
  <c r="AU52" s="1"/>
  <c r="AU22"/>
  <c r="AS25" s="1"/>
  <c r="AU25" s="1"/>
  <c r="P36" i="27" l="1"/>
  <c r="AN36"/>
  <c r="AM36"/>
  <c r="AL36"/>
  <c r="AK36"/>
  <c r="AJ36"/>
  <c r="AS28"/>
  <c r="AR28"/>
  <c r="AO28"/>
  <c r="AN28"/>
  <c r="U28"/>
  <c r="AJ28" s="1"/>
  <c r="P28"/>
  <c r="W29" s="1"/>
  <c r="AW29" s="1"/>
  <c r="K28"/>
  <c r="P29" s="1"/>
  <c r="AS25"/>
  <c r="AR25"/>
  <c r="AO25"/>
  <c r="AN25"/>
  <c r="U25"/>
  <c r="AJ25" s="1"/>
  <c r="P25"/>
  <c r="W26" s="1"/>
  <c r="AW26" s="1"/>
  <c r="K25"/>
  <c r="P26" s="1"/>
  <c r="AS22"/>
  <c r="AR22"/>
  <c r="AO22"/>
  <c r="AN22"/>
  <c r="U22"/>
  <c r="AJ22" s="1"/>
  <c r="P22"/>
  <c r="W23" s="1"/>
  <c r="AW23" s="1"/>
  <c r="K22"/>
  <c r="P23" s="1"/>
  <c r="AS19"/>
  <c r="AR19"/>
  <c r="AO19"/>
  <c r="AN19"/>
  <c r="U19"/>
  <c r="AJ19" s="1"/>
  <c r="P19"/>
  <c r="W20" s="1"/>
  <c r="AW20" s="1"/>
  <c r="K19"/>
  <c r="P20" s="1"/>
  <c r="AS16"/>
  <c r="AR16"/>
  <c r="AO16"/>
  <c r="AN16"/>
  <c r="U16"/>
  <c r="AJ16" s="1"/>
  <c r="P16"/>
  <c r="W17" s="1"/>
  <c r="AW17" s="1"/>
  <c r="K16"/>
  <c r="P17" s="1"/>
  <c r="AR13"/>
  <c r="AO13"/>
  <c r="AN13"/>
  <c r="U13"/>
  <c r="AJ13" s="1"/>
  <c r="P13"/>
  <c r="K13"/>
  <c r="P14" s="1"/>
  <c r="AM106" i="26"/>
  <c r="AL106"/>
  <c r="AK106"/>
  <c r="AJ106"/>
  <c r="P104"/>
  <c r="N104"/>
  <c r="M104"/>
  <c r="K104"/>
  <c r="J104"/>
  <c r="I104"/>
  <c r="H104"/>
  <c r="G104"/>
  <c r="F104"/>
  <c r="AC104"/>
  <c r="W104"/>
  <c r="AM104"/>
  <c r="AL104"/>
  <c r="AK104"/>
  <c r="AJ104"/>
  <c r="AT28" i="27" l="1"/>
  <c r="AU28" s="1"/>
  <c r="AY28"/>
  <c r="AZ28"/>
  <c r="W28"/>
  <c r="AW28" s="1"/>
  <c r="AT25"/>
  <c r="AY25"/>
  <c r="AU25"/>
  <c r="AZ25"/>
  <c r="W25"/>
  <c r="AW25" s="1"/>
  <c r="AT22"/>
  <c r="AY22"/>
  <c r="AU22"/>
  <c r="AZ22"/>
  <c r="W22"/>
  <c r="AW22" s="1"/>
  <c r="AT19"/>
  <c r="AY19"/>
  <c r="AU19"/>
  <c r="AZ19"/>
  <c r="W19"/>
  <c r="AW19" s="1"/>
  <c r="AZ16"/>
  <c r="AT16"/>
  <c r="AU16" s="1"/>
  <c r="AY16"/>
  <c r="W16"/>
  <c r="AW16" s="1"/>
  <c r="W14"/>
  <c r="AW14" s="1"/>
  <c r="AZ13"/>
  <c r="AT13"/>
  <c r="AU13" s="1"/>
  <c r="AY13"/>
  <c r="W13"/>
  <c r="AR88" i="26"/>
  <c r="AO88"/>
  <c r="AN88"/>
  <c r="U88"/>
  <c r="AJ88" s="1"/>
  <c r="P88"/>
  <c r="K88"/>
  <c r="P89" s="1"/>
  <c r="W102"/>
  <c r="AC102"/>
  <c r="AH102"/>
  <c r="AM102"/>
  <c r="AL102"/>
  <c r="AK102"/>
  <c r="AJ102"/>
  <c r="AH100"/>
  <c r="AC100"/>
  <c r="W100"/>
  <c r="AM100"/>
  <c r="AL100"/>
  <c r="AK100"/>
  <c r="AJ100"/>
  <c r="K82"/>
  <c r="K79"/>
  <c r="P83"/>
  <c r="AS82"/>
  <c r="AR82"/>
  <c r="AO82"/>
  <c r="AN82"/>
  <c r="U82"/>
  <c r="AJ82" s="1"/>
  <c r="P82"/>
  <c r="W83" s="1"/>
  <c r="AW83" s="1"/>
  <c r="AS79"/>
  <c r="AR79"/>
  <c r="AO79"/>
  <c r="AN79"/>
  <c r="U79"/>
  <c r="AJ79" s="1"/>
  <c r="P79"/>
  <c r="P80"/>
  <c r="AS76"/>
  <c r="AR76"/>
  <c r="AO76"/>
  <c r="AN76"/>
  <c r="U76"/>
  <c r="AJ76" s="1"/>
  <c r="P76"/>
  <c r="K76"/>
  <c r="P77" s="1"/>
  <c r="AS70"/>
  <c r="AR70"/>
  <c r="AO70"/>
  <c r="AN70"/>
  <c r="U70"/>
  <c r="AJ70" s="1"/>
  <c r="P70"/>
  <c r="K70"/>
  <c r="P71" s="1"/>
  <c r="AS67"/>
  <c r="AR67"/>
  <c r="AO67"/>
  <c r="AN67"/>
  <c r="U67"/>
  <c r="AJ67" s="1"/>
  <c r="P67"/>
  <c r="K67"/>
  <c r="P68" s="1"/>
  <c r="AR64"/>
  <c r="AO64"/>
  <c r="AN64"/>
  <c r="U64"/>
  <c r="AJ64" s="1"/>
  <c r="P64"/>
  <c r="K64"/>
  <c r="P65" s="1"/>
  <c r="AS58"/>
  <c r="AR58"/>
  <c r="AO58"/>
  <c r="AN58"/>
  <c r="U58"/>
  <c r="AJ58" s="1"/>
  <c r="P58"/>
  <c r="K58"/>
  <c r="P59" s="1"/>
  <c r="AR55"/>
  <c r="AO55"/>
  <c r="AN55"/>
  <c r="U55"/>
  <c r="AJ55" s="1"/>
  <c r="P55"/>
  <c r="K55"/>
  <c r="P56" s="1"/>
  <c r="AS49"/>
  <c r="AR49"/>
  <c r="AO49"/>
  <c r="AN49"/>
  <c r="U49"/>
  <c r="AJ49" s="1"/>
  <c r="P49"/>
  <c r="K49"/>
  <c r="P50" s="1"/>
  <c r="AR46"/>
  <c r="AO46"/>
  <c r="AN46"/>
  <c r="U46"/>
  <c r="AJ46" s="1"/>
  <c r="P46"/>
  <c r="K46"/>
  <c r="P47" s="1"/>
  <c r="AR40"/>
  <c r="AO40"/>
  <c r="AN40"/>
  <c r="U40"/>
  <c r="AJ40" s="1"/>
  <c r="P40"/>
  <c r="K40"/>
  <c r="P41" s="1"/>
  <c r="AW13" i="27" l="1"/>
  <c r="W89" i="26"/>
  <c r="AW89" s="1"/>
  <c r="AT88"/>
  <c r="AY88"/>
  <c r="AU88"/>
  <c r="AZ88"/>
  <c r="W88"/>
  <c r="AW88" s="1"/>
  <c r="W80"/>
  <c r="AW80" s="1"/>
  <c r="AZ82"/>
  <c r="AT82"/>
  <c r="AY82"/>
  <c r="AU82"/>
  <c r="W82"/>
  <c r="AW82" s="1"/>
  <c r="AT79"/>
  <c r="AU79" s="1"/>
  <c r="AY79"/>
  <c r="AZ79"/>
  <c r="W79"/>
  <c r="AW79" s="1"/>
  <c r="W77"/>
  <c r="AW77" s="1"/>
  <c r="AZ76"/>
  <c r="AT76"/>
  <c r="AU76" s="1"/>
  <c r="AY76"/>
  <c r="W76"/>
  <c r="AW76" s="1"/>
  <c r="W71"/>
  <c r="AW71" s="1"/>
  <c r="AT70"/>
  <c r="AY70"/>
  <c r="AU70"/>
  <c r="AZ70"/>
  <c r="W70"/>
  <c r="AW70" s="1"/>
  <c r="W68"/>
  <c r="AW68" s="1"/>
  <c r="AZ67"/>
  <c r="AT67"/>
  <c r="AU67" s="1"/>
  <c r="AY67"/>
  <c r="W67"/>
  <c r="AW67" s="1"/>
  <c r="W65"/>
  <c r="AW65" s="1"/>
  <c r="AZ64"/>
  <c r="AT64"/>
  <c r="AU64" s="1"/>
  <c r="AY64"/>
  <c r="W64"/>
  <c r="AW64" s="1"/>
  <c r="W59"/>
  <c r="AW59" s="1"/>
  <c r="AZ58"/>
  <c r="AT58"/>
  <c r="AU58" s="1"/>
  <c r="AY58"/>
  <c r="W58"/>
  <c r="AW58" s="1"/>
  <c r="W56"/>
  <c r="AW56" s="1"/>
  <c r="AT55"/>
  <c r="AU55" s="1"/>
  <c r="AY55"/>
  <c r="AZ55"/>
  <c r="W55"/>
  <c r="AW55" s="1"/>
  <c r="W50"/>
  <c r="AW50" s="1"/>
  <c r="AY49"/>
  <c r="AT49"/>
  <c r="AU49" s="1"/>
  <c r="AZ49"/>
  <c r="W49"/>
  <c r="AW49" s="1"/>
  <c r="W47"/>
  <c r="AW47" s="1"/>
  <c r="AZ46"/>
  <c r="AT46"/>
  <c r="AY46"/>
  <c r="W46"/>
  <c r="AW46" s="1"/>
  <c r="W41"/>
  <c r="AW41" s="1"/>
  <c r="AT40"/>
  <c r="AY40"/>
  <c r="AZ40"/>
  <c r="W40"/>
  <c r="AW40" s="1"/>
  <c r="AR37" l="1"/>
  <c r="AO37"/>
  <c r="AN37"/>
  <c r="U37"/>
  <c r="AJ37" s="1"/>
  <c r="P37"/>
  <c r="K37"/>
  <c r="P38" s="1"/>
  <c r="AR34"/>
  <c r="AO34"/>
  <c r="AN34"/>
  <c r="U34"/>
  <c r="AJ34" s="1"/>
  <c r="P34"/>
  <c r="W35" s="1"/>
  <c r="AW35" s="1"/>
  <c r="K34"/>
  <c r="P35" s="1"/>
  <c r="AR28"/>
  <c r="AO28"/>
  <c r="AN28"/>
  <c r="U28"/>
  <c r="AJ28" s="1"/>
  <c r="P28"/>
  <c r="K28"/>
  <c r="P29" s="1"/>
  <c r="AR25"/>
  <c r="AO25"/>
  <c r="AN25"/>
  <c r="U25"/>
  <c r="AJ25" s="1"/>
  <c r="P25"/>
  <c r="K25"/>
  <c r="P26" s="1"/>
  <c r="AR22"/>
  <c r="AO22"/>
  <c r="AN22"/>
  <c r="U22"/>
  <c r="AJ22" s="1"/>
  <c r="P22"/>
  <c r="K22"/>
  <c r="P23" s="1"/>
  <c r="AR16"/>
  <c r="AO16"/>
  <c r="AN16"/>
  <c r="U16"/>
  <c r="AJ16" s="1"/>
  <c r="P16"/>
  <c r="K16"/>
  <c r="P17" s="1"/>
  <c r="AR13"/>
  <c r="AO13"/>
  <c r="AN13"/>
  <c r="U13"/>
  <c r="AJ13" s="1"/>
  <c r="AT13" s="1"/>
  <c r="P13"/>
  <c r="W13" s="1"/>
  <c r="AW13" s="1"/>
  <c r="K13"/>
  <c r="P14" s="1"/>
  <c r="W38" l="1"/>
  <c r="AW38" s="1"/>
  <c r="AZ37"/>
  <c r="AT37"/>
  <c r="AY37"/>
  <c r="W37"/>
  <c r="AW37" s="1"/>
  <c r="AT34"/>
  <c r="AU34" s="1"/>
  <c r="AS37" s="1"/>
  <c r="AY34"/>
  <c r="AZ34"/>
  <c r="W34"/>
  <c r="AW34" s="1"/>
  <c r="W29"/>
  <c r="AW29" s="1"/>
  <c r="AT28"/>
  <c r="AY28"/>
  <c r="AZ28"/>
  <c r="W28"/>
  <c r="AW28" s="1"/>
  <c r="W26"/>
  <c r="AW26" s="1"/>
  <c r="AZ25"/>
  <c r="AT25"/>
  <c r="AY25"/>
  <c r="W25"/>
  <c r="AW25" s="1"/>
  <c r="W23"/>
  <c r="AW23" s="1"/>
  <c r="W17"/>
  <c r="AW17" s="1"/>
  <c r="AZ22"/>
  <c r="AT22"/>
  <c r="AU22" s="1"/>
  <c r="AS25" s="1"/>
  <c r="AY22"/>
  <c r="W22"/>
  <c r="AW22" s="1"/>
  <c r="AZ16"/>
  <c r="AT16"/>
  <c r="AU16" s="1"/>
  <c r="AY16"/>
  <c r="W16"/>
  <c r="AW16" s="1"/>
  <c r="AZ13"/>
  <c r="AY13"/>
  <c r="AU13"/>
  <c r="AS16" s="1"/>
  <c r="W14"/>
  <c r="AW14" s="1"/>
  <c r="AU25" l="1"/>
  <c r="AS28" s="1"/>
  <c r="AU28" s="1"/>
  <c r="AS46" s="1"/>
  <c r="AU46" s="1"/>
  <c r="AU37"/>
  <c r="AS40" s="1"/>
  <c r="AU40" s="1"/>
  <c r="M83" i="25"/>
  <c r="P83"/>
  <c r="N83"/>
  <c r="K83"/>
  <c r="J83"/>
  <c r="I83"/>
  <c r="H83"/>
  <c r="G83"/>
  <c r="F83"/>
  <c r="AM83"/>
  <c r="AL83"/>
  <c r="AK83"/>
  <c r="AM81"/>
  <c r="AL81"/>
  <c r="AK81"/>
  <c r="AJ81"/>
  <c r="AM79"/>
  <c r="AL79"/>
  <c r="AK79"/>
  <c r="AJ79"/>
  <c r="AK77"/>
  <c r="AM77"/>
  <c r="AL77"/>
  <c r="AR70"/>
  <c r="AO70"/>
  <c r="AN70"/>
  <c r="U70"/>
  <c r="AJ70" s="1"/>
  <c r="AJ77" s="1"/>
  <c r="AJ83" s="1"/>
  <c r="P70"/>
  <c r="W70" s="1"/>
  <c r="AW70" s="1"/>
  <c r="K70"/>
  <c r="P71" s="1"/>
  <c r="AR64"/>
  <c r="AO64"/>
  <c r="AN64"/>
  <c r="U64"/>
  <c r="AJ64" s="1"/>
  <c r="P64"/>
  <c r="K64"/>
  <c r="P65" s="1"/>
  <c r="AR61"/>
  <c r="AO61"/>
  <c r="AN61"/>
  <c r="U61"/>
  <c r="AJ61" s="1"/>
  <c r="P61"/>
  <c r="K61"/>
  <c r="P62" s="1"/>
  <c r="AZ70" l="1"/>
  <c r="W65"/>
  <c r="AW65" s="1"/>
  <c r="AY70"/>
  <c r="AT70"/>
  <c r="AU70" s="1"/>
  <c r="W71"/>
  <c r="AW71" s="1"/>
  <c r="AZ64"/>
  <c r="AT64"/>
  <c r="AY64"/>
  <c r="W64"/>
  <c r="AW64" s="1"/>
  <c r="W62"/>
  <c r="AW62" s="1"/>
  <c r="AZ61"/>
  <c r="AT61"/>
  <c r="AU61" s="1"/>
  <c r="AS64" s="1"/>
  <c r="AY61"/>
  <c r="W61"/>
  <c r="AW61" s="1"/>
  <c r="AU64" l="1"/>
  <c r="AR55"/>
  <c r="AO55"/>
  <c r="AN55"/>
  <c r="U55"/>
  <c r="AJ55" s="1"/>
  <c r="P55"/>
  <c r="K55"/>
  <c r="P56" s="1"/>
  <c r="AR49"/>
  <c r="AO49"/>
  <c r="AN49"/>
  <c r="U49"/>
  <c r="AJ49" s="1"/>
  <c r="P49"/>
  <c r="K49"/>
  <c r="P50" s="1"/>
  <c r="AR46"/>
  <c r="AO46"/>
  <c r="AN46"/>
  <c r="U46"/>
  <c r="AJ46" s="1"/>
  <c r="P46"/>
  <c r="K46"/>
  <c r="P47" s="1"/>
  <c r="AR40"/>
  <c r="AO40"/>
  <c r="AN40"/>
  <c r="U40"/>
  <c r="AJ40" s="1"/>
  <c r="P40"/>
  <c r="K40"/>
  <c r="P41" s="1"/>
  <c r="AR37"/>
  <c r="AO37"/>
  <c r="AN37"/>
  <c r="U37"/>
  <c r="AJ37" s="1"/>
  <c r="P37"/>
  <c r="K37"/>
  <c r="P38" s="1"/>
  <c r="AR34"/>
  <c r="AO34"/>
  <c r="AN34"/>
  <c r="U34"/>
  <c r="AJ34" s="1"/>
  <c r="P34"/>
  <c r="K34"/>
  <c r="P35" s="1"/>
  <c r="K31"/>
  <c r="AR31"/>
  <c r="AO31"/>
  <c r="AN31"/>
  <c r="U31"/>
  <c r="AJ31" s="1"/>
  <c r="P31"/>
  <c r="P32"/>
  <c r="AR25"/>
  <c r="AO25"/>
  <c r="AN25"/>
  <c r="U25"/>
  <c r="AJ25" s="1"/>
  <c r="P25"/>
  <c r="K25"/>
  <c r="P26" s="1"/>
  <c r="AZ55" l="1"/>
  <c r="W56"/>
  <c r="AW56" s="1"/>
  <c r="AT55"/>
  <c r="AU55" s="1"/>
  <c r="AY55"/>
  <c r="W55"/>
  <c r="AW55" s="1"/>
  <c r="W50"/>
  <c r="AW50" s="1"/>
  <c r="AZ49"/>
  <c r="AT49"/>
  <c r="AY49"/>
  <c r="W49"/>
  <c r="AW49" s="1"/>
  <c r="W47"/>
  <c r="AW47" s="1"/>
  <c r="AT46"/>
  <c r="AU46" s="1"/>
  <c r="AS49" s="1"/>
  <c r="AY46"/>
  <c r="AZ46"/>
  <c r="W46"/>
  <c r="AW46" s="1"/>
  <c r="W41"/>
  <c r="AW41" s="1"/>
  <c r="AT40"/>
  <c r="AY40"/>
  <c r="AZ40"/>
  <c r="W40"/>
  <c r="AW40" s="1"/>
  <c r="W38"/>
  <c r="AW38" s="1"/>
  <c r="AT37"/>
  <c r="AY37"/>
  <c r="AZ37"/>
  <c r="W37"/>
  <c r="AW37" s="1"/>
  <c r="W35"/>
  <c r="AW35" s="1"/>
  <c r="AZ34"/>
  <c r="AT34"/>
  <c r="AY34"/>
  <c r="W34"/>
  <c r="AW34" s="1"/>
  <c r="W32"/>
  <c r="AW32" s="1"/>
  <c r="AZ31"/>
  <c r="AT31"/>
  <c r="AU31" s="1"/>
  <c r="AS34" s="1"/>
  <c r="AY31"/>
  <c r="W31"/>
  <c r="AW31" s="1"/>
  <c r="W26"/>
  <c r="AW26" s="1"/>
  <c r="AT25"/>
  <c r="AY25"/>
  <c r="AZ25"/>
  <c r="W25"/>
  <c r="AW25" s="1"/>
  <c r="AU34" l="1"/>
  <c r="AS37" s="1"/>
  <c r="AU37" s="1"/>
  <c r="AS40" s="1"/>
  <c r="AU40" s="1"/>
  <c r="AU49"/>
  <c r="AR22"/>
  <c r="AO22"/>
  <c r="AN22"/>
  <c r="U22"/>
  <c r="AJ22" s="1"/>
  <c r="P22"/>
  <c r="K22"/>
  <c r="P23" s="1"/>
  <c r="W23" l="1"/>
  <c r="AW23" s="1"/>
  <c r="AZ22"/>
  <c r="AT22"/>
  <c r="AU22" s="1"/>
  <c r="AS25" s="1"/>
  <c r="AU25" s="1"/>
  <c r="AY22"/>
  <c r="W22"/>
  <c r="AW22" s="1"/>
  <c r="AR16" l="1"/>
  <c r="AO16"/>
  <c r="AN16"/>
  <c r="U16"/>
  <c r="AJ16" s="1"/>
  <c r="P16"/>
  <c r="K16"/>
  <c r="P17" s="1"/>
  <c r="AR13"/>
  <c r="AO13"/>
  <c r="AN13"/>
  <c r="U13"/>
  <c r="AJ13" s="1"/>
  <c r="P13"/>
  <c r="K13"/>
  <c r="P14" s="1"/>
  <c r="W85" i="24"/>
  <c r="P85"/>
  <c r="AH85"/>
  <c r="AC85"/>
  <c r="AN85"/>
  <c r="AM85"/>
  <c r="AL85"/>
  <c r="AK85"/>
  <c r="AJ85"/>
  <c r="N85"/>
  <c r="M85"/>
  <c r="K85"/>
  <c r="XFD85"/>
  <c r="J85"/>
  <c r="I85"/>
  <c r="H85"/>
  <c r="G85"/>
  <c r="F85"/>
  <c r="W17" i="25" l="1"/>
  <c r="AW17" s="1"/>
  <c r="AZ16"/>
  <c r="AT16"/>
  <c r="AU16" s="1"/>
  <c r="AY16"/>
  <c r="W16"/>
  <c r="AW16" s="1"/>
  <c r="W14"/>
  <c r="AW14" s="1"/>
  <c r="AZ13"/>
  <c r="AT13"/>
  <c r="AU13" s="1"/>
  <c r="AY13"/>
  <c r="W13"/>
  <c r="AW13" s="1"/>
  <c r="AR78" i="24"/>
  <c r="AO78"/>
  <c r="AN78"/>
  <c r="U78"/>
  <c r="AJ78" s="1"/>
  <c r="P78"/>
  <c r="K78"/>
  <c r="P79" s="1"/>
  <c r="AR75"/>
  <c r="AO75"/>
  <c r="AN75"/>
  <c r="U75"/>
  <c r="AJ75" s="1"/>
  <c r="P75"/>
  <c r="K75"/>
  <c r="P76" s="1"/>
  <c r="AS69"/>
  <c r="AR69"/>
  <c r="AO69"/>
  <c r="AN69"/>
  <c r="U69"/>
  <c r="AJ69" s="1"/>
  <c r="P69"/>
  <c r="K69"/>
  <c r="P70" s="1"/>
  <c r="AS66"/>
  <c r="AR66"/>
  <c r="AO66"/>
  <c r="AN66"/>
  <c r="U66"/>
  <c r="AJ66" s="1"/>
  <c r="P66"/>
  <c r="K66"/>
  <c r="P67" s="1"/>
  <c r="AS63"/>
  <c r="AR63"/>
  <c r="AO63"/>
  <c r="AN63"/>
  <c r="U63"/>
  <c r="AJ63" s="1"/>
  <c r="P63"/>
  <c r="K63"/>
  <c r="P64" s="1"/>
  <c r="AR60"/>
  <c r="AO60"/>
  <c r="AN60"/>
  <c r="U60"/>
  <c r="AJ60" s="1"/>
  <c r="P60"/>
  <c r="K60"/>
  <c r="P61" s="1"/>
  <c r="AS57"/>
  <c r="AR57"/>
  <c r="AO57"/>
  <c r="AN57"/>
  <c r="U57"/>
  <c r="AJ57" s="1"/>
  <c r="P57"/>
  <c r="K57"/>
  <c r="P58" s="1"/>
  <c r="AS54"/>
  <c r="AR54"/>
  <c r="AO54"/>
  <c r="AN54"/>
  <c r="U54"/>
  <c r="AJ54" s="1"/>
  <c r="P54"/>
  <c r="K54"/>
  <c r="P55" s="1"/>
  <c r="AR51"/>
  <c r="AO51"/>
  <c r="AN51"/>
  <c r="U51"/>
  <c r="AJ51" s="1"/>
  <c r="P51"/>
  <c r="K51"/>
  <c r="P52" s="1"/>
  <c r="AR45"/>
  <c r="AO45"/>
  <c r="AN45"/>
  <c r="U45"/>
  <c r="AJ45" s="1"/>
  <c r="P45"/>
  <c r="K45"/>
  <c r="P46" s="1"/>
  <c r="AR42"/>
  <c r="AO42"/>
  <c r="AN42"/>
  <c r="U42"/>
  <c r="AJ42" s="1"/>
  <c r="P42"/>
  <c r="K42"/>
  <c r="P43" s="1"/>
  <c r="AR39"/>
  <c r="AO39"/>
  <c r="AN39"/>
  <c r="U39"/>
  <c r="AJ39" s="1"/>
  <c r="P39"/>
  <c r="K39"/>
  <c r="P40" s="1"/>
  <c r="AR33"/>
  <c r="AO33"/>
  <c r="AN33"/>
  <c r="U33"/>
  <c r="AJ33" s="1"/>
  <c r="P33"/>
  <c r="K33"/>
  <c r="P34" s="1"/>
  <c r="AR30"/>
  <c r="AO30"/>
  <c r="AN30"/>
  <c r="U30"/>
  <c r="AJ30" s="1"/>
  <c r="P30"/>
  <c r="K30"/>
  <c r="P31" s="1"/>
  <c r="W79" l="1"/>
  <c r="AW79" s="1"/>
  <c r="AZ78"/>
  <c r="AT78"/>
  <c r="AU78" s="1"/>
  <c r="AY78"/>
  <c r="W78"/>
  <c r="AW78" s="1"/>
  <c r="W76"/>
  <c r="AW76" s="1"/>
  <c r="AT75"/>
  <c r="AY75"/>
  <c r="AU75"/>
  <c r="AZ75"/>
  <c r="W75"/>
  <c r="AW75" s="1"/>
  <c r="W70"/>
  <c r="AW70" s="1"/>
  <c r="AT69"/>
  <c r="AY69"/>
  <c r="AU69"/>
  <c r="AZ69"/>
  <c r="W69"/>
  <c r="AW69" s="1"/>
  <c r="W67"/>
  <c r="AW67" s="1"/>
  <c r="AT66"/>
  <c r="AY66"/>
  <c r="AU66"/>
  <c r="AZ66"/>
  <c r="W66"/>
  <c r="AW66" s="1"/>
  <c r="W64"/>
  <c r="AW64" s="1"/>
  <c r="AT63"/>
  <c r="AY63"/>
  <c r="AU63"/>
  <c r="AZ63"/>
  <c r="W63"/>
  <c r="AW63" s="1"/>
  <c r="W61"/>
  <c r="AW61" s="1"/>
  <c r="W58"/>
  <c r="AW58" s="1"/>
  <c r="AT60"/>
  <c r="AY60"/>
  <c r="AZ60"/>
  <c r="W60"/>
  <c r="AW60" s="1"/>
  <c r="AT57"/>
  <c r="AY57"/>
  <c r="AU57"/>
  <c r="AS60" s="1"/>
  <c r="AU60" s="1"/>
  <c r="AZ57"/>
  <c r="W57"/>
  <c r="AW57" s="1"/>
  <c r="W55"/>
  <c r="AW55" s="1"/>
  <c r="AZ54"/>
  <c r="AT54"/>
  <c r="AU54" s="1"/>
  <c r="AY54"/>
  <c r="W54"/>
  <c r="AW54" s="1"/>
  <c r="W52"/>
  <c r="AW52" s="1"/>
  <c r="AT51"/>
  <c r="AY51"/>
  <c r="AU51"/>
  <c r="AZ51"/>
  <c r="W51"/>
  <c r="AW51" s="1"/>
  <c r="W46"/>
  <c r="AW46" s="1"/>
  <c r="AT45"/>
  <c r="AY45"/>
  <c r="AZ45"/>
  <c r="W45"/>
  <c r="AW45" s="1"/>
  <c r="W43"/>
  <c r="AW43" s="1"/>
  <c r="AT42"/>
  <c r="AY42"/>
  <c r="AZ42"/>
  <c r="W42"/>
  <c r="AW42" s="1"/>
  <c r="W40"/>
  <c r="AW40" s="1"/>
  <c r="AT39"/>
  <c r="AU39" s="1"/>
  <c r="AS42" s="1"/>
  <c r="AY39"/>
  <c r="AZ39"/>
  <c r="W39"/>
  <c r="AW39" s="1"/>
  <c r="W34"/>
  <c r="AW34" s="1"/>
  <c r="AT33"/>
  <c r="AY33"/>
  <c r="AZ33"/>
  <c r="W33"/>
  <c r="AW33" s="1"/>
  <c r="W31"/>
  <c r="AW31" s="1"/>
  <c r="AT30"/>
  <c r="AY30"/>
  <c r="AZ30"/>
  <c r="W30"/>
  <c r="AW30" s="1"/>
  <c r="AR27"/>
  <c r="AO27"/>
  <c r="AN27"/>
  <c r="U27"/>
  <c r="AJ27" s="1"/>
  <c r="P27"/>
  <c r="K27"/>
  <c r="P28" s="1"/>
  <c r="AU42" l="1"/>
  <c r="AS45" s="1"/>
  <c r="AU45" s="1"/>
  <c r="W28"/>
  <c r="AW28" s="1"/>
  <c r="AZ27"/>
  <c r="AT27"/>
  <c r="AY27"/>
  <c r="W27"/>
  <c r="AW27" s="1"/>
  <c r="AR24" l="1"/>
  <c r="AO24"/>
  <c r="AN24"/>
  <c r="U24"/>
  <c r="AJ24" s="1"/>
  <c r="P24"/>
  <c r="K24"/>
  <c r="P25" s="1"/>
  <c r="AR21"/>
  <c r="AO21"/>
  <c r="AN21"/>
  <c r="U21"/>
  <c r="AJ21" s="1"/>
  <c r="P21"/>
  <c r="W21" s="1"/>
  <c r="AW21" s="1"/>
  <c r="K21"/>
  <c r="P22" s="1"/>
  <c r="U18"/>
  <c r="AR18"/>
  <c r="AO18"/>
  <c r="AN18"/>
  <c r="AJ18"/>
  <c r="P18"/>
  <c r="K18"/>
  <c r="P19" s="1"/>
  <c r="AR15"/>
  <c r="AO15"/>
  <c r="AN15"/>
  <c r="U15"/>
  <c r="AJ15" s="1"/>
  <c r="P15"/>
  <c r="K15"/>
  <c r="P16" s="1"/>
  <c r="AC120" i="22"/>
  <c r="W120"/>
  <c r="P120"/>
  <c r="K120"/>
  <c r="AU120"/>
  <c r="AT120"/>
  <c r="AS120"/>
  <c r="AM120"/>
  <c r="AL120"/>
  <c r="AK120"/>
  <c r="AJ120"/>
  <c r="N120"/>
  <c r="M120"/>
  <c r="J120"/>
  <c r="I120"/>
  <c r="H120"/>
  <c r="G120"/>
  <c r="F120"/>
  <c r="W25" i="24" l="1"/>
  <c r="AW25" s="1"/>
  <c r="AZ24"/>
  <c r="AY21"/>
  <c r="AZ21"/>
  <c r="AT21"/>
  <c r="AT24"/>
  <c r="AY24"/>
  <c r="W22"/>
  <c r="AW22" s="1"/>
  <c r="W24"/>
  <c r="AW24" s="1"/>
  <c r="W16"/>
  <c r="AW16" s="1"/>
  <c r="AZ15"/>
  <c r="W19"/>
  <c r="AW19" s="1"/>
  <c r="AZ18"/>
  <c r="AT15"/>
  <c r="AU15" s="1"/>
  <c r="AS18" s="1"/>
  <c r="AY15"/>
  <c r="AY18"/>
  <c r="AT18"/>
  <c r="W15"/>
  <c r="AW15" s="1"/>
  <c r="W18"/>
  <c r="AW18" s="1"/>
  <c r="U113" i="22"/>
  <c r="AJ113" s="1"/>
  <c r="AS113"/>
  <c r="AR113"/>
  <c r="AO113"/>
  <c r="AN113"/>
  <c r="P113"/>
  <c r="W114" s="1"/>
  <c r="AW114" s="1"/>
  <c r="K113"/>
  <c r="P114" s="1"/>
  <c r="U110"/>
  <c r="AJ110" s="1"/>
  <c r="AS110"/>
  <c r="AR110"/>
  <c r="AO110"/>
  <c r="AN110"/>
  <c r="P110"/>
  <c r="K110"/>
  <c r="P111" s="1"/>
  <c r="AR107"/>
  <c r="AO107"/>
  <c r="AN107"/>
  <c r="AZ107" s="1"/>
  <c r="U107"/>
  <c r="AJ107" s="1"/>
  <c r="P107"/>
  <c r="K107"/>
  <c r="P108" s="1"/>
  <c r="AR101"/>
  <c r="AO101"/>
  <c r="AN101"/>
  <c r="U101"/>
  <c r="AJ101" s="1"/>
  <c r="P101"/>
  <c r="K101"/>
  <c r="P102" s="1"/>
  <c r="K98"/>
  <c r="P99" s="1"/>
  <c r="AS98"/>
  <c r="AR98"/>
  <c r="AO98"/>
  <c r="AN98"/>
  <c r="U98"/>
  <c r="AJ98" s="1"/>
  <c r="P98"/>
  <c r="W99" s="1"/>
  <c r="AW99" s="1"/>
  <c r="AS95"/>
  <c r="AR95"/>
  <c r="AO95"/>
  <c r="AN95"/>
  <c r="U95"/>
  <c r="AJ95" s="1"/>
  <c r="P95"/>
  <c r="W96" s="1"/>
  <c r="AW96" s="1"/>
  <c r="K95"/>
  <c r="P96" s="1"/>
  <c r="AR92"/>
  <c r="AO92"/>
  <c r="AN92"/>
  <c r="U92"/>
  <c r="AJ92" s="1"/>
  <c r="P92"/>
  <c r="K92"/>
  <c r="P93" s="1"/>
  <c r="AR86"/>
  <c r="AO86"/>
  <c r="AN86"/>
  <c r="U86"/>
  <c r="AJ86" s="1"/>
  <c r="P86"/>
  <c r="K86"/>
  <c r="P87" s="1"/>
  <c r="AR83"/>
  <c r="AO83"/>
  <c r="AN83"/>
  <c r="U83"/>
  <c r="AJ83" s="1"/>
  <c r="P83"/>
  <c r="K83"/>
  <c r="P84" s="1"/>
  <c r="U77"/>
  <c r="AJ77" s="1"/>
  <c r="AR77"/>
  <c r="AO77"/>
  <c r="AN77"/>
  <c r="P77"/>
  <c r="K77"/>
  <c r="P78" s="1"/>
  <c r="AR74"/>
  <c r="AO74"/>
  <c r="AN74"/>
  <c r="U74"/>
  <c r="AJ74" s="1"/>
  <c r="P74"/>
  <c r="K74"/>
  <c r="P75" s="1"/>
  <c r="AR68"/>
  <c r="AO68"/>
  <c r="AN68"/>
  <c r="U68"/>
  <c r="AJ68" s="1"/>
  <c r="P68"/>
  <c r="K68"/>
  <c r="P69" s="1"/>
  <c r="U63"/>
  <c r="AR62"/>
  <c r="AO62"/>
  <c r="AN62"/>
  <c r="U62"/>
  <c r="AJ62" s="1"/>
  <c r="P62"/>
  <c r="K62"/>
  <c r="P63" s="1"/>
  <c r="AR59"/>
  <c r="AO59"/>
  <c r="AN59"/>
  <c r="U59"/>
  <c r="AJ59" s="1"/>
  <c r="P59"/>
  <c r="K59"/>
  <c r="P60" s="1"/>
  <c r="AR56"/>
  <c r="AO56"/>
  <c r="AN56"/>
  <c r="U56"/>
  <c r="AJ56" s="1"/>
  <c r="P56"/>
  <c r="K56"/>
  <c r="P57" s="1"/>
  <c r="AU18" i="24" l="1"/>
  <c r="AS21" s="1"/>
  <c r="AU21" s="1"/>
  <c r="AS24" s="1"/>
  <c r="AU24" s="1"/>
  <c r="AS27" s="1"/>
  <c r="AU27" s="1"/>
  <c r="AS30" s="1"/>
  <c r="AU30" s="1"/>
  <c r="AS33" s="1"/>
  <c r="AU33" s="1"/>
  <c r="AT113" i="22"/>
  <c r="AY113"/>
  <c r="AU113"/>
  <c r="AZ113"/>
  <c r="W113"/>
  <c r="AW113" s="1"/>
  <c r="W111"/>
  <c r="AW111" s="1"/>
  <c r="AT110"/>
  <c r="AY110"/>
  <c r="AU110"/>
  <c r="AZ110"/>
  <c r="W110"/>
  <c r="AW110" s="1"/>
  <c r="W108"/>
  <c r="AW108" s="1"/>
  <c r="AT107"/>
  <c r="AU107" s="1"/>
  <c r="AY107"/>
  <c r="W107"/>
  <c r="AW107" s="1"/>
  <c r="W102"/>
  <c r="AW102" s="1"/>
  <c r="AT101"/>
  <c r="AY101"/>
  <c r="AZ101"/>
  <c r="W101"/>
  <c r="AW101" s="1"/>
  <c r="AT98"/>
  <c r="AY98"/>
  <c r="AU98"/>
  <c r="AS101" s="1"/>
  <c r="AU101" s="1"/>
  <c r="AZ98"/>
  <c r="W98"/>
  <c r="AW98" s="1"/>
  <c r="AZ95"/>
  <c r="AT95"/>
  <c r="AU95" s="1"/>
  <c r="AY95"/>
  <c r="W95"/>
  <c r="AW95" s="1"/>
  <c r="W93"/>
  <c r="AW93" s="1"/>
  <c r="W87"/>
  <c r="AW87" s="1"/>
  <c r="W84"/>
  <c r="AW84" s="1"/>
  <c r="AT83"/>
  <c r="AU83" s="1"/>
  <c r="AS86" s="1"/>
  <c r="AY83"/>
  <c r="AY86"/>
  <c r="AT86"/>
  <c r="AT92"/>
  <c r="AY92"/>
  <c r="AZ83"/>
  <c r="AZ86"/>
  <c r="AZ92"/>
  <c r="W83"/>
  <c r="AW83" s="1"/>
  <c r="W86"/>
  <c r="AW86" s="1"/>
  <c r="W92"/>
  <c r="AW92" s="1"/>
  <c r="W78"/>
  <c r="AW78" s="1"/>
  <c r="AT77"/>
  <c r="AY77"/>
  <c r="AZ77"/>
  <c r="W77"/>
  <c r="AW77" s="1"/>
  <c r="W75"/>
  <c r="AW75" s="1"/>
  <c r="AZ74"/>
  <c r="AT74"/>
  <c r="AU74" s="1"/>
  <c r="AS77" s="1"/>
  <c r="AY74"/>
  <c r="W74"/>
  <c r="AW74" s="1"/>
  <c r="W69"/>
  <c r="AW69" s="1"/>
  <c r="AZ68"/>
  <c r="AT68"/>
  <c r="AU68" s="1"/>
  <c r="AY68"/>
  <c r="W68"/>
  <c r="AW68" s="1"/>
  <c r="AZ56"/>
  <c r="W63"/>
  <c r="AW63" s="1"/>
  <c r="AT62"/>
  <c r="AY62"/>
  <c r="AZ62"/>
  <c r="W62"/>
  <c r="AW62" s="1"/>
  <c r="W60"/>
  <c r="AW60" s="1"/>
  <c r="AT59"/>
  <c r="AY59"/>
  <c r="AZ59"/>
  <c r="W59"/>
  <c r="AW59" s="1"/>
  <c r="W57"/>
  <c r="AW57" s="1"/>
  <c r="AT56"/>
  <c r="AY56"/>
  <c r="W56"/>
  <c r="AW56" s="1"/>
  <c r="AU77" l="1"/>
  <c r="AU86"/>
  <c r="AU92" s="1"/>
  <c r="U53"/>
  <c r="AR53"/>
  <c r="AO53"/>
  <c r="AN53"/>
  <c r="AJ53"/>
  <c r="P53"/>
  <c r="K53"/>
  <c r="P54" s="1"/>
  <c r="AR47"/>
  <c r="AO47"/>
  <c r="AN47"/>
  <c r="U47"/>
  <c r="AJ47" s="1"/>
  <c r="P47"/>
  <c r="W47" s="1"/>
  <c r="AW47" s="1"/>
  <c r="K47"/>
  <c r="P48" s="1"/>
  <c r="AR41"/>
  <c r="AO41"/>
  <c r="AN41"/>
  <c r="U41"/>
  <c r="AJ41" s="1"/>
  <c r="P41"/>
  <c r="K41"/>
  <c r="P42" s="1"/>
  <c r="AR38"/>
  <c r="AO38"/>
  <c r="AN38"/>
  <c r="U38"/>
  <c r="AJ38" s="1"/>
  <c r="P38"/>
  <c r="W39" s="1"/>
  <c r="AW39" s="1"/>
  <c r="K38"/>
  <c r="P39" s="1"/>
  <c r="AR35"/>
  <c r="AO35"/>
  <c r="AN35"/>
  <c r="U35"/>
  <c r="AJ35" s="1"/>
  <c r="P35"/>
  <c r="K35"/>
  <c r="P36" s="1"/>
  <c r="AR32"/>
  <c r="AO32"/>
  <c r="AN32"/>
  <c r="U32"/>
  <c r="AJ32" s="1"/>
  <c r="P32"/>
  <c r="K32"/>
  <c r="P33" s="1"/>
  <c r="AR29"/>
  <c r="AO29"/>
  <c r="AN29"/>
  <c r="U29"/>
  <c r="AJ29" s="1"/>
  <c r="P29"/>
  <c r="W30" s="1"/>
  <c r="AW30" s="1"/>
  <c r="K29"/>
  <c r="P30" s="1"/>
  <c r="AR26"/>
  <c r="AO26"/>
  <c r="AN26"/>
  <c r="AZ26" s="1"/>
  <c r="U26"/>
  <c r="AJ26" s="1"/>
  <c r="P26"/>
  <c r="K26"/>
  <c r="P27" s="1"/>
  <c r="AR20"/>
  <c r="AO20"/>
  <c r="AN20"/>
  <c r="U20"/>
  <c r="AJ20" s="1"/>
  <c r="P20"/>
  <c r="K20"/>
  <c r="P21" s="1"/>
  <c r="U17"/>
  <c r="AR17"/>
  <c r="AO17"/>
  <c r="AN17"/>
  <c r="AJ17"/>
  <c r="P17"/>
  <c r="K17"/>
  <c r="P18" s="1"/>
  <c r="AR14"/>
  <c r="AO14"/>
  <c r="AN14"/>
  <c r="U14"/>
  <c r="AJ14" s="1"/>
  <c r="P14"/>
  <c r="K14"/>
  <c r="P15" s="1"/>
  <c r="P181" i="21"/>
  <c r="W181"/>
  <c r="AH181"/>
  <c r="AG181"/>
  <c r="AF181"/>
  <c r="AE181"/>
  <c r="AM181"/>
  <c r="AL181"/>
  <c r="AK181"/>
  <c r="AJ181"/>
  <c r="AC181"/>
  <c r="N181"/>
  <c r="M181"/>
  <c r="K181"/>
  <c r="J181"/>
  <c r="I181"/>
  <c r="H181"/>
  <c r="G181"/>
  <c r="F181"/>
  <c r="AR173"/>
  <c r="AO173"/>
  <c r="AN173"/>
  <c r="U173"/>
  <c r="AJ173" s="1"/>
  <c r="P173"/>
  <c r="K173"/>
  <c r="P174" s="1"/>
  <c r="U170"/>
  <c r="AR170"/>
  <c r="AO170"/>
  <c r="AN170"/>
  <c r="AN181" s="1"/>
  <c r="AJ170"/>
  <c r="P170"/>
  <c r="W171" s="1"/>
  <c r="AW171" s="1"/>
  <c r="K170"/>
  <c r="P171" s="1"/>
  <c r="AR167"/>
  <c r="AO167"/>
  <c r="AN167"/>
  <c r="U167"/>
  <c r="AJ167" s="1"/>
  <c r="P167"/>
  <c r="K167"/>
  <c r="P168" s="1"/>
  <c r="AS158"/>
  <c r="U158"/>
  <c r="AR161"/>
  <c r="AO161"/>
  <c r="AN161"/>
  <c r="AZ161" s="1"/>
  <c r="U161"/>
  <c r="AJ161" s="1"/>
  <c r="P161"/>
  <c r="W162" s="1"/>
  <c r="AW162" s="1"/>
  <c r="K161"/>
  <c r="P162" s="1"/>
  <c r="AR158"/>
  <c r="AO158"/>
  <c r="AN158"/>
  <c r="AJ158"/>
  <c r="P158"/>
  <c r="W158" s="1"/>
  <c r="AW158" s="1"/>
  <c r="K158"/>
  <c r="P159" s="1"/>
  <c r="AR155"/>
  <c r="AO155"/>
  <c r="AN155"/>
  <c r="U155"/>
  <c r="AJ155" s="1"/>
  <c r="P155"/>
  <c r="W156" s="1"/>
  <c r="AW156" s="1"/>
  <c r="K155"/>
  <c r="P156" s="1"/>
  <c r="AR152"/>
  <c r="AO152"/>
  <c r="AN152"/>
  <c r="U152"/>
  <c r="AJ152" s="1"/>
  <c r="P152"/>
  <c r="W153" s="1"/>
  <c r="AW153" s="1"/>
  <c r="K152"/>
  <c r="P153" s="1"/>
  <c r="AS146"/>
  <c r="AR146"/>
  <c r="AO146"/>
  <c r="AN146"/>
  <c r="U146"/>
  <c r="AJ146" s="1"/>
  <c r="P146"/>
  <c r="W147" s="1"/>
  <c r="AW147" s="1"/>
  <c r="K146"/>
  <c r="P147" s="1"/>
  <c r="AS143"/>
  <c r="AR143"/>
  <c r="AO143"/>
  <c r="AN143"/>
  <c r="U143"/>
  <c r="AJ143" s="1"/>
  <c r="P143"/>
  <c r="K143"/>
  <c r="P144" s="1"/>
  <c r="AS140"/>
  <c r="AR140"/>
  <c r="AO140"/>
  <c r="AN140"/>
  <c r="U140"/>
  <c r="AJ140" s="1"/>
  <c r="P140"/>
  <c r="W140" s="1"/>
  <c r="K140"/>
  <c r="P141" s="1"/>
  <c r="AT134"/>
  <c r="AS137"/>
  <c r="AJ137"/>
  <c r="AR137"/>
  <c r="AO137"/>
  <c r="AN137"/>
  <c r="U137"/>
  <c r="P137"/>
  <c r="K137"/>
  <c r="P138" s="1"/>
  <c r="AR134"/>
  <c r="AO134"/>
  <c r="AN134"/>
  <c r="U134"/>
  <c r="AJ134" s="1"/>
  <c r="P134"/>
  <c r="K134"/>
  <c r="P135" s="1"/>
  <c r="AR128"/>
  <c r="AO128"/>
  <c r="AN128"/>
  <c r="U128"/>
  <c r="AJ128" s="1"/>
  <c r="P128"/>
  <c r="K128"/>
  <c r="P129" s="1"/>
  <c r="AS125"/>
  <c r="AR125"/>
  <c r="AO125"/>
  <c r="AN125"/>
  <c r="U125"/>
  <c r="AJ125" s="1"/>
  <c r="P125"/>
  <c r="K125"/>
  <c r="P126" s="1"/>
  <c r="U122"/>
  <c r="AJ122" s="1"/>
  <c r="AS119"/>
  <c r="U119"/>
  <c r="AJ119" s="1"/>
  <c r="AR122"/>
  <c r="AO122"/>
  <c r="AN122"/>
  <c r="P122"/>
  <c r="K122"/>
  <c r="P123" s="1"/>
  <c r="AR119"/>
  <c r="AO119"/>
  <c r="AN119"/>
  <c r="P119"/>
  <c r="K119"/>
  <c r="P120" s="1"/>
  <c r="AS116"/>
  <c r="W33" i="22" l="1"/>
  <c r="AW33" s="1"/>
  <c r="W36"/>
  <c r="AW36" s="1"/>
  <c r="W54"/>
  <c r="AW54" s="1"/>
  <c r="AZ53"/>
  <c r="AY47"/>
  <c r="AZ47"/>
  <c r="AT47"/>
  <c r="AU47" s="1"/>
  <c r="AT53"/>
  <c r="AY53"/>
  <c r="W48"/>
  <c r="AW48" s="1"/>
  <c r="W53"/>
  <c r="AW53" s="1"/>
  <c r="W42"/>
  <c r="AW42" s="1"/>
  <c r="AT41"/>
  <c r="AY41"/>
  <c r="AZ41"/>
  <c r="W41"/>
  <c r="AW41" s="1"/>
  <c r="AZ38"/>
  <c r="AT38"/>
  <c r="AY38"/>
  <c r="W38"/>
  <c r="AW38" s="1"/>
  <c r="AT35"/>
  <c r="AY35"/>
  <c r="AZ35"/>
  <c r="W35"/>
  <c r="AW35" s="1"/>
  <c r="AT32"/>
  <c r="AY32"/>
  <c r="AZ32"/>
  <c r="W32"/>
  <c r="AW32" s="1"/>
  <c r="AT29"/>
  <c r="AY29"/>
  <c r="AZ29"/>
  <c r="W29"/>
  <c r="AW29" s="1"/>
  <c r="W27"/>
  <c r="AW27" s="1"/>
  <c r="AT26"/>
  <c r="AY26"/>
  <c r="AU26"/>
  <c r="AS29" s="1"/>
  <c r="AU29" s="1"/>
  <c r="AS32" s="1"/>
  <c r="AU32" s="1"/>
  <c r="AS35" s="1"/>
  <c r="AU35" s="1"/>
  <c r="AS38" s="1"/>
  <c r="AU38" s="1"/>
  <c r="AS41" s="1"/>
  <c r="AU41" s="1"/>
  <c r="W26"/>
  <c r="AW26" s="1"/>
  <c r="W21"/>
  <c r="AW21" s="1"/>
  <c r="AT20"/>
  <c r="AY20"/>
  <c r="AZ20"/>
  <c r="W20"/>
  <c r="AW20" s="1"/>
  <c r="W15"/>
  <c r="AW15" s="1"/>
  <c r="W18"/>
  <c r="AW18" s="1"/>
  <c r="AZ17"/>
  <c r="AZ14"/>
  <c r="AT14"/>
  <c r="AU14" s="1"/>
  <c r="AS17" s="1"/>
  <c r="AY14"/>
  <c r="AY17"/>
  <c r="AT17"/>
  <c r="W14"/>
  <c r="AW14" s="1"/>
  <c r="W17"/>
  <c r="AW17" s="1"/>
  <c r="W174" i="21"/>
  <c r="AW174" s="1"/>
  <c r="AZ173"/>
  <c r="AT173"/>
  <c r="AU173" s="1"/>
  <c r="AY173"/>
  <c r="W173"/>
  <c r="AW173" s="1"/>
  <c r="W168"/>
  <c r="AW168" s="1"/>
  <c r="AT170"/>
  <c r="AY170"/>
  <c r="AZ170"/>
  <c r="W170"/>
  <c r="AW170" s="1"/>
  <c r="AT167"/>
  <c r="AU167" s="1"/>
  <c r="AS170" s="1"/>
  <c r="AU170" s="1"/>
  <c r="AY167"/>
  <c r="AZ167"/>
  <c r="W167"/>
  <c r="AW167" s="1"/>
  <c r="AZ158"/>
  <c r="AY158"/>
  <c r="AT158"/>
  <c r="AU158" s="1"/>
  <c r="AS161" s="1"/>
  <c r="AT161"/>
  <c r="AY161"/>
  <c r="W159"/>
  <c r="AW159" s="1"/>
  <c r="W161"/>
  <c r="AW161" s="1"/>
  <c r="AZ155"/>
  <c r="AY152"/>
  <c r="AT152"/>
  <c r="AU152" s="1"/>
  <c r="AS155" s="1"/>
  <c r="AT155"/>
  <c r="AY155"/>
  <c r="AZ152"/>
  <c r="W152"/>
  <c r="AW152" s="1"/>
  <c r="W155"/>
  <c r="AW155" s="1"/>
  <c r="AZ146"/>
  <c r="AT146"/>
  <c r="AY146"/>
  <c r="AU146"/>
  <c r="W146"/>
  <c r="AW146" s="1"/>
  <c r="W144"/>
  <c r="AW144" s="1"/>
  <c r="AT143"/>
  <c r="AY143"/>
  <c r="AU143"/>
  <c r="AZ143"/>
  <c r="W143"/>
  <c r="AW143" s="1"/>
  <c r="W141"/>
  <c r="AW141" s="1"/>
  <c r="AT140"/>
  <c r="AY140"/>
  <c r="AU140"/>
  <c r="AZ140"/>
  <c r="AW140"/>
  <c r="W138"/>
  <c r="AW138" s="1"/>
  <c r="AZ137"/>
  <c r="AT137"/>
  <c r="AU137" s="1"/>
  <c r="AY137"/>
  <c r="W137"/>
  <c r="AW137" s="1"/>
  <c r="W135"/>
  <c r="AW135" s="1"/>
  <c r="AU134"/>
  <c r="AY134"/>
  <c r="AZ134"/>
  <c r="W134"/>
  <c r="AW134" s="1"/>
  <c r="W129"/>
  <c r="AW129" s="1"/>
  <c r="W126"/>
  <c r="AW126" s="1"/>
  <c r="AY125"/>
  <c r="AT125"/>
  <c r="AU125" s="1"/>
  <c r="AS128" s="1"/>
  <c r="AZ128"/>
  <c r="AT128"/>
  <c r="AY128"/>
  <c r="AZ125"/>
  <c r="W125"/>
  <c r="AW125" s="1"/>
  <c r="W128"/>
  <c r="AW128" s="1"/>
  <c r="W123"/>
  <c r="AW123" s="1"/>
  <c r="W120"/>
  <c r="AW120" s="1"/>
  <c r="AZ119"/>
  <c r="AZ122"/>
  <c r="AY119"/>
  <c r="AT119"/>
  <c r="AU119" s="1"/>
  <c r="AS122" s="1"/>
  <c r="AT122"/>
  <c r="AY122"/>
  <c r="W119"/>
  <c r="AW119" s="1"/>
  <c r="W122"/>
  <c r="AW122" s="1"/>
  <c r="AR116"/>
  <c r="AO116"/>
  <c r="AN116"/>
  <c r="U116"/>
  <c r="AJ116" s="1"/>
  <c r="P116"/>
  <c r="K116"/>
  <c r="P117" s="1"/>
  <c r="AR110"/>
  <c r="AO110"/>
  <c r="AN110"/>
  <c r="U110"/>
  <c r="AJ110" s="1"/>
  <c r="P110"/>
  <c r="W110" s="1"/>
  <c r="AW110" s="1"/>
  <c r="K110"/>
  <c r="P111" s="1"/>
  <c r="U104"/>
  <c r="AJ104" s="1"/>
  <c r="U101"/>
  <c r="AR104"/>
  <c r="AO104"/>
  <c r="AN104"/>
  <c r="P104"/>
  <c r="K104"/>
  <c r="P105" s="1"/>
  <c r="AR101"/>
  <c r="AO101"/>
  <c r="AN101"/>
  <c r="AJ101"/>
  <c r="P101"/>
  <c r="W101" s="1"/>
  <c r="AW101" s="1"/>
  <c r="K101"/>
  <c r="P102" s="1"/>
  <c r="U95"/>
  <c r="AJ95" s="1"/>
  <c r="U92"/>
  <c r="AR95"/>
  <c r="AO95"/>
  <c r="AN95"/>
  <c r="P95"/>
  <c r="W96" s="1"/>
  <c r="AW96" s="1"/>
  <c r="K95"/>
  <c r="P96" s="1"/>
  <c r="AS92"/>
  <c r="AR92"/>
  <c r="AO92"/>
  <c r="AN92"/>
  <c r="AJ92"/>
  <c r="P92"/>
  <c r="W93" s="1"/>
  <c r="AW93" s="1"/>
  <c r="K92"/>
  <c r="P93" s="1"/>
  <c r="AR89"/>
  <c r="AO89"/>
  <c r="AN89"/>
  <c r="U89"/>
  <c r="AJ89" s="1"/>
  <c r="P89"/>
  <c r="W90" s="1"/>
  <c r="AW90" s="1"/>
  <c r="K89"/>
  <c r="P90" s="1"/>
  <c r="AR86"/>
  <c r="AO86"/>
  <c r="AN86"/>
  <c r="U86"/>
  <c r="AJ86" s="1"/>
  <c r="P86"/>
  <c r="W87" s="1"/>
  <c r="AW87" s="1"/>
  <c r="K86"/>
  <c r="P87" s="1"/>
  <c r="AS80"/>
  <c r="AR80"/>
  <c r="AO80"/>
  <c r="AN80"/>
  <c r="U80"/>
  <c r="AJ80" s="1"/>
  <c r="P80"/>
  <c r="K80"/>
  <c r="P81" s="1"/>
  <c r="AR77"/>
  <c r="AO77"/>
  <c r="AN77"/>
  <c r="U77"/>
  <c r="AJ77" s="1"/>
  <c r="AU53" i="22" l="1"/>
  <c r="AS56" s="1"/>
  <c r="AU56" s="1"/>
  <c r="AS59" s="1"/>
  <c r="AU59" s="1"/>
  <c r="AS62" s="1"/>
  <c r="AU62" s="1"/>
  <c r="AU17"/>
  <c r="AS20" s="1"/>
  <c r="AU20" s="1"/>
  <c r="AU161" i="21"/>
  <c r="AU155"/>
  <c r="AU128"/>
  <c r="AU122"/>
  <c r="W117"/>
  <c r="AW117" s="1"/>
  <c r="AZ110"/>
  <c r="AZ116"/>
  <c r="AY110"/>
  <c r="AT110"/>
  <c r="AU110" s="1"/>
  <c r="AT116"/>
  <c r="AY116"/>
  <c r="W111"/>
  <c r="AW111" s="1"/>
  <c r="W116"/>
  <c r="AW116" s="1"/>
  <c r="W105"/>
  <c r="AW105" s="1"/>
  <c r="AZ104"/>
  <c r="AY101"/>
  <c r="AZ101"/>
  <c r="AT101"/>
  <c r="AU101" s="1"/>
  <c r="AS104" s="1"/>
  <c r="AT104"/>
  <c r="AY104"/>
  <c r="W102"/>
  <c r="AW102" s="1"/>
  <c r="W104"/>
  <c r="AW104" s="1"/>
  <c r="AT95"/>
  <c r="AY95"/>
  <c r="AZ95"/>
  <c r="W95"/>
  <c r="AW95" s="1"/>
  <c r="AT92"/>
  <c r="AU92" s="1"/>
  <c r="AS95" s="1"/>
  <c r="AY92"/>
  <c r="AZ92"/>
  <c r="W92"/>
  <c r="AW92" s="1"/>
  <c r="AT89"/>
  <c r="AY89"/>
  <c r="AZ89"/>
  <c r="W89"/>
  <c r="AW89" s="1"/>
  <c r="W81"/>
  <c r="AW81" s="1"/>
  <c r="AY80"/>
  <c r="AT80"/>
  <c r="AU80" s="1"/>
  <c r="AZ86"/>
  <c r="AT86"/>
  <c r="AY86"/>
  <c r="AZ80"/>
  <c r="W80"/>
  <c r="AW80" s="1"/>
  <c r="W86"/>
  <c r="AW86" s="1"/>
  <c r="AY77"/>
  <c r="AT77"/>
  <c r="AZ77"/>
  <c r="AU116" l="1"/>
  <c r="AU104"/>
  <c r="AU95"/>
  <c r="AU86"/>
  <c r="AS89" s="1"/>
  <c r="AU89" s="1"/>
  <c r="P77"/>
  <c r="K77"/>
  <c r="P78" s="1"/>
  <c r="AR74"/>
  <c r="AO74"/>
  <c r="AN74"/>
  <c r="U74"/>
  <c r="AJ74" s="1"/>
  <c r="P74"/>
  <c r="K74"/>
  <c r="P75" s="1"/>
  <c r="AR71"/>
  <c r="AO71"/>
  <c r="AN71"/>
  <c r="U71"/>
  <c r="AJ71" s="1"/>
  <c r="P71"/>
  <c r="K71"/>
  <c r="P72" s="1"/>
  <c r="AR68"/>
  <c r="AO68"/>
  <c r="AN68"/>
  <c r="U68"/>
  <c r="AJ68" s="1"/>
  <c r="P68"/>
  <c r="W68" s="1"/>
  <c r="AW68" s="1"/>
  <c r="K68"/>
  <c r="P69" s="1"/>
  <c r="U62"/>
  <c r="AJ62" s="1"/>
  <c r="AR65"/>
  <c r="AO65"/>
  <c r="AN65"/>
  <c r="U65"/>
  <c r="AJ65" s="1"/>
  <c r="P65"/>
  <c r="K65"/>
  <c r="P66" s="1"/>
  <c r="AR62"/>
  <c r="AO62"/>
  <c r="AN62"/>
  <c r="P62"/>
  <c r="K62"/>
  <c r="P63" s="1"/>
  <c r="AR56"/>
  <c r="AO56"/>
  <c r="AN56"/>
  <c r="U56"/>
  <c r="AJ56" s="1"/>
  <c r="P56"/>
  <c r="K56"/>
  <c r="P57" s="1"/>
  <c r="AR53"/>
  <c r="AO53"/>
  <c r="AN53"/>
  <c r="U53"/>
  <c r="AJ53" s="1"/>
  <c r="P53"/>
  <c r="K53"/>
  <c r="P54" s="1"/>
  <c r="W78" l="1"/>
  <c r="AW78" s="1"/>
  <c r="W77"/>
  <c r="AW77" s="1"/>
  <c r="W75"/>
  <c r="AW75" s="1"/>
  <c r="AY74"/>
  <c r="AT74"/>
  <c r="AZ74"/>
  <c r="W74"/>
  <c r="AW74" s="1"/>
  <c r="AZ71"/>
  <c r="W72"/>
  <c r="AW72" s="1"/>
  <c r="AT68"/>
  <c r="AY68"/>
  <c r="AT71"/>
  <c r="AY71"/>
  <c r="AZ68"/>
  <c r="W71"/>
  <c r="AW71" s="1"/>
  <c r="W69"/>
  <c r="AW69" s="1"/>
  <c r="W66"/>
  <c r="AW66" s="1"/>
  <c r="W63"/>
  <c r="AW63" s="1"/>
  <c r="AT62"/>
  <c r="AU62" s="1"/>
  <c r="AS65" s="1"/>
  <c r="AY62"/>
  <c r="AZ65"/>
  <c r="AY65"/>
  <c r="AT65"/>
  <c r="AZ62"/>
  <c r="W65"/>
  <c r="AW65" s="1"/>
  <c r="W62"/>
  <c r="AW62" s="1"/>
  <c r="W57"/>
  <c r="AW57" s="1"/>
  <c r="W54"/>
  <c r="AW54" s="1"/>
  <c r="AY53"/>
  <c r="AT53"/>
  <c r="AZ56"/>
  <c r="AT56"/>
  <c r="AY56"/>
  <c r="AZ53"/>
  <c r="W53"/>
  <c r="AW53" s="1"/>
  <c r="W56"/>
  <c r="AW56" s="1"/>
  <c r="AU65" l="1"/>
  <c r="AS68" s="1"/>
  <c r="AU68" s="1"/>
  <c r="AS71" s="1"/>
  <c r="AU71" s="1"/>
  <c r="AS74" s="1"/>
  <c r="AU74" s="1"/>
  <c r="AS77" s="1"/>
  <c r="AU77" s="1"/>
  <c r="AR50" l="1"/>
  <c r="AO50"/>
  <c r="AN50"/>
  <c r="U50"/>
  <c r="AJ50" s="1"/>
  <c r="P50"/>
  <c r="K50"/>
  <c r="P51" s="1"/>
  <c r="AR47"/>
  <c r="AO47"/>
  <c r="AN47"/>
  <c r="U47"/>
  <c r="AJ47" s="1"/>
  <c r="P47"/>
  <c r="W47" s="1"/>
  <c r="AW47" s="1"/>
  <c r="K47"/>
  <c r="P48" s="1"/>
  <c r="U44"/>
  <c r="AR44"/>
  <c r="AO44"/>
  <c r="AN44"/>
  <c r="AJ44"/>
  <c r="P44"/>
  <c r="K44"/>
  <c r="P45" s="1"/>
  <c r="AR41"/>
  <c r="AO41"/>
  <c r="AN41"/>
  <c r="U41"/>
  <c r="AJ41" s="1"/>
  <c r="P41"/>
  <c r="W41" s="1"/>
  <c r="AW41" s="1"/>
  <c r="K41"/>
  <c r="P42" s="1"/>
  <c r="AR35"/>
  <c r="AO35"/>
  <c r="AN35"/>
  <c r="U35"/>
  <c r="AJ35" s="1"/>
  <c r="P35"/>
  <c r="K35"/>
  <c r="P36" s="1"/>
  <c r="AR32"/>
  <c r="AO32"/>
  <c r="AN32"/>
  <c r="U32"/>
  <c r="AJ32" s="1"/>
  <c r="P32"/>
  <c r="W32" s="1"/>
  <c r="AW32" s="1"/>
  <c r="K32"/>
  <c r="P33" s="1"/>
  <c r="AR26"/>
  <c r="AO26"/>
  <c r="AN26"/>
  <c r="U26"/>
  <c r="AJ26" s="1"/>
  <c r="P26"/>
  <c r="K26"/>
  <c r="P27" s="1"/>
  <c r="AR23"/>
  <c r="AO23"/>
  <c r="AN23"/>
  <c r="U23"/>
  <c r="AJ23" s="1"/>
  <c r="P23"/>
  <c r="W23" s="1"/>
  <c r="AW23" s="1"/>
  <c r="K23"/>
  <c r="P24" s="1"/>
  <c r="AR17"/>
  <c r="AO17"/>
  <c r="AN17"/>
  <c r="U17"/>
  <c r="AJ17" s="1"/>
  <c r="P17"/>
  <c r="K17"/>
  <c r="P18" s="1"/>
  <c r="AR14"/>
  <c r="AO14"/>
  <c r="AN14"/>
  <c r="U14"/>
  <c r="AJ14" s="1"/>
  <c r="P14"/>
  <c r="W15" s="1"/>
  <c r="AW15" s="1"/>
  <c r="K14"/>
  <c r="P15" s="1"/>
  <c r="AN135" i="20"/>
  <c r="AM135"/>
  <c r="AL135"/>
  <c r="AK135"/>
  <c r="AJ135"/>
  <c r="AH135"/>
  <c r="AC135"/>
  <c r="P135"/>
  <c r="W135"/>
  <c r="N135"/>
  <c r="M135"/>
  <c r="K135"/>
  <c r="J135"/>
  <c r="I135"/>
  <c r="H135"/>
  <c r="G135"/>
  <c r="F135"/>
  <c r="U127"/>
  <c r="AJ127" s="1"/>
  <c r="AS124"/>
  <c r="AR127"/>
  <c r="AO127"/>
  <c r="AN127"/>
  <c r="P127"/>
  <c r="W128" s="1"/>
  <c r="AW128" s="1"/>
  <c r="K127"/>
  <c r="P128" s="1"/>
  <c r="P125"/>
  <c r="AR124"/>
  <c r="AO124"/>
  <c r="AN124"/>
  <c r="U124"/>
  <c r="AJ124" s="1"/>
  <c r="P124"/>
  <c r="W124" s="1"/>
  <c r="AW124" s="1"/>
  <c r="K124"/>
  <c r="AU118"/>
  <c r="AR121"/>
  <c r="AO121"/>
  <c r="AN121"/>
  <c r="U121"/>
  <c r="AJ121" s="1"/>
  <c r="P121"/>
  <c r="W122" s="1"/>
  <c r="AW122" s="1"/>
  <c r="K121"/>
  <c r="P122" s="1"/>
  <c r="AR118"/>
  <c r="AO118"/>
  <c r="AN118"/>
  <c r="AZ118" s="1"/>
  <c r="U118"/>
  <c r="AJ118" s="1"/>
  <c r="P118"/>
  <c r="K118"/>
  <c r="P119" s="1"/>
  <c r="U112"/>
  <c r="AS109"/>
  <c r="AR112"/>
  <c r="AO112"/>
  <c r="AN112"/>
  <c r="AJ112"/>
  <c r="P112"/>
  <c r="K112"/>
  <c r="P113" s="1"/>
  <c r="AR109"/>
  <c r="AO109"/>
  <c r="AN109"/>
  <c r="U109"/>
  <c r="AJ109" s="1"/>
  <c r="P109"/>
  <c r="W109" s="1"/>
  <c r="AW109" s="1"/>
  <c r="K109"/>
  <c r="P110" s="1"/>
  <c r="U103"/>
  <c r="AR103"/>
  <c r="AO103"/>
  <c r="AN103"/>
  <c r="AJ103"/>
  <c r="P103"/>
  <c r="K103"/>
  <c r="P104" s="1"/>
  <c r="AR100"/>
  <c r="AO100"/>
  <c r="AN100"/>
  <c r="U100"/>
  <c r="AJ100" s="1"/>
  <c r="P100"/>
  <c r="K100"/>
  <c r="P101" s="1"/>
  <c r="AS94"/>
  <c r="AR94"/>
  <c r="AO94"/>
  <c r="AN94"/>
  <c r="U94"/>
  <c r="AJ94" s="1"/>
  <c r="P94"/>
  <c r="K94"/>
  <c r="P95" s="1"/>
  <c r="U88"/>
  <c r="AR91"/>
  <c r="AO91"/>
  <c r="AN91"/>
  <c r="U91"/>
  <c r="AJ91" s="1"/>
  <c r="P91"/>
  <c r="K91"/>
  <c r="P92" s="1"/>
  <c r="AR88"/>
  <c r="AO88"/>
  <c r="AN88"/>
  <c r="AJ88"/>
  <c r="P88"/>
  <c r="K88"/>
  <c r="P89" s="1"/>
  <c r="AR85"/>
  <c r="AO85"/>
  <c r="AN85"/>
  <c r="U85"/>
  <c r="AJ85" s="1"/>
  <c r="P85"/>
  <c r="W85" s="1"/>
  <c r="AW85" s="1"/>
  <c r="K85"/>
  <c r="P86" s="1"/>
  <c r="AR79"/>
  <c r="AO79"/>
  <c r="AN79"/>
  <c r="U79"/>
  <c r="AJ79" s="1"/>
  <c r="P79"/>
  <c r="K79"/>
  <c r="P80" s="1"/>
  <c r="AS76"/>
  <c r="AR76"/>
  <c r="AO76"/>
  <c r="AN76"/>
  <c r="U76"/>
  <c r="AJ76" s="1"/>
  <c r="P76"/>
  <c r="K76"/>
  <c r="P77" s="1"/>
  <c r="K73"/>
  <c r="AR73"/>
  <c r="AO73"/>
  <c r="AN73"/>
  <c r="U73"/>
  <c r="AJ73" s="1"/>
  <c r="P73"/>
  <c r="P74"/>
  <c r="AS70"/>
  <c r="AR70"/>
  <c r="AO70"/>
  <c r="AN70"/>
  <c r="U70"/>
  <c r="AJ70" s="1"/>
  <c r="P70"/>
  <c r="K70"/>
  <c r="P71" s="1"/>
  <c r="AS64"/>
  <c r="AR64"/>
  <c r="AO64"/>
  <c r="AN64"/>
  <c r="U64"/>
  <c r="AJ64" s="1"/>
  <c r="P64"/>
  <c r="W65" s="1"/>
  <c r="AW65" s="1"/>
  <c r="K64"/>
  <c r="P65" s="1"/>
  <c r="AR67"/>
  <c r="AO67"/>
  <c r="AN67"/>
  <c r="U67"/>
  <c r="AJ67" s="1"/>
  <c r="P67"/>
  <c r="K67"/>
  <c r="P68" s="1"/>
  <c r="AS61"/>
  <c r="AR61"/>
  <c r="AO61"/>
  <c r="AN61"/>
  <c r="U61"/>
  <c r="AJ61" s="1"/>
  <c r="P61"/>
  <c r="K61"/>
  <c r="P62" s="1"/>
  <c r="AS58"/>
  <c r="AR58"/>
  <c r="AO58"/>
  <c r="AN58"/>
  <c r="U58"/>
  <c r="AJ58" s="1"/>
  <c r="P58"/>
  <c r="K58"/>
  <c r="P59" s="1"/>
  <c r="U55"/>
  <c r="AR55"/>
  <c r="AO55"/>
  <c r="AN55"/>
  <c r="AJ55"/>
  <c r="P55"/>
  <c r="K55"/>
  <c r="P56" s="1"/>
  <c r="U50"/>
  <c r="AS49"/>
  <c r="AR49"/>
  <c r="AO49"/>
  <c r="AN49"/>
  <c r="U49"/>
  <c r="AJ49" s="1"/>
  <c r="P49"/>
  <c r="W49" s="1"/>
  <c r="AW49" s="1"/>
  <c r="K49"/>
  <c r="P50" s="1"/>
  <c r="AS46"/>
  <c r="AR46"/>
  <c r="AO46"/>
  <c r="AN46"/>
  <c r="AZ46" s="1"/>
  <c r="U46"/>
  <c r="AJ46" s="1"/>
  <c r="P46"/>
  <c r="W47" s="1"/>
  <c r="AW47" s="1"/>
  <c r="K46"/>
  <c r="P47" s="1"/>
  <c r="AS43"/>
  <c r="AR43"/>
  <c r="AO43"/>
  <c r="AN43"/>
  <c r="U43"/>
  <c r="AJ43" s="1"/>
  <c r="P43"/>
  <c r="K43"/>
  <c r="P44" s="1"/>
  <c r="AS40"/>
  <c r="AR40"/>
  <c r="AO40"/>
  <c r="AN40"/>
  <c r="U40"/>
  <c r="AJ40" s="1"/>
  <c r="P40"/>
  <c r="K40"/>
  <c r="P41" s="1"/>
  <c r="AS37"/>
  <c r="AR37"/>
  <c r="AO37"/>
  <c r="AN37"/>
  <c r="U37"/>
  <c r="AJ37" s="1"/>
  <c r="P37"/>
  <c r="K37"/>
  <c r="P38" s="1"/>
  <c r="K34"/>
  <c r="AR34"/>
  <c r="AO34"/>
  <c r="AN34"/>
  <c r="U34"/>
  <c r="AJ34" s="1"/>
  <c r="P34"/>
  <c r="W35" s="1"/>
  <c r="AW35" s="1"/>
  <c r="P35"/>
  <c r="AS28"/>
  <c r="AR28"/>
  <c r="AO28"/>
  <c r="AN28"/>
  <c r="U28"/>
  <c r="AJ28" s="1"/>
  <c r="P28"/>
  <c r="K28"/>
  <c r="P29" s="1"/>
  <c r="AS25"/>
  <c r="AR25"/>
  <c r="AO25"/>
  <c r="AN25"/>
  <c r="U25"/>
  <c r="AJ25" s="1"/>
  <c r="P25"/>
  <c r="K25"/>
  <c r="P26" s="1"/>
  <c r="AY16"/>
  <c r="AZ50" i="21" l="1"/>
  <c r="W51"/>
  <c r="AW51" s="1"/>
  <c r="AY47"/>
  <c r="AZ47"/>
  <c r="AT47"/>
  <c r="AT50"/>
  <c r="AY50"/>
  <c r="W48"/>
  <c r="AW48" s="1"/>
  <c r="W50"/>
  <c r="AW50" s="1"/>
  <c r="W45"/>
  <c r="AW45" s="1"/>
  <c r="AZ41"/>
  <c r="AZ44"/>
  <c r="AY41"/>
  <c r="AT41"/>
  <c r="AU41" s="1"/>
  <c r="AS44" s="1"/>
  <c r="AT44"/>
  <c r="AY44"/>
  <c r="W42"/>
  <c r="AW42" s="1"/>
  <c r="W44"/>
  <c r="AW44" s="1"/>
  <c r="W36"/>
  <c r="AW36" s="1"/>
  <c r="AZ35"/>
  <c r="AY32"/>
  <c r="AZ32"/>
  <c r="AT32"/>
  <c r="AU32" s="1"/>
  <c r="AS35" s="1"/>
  <c r="AT35"/>
  <c r="AY35"/>
  <c r="W33"/>
  <c r="AW33" s="1"/>
  <c r="W35"/>
  <c r="AW35" s="1"/>
  <c r="W27"/>
  <c r="AW27" s="1"/>
  <c r="AZ26"/>
  <c r="AY23"/>
  <c r="AZ23"/>
  <c r="AT23"/>
  <c r="AU23" s="1"/>
  <c r="AS26" s="1"/>
  <c r="AT26"/>
  <c r="AY26"/>
  <c r="W24"/>
  <c r="AW24" s="1"/>
  <c r="W26"/>
  <c r="AW26" s="1"/>
  <c r="AZ14"/>
  <c r="W18"/>
  <c r="AW18" s="1"/>
  <c r="AZ17"/>
  <c r="AT14"/>
  <c r="AU14" s="1"/>
  <c r="AS17" s="1"/>
  <c r="AY14"/>
  <c r="AY17"/>
  <c r="AT17"/>
  <c r="W14"/>
  <c r="AW14" s="1"/>
  <c r="W17"/>
  <c r="AW17" s="1"/>
  <c r="AY124" i="20"/>
  <c r="AT124"/>
  <c r="AU124" s="1"/>
  <c r="AS127" s="1"/>
  <c r="AZ127"/>
  <c r="AT127"/>
  <c r="AY127"/>
  <c r="AZ124"/>
  <c r="W125"/>
  <c r="AW125" s="1"/>
  <c r="W127"/>
  <c r="AW127" s="1"/>
  <c r="W119"/>
  <c r="AW119" s="1"/>
  <c r="AT121"/>
  <c r="AY121"/>
  <c r="AY118"/>
  <c r="AT118"/>
  <c r="AS121" s="1"/>
  <c r="AZ121"/>
  <c r="W118"/>
  <c r="AW118" s="1"/>
  <c r="W121"/>
  <c r="AW121" s="1"/>
  <c r="W113"/>
  <c r="AW113" s="1"/>
  <c r="AZ112"/>
  <c r="AY109"/>
  <c r="AZ109"/>
  <c r="AT109"/>
  <c r="AU109" s="1"/>
  <c r="AS112" s="1"/>
  <c r="AT112"/>
  <c r="AY112"/>
  <c r="W110"/>
  <c r="AW110" s="1"/>
  <c r="W112"/>
  <c r="AW112" s="1"/>
  <c r="W104"/>
  <c r="AW104" s="1"/>
  <c r="W101"/>
  <c r="AW101" s="1"/>
  <c r="AY103"/>
  <c r="AT103"/>
  <c r="AZ103"/>
  <c r="W103"/>
  <c r="AW103" s="1"/>
  <c r="AT100"/>
  <c r="AY100"/>
  <c r="AU100"/>
  <c r="AS103" s="1"/>
  <c r="AZ100"/>
  <c r="W100"/>
  <c r="AW100" s="1"/>
  <c r="W95"/>
  <c r="AW95" s="1"/>
  <c r="AT94"/>
  <c r="AY94"/>
  <c r="AU94"/>
  <c r="AZ94"/>
  <c r="W94"/>
  <c r="AW94" s="1"/>
  <c r="W89"/>
  <c r="AW89" s="1"/>
  <c r="W92"/>
  <c r="AW92" s="1"/>
  <c r="AZ85"/>
  <c r="AT91"/>
  <c r="AY91"/>
  <c r="AZ91"/>
  <c r="W91"/>
  <c r="AW91" s="1"/>
  <c r="AZ88"/>
  <c r="AY85"/>
  <c r="AT85"/>
  <c r="AU85" s="1"/>
  <c r="AS88" s="1"/>
  <c r="AT88"/>
  <c r="AY88"/>
  <c r="W86"/>
  <c r="AW86" s="1"/>
  <c r="W88"/>
  <c r="AW88" s="1"/>
  <c r="W80"/>
  <c r="AW80" s="1"/>
  <c r="W77"/>
  <c r="AW77" s="1"/>
  <c r="AY76"/>
  <c r="AT76"/>
  <c r="AU76"/>
  <c r="AS79" s="1"/>
  <c r="AZ79"/>
  <c r="AY79"/>
  <c r="AT79"/>
  <c r="AZ76"/>
  <c r="W79"/>
  <c r="AW79" s="1"/>
  <c r="W76"/>
  <c r="AW76" s="1"/>
  <c r="W74"/>
  <c r="AW74" s="1"/>
  <c r="W71"/>
  <c r="AW71" s="1"/>
  <c r="AY70"/>
  <c r="AT70"/>
  <c r="AU70" s="1"/>
  <c r="AS73" s="1"/>
  <c r="AZ73"/>
  <c r="AT73"/>
  <c r="AY73"/>
  <c r="AZ70"/>
  <c r="W70"/>
  <c r="AW70" s="1"/>
  <c r="W73"/>
  <c r="AW73" s="1"/>
  <c r="W62"/>
  <c r="AW62" s="1"/>
  <c r="AT64"/>
  <c r="AY64"/>
  <c r="AU64"/>
  <c r="AS67" s="1"/>
  <c r="AZ64"/>
  <c r="W64"/>
  <c r="AW64" s="1"/>
  <c r="W68"/>
  <c r="AW68" s="1"/>
  <c r="AY67"/>
  <c r="AT67"/>
  <c r="AU67" s="1"/>
  <c r="AZ67"/>
  <c r="W67"/>
  <c r="AW67" s="1"/>
  <c r="AT61"/>
  <c r="AY61"/>
  <c r="AU61"/>
  <c r="AZ61"/>
  <c r="W61"/>
  <c r="AW61" s="1"/>
  <c r="W59"/>
  <c r="AW59" s="1"/>
  <c r="AZ58"/>
  <c r="AT58"/>
  <c r="AU58" s="1"/>
  <c r="AY58"/>
  <c r="W58"/>
  <c r="AW58" s="1"/>
  <c r="W56"/>
  <c r="AW56" s="1"/>
  <c r="AZ55"/>
  <c r="AY55"/>
  <c r="AT55"/>
  <c r="AU55" s="1"/>
  <c r="W55"/>
  <c r="AW55" s="1"/>
  <c r="W50"/>
  <c r="AW50" s="1"/>
  <c r="AY49"/>
  <c r="AT49"/>
  <c r="AU49" s="1"/>
  <c r="AZ49"/>
  <c r="AT46"/>
  <c r="AY46"/>
  <c r="AU46"/>
  <c r="W46"/>
  <c r="AW46" s="1"/>
  <c r="W44"/>
  <c r="AW44" s="1"/>
  <c r="AT43"/>
  <c r="AY43"/>
  <c r="AU43"/>
  <c r="AZ43"/>
  <c r="W43"/>
  <c r="AW43" s="1"/>
  <c r="W41"/>
  <c r="AW41" s="1"/>
  <c r="AT40"/>
  <c r="AY40"/>
  <c r="AU40"/>
  <c r="AZ40"/>
  <c r="W40"/>
  <c r="AW40" s="1"/>
  <c r="W38"/>
  <c r="AW38" s="1"/>
  <c r="AZ37"/>
  <c r="AT37"/>
  <c r="AU37" s="1"/>
  <c r="AY37"/>
  <c r="W37"/>
  <c r="AW37" s="1"/>
  <c r="AT34"/>
  <c r="AY34"/>
  <c r="AU34"/>
  <c r="AZ34"/>
  <c r="W34"/>
  <c r="AW34" s="1"/>
  <c r="W29"/>
  <c r="AW29" s="1"/>
  <c r="AY28"/>
  <c r="AT28"/>
  <c r="AU28" s="1"/>
  <c r="AZ28"/>
  <c r="W28"/>
  <c r="AW28" s="1"/>
  <c r="W26"/>
  <c r="AW26" s="1"/>
  <c r="AT25"/>
  <c r="AY25"/>
  <c r="AU25"/>
  <c r="AZ25"/>
  <c r="W25"/>
  <c r="AW25" s="1"/>
  <c r="AR22"/>
  <c r="AO22"/>
  <c r="AN22"/>
  <c r="U22"/>
  <c r="AJ22" s="1"/>
  <c r="P22"/>
  <c r="W23" s="1"/>
  <c r="AW23" s="1"/>
  <c r="K22"/>
  <c r="P23" s="1"/>
  <c r="AR19"/>
  <c r="AO19"/>
  <c r="AN19"/>
  <c r="U19"/>
  <c r="AJ19" s="1"/>
  <c r="P19"/>
  <c r="W19" s="1"/>
  <c r="AW19" s="1"/>
  <c r="K19"/>
  <c r="P20" s="1"/>
  <c r="AR16"/>
  <c r="AO16"/>
  <c r="AN16"/>
  <c r="U16"/>
  <c r="AJ16" s="1"/>
  <c r="P16"/>
  <c r="K16"/>
  <c r="P17" s="1"/>
  <c r="AR13"/>
  <c r="AO13"/>
  <c r="AN13"/>
  <c r="U13"/>
  <c r="AJ13" s="1"/>
  <c r="P13"/>
  <c r="W13" s="1"/>
  <c r="AW13" s="1"/>
  <c r="K13"/>
  <c r="AH210" i="19"/>
  <c r="AC210"/>
  <c r="W210"/>
  <c r="P210"/>
  <c r="AN210"/>
  <c r="AM210"/>
  <c r="AL210"/>
  <c r="AK210"/>
  <c r="AJ210"/>
  <c r="N210"/>
  <c r="M210"/>
  <c r="K210"/>
  <c r="J210"/>
  <c r="I210"/>
  <c r="H210"/>
  <c r="G210"/>
  <c r="F210"/>
  <c r="AU44" i="21" l="1"/>
  <c r="AS47" s="1"/>
  <c r="AU47" s="1"/>
  <c r="AS50" s="1"/>
  <c r="AU50" s="1"/>
  <c r="AS53" s="1"/>
  <c r="AU53" s="1"/>
  <c r="AS56" s="1"/>
  <c r="AU56" s="1"/>
  <c r="AU35"/>
  <c r="AU26"/>
  <c r="AU17"/>
  <c r="AU127" i="20"/>
  <c r="AU121"/>
  <c r="AU112"/>
  <c r="AU103"/>
  <c r="AU88"/>
  <c r="AS91" s="1"/>
  <c r="AU91" s="1"/>
  <c r="AU79"/>
  <c r="AU73"/>
  <c r="AZ22"/>
  <c r="AY19"/>
  <c r="AZ19"/>
  <c r="AT19"/>
  <c r="AT22"/>
  <c r="AY22"/>
  <c r="W20"/>
  <c r="AW20" s="1"/>
  <c r="W22"/>
  <c r="AW22" s="1"/>
  <c r="AZ16"/>
  <c r="AY13"/>
  <c r="AT13"/>
  <c r="AU13" s="1"/>
  <c r="AS16" s="1"/>
  <c r="AT16"/>
  <c r="AZ13"/>
  <c r="W14"/>
  <c r="P14"/>
  <c r="W17"/>
  <c r="AW17" s="1"/>
  <c r="W16"/>
  <c r="AW16" s="1"/>
  <c r="AS202" i="19"/>
  <c r="U199"/>
  <c r="AR202"/>
  <c r="AO202"/>
  <c r="AN202"/>
  <c r="U202"/>
  <c r="AJ202" s="1"/>
  <c r="P202"/>
  <c r="W203" s="1"/>
  <c r="AW203" s="1"/>
  <c r="K202"/>
  <c r="P203" s="1"/>
  <c r="AS199"/>
  <c r="AR199"/>
  <c r="AO199"/>
  <c r="AN199"/>
  <c r="AJ199"/>
  <c r="P199"/>
  <c r="K199"/>
  <c r="P200" s="1"/>
  <c r="AS196"/>
  <c r="AR196"/>
  <c r="AO196"/>
  <c r="AN196"/>
  <c r="U196"/>
  <c r="AJ196" s="1"/>
  <c r="P196"/>
  <c r="K196"/>
  <c r="P197" s="1"/>
  <c r="AR190"/>
  <c r="AO190"/>
  <c r="AN190"/>
  <c r="U190"/>
  <c r="AJ190" s="1"/>
  <c r="P190"/>
  <c r="W190" s="1"/>
  <c r="AW190" s="1"/>
  <c r="K190"/>
  <c r="P191" s="1"/>
  <c r="U187"/>
  <c r="AR187"/>
  <c r="AO187"/>
  <c r="AN187"/>
  <c r="AJ187"/>
  <c r="P187"/>
  <c r="K187"/>
  <c r="P188" s="1"/>
  <c r="AR184"/>
  <c r="AO184"/>
  <c r="AN184"/>
  <c r="U184"/>
  <c r="AJ184" s="1"/>
  <c r="P184"/>
  <c r="W184" s="1"/>
  <c r="AW184" s="1"/>
  <c r="K184"/>
  <c r="P185" s="1"/>
  <c r="AR178"/>
  <c r="AO178"/>
  <c r="AN178"/>
  <c r="U178"/>
  <c r="AJ178" s="1"/>
  <c r="P178"/>
  <c r="W179" s="1"/>
  <c r="AW179" s="1"/>
  <c r="P179"/>
  <c r="AR175"/>
  <c r="AO175"/>
  <c r="AN175"/>
  <c r="U175"/>
  <c r="AJ175" s="1"/>
  <c r="P175"/>
  <c r="W175" s="1"/>
  <c r="AW175" s="1"/>
  <c r="K175"/>
  <c r="P176" s="1"/>
  <c r="AW14" i="20" l="1"/>
  <c r="AU16"/>
  <c r="AS19" s="1"/>
  <c r="AU19" s="1"/>
  <c r="AS22" s="1"/>
  <c r="AU22" s="1"/>
  <c r="W200" i="19"/>
  <c r="AW200" s="1"/>
  <c r="AT202"/>
  <c r="AY202"/>
  <c r="AU202"/>
  <c r="AZ202"/>
  <c r="W202"/>
  <c r="AW202" s="1"/>
  <c r="AT199"/>
  <c r="AY199"/>
  <c r="AU199"/>
  <c r="AZ199"/>
  <c r="W199"/>
  <c r="AW199" s="1"/>
  <c r="W197"/>
  <c r="AW197" s="1"/>
  <c r="AZ190"/>
  <c r="AZ196"/>
  <c r="AY190"/>
  <c r="AT190"/>
  <c r="AT196"/>
  <c r="AY196"/>
  <c r="W191"/>
  <c r="AW191" s="1"/>
  <c r="W196"/>
  <c r="AW196" s="1"/>
  <c r="W188"/>
  <c r="AW188" s="1"/>
  <c r="AZ187"/>
  <c r="AY184"/>
  <c r="AZ184"/>
  <c r="AT184"/>
  <c r="AU184" s="1"/>
  <c r="AS187" s="1"/>
  <c r="AT187"/>
  <c r="AY187"/>
  <c r="W185"/>
  <c r="AW185" s="1"/>
  <c r="W187"/>
  <c r="AW187" s="1"/>
  <c r="AZ178"/>
  <c r="AY175"/>
  <c r="AZ175"/>
  <c r="AT175"/>
  <c r="AT178"/>
  <c r="AY178"/>
  <c r="W176"/>
  <c r="AW176" s="1"/>
  <c r="W178"/>
  <c r="AW178" s="1"/>
  <c r="AU187" l="1"/>
  <c r="AS190" s="1"/>
  <c r="AU190" s="1"/>
  <c r="AU196" s="1"/>
  <c r="U169" l="1"/>
  <c r="AJ169" s="1"/>
  <c r="AR172"/>
  <c r="AO172"/>
  <c r="AN172"/>
  <c r="U172"/>
  <c r="AJ172" s="1"/>
  <c r="P172"/>
  <c r="K172"/>
  <c r="P173" s="1"/>
  <c r="AR169"/>
  <c r="AO169"/>
  <c r="AN169"/>
  <c r="P169"/>
  <c r="K169"/>
  <c r="P170" s="1"/>
  <c r="AR163"/>
  <c r="AO163"/>
  <c r="AN163"/>
  <c r="U163"/>
  <c r="AJ163" s="1"/>
  <c r="P163"/>
  <c r="K163"/>
  <c r="P164" s="1"/>
  <c r="AR160"/>
  <c r="AO160"/>
  <c r="AN160"/>
  <c r="U160"/>
  <c r="AJ160" s="1"/>
  <c r="P160"/>
  <c r="K160"/>
  <c r="P161" s="1"/>
  <c r="U157"/>
  <c r="AR157"/>
  <c r="AO157"/>
  <c r="AN157"/>
  <c r="AJ157"/>
  <c r="P157"/>
  <c r="K157"/>
  <c r="P158" s="1"/>
  <c r="U154"/>
  <c r="AJ154" s="1"/>
  <c r="AR154"/>
  <c r="AO154"/>
  <c r="AN154"/>
  <c r="P154"/>
  <c r="W154" s="1"/>
  <c r="AW154" s="1"/>
  <c r="K154"/>
  <c r="P155" s="1"/>
  <c r="U152"/>
  <c r="U151"/>
  <c r="AJ151" s="1"/>
  <c r="AR151"/>
  <c r="AO151"/>
  <c r="AN151"/>
  <c r="P151"/>
  <c r="K151"/>
  <c r="P152" s="1"/>
  <c r="AR145"/>
  <c r="AO145"/>
  <c r="AN145"/>
  <c r="U145"/>
  <c r="AJ145" s="1"/>
  <c r="P145"/>
  <c r="W145" s="1"/>
  <c r="AW145" s="1"/>
  <c r="K145"/>
  <c r="P146" s="1"/>
  <c r="W158" l="1"/>
  <c r="AW158" s="1"/>
  <c r="W161"/>
  <c r="AW161" s="1"/>
  <c r="W173"/>
  <c r="AW173" s="1"/>
  <c r="AZ169"/>
  <c r="W170"/>
  <c r="AW170" s="1"/>
  <c r="AT172"/>
  <c r="AY172"/>
  <c r="AT169"/>
  <c r="AU169" s="1"/>
  <c r="AS172" s="1"/>
  <c r="AU172" s="1"/>
  <c r="AS175" s="1"/>
  <c r="AU175" s="1"/>
  <c r="AS178" s="1"/>
  <c r="AU178" s="1"/>
  <c r="AY169"/>
  <c r="AZ172"/>
  <c r="W172"/>
  <c r="AW172" s="1"/>
  <c r="W169"/>
  <c r="AW169" s="1"/>
  <c r="W164"/>
  <c r="AW164" s="1"/>
  <c r="AY160"/>
  <c r="AT160"/>
  <c r="AZ163"/>
  <c r="AT163"/>
  <c r="AY163"/>
  <c r="AZ160"/>
  <c r="W160"/>
  <c r="AW160" s="1"/>
  <c r="W163"/>
  <c r="AW163" s="1"/>
  <c r="AZ157"/>
  <c r="AY157"/>
  <c r="AT157"/>
  <c r="W157"/>
  <c r="AW157" s="1"/>
  <c r="AZ154"/>
  <c r="W155"/>
  <c r="AW155" s="1"/>
  <c r="AY154"/>
  <c r="AT154"/>
  <c r="W152"/>
  <c r="AW152" s="1"/>
  <c r="AZ151"/>
  <c r="AY145"/>
  <c r="AZ145"/>
  <c r="AT145"/>
  <c r="AT151"/>
  <c r="AY151"/>
  <c r="W146"/>
  <c r="AW146" s="1"/>
  <c r="W151"/>
  <c r="AW151" s="1"/>
  <c r="AR142" l="1"/>
  <c r="AO142"/>
  <c r="AN142"/>
  <c r="U142"/>
  <c r="AJ142" s="1"/>
  <c r="P142"/>
  <c r="K142"/>
  <c r="P143" s="1"/>
  <c r="AR139"/>
  <c r="AO139"/>
  <c r="AN139"/>
  <c r="U139"/>
  <c r="AJ139" s="1"/>
  <c r="P139"/>
  <c r="K139"/>
  <c r="P140" s="1"/>
  <c r="AR133"/>
  <c r="AO133"/>
  <c r="AN133"/>
  <c r="U133"/>
  <c r="AJ133" s="1"/>
  <c r="P133"/>
  <c r="K133"/>
  <c r="P134" s="1"/>
  <c r="U130"/>
  <c r="AJ130" s="1"/>
  <c r="AR130"/>
  <c r="AO130"/>
  <c r="AN130"/>
  <c r="P130"/>
  <c r="W130" s="1"/>
  <c r="AW130" s="1"/>
  <c r="K130"/>
  <c r="P131" s="1"/>
  <c r="AR127"/>
  <c r="AO127"/>
  <c r="AN127"/>
  <c r="U127"/>
  <c r="AJ127" s="1"/>
  <c r="P127"/>
  <c r="K127"/>
  <c r="P128" s="1"/>
  <c r="U121"/>
  <c r="AJ121" s="1"/>
  <c r="AR121"/>
  <c r="AO121"/>
  <c r="AN121"/>
  <c r="P121"/>
  <c r="K121"/>
  <c r="P122" s="1"/>
  <c r="U119"/>
  <c r="AR118"/>
  <c r="AO118"/>
  <c r="AN118"/>
  <c r="U118"/>
  <c r="AJ118" s="1"/>
  <c r="P118"/>
  <c r="W119" s="1"/>
  <c r="AW119" s="1"/>
  <c r="K118"/>
  <c r="P119" s="1"/>
  <c r="AR112"/>
  <c r="AO112"/>
  <c r="AN112"/>
  <c r="U112"/>
  <c r="AJ112" s="1"/>
  <c r="P112"/>
  <c r="W113" s="1"/>
  <c r="AW113" s="1"/>
  <c r="K112"/>
  <c r="P113" s="1"/>
  <c r="U109"/>
  <c r="AJ109" s="1"/>
  <c r="AR109"/>
  <c r="AO109"/>
  <c r="AN109"/>
  <c r="P109"/>
  <c r="W110" s="1"/>
  <c r="AW110" s="1"/>
  <c r="K109"/>
  <c r="P110" s="1"/>
  <c r="U104"/>
  <c r="U103"/>
  <c r="AJ103" s="1"/>
  <c r="AR103"/>
  <c r="AO103"/>
  <c r="AN103"/>
  <c r="P103"/>
  <c r="K103"/>
  <c r="P104" s="1"/>
  <c r="AR100"/>
  <c r="AO100"/>
  <c r="AN100"/>
  <c r="U100"/>
  <c r="AJ100" s="1"/>
  <c r="P100"/>
  <c r="K100"/>
  <c r="P101" s="1"/>
  <c r="U94"/>
  <c r="AJ94" s="1"/>
  <c r="U91"/>
  <c r="AR94"/>
  <c r="AO94"/>
  <c r="AN94"/>
  <c r="P94"/>
  <c r="K94"/>
  <c r="P95" s="1"/>
  <c r="AR91"/>
  <c r="AO91"/>
  <c r="AN91"/>
  <c r="AJ91"/>
  <c r="P91"/>
  <c r="K91"/>
  <c r="P92" s="1"/>
  <c r="AR88"/>
  <c r="AO88"/>
  <c r="AN88"/>
  <c r="U88"/>
  <c r="AJ88" s="1"/>
  <c r="P88"/>
  <c r="K88"/>
  <c r="P89" s="1"/>
  <c r="U82"/>
  <c r="AJ82" s="1"/>
  <c r="AR82"/>
  <c r="AO82"/>
  <c r="AN82"/>
  <c r="P82"/>
  <c r="K82"/>
  <c r="P83" s="1"/>
  <c r="AR79"/>
  <c r="AO79"/>
  <c r="AN79"/>
  <c r="U79"/>
  <c r="AJ79" s="1"/>
  <c r="P79"/>
  <c r="K79"/>
  <c r="P80" s="1"/>
  <c r="U76"/>
  <c r="AJ76" s="1"/>
  <c r="AR76"/>
  <c r="AO76"/>
  <c r="AN76"/>
  <c r="P76"/>
  <c r="K76"/>
  <c r="P77" s="1"/>
  <c r="AR73"/>
  <c r="AO73"/>
  <c r="AN73"/>
  <c r="U73"/>
  <c r="AJ73" s="1"/>
  <c r="P73"/>
  <c r="W73" s="1"/>
  <c r="AW73" s="1"/>
  <c r="K73"/>
  <c r="P74" s="1"/>
  <c r="U67"/>
  <c r="AR67"/>
  <c r="AO67"/>
  <c r="AN67"/>
  <c r="AJ67"/>
  <c r="P67"/>
  <c r="W68" s="1"/>
  <c r="AW68" s="1"/>
  <c r="K67"/>
  <c r="P68" s="1"/>
  <c r="AR64"/>
  <c r="AO64"/>
  <c r="AN64"/>
  <c r="U64"/>
  <c r="AJ64" s="1"/>
  <c r="P64"/>
  <c r="W64" s="1"/>
  <c r="AW64" s="1"/>
  <c r="K64"/>
  <c r="P65" s="1"/>
  <c r="AR58"/>
  <c r="AO58"/>
  <c r="AN58"/>
  <c r="U58"/>
  <c r="AJ58" s="1"/>
  <c r="P58"/>
  <c r="K58"/>
  <c r="P59" s="1"/>
  <c r="U55"/>
  <c r="AR55"/>
  <c r="AO55"/>
  <c r="AN55"/>
  <c r="AJ55"/>
  <c r="P55"/>
  <c r="K55"/>
  <c r="P56" s="1"/>
  <c r="AR49"/>
  <c r="AO49"/>
  <c r="AN49"/>
  <c r="U49"/>
  <c r="AJ49" s="1"/>
  <c r="P49"/>
  <c r="W49" s="1"/>
  <c r="AW49" s="1"/>
  <c r="K49"/>
  <c r="P50" s="1"/>
  <c r="AR46"/>
  <c r="AO46"/>
  <c r="AN46"/>
  <c r="U46"/>
  <c r="AJ46" s="1"/>
  <c r="P46"/>
  <c r="K46"/>
  <c r="P47" s="1"/>
  <c r="AR43"/>
  <c r="AO43"/>
  <c r="AN43"/>
  <c r="U43"/>
  <c r="AJ43" s="1"/>
  <c r="P43"/>
  <c r="K43"/>
  <c r="P44" s="1"/>
  <c r="AR40"/>
  <c r="AO40"/>
  <c r="AN40"/>
  <c r="U40"/>
  <c r="AJ40" s="1"/>
  <c r="P40"/>
  <c r="W40" s="1"/>
  <c r="AW40" s="1"/>
  <c r="K40"/>
  <c r="P41" s="1"/>
  <c r="U34"/>
  <c r="AR34"/>
  <c r="AO34"/>
  <c r="AN34"/>
  <c r="AJ34"/>
  <c r="P34"/>
  <c r="W35" s="1"/>
  <c r="AW35" s="1"/>
  <c r="K34"/>
  <c r="P35" s="1"/>
  <c r="AR31"/>
  <c r="AO31"/>
  <c r="AN31"/>
  <c r="U31"/>
  <c r="AJ31" s="1"/>
  <c r="P31"/>
  <c r="W31" s="1"/>
  <c r="AW31" s="1"/>
  <c r="K31"/>
  <c r="P32" s="1"/>
  <c r="AR25"/>
  <c r="AO25"/>
  <c r="AN25"/>
  <c r="U25"/>
  <c r="AJ25" s="1"/>
  <c r="P25"/>
  <c r="K25"/>
  <c r="P26" s="1"/>
  <c r="U22"/>
  <c r="AJ22" s="1"/>
  <c r="AR22"/>
  <c r="AO22"/>
  <c r="AN22"/>
  <c r="P22"/>
  <c r="K22"/>
  <c r="P23" s="1"/>
  <c r="AR19"/>
  <c r="AO19"/>
  <c r="AN19"/>
  <c r="U19"/>
  <c r="AJ19" s="1"/>
  <c r="P19"/>
  <c r="W19" s="1"/>
  <c r="AW19" s="1"/>
  <c r="K19"/>
  <c r="P20" s="1"/>
  <c r="U16"/>
  <c r="AR16"/>
  <c r="AO16"/>
  <c r="AN16"/>
  <c r="AJ16"/>
  <c r="P16"/>
  <c r="K16"/>
  <c r="P17" s="1"/>
  <c r="AR13"/>
  <c r="AO13"/>
  <c r="AN13"/>
  <c r="U13"/>
  <c r="AJ13" s="1"/>
  <c r="P13"/>
  <c r="W13" s="1"/>
  <c r="AW13" s="1"/>
  <c r="K13"/>
  <c r="W101" l="1"/>
  <c r="AW101" s="1"/>
  <c r="W104"/>
  <c r="AW104" s="1"/>
  <c r="W128"/>
  <c r="AW128" s="1"/>
  <c r="W95"/>
  <c r="AW95" s="1"/>
  <c r="W143"/>
  <c r="AW143" s="1"/>
  <c r="W140"/>
  <c r="AW140" s="1"/>
  <c r="AT142"/>
  <c r="AY142"/>
  <c r="AZ142"/>
  <c r="W142"/>
  <c r="AW142" s="1"/>
  <c r="AZ139"/>
  <c r="AT139"/>
  <c r="AU139" s="1"/>
  <c r="AS142" s="1"/>
  <c r="AY139"/>
  <c r="W139"/>
  <c r="AW139" s="1"/>
  <c r="W134"/>
  <c r="AW134" s="1"/>
  <c r="AZ133"/>
  <c r="AT133"/>
  <c r="AY133"/>
  <c r="W133"/>
  <c r="AW133" s="1"/>
  <c r="AZ130"/>
  <c r="W131"/>
  <c r="AW131" s="1"/>
  <c r="AY130"/>
  <c r="AT130"/>
  <c r="AT127"/>
  <c r="AY127"/>
  <c r="AU127"/>
  <c r="AS130" s="1"/>
  <c r="AZ127"/>
  <c r="W127"/>
  <c r="AW127" s="1"/>
  <c r="W122"/>
  <c r="AW122" s="1"/>
  <c r="AT121"/>
  <c r="AY121"/>
  <c r="AZ121"/>
  <c r="W121"/>
  <c r="AW121" s="1"/>
  <c r="AT118"/>
  <c r="AY118"/>
  <c r="AU118"/>
  <c r="AS121" s="1"/>
  <c r="AU121" s="1"/>
  <c r="AZ118"/>
  <c r="W118"/>
  <c r="AW118" s="1"/>
  <c r="AT112"/>
  <c r="AY112"/>
  <c r="AZ112"/>
  <c r="W112"/>
  <c r="AW112" s="1"/>
  <c r="AT109"/>
  <c r="AY109"/>
  <c r="AZ109"/>
  <c r="W109"/>
  <c r="AW109" s="1"/>
  <c r="AZ103"/>
  <c r="AT103"/>
  <c r="AY103"/>
  <c r="W103"/>
  <c r="AW103" s="1"/>
  <c r="AT100"/>
  <c r="AY100"/>
  <c r="AU100"/>
  <c r="AS103" s="1"/>
  <c r="AZ100"/>
  <c r="W100"/>
  <c r="AW100" s="1"/>
  <c r="AT94"/>
  <c r="AY94"/>
  <c r="AZ94"/>
  <c r="W94"/>
  <c r="AW94" s="1"/>
  <c r="W77"/>
  <c r="AW77" s="1"/>
  <c r="W83"/>
  <c r="AW83" s="1"/>
  <c r="W92"/>
  <c r="AW92" s="1"/>
  <c r="AT91"/>
  <c r="AY91"/>
  <c r="AZ91"/>
  <c r="W91"/>
  <c r="AW91" s="1"/>
  <c r="W89"/>
  <c r="AW89" s="1"/>
  <c r="AT88"/>
  <c r="AY88"/>
  <c r="AZ88"/>
  <c r="W88"/>
  <c r="AW88" s="1"/>
  <c r="AZ82"/>
  <c r="AT82"/>
  <c r="AY82"/>
  <c r="W82"/>
  <c r="AW82" s="1"/>
  <c r="W80"/>
  <c r="AW80" s="1"/>
  <c r="AT79"/>
  <c r="AY79"/>
  <c r="AZ79"/>
  <c r="W79"/>
  <c r="AW79" s="1"/>
  <c r="AT76"/>
  <c r="AY76"/>
  <c r="AZ76"/>
  <c r="W76"/>
  <c r="AW76" s="1"/>
  <c r="AY73"/>
  <c r="AZ73"/>
  <c r="AT73"/>
  <c r="W74"/>
  <c r="AW74" s="1"/>
  <c r="AZ64"/>
  <c r="AZ67"/>
  <c r="AY64"/>
  <c r="AT64"/>
  <c r="AU64" s="1"/>
  <c r="AS67" s="1"/>
  <c r="AT67"/>
  <c r="AY67"/>
  <c r="W65"/>
  <c r="AW65" s="1"/>
  <c r="W67"/>
  <c r="AW67" s="1"/>
  <c r="W59"/>
  <c r="AW59" s="1"/>
  <c r="AT58"/>
  <c r="AY58"/>
  <c r="AZ58"/>
  <c r="W58"/>
  <c r="AW58" s="1"/>
  <c r="W56"/>
  <c r="AW56" s="1"/>
  <c r="AT55"/>
  <c r="AY55"/>
  <c r="AZ55"/>
  <c r="W55"/>
  <c r="AW55" s="1"/>
  <c r="AZ49"/>
  <c r="W23"/>
  <c r="AW23" s="1"/>
  <c r="AY49"/>
  <c r="AT49"/>
  <c r="W50"/>
  <c r="AW50" s="1"/>
  <c r="W47"/>
  <c r="AW47" s="1"/>
  <c r="AZ46"/>
  <c r="AT46"/>
  <c r="AY46"/>
  <c r="W46"/>
  <c r="AW46" s="1"/>
  <c r="W44"/>
  <c r="AW44" s="1"/>
  <c r="AZ43"/>
  <c r="AY40"/>
  <c r="AZ40"/>
  <c r="AT40"/>
  <c r="AU40" s="1"/>
  <c r="AS43" s="1"/>
  <c r="AT43"/>
  <c r="AY43"/>
  <c r="W41"/>
  <c r="AW41" s="1"/>
  <c r="W43"/>
  <c r="AW43" s="1"/>
  <c r="AZ31"/>
  <c r="AZ34"/>
  <c r="AY31"/>
  <c r="AT31"/>
  <c r="AU31" s="1"/>
  <c r="AS34" s="1"/>
  <c r="AT34"/>
  <c r="AY34"/>
  <c r="W32"/>
  <c r="AW32" s="1"/>
  <c r="W34"/>
  <c r="AW34" s="1"/>
  <c r="W26"/>
  <c r="AW26" s="1"/>
  <c r="AY25"/>
  <c r="AT25"/>
  <c r="AZ25"/>
  <c r="W25"/>
  <c r="AW25" s="1"/>
  <c r="AZ19"/>
  <c r="AZ22"/>
  <c r="AY19"/>
  <c r="AT19"/>
  <c r="AT22"/>
  <c r="AY22"/>
  <c r="W20"/>
  <c r="AW20" s="1"/>
  <c r="W22"/>
  <c r="AW22" s="1"/>
  <c r="W17"/>
  <c r="AW17" s="1"/>
  <c r="AZ13"/>
  <c r="AT13"/>
  <c r="AU13" s="1"/>
  <c r="AS16" s="1"/>
  <c r="AY13"/>
  <c r="AT16"/>
  <c r="AY16"/>
  <c r="AZ16"/>
  <c r="W14"/>
  <c r="P14"/>
  <c r="W16"/>
  <c r="AW16" s="1"/>
  <c r="AU103" l="1"/>
  <c r="AU130"/>
  <c r="AS133" s="1"/>
  <c r="AU133" s="1"/>
  <c r="AS151" s="1"/>
  <c r="AU151" s="1"/>
  <c r="AS154" s="1"/>
  <c r="AU154" s="1"/>
  <c r="AS157" s="1"/>
  <c r="AU157" s="1"/>
  <c r="AS160" s="1"/>
  <c r="AU160" s="1"/>
  <c r="AS163" s="1"/>
  <c r="AU163" s="1"/>
  <c r="AU142"/>
  <c r="AS145" s="1"/>
  <c r="AU145" s="1"/>
  <c r="AU67"/>
  <c r="AU43"/>
  <c r="AS46" s="1"/>
  <c r="AU46" s="1"/>
  <c r="AS49" s="1"/>
  <c r="AU49" s="1"/>
  <c r="AU55" s="1"/>
  <c r="AS58" s="1"/>
  <c r="AU58" s="1"/>
  <c r="AS73" s="1"/>
  <c r="AU73" s="1"/>
  <c r="AS76" s="1"/>
  <c r="AU76" s="1"/>
  <c r="AS79" s="1"/>
  <c r="AU79" s="1"/>
  <c r="AS82" s="1"/>
  <c r="AU82" s="1"/>
  <c r="AU88" s="1"/>
  <c r="AS91" s="1"/>
  <c r="AU91" s="1"/>
  <c r="AS94" s="1"/>
  <c r="AU94" s="1"/>
  <c r="AS109" s="1"/>
  <c r="AU109" s="1"/>
  <c r="AS112" s="1"/>
  <c r="AU112" s="1"/>
  <c r="AU34"/>
  <c r="AW14"/>
  <c r="AU16"/>
  <c r="AS19" s="1"/>
  <c r="AU19" s="1"/>
  <c r="AS22" s="1"/>
  <c r="AU22" s="1"/>
  <c r="AS25" s="1"/>
  <c r="AU25" s="1"/>
  <c r="N155" i="18" l="1"/>
  <c r="M155"/>
  <c r="K155"/>
  <c r="J155"/>
  <c r="I155"/>
  <c r="H155"/>
  <c r="G155"/>
  <c r="F155"/>
  <c r="AN155"/>
  <c r="AM155"/>
  <c r="AL155"/>
  <c r="AK155"/>
  <c r="AJ155"/>
  <c r="AH155"/>
  <c r="AF155"/>
  <c r="AE155"/>
  <c r="AC155"/>
  <c r="W155"/>
  <c r="P155"/>
  <c r="AR148" l="1"/>
  <c r="AO148"/>
  <c r="AN148"/>
  <c r="U148"/>
  <c r="AJ148" s="1"/>
  <c r="P148"/>
  <c r="K148"/>
  <c r="P149" s="1"/>
  <c r="AR142"/>
  <c r="AO142"/>
  <c r="AN142"/>
  <c r="U142"/>
  <c r="AJ142" s="1"/>
  <c r="P142"/>
  <c r="K142"/>
  <c r="P143" s="1"/>
  <c r="AR139"/>
  <c r="AO139"/>
  <c r="AN139"/>
  <c r="U139"/>
  <c r="AJ139" s="1"/>
  <c r="P139"/>
  <c r="K139"/>
  <c r="P140" s="1"/>
  <c r="U136"/>
  <c r="AJ136" s="1"/>
  <c r="AR136"/>
  <c r="AO136"/>
  <c r="AN136"/>
  <c r="P136"/>
  <c r="K136"/>
  <c r="P137" s="1"/>
  <c r="AR133"/>
  <c r="AO133"/>
  <c r="AN133"/>
  <c r="U133"/>
  <c r="AJ133" s="1"/>
  <c r="P133"/>
  <c r="K133"/>
  <c r="P134" s="1"/>
  <c r="AR127"/>
  <c r="AO127"/>
  <c r="AN127"/>
  <c r="U127"/>
  <c r="AJ127" s="1"/>
  <c r="P127"/>
  <c r="K127"/>
  <c r="P128" s="1"/>
  <c r="W143" l="1"/>
  <c r="AW143" s="1"/>
  <c r="W142"/>
  <c r="AW142" s="1"/>
  <c r="W140"/>
  <c r="AW140" s="1"/>
  <c r="AZ148"/>
  <c r="W149"/>
  <c r="AW149" s="1"/>
  <c r="AT148"/>
  <c r="AY148"/>
  <c r="W148"/>
  <c r="AW148" s="1"/>
  <c r="AT142"/>
  <c r="AY142"/>
  <c r="AZ142"/>
  <c r="AT139"/>
  <c r="AY139"/>
  <c r="AZ139"/>
  <c r="W139"/>
  <c r="AW139" s="1"/>
  <c r="W137"/>
  <c r="AW137" s="1"/>
  <c r="AT136"/>
  <c r="AY136"/>
  <c r="AZ136"/>
  <c r="W136"/>
  <c r="AW136" s="1"/>
  <c r="W134"/>
  <c r="AW134" s="1"/>
  <c r="AT133"/>
  <c r="AY133"/>
  <c r="AZ133"/>
  <c r="W133"/>
  <c r="AW133" s="1"/>
  <c r="W128"/>
  <c r="AW128" s="1"/>
  <c r="AT127"/>
  <c r="AY127"/>
  <c r="AZ127"/>
  <c r="W127"/>
  <c r="AW127" s="1"/>
  <c r="AR124" l="1"/>
  <c r="AO124"/>
  <c r="AN124"/>
  <c r="U124"/>
  <c r="AJ124" s="1"/>
  <c r="P124"/>
  <c r="K124"/>
  <c r="P125" s="1"/>
  <c r="AR121"/>
  <c r="AO121"/>
  <c r="AN121"/>
  <c r="U121"/>
  <c r="AJ121" s="1"/>
  <c r="P121"/>
  <c r="K121"/>
  <c r="P122" s="1"/>
  <c r="U115"/>
  <c r="AJ115" s="1"/>
  <c r="AR115"/>
  <c r="AO115"/>
  <c r="AN115"/>
  <c r="P115"/>
  <c r="W116" s="1"/>
  <c r="AW116" s="1"/>
  <c r="K115"/>
  <c r="P116" s="1"/>
  <c r="AR112"/>
  <c r="AO112"/>
  <c r="AN112"/>
  <c r="U112"/>
  <c r="AJ112" s="1"/>
  <c r="P112"/>
  <c r="W112" s="1"/>
  <c r="AW112" s="1"/>
  <c r="K112"/>
  <c r="P113" s="1"/>
  <c r="AR109"/>
  <c r="AO109"/>
  <c r="AN109"/>
  <c r="U109"/>
  <c r="AJ109" s="1"/>
  <c r="P109"/>
  <c r="K109"/>
  <c r="P110" s="1"/>
  <c r="W125" l="1"/>
  <c r="AW125" s="1"/>
  <c r="AT124"/>
  <c r="AY124"/>
  <c r="AZ124"/>
  <c r="W124"/>
  <c r="AW124" s="1"/>
  <c r="W122"/>
  <c r="AW122" s="1"/>
  <c r="AZ121"/>
  <c r="AT121"/>
  <c r="AU121" s="1"/>
  <c r="AS124" s="1"/>
  <c r="AY121"/>
  <c r="W121"/>
  <c r="AW121" s="1"/>
  <c r="AT115"/>
  <c r="AY115"/>
  <c r="AZ115"/>
  <c r="W115"/>
  <c r="AW115" s="1"/>
  <c r="W113"/>
  <c r="AW113" s="1"/>
  <c r="AZ112"/>
  <c r="AY112"/>
  <c r="AT112"/>
  <c r="W110"/>
  <c r="AW110" s="1"/>
  <c r="AY109"/>
  <c r="AT109"/>
  <c r="AZ109"/>
  <c r="W109"/>
  <c r="AW109" s="1"/>
  <c r="AU124" l="1"/>
  <c r="AS127" s="1"/>
  <c r="AU127" s="1"/>
  <c r="AS148" s="1"/>
  <c r="AU148" s="1"/>
  <c r="U106"/>
  <c r="U100"/>
  <c r="U103"/>
  <c r="AR106"/>
  <c r="AO106"/>
  <c r="AN106"/>
  <c r="AJ106"/>
  <c r="P106"/>
  <c r="K106"/>
  <c r="P107" s="1"/>
  <c r="AR103"/>
  <c r="AO103"/>
  <c r="AN103"/>
  <c r="AJ103"/>
  <c r="P103"/>
  <c r="W103" s="1"/>
  <c r="AW103" s="1"/>
  <c r="K103"/>
  <c r="P104" s="1"/>
  <c r="W107" l="1"/>
  <c r="AW107" s="1"/>
  <c r="AZ106"/>
  <c r="AY103"/>
  <c r="AZ103"/>
  <c r="AT103"/>
  <c r="AT106"/>
  <c r="AY106"/>
  <c r="W104"/>
  <c r="AW104" s="1"/>
  <c r="W106"/>
  <c r="AW106" s="1"/>
  <c r="AR100" l="1"/>
  <c r="AO100"/>
  <c r="AN100"/>
  <c r="AJ100"/>
  <c r="P100"/>
  <c r="K100"/>
  <c r="P101" s="1"/>
  <c r="AR97"/>
  <c r="AO97"/>
  <c r="AN97"/>
  <c r="U97"/>
  <c r="AJ97" s="1"/>
  <c r="P97"/>
  <c r="K97"/>
  <c r="P98" s="1"/>
  <c r="AR91"/>
  <c r="AO91"/>
  <c r="AN91"/>
  <c r="U91"/>
  <c r="AJ91" s="1"/>
  <c r="P91"/>
  <c r="K91"/>
  <c r="P92" s="1"/>
  <c r="AR88"/>
  <c r="AO88"/>
  <c r="AN88"/>
  <c r="U88"/>
  <c r="AJ88" s="1"/>
  <c r="P88"/>
  <c r="K88"/>
  <c r="P89" s="1"/>
  <c r="U82"/>
  <c r="AJ82" s="1"/>
  <c r="AR85"/>
  <c r="AO85"/>
  <c r="AN85"/>
  <c r="U85"/>
  <c r="AJ85" s="1"/>
  <c r="P85"/>
  <c r="W86" s="1"/>
  <c r="AW86" s="1"/>
  <c r="K85"/>
  <c r="P86" s="1"/>
  <c r="AR82"/>
  <c r="AO82"/>
  <c r="AN82"/>
  <c r="P82"/>
  <c r="W82" s="1"/>
  <c r="AW82" s="1"/>
  <c r="K82"/>
  <c r="P83" s="1"/>
  <c r="W98" l="1"/>
  <c r="AW98" s="1"/>
  <c r="W92"/>
  <c r="AW92" s="1"/>
  <c r="W101"/>
  <c r="AW101" s="1"/>
  <c r="AZ97"/>
  <c r="AT100"/>
  <c r="AY100"/>
  <c r="AY97"/>
  <c r="AT97"/>
  <c r="AU97" s="1"/>
  <c r="AS100" s="1"/>
  <c r="AZ100"/>
  <c r="W97"/>
  <c r="AW97" s="1"/>
  <c r="W100"/>
  <c r="AW100" s="1"/>
  <c r="W89"/>
  <c r="AW89" s="1"/>
  <c r="AY88"/>
  <c r="AT88"/>
  <c r="AZ91"/>
  <c r="AT91"/>
  <c r="AY91"/>
  <c r="AZ88"/>
  <c r="W88"/>
  <c r="AW88" s="1"/>
  <c r="W91"/>
  <c r="AW91" s="1"/>
  <c r="AZ85"/>
  <c r="AY82"/>
  <c r="AT82"/>
  <c r="AT85"/>
  <c r="AY85"/>
  <c r="AZ82"/>
  <c r="W83"/>
  <c r="AW83" s="1"/>
  <c r="W85"/>
  <c r="AW85" s="1"/>
  <c r="AR79"/>
  <c r="AO79"/>
  <c r="AN79"/>
  <c r="U79"/>
  <c r="AJ79" s="1"/>
  <c r="P79"/>
  <c r="K79"/>
  <c r="P80" s="1"/>
  <c r="AR76"/>
  <c r="AO76"/>
  <c r="AN76"/>
  <c r="U76"/>
  <c r="AJ76" s="1"/>
  <c r="P76"/>
  <c r="K76"/>
  <c r="P77" s="1"/>
  <c r="AR70"/>
  <c r="AO70"/>
  <c r="AN70"/>
  <c r="U70"/>
  <c r="AJ70" s="1"/>
  <c r="P70"/>
  <c r="K70"/>
  <c r="P71" s="1"/>
  <c r="U67"/>
  <c r="AR67"/>
  <c r="AO67"/>
  <c r="AN67"/>
  <c r="AJ67"/>
  <c r="P67"/>
  <c r="W68" s="1"/>
  <c r="AW68" s="1"/>
  <c r="K67"/>
  <c r="P68" s="1"/>
  <c r="AR64"/>
  <c r="AO64"/>
  <c r="AN64"/>
  <c r="U64"/>
  <c r="AJ64" s="1"/>
  <c r="P64"/>
  <c r="K64"/>
  <c r="P65" s="1"/>
  <c r="AR58"/>
  <c r="AO58"/>
  <c r="AN58"/>
  <c r="U58"/>
  <c r="AJ58" s="1"/>
  <c r="P58"/>
  <c r="K58"/>
  <c r="P59" s="1"/>
  <c r="AR52"/>
  <c r="AO52"/>
  <c r="AN52"/>
  <c r="U52"/>
  <c r="AJ52" s="1"/>
  <c r="P52"/>
  <c r="K52"/>
  <c r="P53" s="1"/>
  <c r="AR46"/>
  <c r="AO46"/>
  <c r="AN46"/>
  <c r="U46"/>
  <c r="AJ46" s="1"/>
  <c r="P46"/>
  <c r="K46"/>
  <c r="P47" s="1"/>
  <c r="AR43"/>
  <c r="AO43"/>
  <c r="AN43"/>
  <c r="U43"/>
  <c r="AJ43" s="1"/>
  <c r="P43"/>
  <c r="K43"/>
  <c r="P44" s="1"/>
  <c r="AR40"/>
  <c r="AO40"/>
  <c r="AN40"/>
  <c r="U40"/>
  <c r="AJ40" s="1"/>
  <c r="P40"/>
  <c r="K40"/>
  <c r="P41" s="1"/>
  <c r="AR37"/>
  <c r="AO37"/>
  <c r="AN37"/>
  <c r="U37"/>
  <c r="AJ37" s="1"/>
  <c r="P37"/>
  <c r="K37"/>
  <c r="P38" s="1"/>
  <c r="U31"/>
  <c r="AJ31" s="1"/>
  <c r="AR31"/>
  <c r="AO31"/>
  <c r="AN31"/>
  <c r="P31"/>
  <c r="K31"/>
  <c r="P32" s="1"/>
  <c r="AR28"/>
  <c r="AO28"/>
  <c r="AN28"/>
  <c r="U28"/>
  <c r="AJ28" s="1"/>
  <c r="P28"/>
  <c r="K28"/>
  <c r="P29" s="1"/>
  <c r="AR25"/>
  <c r="AO25"/>
  <c r="AN25"/>
  <c r="U25"/>
  <c r="AJ25" s="1"/>
  <c r="P25"/>
  <c r="K25"/>
  <c r="P26" s="1"/>
  <c r="AR22"/>
  <c r="AO22"/>
  <c r="AN22"/>
  <c r="U22"/>
  <c r="AJ22" s="1"/>
  <c r="AY22" s="1"/>
  <c r="P22"/>
  <c r="K22"/>
  <c r="P23" s="1"/>
  <c r="U16"/>
  <c r="AU100" l="1"/>
  <c r="AS103" s="1"/>
  <c r="AU103" s="1"/>
  <c r="AS106" s="1"/>
  <c r="AU106" s="1"/>
  <c r="AS109" s="1"/>
  <c r="AU109" s="1"/>
  <c r="AS112" s="1"/>
  <c r="AU112" s="1"/>
  <c r="AS115" s="1"/>
  <c r="AU115" s="1"/>
  <c r="W77"/>
  <c r="AW77" s="1"/>
  <c r="W80"/>
  <c r="AW80" s="1"/>
  <c r="AZ76"/>
  <c r="AT79"/>
  <c r="AY79"/>
  <c r="AY76"/>
  <c r="AT76"/>
  <c r="AZ79"/>
  <c r="W76"/>
  <c r="AW76" s="1"/>
  <c r="W79"/>
  <c r="AW79" s="1"/>
  <c r="W71"/>
  <c r="AW71" s="1"/>
  <c r="AT70"/>
  <c r="AY70"/>
  <c r="AZ70"/>
  <c r="W70"/>
  <c r="AW70" s="1"/>
  <c r="AZ67"/>
  <c r="AT67"/>
  <c r="AY67"/>
  <c r="W67"/>
  <c r="AW67" s="1"/>
  <c r="W65"/>
  <c r="AW65" s="1"/>
  <c r="AZ64"/>
  <c r="AT64"/>
  <c r="AY64"/>
  <c r="W64"/>
  <c r="AW64" s="1"/>
  <c r="W26"/>
  <c r="AW26" s="1"/>
  <c r="W38"/>
  <c r="AW38" s="1"/>
  <c r="W59"/>
  <c r="AW59" s="1"/>
  <c r="AZ58"/>
  <c r="AT58"/>
  <c r="AU58" s="1"/>
  <c r="AS133" s="1"/>
  <c r="AU133" s="1"/>
  <c r="AS136" s="1"/>
  <c r="AU136" s="1"/>
  <c r="AS139" s="1"/>
  <c r="AU139" s="1"/>
  <c r="AS142" s="1"/>
  <c r="AU142" s="1"/>
  <c r="AY58"/>
  <c r="W58"/>
  <c r="AW58" s="1"/>
  <c r="W53"/>
  <c r="AW53" s="1"/>
  <c r="AT52"/>
  <c r="AY52"/>
  <c r="AU52"/>
  <c r="AS82" s="1"/>
  <c r="AU82" s="1"/>
  <c r="AS85" s="1"/>
  <c r="AU85" s="1"/>
  <c r="AS88" s="1"/>
  <c r="AU88" s="1"/>
  <c r="AS91" s="1"/>
  <c r="AU91" s="1"/>
  <c r="AZ52"/>
  <c r="W52"/>
  <c r="AW52" s="1"/>
  <c r="W23"/>
  <c r="AW23" s="1"/>
  <c r="W25"/>
  <c r="AW25" s="1"/>
  <c r="W29"/>
  <c r="AW29" s="1"/>
  <c r="W32"/>
  <c r="AW32" s="1"/>
  <c r="AZ46"/>
  <c r="W47"/>
  <c r="AW47" s="1"/>
  <c r="W44"/>
  <c r="AW44" s="1"/>
  <c r="AY43"/>
  <c r="AT43"/>
  <c r="AT46"/>
  <c r="AY46"/>
  <c r="AZ43"/>
  <c r="W43"/>
  <c r="AW43" s="1"/>
  <c r="W46"/>
  <c r="AW46" s="1"/>
  <c r="W41"/>
  <c r="AW41" s="1"/>
  <c r="AY37"/>
  <c r="AT37"/>
  <c r="AZ40"/>
  <c r="AT40"/>
  <c r="AY40"/>
  <c r="AZ37"/>
  <c r="W37"/>
  <c r="AW37" s="1"/>
  <c r="W40"/>
  <c r="AW40" s="1"/>
  <c r="AT31"/>
  <c r="AY31"/>
  <c r="AZ31"/>
  <c r="W31"/>
  <c r="AW31" s="1"/>
  <c r="AT28"/>
  <c r="AY28"/>
  <c r="AZ28"/>
  <c r="W28"/>
  <c r="AW28" s="1"/>
  <c r="AZ25"/>
  <c r="W22"/>
  <c r="AW22" s="1"/>
  <c r="AT22"/>
  <c r="AU22" s="1"/>
  <c r="AS25" s="1"/>
  <c r="AZ22"/>
  <c r="AY25"/>
  <c r="AT25"/>
  <c r="AR16"/>
  <c r="AO16"/>
  <c r="AN16"/>
  <c r="AJ16"/>
  <c r="P16"/>
  <c r="K16"/>
  <c r="P17" s="1"/>
  <c r="AR13"/>
  <c r="AO13"/>
  <c r="AN13"/>
  <c r="U13"/>
  <c r="AJ13" s="1"/>
  <c r="P13"/>
  <c r="W13" s="1"/>
  <c r="K13"/>
  <c r="P14" s="1"/>
  <c r="AN183" i="16"/>
  <c r="AM183"/>
  <c r="AL183"/>
  <c r="AK183"/>
  <c r="AJ183"/>
  <c r="AI183"/>
  <c r="AH183"/>
  <c r="AG183"/>
  <c r="AF183"/>
  <c r="AE183"/>
  <c r="AC183"/>
  <c r="AB183"/>
  <c r="AA183"/>
  <c r="Z183"/>
  <c r="Y183"/>
  <c r="W183"/>
  <c r="V183"/>
  <c r="U183"/>
  <c r="T183"/>
  <c r="S183"/>
  <c r="P183"/>
  <c r="N183"/>
  <c r="M183"/>
  <c r="K183"/>
  <c r="J183"/>
  <c r="I183"/>
  <c r="H183"/>
  <c r="G183"/>
  <c r="F183"/>
  <c r="AU25" i="18" l="1"/>
  <c r="AS28" s="1"/>
  <c r="AU28" s="1"/>
  <c r="AS31" s="1"/>
  <c r="AU31" s="1"/>
  <c r="W14"/>
  <c r="AW14" s="1"/>
  <c r="W17"/>
  <c r="AW17" s="1"/>
  <c r="AT13"/>
  <c r="AU13" s="1"/>
  <c r="AS16" s="1"/>
  <c r="AY13"/>
  <c r="AY16"/>
  <c r="AT16"/>
  <c r="AZ13"/>
  <c r="AZ16"/>
  <c r="AW13"/>
  <c r="W16"/>
  <c r="AW16" s="1"/>
  <c r="AU37" l="1"/>
  <c r="AS64"/>
  <c r="AU64" s="1"/>
  <c r="AS67" s="1"/>
  <c r="AU67" s="1"/>
  <c r="AS70" s="1"/>
  <c r="AS40"/>
  <c r="AU40" s="1"/>
  <c r="AS43" s="1"/>
  <c r="AU43" s="1"/>
  <c r="AS46" s="1"/>
  <c r="AU46" s="1"/>
  <c r="AS76" s="1"/>
  <c r="AU70"/>
  <c r="AU16"/>
  <c r="AR175" i="16"/>
  <c r="AO175"/>
  <c r="AN175"/>
  <c r="U175"/>
  <c r="AJ175" s="1"/>
  <c r="P175"/>
  <c r="W176" s="1"/>
  <c r="AW176" s="1"/>
  <c r="K175"/>
  <c r="P176" s="1"/>
  <c r="AR172"/>
  <c r="AO172"/>
  <c r="AN172"/>
  <c r="U172"/>
  <c r="AJ172" s="1"/>
  <c r="P172"/>
  <c r="W173" s="1"/>
  <c r="AW173" s="1"/>
  <c r="K172"/>
  <c r="P173" s="1"/>
  <c r="AU76" i="18" l="1"/>
  <c r="AS79" s="1"/>
  <c r="AU79" s="1"/>
  <c r="AY172" i="16"/>
  <c r="AT172"/>
  <c r="AU172" s="1"/>
  <c r="AS175" s="1"/>
  <c r="AZ175"/>
  <c r="AT175"/>
  <c r="AY175"/>
  <c r="AZ172"/>
  <c r="W172"/>
  <c r="AW172" s="1"/>
  <c r="W175"/>
  <c r="AW175" s="1"/>
  <c r="AR166"/>
  <c r="AO166"/>
  <c r="AN166"/>
  <c r="U166"/>
  <c r="AJ166" s="1"/>
  <c r="P166"/>
  <c r="W167" s="1"/>
  <c r="AW167" s="1"/>
  <c r="K166"/>
  <c r="P167" s="1"/>
  <c r="AS163"/>
  <c r="AR163"/>
  <c r="AO163"/>
  <c r="AN163"/>
  <c r="U163"/>
  <c r="AJ163" s="1"/>
  <c r="P163"/>
  <c r="W164" s="1"/>
  <c r="AW164" s="1"/>
  <c r="K163"/>
  <c r="P164" s="1"/>
  <c r="U160"/>
  <c r="AJ160" s="1"/>
  <c r="AS160"/>
  <c r="AR160"/>
  <c r="AO160"/>
  <c r="AN160"/>
  <c r="P160"/>
  <c r="W161" s="1"/>
  <c r="AW161" s="1"/>
  <c r="K160"/>
  <c r="P161" s="1"/>
  <c r="AS157"/>
  <c r="AR157"/>
  <c r="AO157"/>
  <c r="AN157"/>
  <c r="U157"/>
  <c r="AJ157" s="1"/>
  <c r="P157"/>
  <c r="K157"/>
  <c r="P158" s="1"/>
  <c r="U154"/>
  <c r="AU175" l="1"/>
  <c r="AY163"/>
  <c r="AT163"/>
  <c r="AU163" s="1"/>
  <c r="AS166" s="1"/>
  <c r="AZ166"/>
  <c r="AT166"/>
  <c r="AY166"/>
  <c r="AZ163"/>
  <c r="W163"/>
  <c r="AW163" s="1"/>
  <c r="W166"/>
  <c r="AW166" s="1"/>
  <c r="AT160"/>
  <c r="AY160"/>
  <c r="AU160"/>
  <c r="AZ160"/>
  <c r="W160"/>
  <c r="AW160" s="1"/>
  <c r="W158"/>
  <c r="AW158" s="1"/>
  <c r="AT157"/>
  <c r="AY157"/>
  <c r="AU157"/>
  <c r="AZ157"/>
  <c r="W157"/>
  <c r="AW157" s="1"/>
  <c r="AU166" l="1"/>
  <c r="AR148"/>
  <c r="AO148"/>
  <c r="AN148"/>
  <c r="U148"/>
  <c r="AJ148" s="1"/>
  <c r="P148"/>
  <c r="K148"/>
  <c r="P149" s="1"/>
  <c r="AR154"/>
  <c r="AO154"/>
  <c r="AN154"/>
  <c r="AJ154"/>
  <c r="P154"/>
  <c r="W155" s="1"/>
  <c r="AW155" s="1"/>
  <c r="K154"/>
  <c r="P155" s="1"/>
  <c r="AR145"/>
  <c r="AO145"/>
  <c r="AN145"/>
  <c r="U145"/>
  <c r="AJ145" s="1"/>
  <c r="P145"/>
  <c r="K145"/>
  <c r="P146" s="1"/>
  <c r="AR142"/>
  <c r="AO142"/>
  <c r="AN142"/>
  <c r="U142"/>
  <c r="AJ142" s="1"/>
  <c r="P142"/>
  <c r="W143" s="1"/>
  <c r="AW143" s="1"/>
  <c r="K142"/>
  <c r="P143" s="1"/>
  <c r="AR139"/>
  <c r="AO139"/>
  <c r="AN139"/>
  <c r="U139"/>
  <c r="AJ139" s="1"/>
  <c r="P139"/>
  <c r="W140" s="1"/>
  <c r="AW140" s="1"/>
  <c r="K139"/>
  <c r="P140" s="1"/>
  <c r="AR133"/>
  <c r="AO133"/>
  <c r="AN133"/>
  <c r="U133"/>
  <c r="AJ133" s="1"/>
  <c r="P133"/>
  <c r="K133"/>
  <c r="P134" s="1"/>
  <c r="AR130"/>
  <c r="AO130"/>
  <c r="AN130"/>
  <c r="U130"/>
  <c r="AJ130" s="1"/>
  <c r="P130"/>
  <c r="K130"/>
  <c r="P131" s="1"/>
  <c r="AR127"/>
  <c r="AO127"/>
  <c r="AN127"/>
  <c r="U127"/>
  <c r="AJ127" s="1"/>
  <c r="P127"/>
  <c r="K127"/>
  <c r="P128" s="1"/>
  <c r="W134" l="1"/>
  <c r="AW134" s="1"/>
  <c r="W149"/>
  <c r="AW149" s="1"/>
  <c r="AT148"/>
  <c r="AY148"/>
  <c r="AZ148"/>
  <c r="W148"/>
  <c r="AW148" s="1"/>
  <c r="W146"/>
  <c r="AW146" s="1"/>
  <c r="AT154"/>
  <c r="AY154"/>
  <c r="AZ154"/>
  <c r="W154"/>
  <c r="AW154" s="1"/>
  <c r="AY145"/>
  <c r="AT145"/>
  <c r="AZ145"/>
  <c r="W145"/>
  <c r="AW145" s="1"/>
  <c r="AT142"/>
  <c r="AY142"/>
  <c r="AZ142"/>
  <c r="W142"/>
  <c r="AW142" s="1"/>
  <c r="AT139"/>
  <c r="AY139"/>
  <c r="AZ139"/>
  <c r="W139"/>
  <c r="AW139" s="1"/>
  <c r="W131"/>
  <c r="AW131" s="1"/>
  <c r="AT133"/>
  <c r="AY133"/>
  <c r="AZ133"/>
  <c r="W133"/>
  <c r="AW133" s="1"/>
  <c r="AT130"/>
  <c r="AY130"/>
  <c r="AZ130"/>
  <c r="W130"/>
  <c r="AW130" s="1"/>
  <c r="W128"/>
  <c r="AW128" s="1"/>
  <c r="AZ127"/>
  <c r="AT127"/>
  <c r="AY127"/>
  <c r="W127"/>
  <c r="AW127" s="1"/>
  <c r="AR120" l="1"/>
  <c r="AO120"/>
  <c r="AN120"/>
  <c r="U120"/>
  <c r="AJ120" s="1"/>
  <c r="P120"/>
  <c r="K120"/>
  <c r="P121" s="1"/>
  <c r="AR117"/>
  <c r="AO117"/>
  <c r="AN117"/>
  <c r="U117"/>
  <c r="AJ117" s="1"/>
  <c r="P117"/>
  <c r="W118" s="1"/>
  <c r="AW118" s="1"/>
  <c r="K117"/>
  <c r="P118" s="1"/>
  <c r="AR114"/>
  <c r="AO114"/>
  <c r="AN114"/>
  <c r="U114"/>
  <c r="AJ114" s="1"/>
  <c r="P114"/>
  <c r="W114" s="1"/>
  <c r="AW114" s="1"/>
  <c r="K114"/>
  <c r="P115" s="1"/>
  <c r="AZ172" i="15"/>
  <c r="AZ169"/>
  <c r="AZ166"/>
  <c r="AZ163"/>
  <c r="AZ160"/>
  <c r="AZ154"/>
  <c r="AZ146"/>
  <c r="AZ143"/>
  <c r="AZ140"/>
  <c r="AZ137"/>
  <c r="AZ134"/>
  <c r="AZ131"/>
  <c r="AZ128"/>
  <c r="AZ125"/>
  <c r="AZ122"/>
  <c r="AZ119"/>
  <c r="AZ116"/>
  <c r="AZ110"/>
  <c r="AZ107"/>
  <c r="AZ104"/>
  <c r="AZ101"/>
  <c r="AZ98"/>
  <c r="AZ95"/>
  <c r="AZ92"/>
  <c r="AZ89"/>
  <c r="AZ86"/>
  <c r="AZ80"/>
  <c r="U108" i="16"/>
  <c r="AJ108" s="1"/>
  <c r="AR111"/>
  <c r="AO111"/>
  <c r="AN111"/>
  <c r="AZ111" s="1"/>
  <c r="U111"/>
  <c r="AJ111" s="1"/>
  <c r="P111"/>
  <c r="W111" s="1"/>
  <c r="AW111" s="1"/>
  <c r="K111"/>
  <c r="W112" s="1"/>
  <c r="AW112" s="1"/>
  <c r="AR108"/>
  <c r="AO108"/>
  <c r="AN108"/>
  <c r="AZ108" s="1"/>
  <c r="P108"/>
  <c r="K108"/>
  <c r="P109" s="1"/>
  <c r="U102"/>
  <c r="U100"/>
  <c r="K99"/>
  <c r="AR102"/>
  <c r="AO102"/>
  <c r="AN102"/>
  <c r="AZ102" s="1"/>
  <c r="AJ102"/>
  <c r="AY102" s="1"/>
  <c r="P102"/>
  <c r="K102"/>
  <c r="P103" s="1"/>
  <c r="AR99"/>
  <c r="AO99"/>
  <c r="AN99"/>
  <c r="AZ99" s="1"/>
  <c r="U99"/>
  <c r="AJ99" s="1"/>
  <c r="P99"/>
  <c r="W99" s="1"/>
  <c r="AW99" s="1"/>
  <c r="P100"/>
  <c r="W183" i="15"/>
  <c r="W100" i="16" l="1"/>
  <c r="AW100" s="1"/>
  <c r="W121"/>
  <c r="AW121" s="1"/>
  <c r="AT120"/>
  <c r="AY120"/>
  <c r="AZ120"/>
  <c r="W120"/>
  <c r="AW120" s="1"/>
  <c r="AZ114"/>
  <c r="AZ117"/>
  <c r="AY114"/>
  <c r="AT114"/>
  <c r="AT117"/>
  <c r="AY117"/>
  <c r="W115"/>
  <c r="AW115" s="1"/>
  <c r="W117"/>
  <c r="AW117" s="1"/>
  <c r="W109"/>
  <c r="AW109" s="1"/>
  <c r="AT108"/>
  <c r="AY108"/>
  <c r="AY111"/>
  <c r="AT111"/>
  <c r="AU108"/>
  <c r="AS111" s="1"/>
  <c r="P112"/>
  <c r="W108"/>
  <c r="AW108" s="1"/>
  <c r="W103"/>
  <c r="AW103" s="1"/>
  <c r="AT99"/>
  <c r="AY99"/>
  <c r="W102"/>
  <c r="AW102" s="1"/>
  <c r="AT102"/>
  <c r="AR96"/>
  <c r="AO96"/>
  <c r="AN96"/>
  <c r="U96"/>
  <c r="AJ96" s="1"/>
  <c r="P96"/>
  <c r="K96"/>
  <c r="P97" s="1"/>
  <c r="AR93"/>
  <c r="AO93"/>
  <c r="AN93"/>
  <c r="U93"/>
  <c r="AJ93" s="1"/>
  <c r="P93"/>
  <c r="K93"/>
  <c r="P94" s="1"/>
  <c r="U90"/>
  <c r="AJ90" s="1"/>
  <c r="AR90"/>
  <c r="AO90"/>
  <c r="AN90"/>
  <c r="AZ90" s="1"/>
  <c r="P90"/>
  <c r="K90"/>
  <c r="P91" s="1"/>
  <c r="AR87"/>
  <c r="AO87"/>
  <c r="AN87"/>
  <c r="U87"/>
  <c r="AJ87" s="1"/>
  <c r="P87"/>
  <c r="K87"/>
  <c r="P88" s="1"/>
  <c r="AZ87" l="1"/>
  <c r="AZ93"/>
  <c r="AZ96"/>
  <c r="AU111"/>
  <c r="AS114" s="1"/>
  <c r="AU114" s="1"/>
  <c r="AS117" s="1"/>
  <c r="AU117" s="1"/>
  <c r="AS120" s="1"/>
  <c r="AU120" s="1"/>
  <c r="AS139" s="1"/>
  <c r="AU139" s="1"/>
  <c r="AS142" s="1"/>
  <c r="AU142" s="1"/>
  <c r="AS145" s="1"/>
  <c r="AU145" s="1"/>
  <c r="W97"/>
  <c r="AW97" s="1"/>
  <c r="W94"/>
  <c r="AW94" s="1"/>
  <c r="AY93"/>
  <c r="AT93"/>
  <c r="AY96"/>
  <c r="AT96"/>
  <c r="W93"/>
  <c r="AW93" s="1"/>
  <c r="W96"/>
  <c r="AW96" s="1"/>
  <c r="W91"/>
  <c r="AW91" s="1"/>
  <c r="AY90"/>
  <c r="AT90"/>
  <c r="W90"/>
  <c r="AW90" s="1"/>
  <c r="W88"/>
  <c r="AW88" s="1"/>
  <c r="AY87"/>
  <c r="AT87"/>
  <c r="AU87" s="1"/>
  <c r="AS90" s="1"/>
  <c r="W87"/>
  <c r="AW87" s="1"/>
  <c r="AU154" l="1"/>
  <c r="AS148"/>
  <c r="AU148" s="1"/>
  <c r="AU90"/>
  <c r="AS93" s="1"/>
  <c r="AU93" s="1"/>
  <c r="AS96" s="1"/>
  <c r="AU96" s="1"/>
  <c r="AS99" s="1"/>
  <c r="AU99" s="1"/>
  <c r="AS102" s="1"/>
  <c r="AU102" s="1"/>
  <c r="U80"/>
  <c r="AJ80" s="1"/>
  <c r="AR80"/>
  <c r="AO80"/>
  <c r="AN80"/>
  <c r="AZ80" s="1"/>
  <c r="P80"/>
  <c r="K80"/>
  <c r="P81" s="1"/>
  <c r="AR77"/>
  <c r="AO77"/>
  <c r="AN77"/>
  <c r="AZ77" s="1"/>
  <c r="U77"/>
  <c r="AJ77" s="1"/>
  <c r="P77"/>
  <c r="K77"/>
  <c r="P78" s="1"/>
  <c r="AR71"/>
  <c r="AO71"/>
  <c r="AN71"/>
  <c r="AZ71" s="1"/>
  <c r="U71"/>
  <c r="AJ71" s="1"/>
  <c r="P71"/>
  <c r="K71"/>
  <c r="P72" s="1"/>
  <c r="U64"/>
  <c r="AJ64" s="1"/>
  <c r="AY64" s="1"/>
  <c r="U61"/>
  <c r="U58"/>
  <c r="AJ58" s="1"/>
  <c r="U55"/>
  <c r="AR64"/>
  <c r="AO64"/>
  <c r="AN64"/>
  <c r="AZ64" s="1"/>
  <c r="P64"/>
  <c r="K64"/>
  <c r="P65" s="1"/>
  <c r="AR61"/>
  <c r="AO61"/>
  <c r="AN61"/>
  <c r="AJ61"/>
  <c r="AY61" s="1"/>
  <c r="P61"/>
  <c r="W61" s="1"/>
  <c r="AW61" s="1"/>
  <c r="K61"/>
  <c r="P62" s="1"/>
  <c r="AR58"/>
  <c r="AO58"/>
  <c r="AN58"/>
  <c r="AZ58" s="1"/>
  <c r="P58"/>
  <c r="W59" s="1"/>
  <c r="AW59" s="1"/>
  <c r="K58"/>
  <c r="P59" s="1"/>
  <c r="AR55"/>
  <c r="AO55"/>
  <c r="AN55"/>
  <c r="AZ55" s="1"/>
  <c r="AJ55"/>
  <c r="P55"/>
  <c r="K55"/>
  <c r="P56" s="1"/>
  <c r="AR52"/>
  <c r="AO52"/>
  <c r="AN52"/>
  <c r="AZ52" s="1"/>
  <c r="U52"/>
  <c r="AJ52" s="1"/>
  <c r="P52"/>
  <c r="W52" s="1"/>
  <c r="AW52" s="1"/>
  <c r="K52"/>
  <c r="P53" s="1"/>
  <c r="AR49"/>
  <c r="AO49"/>
  <c r="AN49"/>
  <c r="AZ49" s="1"/>
  <c r="U49"/>
  <c r="AJ49" s="1"/>
  <c r="P49"/>
  <c r="K49"/>
  <c r="P50" s="1"/>
  <c r="AR43"/>
  <c r="AO43"/>
  <c r="AN43"/>
  <c r="U43"/>
  <c r="AJ43" s="1"/>
  <c r="P43"/>
  <c r="K43"/>
  <c r="P44" s="1"/>
  <c r="AZ43" l="1"/>
  <c r="AZ61"/>
  <c r="W81"/>
  <c r="AW81" s="1"/>
  <c r="W65"/>
  <c r="AW65" s="1"/>
  <c r="W78"/>
  <c r="AW78" s="1"/>
  <c r="AY80"/>
  <c r="AT80"/>
  <c r="W80"/>
  <c r="AW80" s="1"/>
  <c r="W72"/>
  <c r="AW72" s="1"/>
  <c r="AY77"/>
  <c r="AT77"/>
  <c r="AY71"/>
  <c r="AT71"/>
  <c r="W71"/>
  <c r="AW71" s="1"/>
  <c r="W77"/>
  <c r="AW77" s="1"/>
  <c r="AT61"/>
  <c r="W62"/>
  <c r="AW62" s="1"/>
  <c r="W64"/>
  <c r="AW64" s="1"/>
  <c r="AT64"/>
  <c r="W56"/>
  <c r="AW56" s="1"/>
  <c r="AY55"/>
  <c r="AT55"/>
  <c r="AY58"/>
  <c r="AT58"/>
  <c r="W55"/>
  <c r="AW55" s="1"/>
  <c r="W58"/>
  <c r="AW58" s="1"/>
  <c r="W50"/>
  <c r="AW50" s="1"/>
  <c r="AT49"/>
  <c r="AY49"/>
  <c r="AT52"/>
  <c r="AY52"/>
  <c r="W49"/>
  <c r="AW49" s="1"/>
  <c r="W53"/>
  <c r="AW53" s="1"/>
  <c r="W44"/>
  <c r="AW44" s="1"/>
  <c r="AY43"/>
  <c r="AT43"/>
  <c r="AU43" s="1"/>
  <c r="AS46" s="1"/>
  <c r="W43"/>
  <c r="AW43" s="1"/>
  <c r="AU77" l="1"/>
  <c r="AS80" s="1"/>
  <c r="AU80" s="1"/>
  <c r="AS127" s="1"/>
  <c r="AU127" s="1"/>
  <c r="AS130" s="1"/>
  <c r="AU130" s="1"/>
  <c r="AS133" s="1"/>
  <c r="AU133" s="1"/>
  <c r="AR46"/>
  <c r="AO46"/>
  <c r="AN46"/>
  <c r="U46"/>
  <c r="AJ46" s="1"/>
  <c r="P46"/>
  <c r="K46"/>
  <c r="P47" s="1"/>
  <c r="AR37"/>
  <c r="AO37"/>
  <c r="AN37"/>
  <c r="U37"/>
  <c r="AJ37" s="1"/>
  <c r="P37"/>
  <c r="K37"/>
  <c r="P38" s="1"/>
  <c r="AR31"/>
  <c r="AO31"/>
  <c r="AN31"/>
  <c r="U31"/>
  <c r="AJ31" s="1"/>
  <c r="P31"/>
  <c r="W31" s="1"/>
  <c r="AW31" s="1"/>
  <c r="K31"/>
  <c r="AR34"/>
  <c r="AO34"/>
  <c r="AN34"/>
  <c r="AZ34" s="1"/>
  <c r="U34"/>
  <c r="AJ34" s="1"/>
  <c r="P34"/>
  <c r="W34" s="1"/>
  <c r="AW34" s="1"/>
  <c r="K34"/>
  <c r="AM182" i="15"/>
  <c r="AL182"/>
  <c r="AK182"/>
  <c r="AM181"/>
  <c r="AL181"/>
  <c r="AK181"/>
  <c r="AC182"/>
  <c r="AC181"/>
  <c r="AC183" s="1"/>
  <c r="N181"/>
  <c r="M181"/>
  <c r="J181"/>
  <c r="I181"/>
  <c r="H181"/>
  <c r="G181"/>
  <c r="F181"/>
  <c r="AZ31" i="16" l="1"/>
  <c r="AZ37"/>
  <c r="AZ46"/>
  <c r="W47"/>
  <c r="AW47" s="1"/>
  <c r="AY46"/>
  <c r="AT46"/>
  <c r="AU46" s="1"/>
  <c r="AS49" s="1"/>
  <c r="AU49" s="1"/>
  <c r="AS52" s="1"/>
  <c r="AU52" s="1"/>
  <c r="AS55" s="1"/>
  <c r="AU55" s="1"/>
  <c r="AS58" s="1"/>
  <c r="AU58" s="1"/>
  <c r="AS61" s="1"/>
  <c r="AU61" s="1"/>
  <c r="AS64" s="1"/>
  <c r="AU64" s="1"/>
  <c r="AS71" s="1"/>
  <c r="AU71" s="1"/>
  <c r="W46"/>
  <c r="AW46" s="1"/>
  <c r="W32"/>
  <c r="AW32" s="1"/>
  <c r="W35"/>
  <c r="AW35" s="1"/>
  <c r="W38"/>
  <c r="AW38" s="1"/>
  <c r="AY37"/>
  <c r="AT37"/>
  <c r="W37"/>
  <c r="AW37" s="1"/>
  <c r="AY34"/>
  <c r="AT34"/>
  <c r="AY31"/>
  <c r="AT31"/>
  <c r="P35"/>
  <c r="P32"/>
  <c r="U28"/>
  <c r="AJ28" s="1"/>
  <c r="AR28"/>
  <c r="AO28"/>
  <c r="AN28"/>
  <c r="P28"/>
  <c r="W29" s="1"/>
  <c r="AW29" s="1"/>
  <c r="K28"/>
  <c r="P29" s="1"/>
  <c r="U26"/>
  <c r="U25"/>
  <c r="AJ25" s="1"/>
  <c r="U22"/>
  <c r="AJ22" s="1"/>
  <c r="AR25"/>
  <c r="AO25"/>
  <c r="AN25"/>
  <c r="AZ25" s="1"/>
  <c r="P25"/>
  <c r="W26" s="1"/>
  <c r="K25"/>
  <c r="P26" s="1"/>
  <c r="AR22"/>
  <c r="AO22"/>
  <c r="AN22"/>
  <c r="AZ22" s="1"/>
  <c r="P22"/>
  <c r="K22"/>
  <c r="P23" s="1"/>
  <c r="AR19"/>
  <c r="AO19"/>
  <c r="AN19"/>
  <c r="U19"/>
  <c r="AJ19" s="1"/>
  <c r="P19"/>
  <c r="K19"/>
  <c r="P20" s="1"/>
  <c r="AR13"/>
  <c r="AO13"/>
  <c r="AN13"/>
  <c r="U13"/>
  <c r="AJ13" s="1"/>
  <c r="P13"/>
  <c r="K13"/>
  <c r="P14" s="1"/>
  <c r="AZ13" l="1"/>
  <c r="AZ19"/>
  <c r="AZ28"/>
  <c r="AY28"/>
  <c r="AT28"/>
  <c r="W28"/>
  <c r="AW28" s="1"/>
  <c r="W14"/>
  <c r="AW14" s="1"/>
  <c r="W20"/>
  <c r="AW20" s="1"/>
  <c r="W23"/>
  <c r="AW23" s="1"/>
  <c r="AW26"/>
  <c r="AT13"/>
  <c r="AU13" s="1"/>
  <c r="AY13"/>
  <c r="AY19"/>
  <c r="AT19"/>
  <c r="AT22"/>
  <c r="AY22"/>
  <c r="AY25"/>
  <c r="AT25"/>
  <c r="W13"/>
  <c r="AW13" s="1"/>
  <c r="W22"/>
  <c r="AW22" s="1"/>
  <c r="W19"/>
  <c r="AW19" s="1"/>
  <c r="W25"/>
  <c r="AW25" s="1"/>
  <c r="AU19" l="1"/>
  <c r="AS22" s="1"/>
  <c r="AU22" s="1"/>
  <c r="AS25" s="1"/>
  <c r="AU25" s="1"/>
  <c r="AS28" s="1"/>
  <c r="AU28" s="1"/>
  <c r="AS31" l="1"/>
  <c r="AR172" i="15"/>
  <c r="AO172"/>
  <c r="AN172"/>
  <c r="U172"/>
  <c r="AJ172" s="1"/>
  <c r="P172"/>
  <c r="K172"/>
  <c r="P173" s="1"/>
  <c r="AR169"/>
  <c r="AO169"/>
  <c r="AN169"/>
  <c r="U169"/>
  <c r="AJ169" s="1"/>
  <c r="P169"/>
  <c r="K169"/>
  <c r="P170" s="1"/>
  <c r="AR166"/>
  <c r="AO166"/>
  <c r="AN166"/>
  <c r="U166"/>
  <c r="AJ166" s="1"/>
  <c r="P166"/>
  <c r="K166"/>
  <c r="P167" s="1"/>
  <c r="AR163"/>
  <c r="AO163"/>
  <c r="AN163"/>
  <c r="U163"/>
  <c r="AJ163" s="1"/>
  <c r="P163"/>
  <c r="K163"/>
  <c r="P164" s="1"/>
  <c r="P160"/>
  <c r="AR160"/>
  <c r="AO160"/>
  <c r="AN160"/>
  <c r="U160"/>
  <c r="AJ160" s="1"/>
  <c r="AJ182" s="1"/>
  <c r="K160"/>
  <c r="P161" s="1"/>
  <c r="K154"/>
  <c r="U154"/>
  <c r="AR154"/>
  <c r="AO154"/>
  <c r="AN154"/>
  <c r="AJ154"/>
  <c r="P154"/>
  <c r="W154" s="1"/>
  <c r="AW154" s="1"/>
  <c r="W173" l="1"/>
  <c r="AW173" s="1"/>
  <c r="W170"/>
  <c r="AW170" s="1"/>
  <c r="AY172"/>
  <c r="AT172"/>
  <c r="W172"/>
  <c r="AW172" s="1"/>
  <c r="AY169"/>
  <c r="AT169"/>
  <c r="W169"/>
  <c r="AW169" s="1"/>
  <c r="W167"/>
  <c r="AW167" s="1"/>
  <c r="W155"/>
  <c r="AW155" s="1"/>
  <c r="W164"/>
  <c r="AW164" s="1"/>
  <c r="AY166"/>
  <c r="AT166"/>
  <c r="W166"/>
  <c r="AW166" s="1"/>
  <c r="AY163"/>
  <c r="AT163"/>
  <c r="W163"/>
  <c r="AW163" s="1"/>
  <c r="W161"/>
  <c r="AW161" s="1"/>
  <c r="AY160"/>
  <c r="AT160"/>
  <c r="AU160" s="1"/>
  <c r="AS163" s="1"/>
  <c r="W160"/>
  <c r="AY154"/>
  <c r="AT154"/>
  <c r="AU154" s="1"/>
  <c r="P155"/>
  <c r="AW160" l="1"/>
  <c r="W182"/>
  <c r="AU163"/>
  <c r="AS166" s="1"/>
  <c r="AU166" s="1"/>
  <c r="AS169" s="1"/>
  <c r="AU169" s="1"/>
  <c r="AS172" s="1"/>
  <c r="AU172" s="1"/>
  <c r="AR146"/>
  <c r="AO146"/>
  <c r="AN146"/>
  <c r="U146"/>
  <c r="AJ146" s="1"/>
  <c r="P146"/>
  <c r="K146"/>
  <c r="P147" s="1"/>
  <c r="AR143"/>
  <c r="AO143"/>
  <c r="AN143"/>
  <c r="U143"/>
  <c r="AJ143" s="1"/>
  <c r="P143"/>
  <c r="K143"/>
  <c r="P144" s="1"/>
  <c r="AR140"/>
  <c r="AO140"/>
  <c r="AN140"/>
  <c r="U140"/>
  <c r="AJ140" s="1"/>
  <c r="P140"/>
  <c r="K140"/>
  <c r="P141" s="1"/>
  <c r="AR137"/>
  <c r="AO137"/>
  <c r="AN137"/>
  <c r="U137"/>
  <c r="AJ137" s="1"/>
  <c r="P137"/>
  <c r="K137"/>
  <c r="P138" s="1"/>
  <c r="AR134"/>
  <c r="AO134"/>
  <c r="AN134"/>
  <c r="U134"/>
  <c r="AJ134" s="1"/>
  <c r="P134"/>
  <c r="K134"/>
  <c r="P135" s="1"/>
  <c r="W147" l="1"/>
  <c r="AW147" s="1"/>
  <c r="AY146"/>
  <c r="AT146"/>
  <c r="W146"/>
  <c r="AW146" s="1"/>
  <c r="W144"/>
  <c r="AW144" s="1"/>
  <c r="AY143"/>
  <c r="AT143"/>
  <c r="W143"/>
  <c r="AW143" s="1"/>
  <c r="W141"/>
  <c r="AW141" s="1"/>
  <c r="AY140"/>
  <c r="AT140"/>
  <c r="W140"/>
  <c r="AW140" s="1"/>
  <c r="W138"/>
  <c r="AW138" s="1"/>
  <c r="AY137"/>
  <c r="AT137"/>
  <c r="W137"/>
  <c r="AW137" s="1"/>
  <c r="W135"/>
  <c r="AW135" s="1"/>
  <c r="AY134"/>
  <c r="AT134"/>
  <c r="W134"/>
  <c r="AW134" s="1"/>
  <c r="AR131" l="1"/>
  <c r="AO131"/>
  <c r="AN131"/>
  <c r="U131"/>
  <c r="AJ131" s="1"/>
  <c r="P131"/>
  <c r="K131"/>
  <c r="P132" s="1"/>
  <c r="U125"/>
  <c r="AJ125" s="1"/>
  <c r="AR125"/>
  <c r="AO125"/>
  <c r="AN125"/>
  <c r="P125"/>
  <c r="K125"/>
  <c r="P126" s="1"/>
  <c r="U116"/>
  <c r="P110"/>
  <c r="AR128"/>
  <c r="AO128"/>
  <c r="AN128"/>
  <c r="U128"/>
  <c r="AJ128" s="1"/>
  <c r="P128"/>
  <c r="K128"/>
  <c r="P129" s="1"/>
  <c r="AR122"/>
  <c r="AO122"/>
  <c r="AN122"/>
  <c r="U122"/>
  <c r="AJ122" s="1"/>
  <c r="P122"/>
  <c r="K122"/>
  <c r="P123" s="1"/>
  <c r="AR119"/>
  <c r="AO119"/>
  <c r="AN119"/>
  <c r="U119"/>
  <c r="AJ119" s="1"/>
  <c r="P119"/>
  <c r="K119"/>
  <c r="P120" s="1"/>
  <c r="AR116"/>
  <c r="AO116"/>
  <c r="AN116"/>
  <c r="AJ116"/>
  <c r="P116"/>
  <c r="W117" s="1"/>
  <c r="AW117" s="1"/>
  <c r="K116"/>
  <c r="P117" s="1"/>
  <c r="AR110"/>
  <c r="AO110"/>
  <c r="AN110"/>
  <c r="U110"/>
  <c r="AJ110" s="1"/>
  <c r="K110"/>
  <c r="P111" s="1"/>
  <c r="W111" s="1"/>
  <c r="AW111" s="1"/>
  <c r="U107"/>
  <c r="AR107"/>
  <c r="AO107"/>
  <c r="AN107"/>
  <c r="AJ107"/>
  <c r="P107"/>
  <c r="W107" s="1"/>
  <c r="AW107" s="1"/>
  <c r="K107"/>
  <c r="P108" s="1"/>
  <c r="U104"/>
  <c r="AJ104" s="1"/>
  <c r="AR104"/>
  <c r="AO104"/>
  <c r="AN104"/>
  <c r="P104"/>
  <c r="W104" s="1"/>
  <c r="AW104" s="1"/>
  <c r="K104"/>
  <c r="P105" s="1"/>
  <c r="AR101"/>
  <c r="AO101"/>
  <c r="AN101"/>
  <c r="U101"/>
  <c r="AJ101" s="1"/>
  <c r="P101"/>
  <c r="W101" s="1"/>
  <c r="AW101" s="1"/>
  <c r="K101"/>
  <c r="AR98"/>
  <c r="AO98"/>
  <c r="AN98"/>
  <c r="U98"/>
  <c r="AJ98" s="1"/>
  <c r="P98"/>
  <c r="W98" s="1"/>
  <c r="AW98" s="1"/>
  <c r="K98"/>
  <c r="AR95"/>
  <c r="AO95"/>
  <c r="AN95"/>
  <c r="U95"/>
  <c r="AJ95" s="1"/>
  <c r="P95"/>
  <c r="W95" s="1"/>
  <c r="AW95" s="1"/>
  <c r="K95"/>
  <c r="U80"/>
  <c r="AJ80" s="1"/>
  <c r="AR80"/>
  <c r="AO80"/>
  <c r="AN80"/>
  <c r="P80"/>
  <c r="W80" s="1"/>
  <c r="AW80" s="1"/>
  <c r="K80"/>
  <c r="U92"/>
  <c r="AR92"/>
  <c r="AO92"/>
  <c r="AN92"/>
  <c r="AJ92"/>
  <c r="P92"/>
  <c r="W92" s="1"/>
  <c r="AW92" s="1"/>
  <c r="K92"/>
  <c r="AR89"/>
  <c r="AO89"/>
  <c r="AN89"/>
  <c r="U89"/>
  <c r="AJ89" s="1"/>
  <c r="P89"/>
  <c r="K89"/>
  <c r="W105" l="1"/>
  <c r="AW105" s="1"/>
  <c r="W108"/>
  <c r="AW108" s="1"/>
  <c r="W132"/>
  <c r="AW132" s="1"/>
  <c r="AY131"/>
  <c r="AT131"/>
  <c r="W131"/>
  <c r="AW131" s="1"/>
  <c r="W126"/>
  <c r="AW126" s="1"/>
  <c r="AY125"/>
  <c r="AT125"/>
  <c r="W125"/>
  <c r="AW125" s="1"/>
  <c r="W129"/>
  <c r="AW129" s="1"/>
  <c r="AY128"/>
  <c r="AT128"/>
  <c r="W128"/>
  <c r="AW128" s="1"/>
  <c r="W123"/>
  <c r="AW123" s="1"/>
  <c r="AY122"/>
  <c r="AT122"/>
  <c r="W122"/>
  <c r="AW122" s="1"/>
  <c r="W120"/>
  <c r="AW120" s="1"/>
  <c r="AY119"/>
  <c r="AT119"/>
  <c r="W119"/>
  <c r="AW119" s="1"/>
  <c r="AY116"/>
  <c r="AT116"/>
  <c r="W116"/>
  <c r="AW116" s="1"/>
  <c r="AY110"/>
  <c r="AT110"/>
  <c r="W110"/>
  <c r="AW110" s="1"/>
  <c r="AT107"/>
  <c r="AY107"/>
  <c r="AT104"/>
  <c r="AY104"/>
  <c r="AT101"/>
  <c r="AY101"/>
  <c r="AT98"/>
  <c r="AY98"/>
  <c r="AT95"/>
  <c r="AY95"/>
  <c r="W89"/>
  <c r="AW89" s="1"/>
  <c r="AT80"/>
  <c r="AY80"/>
  <c r="AT92"/>
  <c r="AY92"/>
  <c r="AT89"/>
  <c r="AY89"/>
  <c r="U77"/>
  <c r="AJ77" s="1"/>
  <c r="AR86"/>
  <c r="AO86"/>
  <c r="AN86"/>
  <c r="U86"/>
  <c r="AJ86" s="1"/>
  <c r="P86"/>
  <c r="W86" s="1"/>
  <c r="AW86" s="1"/>
  <c r="K86"/>
  <c r="AR77"/>
  <c r="AO77"/>
  <c r="AN77"/>
  <c r="P77"/>
  <c r="W77" s="1"/>
  <c r="AW77" s="1"/>
  <c r="K77"/>
  <c r="AR74"/>
  <c r="AO74"/>
  <c r="AN74"/>
  <c r="U74"/>
  <c r="AJ74" s="1"/>
  <c r="AY74" s="1"/>
  <c r="P74"/>
  <c r="W74" s="1"/>
  <c r="AW74" s="1"/>
  <c r="K74"/>
  <c r="AR71"/>
  <c r="AO71"/>
  <c r="AN71"/>
  <c r="U71"/>
  <c r="AJ71" s="1"/>
  <c r="P71"/>
  <c r="W71" s="1"/>
  <c r="AW71" s="1"/>
  <c r="K71"/>
  <c r="AY86" l="1"/>
  <c r="AT86"/>
  <c r="AU86" s="1"/>
  <c r="AS89" s="1"/>
  <c r="AU89" s="1"/>
  <c r="AS92" s="1"/>
  <c r="AU92" s="1"/>
  <c r="AS95" s="1"/>
  <c r="AU95" s="1"/>
  <c r="AS98" s="1"/>
  <c r="AU98" s="1"/>
  <c r="AS101" s="1"/>
  <c r="AU101" s="1"/>
  <c r="AS104" s="1"/>
  <c r="AU104" s="1"/>
  <c r="AS107" s="1"/>
  <c r="AU107" s="1"/>
  <c r="AS110" s="1"/>
  <c r="AU110" s="1"/>
  <c r="AU116" s="1"/>
  <c r="AS119" s="1"/>
  <c r="AU119" s="1"/>
  <c r="AS122" s="1"/>
  <c r="AU122" s="1"/>
  <c r="AY77"/>
  <c r="AT77"/>
  <c r="AZ77"/>
  <c r="AT74"/>
  <c r="AZ74"/>
  <c r="AY71"/>
  <c r="AT71"/>
  <c r="AZ71"/>
  <c r="AR68"/>
  <c r="AO68"/>
  <c r="AN68"/>
  <c r="U68"/>
  <c r="AJ68" s="1"/>
  <c r="P68"/>
  <c r="W68" s="1"/>
  <c r="AW68" s="1"/>
  <c r="K68"/>
  <c r="U65"/>
  <c r="AJ65" s="1"/>
  <c r="AR65"/>
  <c r="AO65"/>
  <c r="AN65"/>
  <c r="P65"/>
  <c r="K65"/>
  <c r="AR62"/>
  <c r="AO62"/>
  <c r="AN62"/>
  <c r="U62"/>
  <c r="AJ62" s="1"/>
  <c r="P62"/>
  <c r="W62" s="1"/>
  <c r="AW62" s="1"/>
  <c r="K62"/>
  <c r="AR59"/>
  <c r="AO59"/>
  <c r="AN59"/>
  <c r="U59"/>
  <c r="AJ59" s="1"/>
  <c r="P59"/>
  <c r="W59" s="1"/>
  <c r="AW59" s="1"/>
  <c r="K59"/>
  <c r="AR53"/>
  <c r="AO53"/>
  <c r="AN53"/>
  <c r="U53"/>
  <c r="AJ53" s="1"/>
  <c r="P53"/>
  <c r="W53" s="1"/>
  <c r="AW53" s="1"/>
  <c r="K53"/>
  <c r="U50"/>
  <c r="AJ50" s="1"/>
  <c r="AR50"/>
  <c r="AO50"/>
  <c r="AN50"/>
  <c r="P50"/>
  <c r="W50" s="1"/>
  <c r="AW50" s="1"/>
  <c r="K50"/>
  <c r="AR47"/>
  <c r="AO47"/>
  <c r="AN47"/>
  <c r="U47"/>
  <c r="AJ47" s="1"/>
  <c r="P47"/>
  <c r="W47" s="1"/>
  <c r="AW47" s="1"/>
  <c r="K47"/>
  <c r="AR44"/>
  <c r="AO44"/>
  <c r="AN44"/>
  <c r="U44"/>
  <c r="AJ44" s="1"/>
  <c r="P44"/>
  <c r="W44" s="1"/>
  <c r="AW44" s="1"/>
  <c r="K44"/>
  <c r="AR41"/>
  <c r="AO41"/>
  <c r="AN41"/>
  <c r="U41"/>
  <c r="AJ41" s="1"/>
  <c r="P41"/>
  <c r="W41" s="1"/>
  <c r="AW41" s="1"/>
  <c r="K41"/>
  <c r="AR38"/>
  <c r="AO38"/>
  <c r="AN38"/>
  <c r="U38"/>
  <c r="AJ38" s="1"/>
  <c r="P38"/>
  <c r="W38" s="1"/>
  <c r="AW38" s="1"/>
  <c r="K38"/>
  <c r="AR35"/>
  <c r="AO35"/>
  <c r="AN35"/>
  <c r="U35"/>
  <c r="AJ35" s="1"/>
  <c r="AT35" s="1"/>
  <c r="AU35" s="1"/>
  <c r="P35"/>
  <c r="W35" s="1"/>
  <c r="AW35" s="1"/>
  <c r="K35"/>
  <c r="AR29"/>
  <c r="AO29"/>
  <c r="AN29"/>
  <c r="U29"/>
  <c r="AJ29" s="1"/>
  <c r="P29"/>
  <c r="W29" s="1"/>
  <c r="AW29" s="1"/>
  <c r="K29"/>
  <c r="AR26"/>
  <c r="AO26"/>
  <c r="AN26"/>
  <c r="U26"/>
  <c r="AJ26" s="1"/>
  <c r="P26"/>
  <c r="W26" s="1"/>
  <c r="AW26" s="1"/>
  <c r="K26"/>
  <c r="AR23"/>
  <c r="AO23"/>
  <c r="AN23"/>
  <c r="U23"/>
  <c r="AJ23" s="1"/>
  <c r="P23"/>
  <c r="W23" s="1"/>
  <c r="K23"/>
  <c r="AS122" i="13"/>
  <c r="AS101"/>
  <c r="AJ181" i="15" l="1"/>
  <c r="AW23"/>
  <c r="W181"/>
  <c r="AS125"/>
  <c r="AU125" s="1"/>
  <c r="AS128" s="1"/>
  <c r="AU128" s="1"/>
  <c r="AY68"/>
  <c r="AT68"/>
  <c r="AZ68"/>
  <c r="W65"/>
  <c r="AW65" s="1"/>
  <c r="AZ65"/>
  <c r="AY65"/>
  <c r="AT65"/>
  <c r="AZ62"/>
  <c r="AY62"/>
  <c r="AT62"/>
  <c r="AZ53"/>
  <c r="AY59"/>
  <c r="AT59"/>
  <c r="AY53"/>
  <c r="AT53"/>
  <c r="AZ59"/>
  <c r="AY50"/>
  <c r="AT50"/>
  <c r="AZ50"/>
  <c r="AY47"/>
  <c r="AT47"/>
  <c r="AZ47"/>
  <c r="AY44"/>
  <c r="AT44"/>
  <c r="AZ44"/>
  <c r="AY41"/>
  <c r="AT41"/>
  <c r="AZ41"/>
  <c r="AY38"/>
  <c r="AT38"/>
  <c r="AZ38"/>
  <c r="AY35"/>
  <c r="AZ35"/>
  <c r="AY29"/>
  <c r="AT29"/>
  <c r="AZ29"/>
  <c r="AY26"/>
  <c r="AT26"/>
  <c r="AZ26"/>
  <c r="AY23"/>
  <c r="AT23"/>
  <c r="AU23" s="1"/>
  <c r="AS26" s="1"/>
  <c r="AZ23"/>
  <c r="AR16"/>
  <c r="AO16"/>
  <c r="AN16"/>
  <c r="U16"/>
  <c r="AJ16" s="1"/>
  <c r="P16"/>
  <c r="W16" s="1"/>
  <c r="AW16" s="1"/>
  <c r="K16"/>
  <c r="AR13"/>
  <c r="AO13"/>
  <c r="AN13"/>
  <c r="U13"/>
  <c r="AJ13" s="1"/>
  <c r="P13"/>
  <c r="K13"/>
  <c r="K181" s="1"/>
  <c r="I20" i="14"/>
  <c r="G20"/>
  <c r="E20"/>
  <c r="D20"/>
  <c r="C20"/>
  <c r="AM176" i="13"/>
  <c r="AL176"/>
  <c r="AK176"/>
  <c r="AJ176"/>
  <c r="AC176"/>
  <c r="W176"/>
  <c r="P176"/>
  <c r="AM174"/>
  <c r="AL174"/>
  <c r="AK174"/>
  <c r="AJ174"/>
  <c r="P174"/>
  <c r="W174"/>
  <c r="AC174"/>
  <c r="AM172"/>
  <c r="AL172"/>
  <c r="AK172"/>
  <c r="AJ172"/>
  <c r="P172"/>
  <c r="W172"/>
  <c r="AC172"/>
  <c r="AM170"/>
  <c r="AL170"/>
  <c r="AK170"/>
  <c r="AJ170"/>
  <c r="P170"/>
  <c r="W170"/>
  <c r="AC170"/>
  <c r="P181" i="15" l="1"/>
  <c r="AT183" s="1"/>
  <c r="AS131"/>
  <c r="AU131" s="1"/>
  <c r="AU26"/>
  <c r="AS29" s="1"/>
  <c r="AU29" s="1"/>
  <c r="AS38" s="1"/>
  <c r="AU38" s="1"/>
  <c r="AS41" s="1"/>
  <c r="AU41" s="1"/>
  <c r="AS44" s="1"/>
  <c r="AU44" s="1"/>
  <c r="AS47" s="1"/>
  <c r="AU47" s="1"/>
  <c r="AS50" s="1"/>
  <c r="AU50" s="1"/>
  <c r="AS53" s="1"/>
  <c r="AU53" s="1"/>
  <c r="AU59" s="1"/>
  <c r="AS62" s="1"/>
  <c r="AU62" s="1"/>
  <c r="AS65" s="1"/>
  <c r="AU65" s="1"/>
  <c r="AS68" s="1"/>
  <c r="AU68" s="1"/>
  <c r="AS71" s="1"/>
  <c r="AU71" s="1"/>
  <c r="AS74" s="1"/>
  <c r="AU74" s="1"/>
  <c r="AS77" s="1"/>
  <c r="AU77" s="1"/>
  <c r="AS80" s="1"/>
  <c r="AU80" s="1"/>
  <c r="AZ16"/>
  <c r="AY16"/>
  <c r="AT16"/>
  <c r="AZ13"/>
  <c r="AT13"/>
  <c r="AU13" s="1"/>
  <c r="AS16" s="1"/>
  <c r="AY13"/>
  <c r="W13"/>
  <c r="AR165" i="13"/>
  <c r="AO165"/>
  <c r="AN165"/>
  <c r="U165"/>
  <c r="AJ165" s="1"/>
  <c r="P165"/>
  <c r="W165" s="1"/>
  <c r="AW165" s="1"/>
  <c r="AR162"/>
  <c r="AO162"/>
  <c r="AN162"/>
  <c r="U162"/>
  <c r="AJ162" s="1"/>
  <c r="P162"/>
  <c r="W162" s="1"/>
  <c r="AW162" s="1"/>
  <c r="AR159"/>
  <c r="AO159"/>
  <c r="AN159"/>
  <c r="U159"/>
  <c r="AJ159" s="1"/>
  <c r="P159"/>
  <c r="W159" s="1"/>
  <c r="AW159" s="1"/>
  <c r="AS137" i="15" l="1"/>
  <c r="AU137" s="1"/>
  <c r="AS143" s="1"/>
  <c r="AU143" s="1"/>
  <c r="AS134"/>
  <c r="AU134" s="1"/>
  <c r="AS140" s="1"/>
  <c r="AU140" s="1"/>
  <c r="AS146" s="1"/>
  <c r="AU146" s="1"/>
  <c r="AU16"/>
  <c r="AW13"/>
  <c r="AY165" i="13"/>
  <c r="AT165"/>
  <c r="AZ165"/>
  <c r="AY162"/>
  <c r="AT162"/>
  <c r="AZ162"/>
  <c r="AY159"/>
  <c r="AT159"/>
  <c r="AZ159"/>
  <c r="AR153"/>
  <c r="AO153"/>
  <c r="AN153"/>
  <c r="U153"/>
  <c r="AJ153" s="1"/>
  <c r="P153"/>
  <c r="W153" s="1"/>
  <c r="AW153" s="1"/>
  <c r="AR150"/>
  <c r="AO150"/>
  <c r="AN150"/>
  <c r="U150"/>
  <c r="AJ150" s="1"/>
  <c r="P150"/>
  <c r="W150" s="1"/>
  <c r="AW150" s="1"/>
  <c r="AR144"/>
  <c r="AO144"/>
  <c r="AN144"/>
  <c r="U144"/>
  <c r="AJ144" s="1"/>
  <c r="P144"/>
  <c r="W144" s="1"/>
  <c r="AW144" s="1"/>
  <c r="AR141"/>
  <c r="AO141"/>
  <c r="AN141"/>
  <c r="U141"/>
  <c r="AJ141" s="1"/>
  <c r="P141"/>
  <c r="W141" s="1"/>
  <c r="AR138"/>
  <c r="AO138"/>
  <c r="AN138"/>
  <c r="U138"/>
  <c r="AJ138" s="1"/>
  <c r="P138"/>
  <c r="W138" s="1"/>
  <c r="AW138" s="1"/>
  <c r="AR135"/>
  <c r="AO135"/>
  <c r="AN135"/>
  <c r="U135"/>
  <c r="AJ135" s="1"/>
  <c r="P135"/>
  <c r="W135" s="1"/>
  <c r="AW135" s="1"/>
  <c r="AR128"/>
  <c r="AO128"/>
  <c r="AN128"/>
  <c r="U128"/>
  <c r="AJ128" s="1"/>
  <c r="P128"/>
  <c r="W128" s="1"/>
  <c r="AW128" s="1"/>
  <c r="AR125"/>
  <c r="AO125"/>
  <c r="AN125"/>
  <c r="U125"/>
  <c r="AJ125" s="1"/>
  <c r="P125"/>
  <c r="W125" s="1"/>
  <c r="AW125" s="1"/>
  <c r="AR122"/>
  <c r="AO122"/>
  <c r="AN122"/>
  <c r="U122"/>
  <c r="AJ122" s="1"/>
  <c r="P122"/>
  <c r="W122" s="1"/>
  <c r="AW122" s="1"/>
  <c r="AR119"/>
  <c r="AO119"/>
  <c r="AN119"/>
  <c r="U119"/>
  <c r="AJ119" s="1"/>
  <c r="P119"/>
  <c r="W119" s="1"/>
  <c r="AW119" s="1"/>
  <c r="AR113"/>
  <c r="AO113"/>
  <c r="AN113"/>
  <c r="U113"/>
  <c r="AJ113" s="1"/>
  <c r="P113"/>
  <c r="W113" s="1"/>
  <c r="AW113" s="1"/>
  <c r="AR110"/>
  <c r="AO110"/>
  <c r="AN110"/>
  <c r="U110"/>
  <c r="AJ110" s="1"/>
  <c r="P110"/>
  <c r="W110" s="1"/>
  <c r="AW110" s="1"/>
  <c r="K110"/>
  <c r="AR104"/>
  <c r="AO104"/>
  <c r="AN104"/>
  <c r="U104"/>
  <c r="AJ104" s="1"/>
  <c r="P104"/>
  <c r="W104" s="1"/>
  <c r="AW104" s="1"/>
  <c r="AR101"/>
  <c r="AO101"/>
  <c r="AN101"/>
  <c r="U101"/>
  <c r="AJ101" s="1"/>
  <c r="P101"/>
  <c r="W101" s="1"/>
  <c r="AW101" s="1"/>
  <c r="K101"/>
  <c r="AR95"/>
  <c r="AO95"/>
  <c r="AN95"/>
  <c r="AZ95" s="1"/>
  <c r="U95"/>
  <c r="AJ95" s="1"/>
  <c r="P95"/>
  <c r="W95" s="1"/>
  <c r="AW95" s="1"/>
  <c r="K95"/>
  <c r="AR92"/>
  <c r="AO92"/>
  <c r="AN92"/>
  <c r="AZ92" s="1"/>
  <c r="U92"/>
  <c r="AJ92" s="1"/>
  <c r="P92"/>
  <c r="W92" s="1"/>
  <c r="AW92" s="1"/>
  <c r="K92"/>
  <c r="AR86"/>
  <c r="AO86"/>
  <c r="AN86"/>
  <c r="U86"/>
  <c r="AJ86" s="1"/>
  <c r="P86"/>
  <c r="K86"/>
  <c r="AR83"/>
  <c r="AO83"/>
  <c r="AN83"/>
  <c r="U83"/>
  <c r="AJ83" s="1"/>
  <c r="P83"/>
  <c r="W83" s="1"/>
  <c r="AW83" s="1"/>
  <c r="K83"/>
  <c r="AR77"/>
  <c r="AO77"/>
  <c r="AN77"/>
  <c r="U77"/>
  <c r="AJ77" s="1"/>
  <c r="P77"/>
  <c r="W77" s="1"/>
  <c r="AW77" s="1"/>
  <c r="K77"/>
  <c r="AR74"/>
  <c r="AO74"/>
  <c r="AN74"/>
  <c r="U74"/>
  <c r="AJ74" s="1"/>
  <c r="P74"/>
  <c r="W74" s="1"/>
  <c r="AW74" s="1"/>
  <c r="K74"/>
  <c r="AR71"/>
  <c r="AO71"/>
  <c r="AN71"/>
  <c r="U71"/>
  <c r="AJ71" s="1"/>
  <c r="P71"/>
  <c r="W71" s="1"/>
  <c r="K71"/>
  <c r="AR64"/>
  <c r="AO64"/>
  <c r="AN64"/>
  <c r="U64"/>
  <c r="AJ64" s="1"/>
  <c r="P64"/>
  <c r="W64" s="1"/>
  <c r="AW64" s="1"/>
  <c r="K64"/>
  <c r="H16" i="14"/>
  <c r="H20"/>
  <c r="J19"/>
  <c r="H19"/>
  <c r="F19"/>
  <c r="J18"/>
  <c r="H18"/>
  <c r="F18"/>
  <c r="J17"/>
  <c r="H17"/>
  <c r="F17"/>
  <c r="J16"/>
  <c r="F16"/>
  <c r="J15"/>
  <c r="H15"/>
  <c r="F15"/>
  <c r="J14"/>
  <c r="H14"/>
  <c r="F14"/>
  <c r="J13"/>
  <c r="H13"/>
  <c r="F13"/>
  <c r="J12"/>
  <c r="H12"/>
  <c r="F12"/>
  <c r="J11"/>
  <c r="H11"/>
  <c r="F11"/>
  <c r="J10"/>
  <c r="H10"/>
  <c r="F10"/>
  <c r="J9"/>
  <c r="H9"/>
  <c r="F9"/>
  <c r="J8"/>
  <c r="H8"/>
  <c r="F8"/>
  <c r="W86" i="13" l="1"/>
  <c r="AW86" s="1"/>
  <c r="AZ110"/>
  <c r="AY153"/>
  <c r="AT153"/>
  <c r="AZ153"/>
  <c r="AY150"/>
  <c r="AT150"/>
  <c r="AZ150"/>
  <c r="AY144"/>
  <c r="AT144"/>
  <c r="AZ144"/>
  <c r="AW141"/>
  <c r="AY141"/>
  <c r="AT141"/>
  <c r="AZ141"/>
  <c r="AY138"/>
  <c r="AT138"/>
  <c r="AZ138"/>
  <c r="AY135"/>
  <c r="AT135"/>
  <c r="AZ135"/>
  <c r="AY128"/>
  <c r="AT128"/>
  <c r="AZ128"/>
  <c r="AY125"/>
  <c r="AT125"/>
  <c r="AZ125"/>
  <c r="AY122"/>
  <c r="AT122"/>
  <c r="AZ122"/>
  <c r="AY119"/>
  <c r="AT119"/>
  <c r="AZ119"/>
  <c r="AY104"/>
  <c r="AT104"/>
  <c r="AZ113"/>
  <c r="AY110"/>
  <c r="AT110"/>
  <c r="AY113"/>
  <c r="AT113"/>
  <c r="AZ104"/>
  <c r="AW71"/>
  <c r="AY86"/>
  <c r="AT86"/>
  <c r="AZ101"/>
  <c r="AY92"/>
  <c r="AT92"/>
  <c r="AY95"/>
  <c r="AT95"/>
  <c r="AY101"/>
  <c r="AT101"/>
  <c r="AZ86"/>
  <c r="AY83"/>
  <c r="AT83"/>
  <c r="AZ83"/>
  <c r="AY77"/>
  <c r="AT77"/>
  <c r="AZ77"/>
  <c r="AY74"/>
  <c r="AT74"/>
  <c r="AZ74"/>
  <c r="AY71"/>
  <c r="AT71"/>
  <c r="AZ71"/>
  <c r="AY64"/>
  <c r="AT64"/>
  <c r="AZ64"/>
  <c r="J20" i="14"/>
  <c r="F20"/>
  <c r="AN302" i="11" l="1"/>
  <c r="AM302"/>
  <c r="AL302"/>
  <c r="AK302"/>
  <c r="AJ302"/>
  <c r="AH302"/>
  <c r="AC302"/>
  <c r="W302"/>
  <c r="P302"/>
  <c r="AN300"/>
  <c r="AM300"/>
  <c r="AL300"/>
  <c r="AK300"/>
  <c r="AJ300"/>
  <c r="AH300"/>
  <c r="AC300"/>
  <c r="W300"/>
  <c r="P300"/>
  <c r="AN298"/>
  <c r="AM298"/>
  <c r="AL298"/>
  <c r="AK298"/>
  <c r="AJ298"/>
  <c r="AH298"/>
  <c r="AC298"/>
  <c r="W298"/>
  <c r="P298"/>
  <c r="AN296"/>
  <c r="AM296"/>
  <c r="AL296"/>
  <c r="AK296"/>
  <c r="AJ296"/>
  <c r="AH296"/>
  <c r="AC296"/>
  <c r="W296"/>
  <c r="P296"/>
  <c r="U58" i="13"/>
  <c r="AR58"/>
  <c r="AO58"/>
  <c r="AN58"/>
  <c r="AJ58"/>
  <c r="P58"/>
  <c r="W58" s="1"/>
  <c r="AW58" s="1"/>
  <c r="K58"/>
  <c r="AR55"/>
  <c r="AO55"/>
  <c r="AN55"/>
  <c r="U55"/>
  <c r="AJ55" s="1"/>
  <c r="P55"/>
  <c r="W55" s="1"/>
  <c r="AW55" s="1"/>
  <c r="K55"/>
  <c r="AR49"/>
  <c r="AO49"/>
  <c r="AN49"/>
  <c r="U49"/>
  <c r="AJ49" s="1"/>
  <c r="P49"/>
  <c r="W49" s="1"/>
  <c r="AW49" s="1"/>
  <c r="K49"/>
  <c r="U46"/>
  <c r="AR46"/>
  <c r="AO46"/>
  <c r="AN46"/>
  <c r="AJ46"/>
  <c r="P46"/>
  <c r="W46" s="1"/>
  <c r="AW46" s="1"/>
  <c r="K46"/>
  <c r="AR43"/>
  <c r="AO43"/>
  <c r="AN43"/>
  <c r="U43"/>
  <c r="AJ43" s="1"/>
  <c r="P43"/>
  <c r="W43" s="1"/>
  <c r="AW43" s="1"/>
  <c r="K43"/>
  <c r="AR37"/>
  <c r="AO37"/>
  <c r="AN37"/>
  <c r="U37"/>
  <c r="AJ37" s="1"/>
  <c r="P37"/>
  <c r="W37" s="1"/>
  <c r="AW37" s="1"/>
  <c r="K37"/>
  <c r="AR34"/>
  <c r="AO34"/>
  <c r="AN34"/>
  <c r="U34"/>
  <c r="AJ34" s="1"/>
  <c r="P34"/>
  <c r="W34" s="1"/>
  <c r="AW34" s="1"/>
  <c r="K34"/>
  <c r="AR31"/>
  <c r="AO31"/>
  <c r="AN31"/>
  <c r="U31"/>
  <c r="AJ31" s="1"/>
  <c r="P31"/>
  <c r="W31" s="1"/>
  <c r="AW31" s="1"/>
  <c r="K31"/>
  <c r="U25"/>
  <c r="AR25"/>
  <c r="AO25"/>
  <c r="AN25"/>
  <c r="AJ25"/>
  <c r="P25"/>
  <c r="W25" s="1"/>
  <c r="AW25" s="1"/>
  <c r="K25"/>
  <c r="AR22"/>
  <c r="AO22"/>
  <c r="AN22"/>
  <c r="U22"/>
  <c r="AJ22" s="1"/>
  <c r="P22"/>
  <c r="W22" s="1"/>
  <c r="AW22" s="1"/>
  <c r="K22"/>
  <c r="U16"/>
  <c r="AR16"/>
  <c r="AO16"/>
  <c r="AN16"/>
  <c r="AJ16"/>
  <c r="P16"/>
  <c r="W16" s="1"/>
  <c r="AW16" s="1"/>
  <c r="K16"/>
  <c r="AR13"/>
  <c r="AO13"/>
  <c r="AN13"/>
  <c r="U13"/>
  <c r="AJ13" s="1"/>
  <c r="P13"/>
  <c r="W13" s="1"/>
  <c r="AW13" s="1"/>
  <c r="K13"/>
  <c r="AR289" i="11"/>
  <c r="AO289"/>
  <c r="AN289"/>
  <c r="U289"/>
  <c r="AJ289" s="1"/>
  <c r="P289"/>
  <c r="W289" s="1"/>
  <c r="AW289" s="1"/>
  <c r="K289"/>
  <c r="AR286"/>
  <c r="AO286"/>
  <c r="AN286"/>
  <c r="U286"/>
  <c r="AJ286" s="1"/>
  <c r="P286"/>
  <c r="W286" s="1"/>
  <c r="AW286" s="1"/>
  <c r="K286"/>
  <c r="AR283"/>
  <c r="AO283"/>
  <c r="AN283"/>
  <c r="U283"/>
  <c r="AJ283" s="1"/>
  <c r="P283"/>
  <c r="W283" s="1"/>
  <c r="AW283" s="1"/>
  <c r="K283"/>
  <c r="AR277"/>
  <c r="AO277"/>
  <c r="AN277"/>
  <c r="U277"/>
  <c r="AJ277" s="1"/>
  <c r="P277"/>
  <c r="W277" s="1"/>
  <c r="AW277" s="1"/>
  <c r="K277"/>
  <c r="AR274"/>
  <c r="AO274"/>
  <c r="AN274"/>
  <c r="U274"/>
  <c r="AJ274" s="1"/>
  <c r="P274"/>
  <c r="W274" s="1"/>
  <c r="AW274" s="1"/>
  <c r="K274"/>
  <c r="AR268"/>
  <c r="AO268"/>
  <c r="AN268"/>
  <c r="U268"/>
  <c r="AJ268" s="1"/>
  <c r="P268"/>
  <c r="W268" s="1"/>
  <c r="AW268" s="1"/>
  <c r="K268"/>
  <c r="AR262"/>
  <c r="AO262"/>
  <c r="AN262"/>
  <c r="AJ262"/>
  <c r="P262"/>
  <c r="W262" s="1"/>
  <c r="AW262" s="1"/>
  <c r="K262"/>
  <c r="AR259"/>
  <c r="AO259"/>
  <c r="AN259"/>
  <c r="U259"/>
  <c r="AJ259" s="1"/>
  <c r="P259"/>
  <c r="W259" s="1"/>
  <c r="AW259" s="1"/>
  <c r="K259"/>
  <c r="AR256"/>
  <c r="AO256"/>
  <c r="AN256"/>
  <c r="U256"/>
  <c r="AJ256" s="1"/>
  <c r="P256"/>
  <c r="W256" s="1"/>
  <c r="AW256" s="1"/>
  <c r="K256"/>
  <c r="AR250"/>
  <c r="AO250"/>
  <c r="AN250"/>
  <c r="U250"/>
  <c r="AJ250" s="1"/>
  <c r="P250"/>
  <c r="W250" s="1"/>
  <c r="AW250" s="1"/>
  <c r="K250"/>
  <c r="AR244"/>
  <c r="AO244"/>
  <c r="AN244"/>
  <c r="AJ244"/>
  <c r="AY244" s="1"/>
  <c r="P244"/>
  <c r="W244" s="1"/>
  <c r="AW244" s="1"/>
  <c r="K244"/>
  <c r="AR241"/>
  <c r="AO241"/>
  <c r="AN241"/>
  <c r="AJ241"/>
  <c r="P241"/>
  <c r="W241" s="1"/>
  <c r="AW241" s="1"/>
  <c r="K241"/>
  <c r="AR235"/>
  <c r="AO235"/>
  <c r="AN235"/>
  <c r="U235"/>
  <c r="AJ235" s="1"/>
  <c r="P235"/>
  <c r="W235" s="1"/>
  <c r="AW235" s="1"/>
  <c r="K235"/>
  <c r="AR232"/>
  <c r="AO232"/>
  <c r="AN232"/>
  <c r="U232"/>
  <c r="AJ232" s="1"/>
  <c r="P232"/>
  <c r="W232" s="1"/>
  <c r="AW232" s="1"/>
  <c r="K232"/>
  <c r="AR226"/>
  <c r="AO226"/>
  <c r="AN226"/>
  <c r="U226"/>
  <c r="AJ226" s="1"/>
  <c r="P226"/>
  <c r="W226" s="1"/>
  <c r="AW226" s="1"/>
  <c r="K226"/>
  <c r="AR223"/>
  <c r="AO223"/>
  <c r="AN223"/>
  <c r="U223"/>
  <c r="AJ223" s="1"/>
  <c r="P223"/>
  <c r="W223" s="1"/>
  <c r="AW223" s="1"/>
  <c r="K223"/>
  <c r="K220"/>
  <c r="AR220"/>
  <c r="AO220"/>
  <c r="AN220"/>
  <c r="U220"/>
  <c r="AJ220" s="1"/>
  <c r="P220"/>
  <c r="W220" s="1"/>
  <c r="AW220" s="1"/>
  <c r="AR214"/>
  <c r="AO214"/>
  <c r="AN214"/>
  <c r="U214"/>
  <c r="AJ214" s="1"/>
  <c r="P214"/>
  <c r="W214" s="1"/>
  <c r="AW214" s="1"/>
  <c r="K214"/>
  <c r="AR208"/>
  <c r="AO208"/>
  <c r="AN208"/>
  <c r="U208"/>
  <c r="AJ208" s="1"/>
  <c r="P208"/>
  <c r="W208" s="1"/>
  <c r="AW208" s="1"/>
  <c r="K208"/>
  <c r="AR205"/>
  <c r="AO205"/>
  <c r="AN205"/>
  <c r="U205"/>
  <c r="AJ205" s="1"/>
  <c r="P205"/>
  <c r="W205" s="1"/>
  <c r="AW205" s="1"/>
  <c r="K205"/>
  <c r="U202"/>
  <c r="AR202"/>
  <c r="AO202"/>
  <c r="AN202"/>
  <c r="AJ202"/>
  <c r="P202"/>
  <c r="W202" s="1"/>
  <c r="AW202" s="1"/>
  <c r="K202"/>
  <c r="AR199"/>
  <c r="AO199"/>
  <c r="AN199"/>
  <c r="U199"/>
  <c r="AJ199" s="1"/>
  <c r="P199"/>
  <c r="W199" s="1"/>
  <c r="AW199" s="1"/>
  <c r="K199"/>
  <c r="AR193"/>
  <c r="AO193"/>
  <c r="AN193"/>
  <c r="U193"/>
  <c r="AJ193" s="1"/>
  <c r="P193"/>
  <c r="W193" s="1"/>
  <c r="AW193" s="1"/>
  <c r="K193"/>
  <c r="AR190"/>
  <c r="AO190"/>
  <c r="AN190"/>
  <c r="U190"/>
  <c r="AJ190" s="1"/>
  <c r="P190"/>
  <c r="W190" s="1"/>
  <c r="AW190" s="1"/>
  <c r="K190"/>
  <c r="AZ286" l="1"/>
  <c r="AZ55" i="13"/>
  <c r="AT55"/>
  <c r="AU55" s="1"/>
  <c r="AS58" s="1"/>
  <c r="AY55"/>
  <c r="AY58"/>
  <c r="AZ58"/>
  <c r="AT58"/>
  <c r="AU58" s="1"/>
  <c r="AZ49"/>
  <c r="AY49"/>
  <c r="AT49"/>
  <c r="AZ46"/>
  <c r="AY46"/>
  <c r="AT46"/>
  <c r="AZ43"/>
  <c r="AY43"/>
  <c r="AT43"/>
  <c r="AZ37"/>
  <c r="AY37"/>
  <c r="AT37"/>
  <c r="AZ34"/>
  <c r="AY34"/>
  <c r="AT34"/>
  <c r="AZ31"/>
  <c r="AY31"/>
  <c r="AT31"/>
  <c r="AU31" s="1"/>
  <c r="AS34" s="1"/>
  <c r="AZ25"/>
  <c r="AY25"/>
  <c r="AT25"/>
  <c r="AZ22"/>
  <c r="AY22"/>
  <c r="AT22"/>
  <c r="AU22" s="1"/>
  <c r="AS25" s="1"/>
  <c r="AZ16"/>
  <c r="AZ13"/>
  <c r="AT13"/>
  <c r="AU13" s="1"/>
  <c r="AS16" s="1"/>
  <c r="AY13"/>
  <c r="AY16"/>
  <c r="AT16"/>
  <c r="AU16" s="1"/>
  <c r="AS43" s="1"/>
  <c r="AY289" i="11"/>
  <c r="AZ289"/>
  <c r="AT289"/>
  <c r="AY286"/>
  <c r="AT286"/>
  <c r="AU286" s="1"/>
  <c r="AS289" s="1"/>
  <c r="AZ283"/>
  <c r="AY283"/>
  <c r="AT283"/>
  <c r="AU283" s="1"/>
  <c r="AZ277"/>
  <c r="AY277"/>
  <c r="AT277"/>
  <c r="AU277" s="1"/>
  <c r="AZ274"/>
  <c r="AY274"/>
  <c r="AT274"/>
  <c r="AU274" s="1"/>
  <c r="AS277" s="1"/>
  <c r="AZ190"/>
  <c r="AZ235"/>
  <c r="AZ214"/>
  <c r="AZ244"/>
  <c r="AY268"/>
  <c r="AT268"/>
  <c r="AU268" s="1"/>
  <c r="AZ268"/>
  <c r="AY262"/>
  <c r="AT262"/>
  <c r="AZ262"/>
  <c r="AY259"/>
  <c r="AT259"/>
  <c r="AZ259"/>
  <c r="AY256"/>
  <c r="AZ256"/>
  <c r="AT256"/>
  <c r="AY250"/>
  <c r="AT250"/>
  <c r="AU250" s="1"/>
  <c r="AZ250"/>
  <c r="AT244"/>
  <c r="AZ241"/>
  <c r="AY241"/>
  <c r="AT241"/>
  <c r="AU241" s="1"/>
  <c r="AS244" s="1"/>
  <c r="AY235"/>
  <c r="AT235"/>
  <c r="AY232"/>
  <c r="AT232"/>
  <c r="AU232" s="1"/>
  <c r="AS235" s="1"/>
  <c r="AZ232"/>
  <c r="AZ226"/>
  <c r="AY226"/>
  <c r="AT226"/>
  <c r="AZ223"/>
  <c r="AY223"/>
  <c r="AT223"/>
  <c r="AY220"/>
  <c r="AT220"/>
  <c r="AU220" s="1"/>
  <c r="AS223" s="1"/>
  <c r="AZ220"/>
  <c r="AZ205"/>
  <c r="AY214"/>
  <c r="AT214"/>
  <c r="AU214" s="1"/>
  <c r="AY205"/>
  <c r="AT205"/>
  <c r="AZ208"/>
  <c r="AY208"/>
  <c r="AT208"/>
  <c r="AZ199"/>
  <c r="AY202"/>
  <c r="AT202"/>
  <c r="AZ202"/>
  <c r="AY199"/>
  <c r="AT199"/>
  <c r="AY193"/>
  <c r="AT193"/>
  <c r="AZ193"/>
  <c r="AY190"/>
  <c r="AT190"/>
  <c r="AR187"/>
  <c r="AO187"/>
  <c r="AN187"/>
  <c r="U187"/>
  <c r="AJ187" s="1"/>
  <c r="P187"/>
  <c r="W187" s="1"/>
  <c r="AW187" s="1"/>
  <c r="K187"/>
  <c r="AR181"/>
  <c r="AO181"/>
  <c r="AN181"/>
  <c r="U181"/>
  <c r="AJ181" s="1"/>
  <c r="P181"/>
  <c r="W181" s="1"/>
  <c r="AW181" s="1"/>
  <c r="K181"/>
  <c r="U178"/>
  <c r="AJ178" s="1"/>
  <c r="U175"/>
  <c r="AJ175" s="1"/>
  <c r="AR178"/>
  <c r="AO178"/>
  <c r="AN178"/>
  <c r="P178"/>
  <c r="W178" s="1"/>
  <c r="AW178" s="1"/>
  <c r="K178"/>
  <c r="AR175"/>
  <c r="AO175"/>
  <c r="AN175"/>
  <c r="P175"/>
  <c r="W175" s="1"/>
  <c r="AW175" s="1"/>
  <c r="K175"/>
  <c r="AR172"/>
  <c r="AO172"/>
  <c r="AN172"/>
  <c r="U172"/>
  <c r="AJ172" s="1"/>
  <c r="P172"/>
  <c r="W172" s="1"/>
  <c r="AW172" s="1"/>
  <c r="K172"/>
  <c r="AR166"/>
  <c r="AO166"/>
  <c r="AN166"/>
  <c r="U166"/>
  <c r="AJ166" s="1"/>
  <c r="P166"/>
  <c r="W166" s="1"/>
  <c r="AW166" s="1"/>
  <c r="K166"/>
  <c r="U163"/>
  <c r="AJ163" s="1"/>
  <c r="AR163"/>
  <c r="AO163"/>
  <c r="AN163"/>
  <c r="P163"/>
  <c r="W163" s="1"/>
  <c r="AW163" s="1"/>
  <c r="K163"/>
  <c r="K160"/>
  <c r="AR160"/>
  <c r="AO160"/>
  <c r="AN160"/>
  <c r="U160"/>
  <c r="AJ160" s="1"/>
  <c r="P160"/>
  <c r="W160" s="1"/>
  <c r="AW160" s="1"/>
  <c r="AR154"/>
  <c r="AO154"/>
  <c r="AN154"/>
  <c r="U154"/>
  <c r="AJ154" s="1"/>
  <c r="P154"/>
  <c r="W154" s="1"/>
  <c r="AW154" s="1"/>
  <c r="K154"/>
  <c r="AR145"/>
  <c r="AO145"/>
  <c r="AN145"/>
  <c r="U145"/>
  <c r="AJ145" s="1"/>
  <c r="P145"/>
  <c r="W145" s="1"/>
  <c r="AW145" s="1"/>
  <c r="K145"/>
  <c r="AR139"/>
  <c r="AO139"/>
  <c r="AN139"/>
  <c r="U139"/>
  <c r="AJ139" s="1"/>
  <c r="P139"/>
  <c r="W139" s="1"/>
  <c r="AW139" s="1"/>
  <c r="K139"/>
  <c r="AR148"/>
  <c r="AO148"/>
  <c r="AN148"/>
  <c r="U148"/>
  <c r="AJ148" s="1"/>
  <c r="P148"/>
  <c r="W148" s="1"/>
  <c r="AW148" s="1"/>
  <c r="K148"/>
  <c r="AR151"/>
  <c r="AO151"/>
  <c r="AN151"/>
  <c r="U151"/>
  <c r="AJ151" s="1"/>
  <c r="P151"/>
  <c r="K151"/>
  <c r="AU64" i="13" l="1"/>
  <c r="AS71"/>
  <c r="AU25"/>
  <c r="AU34"/>
  <c r="AS37" s="1"/>
  <c r="AU37" s="1"/>
  <c r="AU43"/>
  <c r="AS46" s="1"/>
  <c r="AU46" s="1"/>
  <c r="AS49" s="1"/>
  <c r="AU49" s="1"/>
  <c r="AU289" i="11"/>
  <c r="AU223"/>
  <c r="AS226" s="1"/>
  <c r="AU244"/>
  <c r="AS256" s="1"/>
  <c r="AU256" s="1"/>
  <c r="AS259" s="1"/>
  <c r="AU259" s="1"/>
  <c r="AS262" s="1"/>
  <c r="AU262" s="1"/>
  <c r="AU226"/>
  <c r="AU235"/>
  <c r="AZ187"/>
  <c r="AY187"/>
  <c r="AT187"/>
  <c r="AY181"/>
  <c r="AT181"/>
  <c r="AZ181"/>
  <c r="AZ178"/>
  <c r="AY175"/>
  <c r="AT175"/>
  <c r="AY178"/>
  <c r="AT178"/>
  <c r="AZ175"/>
  <c r="AY172"/>
  <c r="AT172"/>
  <c r="AZ172"/>
  <c r="AY166"/>
  <c r="AT166"/>
  <c r="AZ166"/>
  <c r="AY163"/>
  <c r="AT163"/>
  <c r="AZ163"/>
  <c r="AZ160"/>
  <c r="AY160"/>
  <c r="AT160"/>
  <c r="AY154"/>
  <c r="AT154"/>
  <c r="AZ154"/>
  <c r="AZ139"/>
  <c r="AY145"/>
  <c r="AT145"/>
  <c r="AY139"/>
  <c r="AT139"/>
  <c r="AZ145"/>
  <c r="W151"/>
  <c r="AW151" s="1"/>
  <c r="AY148"/>
  <c r="AT148"/>
  <c r="AZ148"/>
  <c r="AY151"/>
  <c r="AT151"/>
  <c r="AZ151"/>
  <c r="M8" i="12"/>
  <c r="N8"/>
  <c r="O8" s="1"/>
  <c r="J17" s="1"/>
  <c r="M18"/>
  <c r="N18"/>
  <c r="O18" s="1"/>
  <c r="J25" s="1"/>
  <c r="M26"/>
  <c r="N26"/>
  <c r="O26" s="1"/>
  <c r="J31" s="1"/>
  <c r="M49"/>
  <c r="O49" s="1"/>
  <c r="J50" s="1"/>
  <c r="N51"/>
  <c r="O51" s="1"/>
  <c r="J54" s="1"/>
  <c r="O55"/>
  <c r="J57" s="1"/>
  <c r="N58"/>
  <c r="O58" s="1"/>
  <c r="J61" s="1"/>
  <c r="D101"/>
  <c r="J101"/>
  <c r="D110"/>
  <c r="J110"/>
  <c r="AU71" i="13" l="1"/>
  <c r="AS74" s="1"/>
  <c r="AU74" s="1"/>
  <c r="AS77" s="1"/>
  <c r="AU77" s="1"/>
  <c r="AS83" s="1"/>
  <c r="AU83" s="1"/>
  <c r="AS86" s="1"/>
  <c r="AU86" s="1"/>
  <c r="AU92" s="1"/>
  <c r="AS95" s="1"/>
  <c r="AU95" s="1"/>
  <c r="AU101" s="1"/>
  <c r="AS104" s="1"/>
  <c r="AU104" s="1"/>
  <c r="AU110" s="1"/>
  <c r="AS113" s="1"/>
  <c r="AU113" s="1"/>
  <c r="AS119" s="1"/>
  <c r="AU119" s="1"/>
  <c r="AU122" s="1"/>
  <c r="AS125" s="1"/>
  <c r="AU125" s="1"/>
  <c r="AS128" s="1"/>
  <c r="AU128" s="1"/>
  <c r="AS135" s="1"/>
  <c r="AU135" s="1"/>
  <c r="AS138" s="1"/>
  <c r="AU138" s="1"/>
  <c r="AS141" s="1"/>
  <c r="AU141" s="1"/>
  <c r="AS144" s="1"/>
  <c r="AU144" s="1"/>
  <c r="AU150" s="1"/>
  <c r="AS153" s="1"/>
  <c r="AU153" s="1"/>
  <c r="AU159" s="1"/>
  <c r="AS162" s="1"/>
  <c r="AU162" s="1"/>
  <c r="AS165" s="1"/>
  <c r="AU165" s="1"/>
  <c r="AS150"/>
  <c r="AR136" i="11"/>
  <c r="AO136"/>
  <c r="AN136"/>
  <c r="U136"/>
  <c r="AJ136" s="1"/>
  <c r="P136"/>
  <c r="W136" s="1"/>
  <c r="AW136" s="1"/>
  <c r="K136"/>
  <c r="AR133"/>
  <c r="AO133"/>
  <c r="AN133"/>
  <c r="U133"/>
  <c r="AJ133" s="1"/>
  <c r="P133"/>
  <c r="W133" s="1"/>
  <c r="AW133" s="1"/>
  <c r="K133"/>
  <c r="U130"/>
  <c r="AJ130" s="1"/>
  <c r="AR130"/>
  <c r="AO130"/>
  <c r="AN130"/>
  <c r="P130"/>
  <c r="W130" s="1"/>
  <c r="AW130" s="1"/>
  <c r="K130"/>
  <c r="U124"/>
  <c r="AR124"/>
  <c r="AO124"/>
  <c r="AN124"/>
  <c r="AJ124"/>
  <c r="P124"/>
  <c r="W124" s="1"/>
  <c r="AW124" s="1"/>
  <c r="K124"/>
  <c r="U118"/>
  <c r="AR118"/>
  <c r="AO118"/>
  <c r="AN118"/>
  <c r="AJ118"/>
  <c r="P118"/>
  <c r="W118" s="1"/>
  <c r="AW118" s="1"/>
  <c r="K118"/>
  <c r="U115"/>
  <c r="AJ115" s="1"/>
  <c r="AR115"/>
  <c r="AO115"/>
  <c r="AN115"/>
  <c r="P115"/>
  <c r="W115" s="1"/>
  <c r="AW115" s="1"/>
  <c r="K115"/>
  <c r="U106"/>
  <c r="AR106"/>
  <c r="AO106"/>
  <c r="AN106"/>
  <c r="AJ106"/>
  <c r="P106"/>
  <c r="W106" s="1"/>
  <c r="AW106" s="1"/>
  <c r="K106"/>
  <c r="AR112"/>
  <c r="AO112"/>
  <c r="AN112"/>
  <c r="U112"/>
  <c r="AJ112" s="1"/>
  <c r="P112"/>
  <c r="W112" s="1"/>
  <c r="AW112" s="1"/>
  <c r="K112"/>
  <c r="AR103"/>
  <c r="AO103"/>
  <c r="AN103"/>
  <c r="U103"/>
  <c r="AJ103" s="1"/>
  <c r="P103"/>
  <c r="W103" s="1"/>
  <c r="AW103" s="1"/>
  <c r="K103"/>
  <c r="U100"/>
  <c r="AJ100" s="1"/>
  <c r="AR100"/>
  <c r="AO100"/>
  <c r="AN100"/>
  <c r="P100"/>
  <c r="W100" s="1"/>
  <c r="AW100" s="1"/>
  <c r="K100"/>
  <c r="AR94"/>
  <c r="AO94"/>
  <c r="AN94"/>
  <c r="U94"/>
  <c r="AJ94" s="1"/>
  <c r="P94"/>
  <c r="W94" s="1"/>
  <c r="AW94" s="1"/>
  <c r="K94"/>
  <c r="AR88"/>
  <c r="AO88"/>
  <c r="AN88"/>
  <c r="U88"/>
  <c r="AJ88" s="1"/>
  <c r="P88"/>
  <c r="W88" s="1"/>
  <c r="AW88" s="1"/>
  <c r="K88"/>
  <c r="AR82"/>
  <c r="AO82"/>
  <c r="AN82"/>
  <c r="U82"/>
  <c r="AJ82" s="1"/>
  <c r="P82"/>
  <c r="W82" s="1"/>
  <c r="AW82" s="1"/>
  <c r="K82"/>
  <c r="U79"/>
  <c r="AJ79" s="1"/>
  <c r="AR79"/>
  <c r="AO79"/>
  <c r="AN79"/>
  <c r="P79"/>
  <c r="W79" s="1"/>
  <c r="AW79" s="1"/>
  <c r="K79"/>
  <c r="AR76"/>
  <c r="AO76"/>
  <c r="AN76"/>
  <c r="U76"/>
  <c r="AJ76" s="1"/>
  <c r="P76"/>
  <c r="W76" s="1"/>
  <c r="AW76" s="1"/>
  <c r="K76"/>
  <c r="AR73"/>
  <c r="AO73"/>
  <c r="AN73"/>
  <c r="U73"/>
  <c r="AJ73" s="1"/>
  <c r="P73"/>
  <c r="W73" s="1"/>
  <c r="AW73" s="1"/>
  <c r="K73"/>
  <c r="AR67"/>
  <c r="AO67"/>
  <c r="AN67"/>
  <c r="U67"/>
  <c r="AJ67" s="1"/>
  <c r="P67"/>
  <c r="W67" s="1"/>
  <c r="AW67" s="1"/>
  <c r="K67"/>
  <c r="U64"/>
  <c r="AR64"/>
  <c r="AO64"/>
  <c r="AN64"/>
  <c r="AJ64"/>
  <c r="P64"/>
  <c r="W64" s="1"/>
  <c r="AW64" s="1"/>
  <c r="K64"/>
  <c r="U59"/>
  <c r="AR58"/>
  <c r="AO58"/>
  <c r="AN58"/>
  <c r="U58"/>
  <c r="AJ58" s="1"/>
  <c r="P58"/>
  <c r="W58" s="1"/>
  <c r="AW58" s="1"/>
  <c r="K58"/>
  <c r="AR55"/>
  <c r="AO55"/>
  <c r="AN55"/>
  <c r="U55"/>
  <c r="AJ55" s="1"/>
  <c r="P55"/>
  <c r="W55" s="1"/>
  <c r="AW55" s="1"/>
  <c r="K55"/>
  <c r="U52"/>
  <c r="AR52"/>
  <c r="AO52"/>
  <c r="AN52"/>
  <c r="AJ52"/>
  <c r="P52"/>
  <c r="W52" s="1"/>
  <c r="AW52" s="1"/>
  <c r="K52"/>
  <c r="AR46"/>
  <c r="AO46"/>
  <c r="AN46"/>
  <c r="U46"/>
  <c r="AJ46" s="1"/>
  <c r="P46"/>
  <c r="W46" s="1"/>
  <c r="AW46" s="1"/>
  <c r="K46"/>
  <c r="AR43"/>
  <c r="AO43"/>
  <c r="AN43"/>
  <c r="U43"/>
  <c r="AJ43" s="1"/>
  <c r="P43"/>
  <c r="W43" s="1"/>
  <c r="AW43" s="1"/>
  <c r="K43"/>
  <c r="AR37"/>
  <c r="AO37"/>
  <c r="AN37"/>
  <c r="U37"/>
  <c r="AJ37" s="1"/>
  <c r="P37"/>
  <c r="W37" s="1"/>
  <c r="AW37" s="1"/>
  <c r="K37"/>
  <c r="AR31"/>
  <c r="AO31"/>
  <c r="AN31"/>
  <c r="U31"/>
  <c r="AJ31" s="1"/>
  <c r="P31"/>
  <c r="W31" s="1"/>
  <c r="AW31" s="1"/>
  <c r="K31"/>
  <c r="AR28"/>
  <c r="AO28"/>
  <c r="AN28"/>
  <c r="U28"/>
  <c r="AJ28" s="1"/>
  <c r="P28"/>
  <c r="W28" s="1"/>
  <c r="AW28" s="1"/>
  <c r="K28"/>
  <c r="U22"/>
  <c r="AY136" l="1"/>
  <c r="AT136"/>
  <c r="AZ136"/>
  <c r="AY133"/>
  <c r="AT133"/>
  <c r="AZ133"/>
  <c r="AY130"/>
  <c r="AT130"/>
  <c r="AZ130"/>
  <c r="AZ124"/>
  <c r="AY124"/>
  <c r="AT124"/>
  <c r="AZ118"/>
  <c r="AY118"/>
  <c r="AT118"/>
  <c r="AY115"/>
  <c r="AT115"/>
  <c r="AZ115"/>
  <c r="AZ106"/>
  <c r="AY106"/>
  <c r="AT106"/>
  <c r="AZ112"/>
  <c r="AY112"/>
  <c r="AT112"/>
  <c r="AZ103"/>
  <c r="AY103"/>
  <c r="AT103"/>
  <c r="AY100"/>
  <c r="AT100"/>
  <c r="AZ100"/>
  <c r="AZ94"/>
  <c r="AY94"/>
  <c r="AT94"/>
  <c r="AU94" s="1"/>
  <c r="AS187" s="1"/>
  <c r="AU187" s="1"/>
  <c r="AS190" s="1"/>
  <c r="AU190" s="1"/>
  <c r="AS193" s="1"/>
  <c r="AU193" s="1"/>
  <c r="AZ88"/>
  <c r="AY88"/>
  <c r="AT88"/>
  <c r="AY82"/>
  <c r="AZ82"/>
  <c r="AT82"/>
  <c r="AU82" s="1"/>
  <c r="AY79"/>
  <c r="AT79"/>
  <c r="AZ79"/>
  <c r="AZ76"/>
  <c r="AY76"/>
  <c r="AT76"/>
  <c r="AZ73"/>
  <c r="AY73"/>
  <c r="AT73"/>
  <c r="AZ67"/>
  <c r="AY67"/>
  <c r="AT67"/>
  <c r="AY64"/>
  <c r="AT64"/>
  <c r="AU64" s="1"/>
  <c r="AS67" s="1"/>
  <c r="AZ64"/>
  <c r="AY58"/>
  <c r="AT58"/>
  <c r="AZ58"/>
  <c r="AY55"/>
  <c r="AT55"/>
  <c r="AZ55"/>
  <c r="AZ52"/>
  <c r="AY52"/>
  <c r="AT52"/>
  <c r="AZ46"/>
  <c r="AY46"/>
  <c r="AT46"/>
  <c r="AZ43"/>
  <c r="AY43"/>
  <c r="AT43"/>
  <c r="AU43" s="1"/>
  <c r="AS46" s="1"/>
  <c r="AY28"/>
  <c r="AT28"/>
  <c r="AY31"/>
  <c r="AT31"/>
  <c r="AZ37"/>
  <c r="AY37"/>
  <c r="AT37"/>
  <c r="AZ28"/>
  <c r="AZ31"/>
  <c r="AU67" l="1"/>
  <c r="AS112" s="1"/>
  <c r="AU112" s="1"/>
  <c r="AS115" s="1"/>
  <c r="AU115" s="1"/>
  <c r="AS118" s="1"/>
  <c r="AU118" s="1"/>
  <c r="AS160" s="1"/>
  <c r="AU160" s="1"/>
  <c r="AS163" s="1"/>
  <c r="AU163" s="1"/>
  <c r="AS166" s="1"/>
  <c r="AU166" s="1"/>
  <c r="AU130"/>
  <c r="AS133" s="1"/>
  <c r="AU133" s="1"/>
  <c r="AS136" s="1"/>
  <c r="AU136" s="1"/>
  <c r="AU100"/>
  <c r="AS103" s="1"/>
  <c r="AU103" s="1"/>
  <c r="AS106" s="1"/>
  <c r="AU106" s="1"/>
  <c r="AS124" s="1"/>
  <c r="AU124" s="1"/>
  <c r="AU46"/>
  <c r="AU37"/>
  <c r="AS199" l="1"/>
  <c r="AU199" s="1"/>
  <c r="AS202" s="1"/>
  <c r="AU202" s="1"/>
  <c r="AS172"/>
  <c r="AU172" s="1"/>
  <c r="AS139"/>
  <c r="AU139" s="1"/>
  <c r="AU145" s="1"/>
  <c r="AS151" s="1"/>
  <c r="AU151" s="1"/>
  <c r="AR19"/>
  <c r="AO19"/>
  <c r="AN19"/>
  <c r="U19"/>
  <c r="AJ19" s="1"/>
  <c r="P19"/>
  <c r="W19" s="1"/>
  <c r="AW19" s="1"/>
  <c r="K19"/>
  <c r="AR25"/>
  <c r="AO25"/>
  <c r="AN25"/>
  <c r="U25"/>
  <c r="AJ25" s="1"/>
  <c r="P25"/>
  <c r="W25" s="1"/>
  <c r="AW25" s="1"/>
  <c r="K25"/>
  <c r="AR22"/>
  <c r="AO22"/>
  <c r="AN22"/>
  <c r="AJ22"/>
  <c r="P22"/>
  <c r="W22" s="1"/>
  <c r="AW22" s="1"/>
  <c r="K22"/>
  <c r="AR13"/>
  <c r="AO13"/>
  <c r="AN13"/>
  <c r="U13"/>
  <c r="AJ13" s="1"/>
  <c r="P13"/>
  <c r="K13"/>
  <c r="AM338" i="10"/>
  <c r="AL338"/>
  <c r="AK338"/>
  <c r="AH338"/>
  <c r="AF338"/>
  <c r="AE338"/>
  <c r="AC338"/>
  <c r="AM336"/>
  <c r="AL336"/>
  <c r="AK336"/>
  <c r="AH336"/>
  <c r="AF336"/>
  <c r="AE336"/>
  <c r="AC336"/>
  <c r="AH334"/>
  <c r="AH340" s="1"/>
  <c r="AF334"/>
  <c r="AF340" s="1"/>
  <c r="AE334"/>
  <c r="AE340" s="1"/>
  <c r="AM334"/>
  <c r="AM340" s="1"/>
  <c r="AL334"/>
  <c r="AL340" s="1"/>
  <c r="AK334"/>
  <c r="AK340" s="1"/>
  <c r="AC334"/>
  <c r="AC340" s="1"/>
  <c r="AS148" i="11" l="1"/>
  <c r="AU148" s="1"/>
  <c r="AS154"/>
  <c r="AU154" s="1"/>
  <c r="AS205"/>
  <c r="AU205" s="1"/>
  <c r="AS208" s="1"/>
  <c r="AU208" s="1"/>
  <c r="AS175"/>
  <c r="AU175" s="1"/>
  <c r="AS178" s="1"/>
  <c r="AU178" s="1"/>
  <c r="AS181" s="1"/>
  <c r="AU181" s="1"/>
  <c r="AZ25"/>
  <c r="AZ19"/>
  <c r="AY19"/>
  <c r="AT19"/>
  <c r="AU19" s="1"/>
  <c r="AZ22"/>
  <c r="AZ13"/>
  <c r="AT13"/>
  <c r="AU13" s="1"/>
  <c r="AY13"/>
  <c r="AT22"/>
  <c r="AY22"/>
  <c r="AT25"/>
  <c r="AY25"/>
  <c r="W13"/>
  <c r="AS22" l="1"/>
  <c r="AS73"/>
  <c r="AU73" s="1"/>
  <c r="AS76" s="1"/>
  <c r="AU76" s="1"/>
  <c r="AS79" s="1"/>
  <c r="AU79" s="1"/>
  <c r="AS88" s="1"/>
  <c r="AU88" s="1"/>
  <c r="AW13"/>
  <c r="AU22"/>
  <c r="AS25" s="1"/>
  <c r="AU25" s="1"/>
  <c r="AS28" s="1"/>
  <c r="AU28" s="1"/>
  <c r="AS31" s="1"/>
  <c r="AU31" s="1"/>
  <c r="AS52" s="1"/>
  <c r="AU52" s="1"/>
  <c r="AS55" s="1"/>
  <c r="AU55" s="1"/>
  <c r="AS58" s="1"/>
  <c r="AU58" s="1"/>
  <c r="U326" i="10" l="1"/>
  <c r="U323"/>
  <c r="U320"/>
  <c r="AR326"/>
  <c r="AO326"/>
  <c r="AN326"/>
  <c r="AJ326"/>
  <c r="P326"/>
  <c r="W326" s="1"/>
  <c r="AW326" s="1"/>
  <c r="K326"/>
  <c r="AR323"/>
  <c r="AO323"/>
  <c r="AN323"/>
  <c r="AJ323"/>
  <c r="P323"/>
  <c r="K323"/>
  <c r="AR320"/>
  <c r="AO320"/>
  <c r="AN320"/>
  <c r="AJ320"/>
  <c r="P320"/>
  <c r="W320" s="1"/>
  <c r="AW320" s="1"/>
  <c r="K320"/>
  <c r="U314"/>
  <c r="AJ314" s="1"/>
  <c r="U311"/>
  <c r="U308"/>
  <c r="U290"/>
  <c r="AR314"/>
  <c r="AO314"/>
  <c r="AN314"/>
  <c r="P314"/>
  <c r="W314" s="1"/>
  <c r="AW314" s="1"/>
  <c r="K314"/>
  <c r="AR311"/>
  <c r="AO311"/>
  <c r="AN311"/>
  <c r="AJ311"/>
  <c r="P311"/>
  <c r="W311" s="1"/>
  <c r="AW311" s="1"/>
  <c r="K311"/>
  <c r="AR308"/>
  <c r="AO308"/>
  <c r="AN308"/>
  <c r="AJ308"/>
  <c r="P308"/>
  <c r="W308" s="1"/>
  <c r="AW308" s="1"/>
  <c r="K308"/>
  <c r="AR302"/>
  <c r="AO302"/>
  <c r="AN302"/>
  <c r="U302"/>
  <c r="AJ302" s="1"/>
  <c r="P302"/>
  <c r="W302" s="1"/>
  <c r="AW302" s="1"/>
  <c r="K302"/>
  <c r="AR299"/>
  <c r="AO299"/>
  <c r="AN299"/>
  <c r="U299"/>
  <c r="AJ299" s="1"/>
  <c r="P299"/>
  <c r="W299" s="1"/>
  <c r="AW299" s="1"/>
  <c r="K299"/>
  <c r="AR296"/>
  <c r="AO296"/>
  <c r="AN296"/>
  <c r="U296"/>
  <c r="AJ296" s="1"/>
  <c r="P296"/>
  <c r="W296" s="1"/>
  <c r="AW296" s="1"/>
  <c r="K296"/>
  <c r="AZ326" l="1"/>
  <c r="W323"/>
  <c r="AW323" s="1"/>
  <c r="AZ320"/>
  <c r="AY320"/>
  <c r="AT320"/>
  <c r="AY326"/>
  <c r="AT326"/>
  <c r="AZ323"/>
  <c r="AY323"/>
  <c r="AT323"/>
  <c r="AY308"/>
  <c r="AT308"/>
  <c r="AY314"/>
  <c r="AT314"/>
  <c r="AZ311"/>
  <c r="AY311"/>
  <c r="AT311"/>
  <c r="AZ308"/>
  <c r="AZ314"/>
  <c r="AT302"/>
  <c r="AY302"/>
  <c r="AZ302"/>
  <c r="AY299"/>
  <c r="AT299"/>
  <c r="AZ299"/>
  <c r="AY296"/>
  <c r="AT296"/>
  <c r="AZ296"/>
  <c r="AH203" i="9"/>
  <c r="AH200"/>
  <c r="AH197"/>
  <c r="U281" i="10"/>
  <c r="AJ281" s="1"/>
  <c r="U278"/>
  <c r="AJ278" s="1"/>
  <c r="U269"/>
  <c r="U266"/>
  <c r="AJ266" s="1"/>
  <c r="AR290"/>
  <c r="AO290"/>
  <c r="AN290"/>
  <c r="AJ290"/>
  <c r="P290"/>
  <c r="W290" s="1"/>
  <c r="AW290" s="1"/>
  <c r="K290"/>
  <c r="AR287"/>
  <c r="AO287"/>
  <c r="AN287"/>
  <c r="U287"/>
  <c r="AJ287" s="1"/>
  <c r="P287"/>
  <c r="W287" s="1"/>
  <c r="AW287" s="1"/>
  <c r="K287"/>
  <c r="AR281"/>
  <c r="AO281"/>
  <c r="AN281"/>
  <c r="P281"/>
  <c r="W281" s="1"/>
  <c r="AW281" s="1"/>
  <c r="K281"/>
  <c r="AR278"/>
  <c r="AO278"/>
  <c r="AN278"/>
  <c r="P278"/>
  <c r="W278" s="1"/>
  <c r="AW278" s="1"/>
  <c r="K278"/>
  <c r="AR275"/>
  <c r="AO275"/>
  <c r="AN275"/>
  <c r="U275"/>
  <c r="AJ275" s="1"/>
  <c r="P275"/>
  <c r="W275" s="1"/>
  <c r="AW275" s="1"/>
  <c r="K275"/>
  <c r="AR269"/>
  <c r="AO269"/>
  <c r="AN269"/>
  <c r="AJ269"/>
  <c r="P269"/>
  <c r="W269" s="1"/>
  <c r="AW269" s="1"/>
  <c r="K269"/>
  <c r="AR266"/>
  <c r="AO266"/>
  <c r="AN266"/>
  <c r="P266"/>
  <c r="W266" s="1"/>
  <c r="AW266" s="1"/>
  <c r="K266"/>
  <c r="AR263"/>
  <c r="AO263"/>
  <c r="AN263"/>
  <c r="U263"/>
  <c r="AJ263" s="1"/>
  <c r="P263"/>
  <c r="K263"/>
  <c r="AR257"/>
  <c r="AO257"/>
  <c r="AN257"/>
  <c r="U257"/>
  <c r="AJ257" s="1"/>
  <c r="P257"/>
  <c r="W257" s="1"/>
  <c r="AW257" s="1"/>
  <c r="K257"/>
  <c r="AR254"/>
  <c r="AO254"/>
  <c r="AN254"/>
  <c r="U254"/>
  <c r="AJ254" s="1"/>
  <c r="P254"/>
  <c r="W254" s="1"/>
  <c r="AW254" s="1"/>
  <c r="K254"/>
  <c r="AR251"/>
  <c r="AO251"/>
  <c r="AN251"/>
  <c r="U251"/>
  <c r="AJ251" s="1"/>
  <c r="P251"/>
  <c r="W251" s="1"/>
  <c r="AW251" s="1"/>
  <c r="K251"/>
  <c r="AR248"/>
  <c r="AO248"/>
  <c r="AN248"/>
  <c r="U248"/>
  <c r="AJ248" s="1"/>
  <c r="P248"/>
  <c r="W248" s="1"/>
  <c r="AW248" s="1"/>
  <c r="K248"/>
  <c r="AR242"/>
  <c r="AO242"/>
  <c r="AN242"/>
  <c r="U242"/>
  <c r="AJ242" s="1"/>
  <c r="P242"/>
  <c r="W242" s="1"/>
  <c r="AW242" s="1"/>
  <c r="K242"/>
  <c r="AR239"/>
  <c r="AO239"/>
  <c r="AN239"/>
  <c r="U239"/>
  <c r="AJ239" s="1"/>
  <c r="P239"/>
  <c r="W239" s="1"/>
  <c r="AW239" s="1"/>
  <c r="K239"/>
  <c r="AR233"/>
  <c r="AO233"/>
  <c r="AN233"/>
  <c r="U233"/>
  <c r="AJ233" s="1"/>
  <c r="P233"/>
  <c r="W233" s="1"/>
  <c r="AW233" s="1"/>
  <c r="K233"/>
  <c r="AR230"/>
  <c r="AO230"/>
  <c r="AN230"/>
  <c r="U230"/>
  <c r="AJ230" s="1"/>
  <c r="P230"/>
  <c r="W230" s="1"/>
  <c r="AW230" s="1"/>
  <c r="K230"/>
  <c r="AR224"/>
  <c r="AO224"/>
  <c r="AN224"/>
  <c r="U224"/>
  <c r="AJ224" s="1"/>
  <c r="P224"/>
  <c r="W224" s="1"/>
  <c r="AW224" s="1"/>
  <c r="K224"/>
  <c r="AR221"/>
  <c r="AO221"/>
  <c r="AN221"/>
  <c r="U221"/>
  <c r="AJ221" s="1"/>
  <c r="P221"/>
  <c r="W221" s="1"/>
  <c r="AW221" s="1"/>
  <c r="K221"/>
  <c r="AR218"/>
  <c r="AO218"/>
  <c r="AN218"/>
  <c r="U218"/>
  <c r="AJ218" s="1"/>
  <c r="P218"/>
  <c r="W218" s="1"/>
  <c r="AW218" s="1"/>
  <c r="K218"/>
  <c r="AR212"/>
  <c r="AO212"/>
  <c r="AN212"/>
  <c r="U212"/>
  <c r="AJ212" s="1"/>
  <c r="P212"/>
  <c r="W212" s="1"/>
  <c r="AW212" s="1"/>
  <c r="K212"/>
  <c r="AR206"/>
  <c r="AO206"/>
  <c r="AN206"/>
  <c r="U206"/>
  <c r="AJ206" s="1"/>
  <c r="P206"/>
  <c r="W206" s="1"/>
  <c r="AW206" s="1"/>
  <c r="K206"/>
  <c r="U203"/>
  <c r="U182"/>
  <c r="AJ182" s="1"/>
  <c r="U191"/>
  <c r="U188"/>
  <c r="AJ188" s="1"/>
  <c r="U171"/>
  <c r="U168"/>
  <c r="AJ168" s="1"/>
  <c r="U165"/>
  <c r="AJ165" s="1"/>
  <c r="U162"/>
  <c r="AJ162" s="1"/>
  <c r="U156"/>
  <c r="U150"/>
  <c r="AJ150" s="1"/>
  <c r="U147"/>
  <c r="AJ147" s="1"/>
  <c r="AR176"/>
  <c r="AO176"/>
  <c r="AN176"/>
  <c r="U176"/>
  <c r="AJ176" s="1"/>
  <c r="P176"/>
  <c r="W176" s="1"/>
  <c r="AW176" s="1"/>
  <c r="K176"/>
  <c r="AR203"/>
  <c r="AO203"/>
  <c r="AN203"/>
  <c r="AJ203"/>
  <c r="P203"/>
  <c r="W203" s="1"/>
  <c r="AW203" s="1"/>
  <c r="K203"/>
  <c r="AR197"/>
  <c r="AO197"/>
  <c r="AN197"/>
  <c r="U197"/>
  <c r="AJ197" s="1"/>
  <c r="P197"/>
  <c r="W197" s="1"/>
  <c r="AW197" s="1"/>
  <c r="K197"/>
  <c r="AR194"/>
  <c r="AO194"/>
  <c r="AN194"/>
  <c r="U194"/>
  <c r="AJ194" s="1"/>
  <c r="P194"/>
  <c r="W194" s="1"/>
  <c r="AW194" s="1"/>
  <c r="K194"/>
  <c r="AR191"/>
  <c r="AO191"/>
  <c r="AN191"/>
  <c r="AJ191"/>
  <c r="P191"/>
  <c r="W191" s="1"/>
  <c r="AW191" s="1"/>
  <c r="K191"/>
  <c r="AR188"/>
  <c r="AO188"/>
  <c r="AN188"/>
  <c r="P188"/>
  <c r="W188" s="1"/>
  <c r="AW188" s="1"/>
  <c r="K188"/>
  <c r="AR182"/>
  <c r="AO182"/>
  <c r="AN182"/>
  <c r="P182"/>
  <c r="W182" s="1"/>
  <c r="AW182" s="1"/>
  <c r="K182"/>
  <c r="AR171"/>
  <c r="AO171"/>
  <c r="AN171"/>
  <c r="AJ171"/>
  <c r="P171"/>
  <c r="W171" s="1"/>
  <c r="AW171" s="1"/>
  <c r="K171"/>
  <c r="AR168"/>
  <c r="AO168"/>
  <c r="AN168"/>
  <c r="P168"/>
  <c r="W168" s="1"/>
  <c r="AW168" s="1"/>
  <c r="K168"/>
  <c r="AR165"/>
  <c r="AO165"/>
  <c r="AN165"/>
  <c r="P165"/>
  <c r="K165"/>
  <c r="AR162"/>
  <c r="AO162"/>
  <c r="AN162"/>
  <c r="P162"/>
  <c r="W162" s="1"/>
  <c r="AW162" s="1"/>
  <c r="K162"/>
  <c r="AR156"/>
  <c r="AO156"/>
  <c r="AN156"/>
  <c r="AJ156"/>
  <c r="P156"/>
  <c r="W156" s="1"/>
  <c r="AW156" s="1"/>
  <c r="K156"/>
  <c r="AR150"/>
  <c r="AO150"/>
  <c r="AN150"/>
  <c r="P150"/>
  <c r="K150"/>
  <c r="AN147"/>
  <c r="AR147"/>
  <c r="AO147"/>
  <c r="P147"/>
  <c r="W147" s="1"/>
  <c r="AW147" s="1"/>
  <c r="K147"/>
  <c r="AR144"/>
  <c r="AO144"/>
  <c r="AN144"/>
  <c r="U144"/>
  <c r="AJ144" s="1"/>
  <c r="P144"/>
  <c r="K144"/>
  <c r="K138"/>
  <c r="P138"/>
  <c r="U138"/>
  <c r="W138"/>
  <c r="AW138" s="1"/>
  <c r="AJ138"/>
  <c r="AY138" s="1"/>
  <c r="AN138"/>
  <c r="AO138"/>
  <c r="AR138"/>
  <c r="AT138"/>
  <c r="AN135"/>
  <c r="AR135"/>
  <c r="AO135"/>
  <c r="U135"/>
  <c r="AJ135" s="1"/>
  <c r="P135"/>
  <c r="W135" s="1"/>
  <c r="AW135" s="1"/>
  <c r="K135"/>
  <c r="AR132"/>
  <c r="AO132"/>
  <c r="AN132"/>
  <c r="U132"/>
  <c r="AJ132" s="1"/>
  <c r="P132"/>
  <c r="W132" s="1"/>
  <c r="AW132" s="1"/>
  <c r="K132"/>
  <c r="AR123"/>
  <c r="AO123"/>
  <c r="AN123"/>
  <c r="U123"/>
  <c r="AJ123" s="1"/>
  <c r="P123"/>
  <c r="W123" s="1"/>
  <c r="AW123" s="1"/>
  <c r="K123"/>
  <c r="U126"/>
  <c r="AJ126" s="1"/>
  <c r="AR126"/>
  <c r="AO126"/>
  <c r="AN126"/>
  <c r="P126"/>
  <c r="W126" s="1"/>
  <c r="K126"/>
  <c r="AR120"/>
  <c r="AO120"/>
  <c r="AN120"/>
  <c r="U120"/>
  <c r="AJ120" s="1"/>
  <c r="P120"/>
  <c r="W120" s="1"/>
  <c r="AW120" s="1"/>
  <c r="K120"/>
  <c r="AR114"/>
  <c r="AO114"/>
  <c r="AN114"/>
  <c r="U114"/>
  <c r="AJ114" s="1"/>
  <c r="P114"/>
  <c r="W114" s="1"/>
  <c r="AW114" s="1"/>
  <c r="K114"/>
  <c r="AR108"/>
  <c r="AO108"/>
  <c r="AN108"/>
  <c r="U108"/>
  <c r="AJ108" s="1"/>
  <c r="P108"/>
  <c r="W108" s="1"/>
  <c r="AW108" s="1"/>
  <c r="K108"/>
  <c r="AR102"/>
  <c r="AO102"/>
  <c r="AN102"/>
  <c r="U102"/>
  <c r="AJ102" s="1"/>
  <c r="P102"/>
  <c r="W102" s="1"/>
  <c r="AW102" s="1"/>
  <c r="K102"/>
  <c r="AR99"/>
  <c r="AO99"/>
  <c r="AN99"/>
  <c r="U99"/>
  <c r="AJ99" s="1"/>
  <c r="P99"/>
  <c r="W99" s="1"/>
  <c r="AW99" s="1"/>
  <c r="K99"/>
  <c r="AR96"/>
  <c r="AO96"/>
  <c r="AN96"/>
  <c r="U96"/>
  <c r="AJ96" s="1"/>
  <c r="AY96" s="1"/>
  <c r="P96"/>
  <c r="W96" s="1"/>
  <c r="AW96" s="1"/>
  <c r="K96"/>
  <c r="AR93"/>
  <c r="AO93"/>
  <c r="AN93"/>
  <c r="U93"/>
  <c r="AJ93" s="1"/>
  <c r="P93"/>
  <c r="W93" s="1"/>
  <c r="AW93" s="1"/>
  <c r="K93"/>
  <c r="AR90"/>
  <c r="AO90"/>
  <c r="AN90"/>
  <c r="U90"/>
  <c r="AJ90" s="1"/>
  <c r="P90"/>
  <c r="W90" s="1"/>
  <c r="AW90" s="1"/>
  <c r="K90"/>
  <c r="U84"/>
  <c r="AJ84" s="1"/>
  <c r="AR84"/>
  <c r="AO84"/>
  <c r="AN84"/>
  <c r="P84"/>
  <c r="W84" s="1"/>
  <c r="AW84" s="1"/>
  <c r="K84"/>
  <c r="AR81"/>
  <c r="AO81"/>
  <c r="AN81"/>
  <c r="U81"/>
  <c r="AJ81" s="1"/>
  <c r="P81"/>
  <c r="W81" s="1"/>
  <c r="AW81" s="1"/>
  <c r="K81"/>
  <c r="AR71"/>
  <c r="AO71"/>
  <c r="AN71"/>
  <c r="U71"/>
  <c r="AJ71" s="1"/>
  <c r="P71"/>
  <c r="W71" s="1"/>
  <c r="AW71" s="1"/>
  <c r="K71"/>
  <c r="AR78"/>
  <c r="AO78"/>
  <c r="AN78"/>
  <c r="U78"/>
  <c r="AJ78" s="1"/>
  <c r="P78"/>
  <c r="W78" s="1"/>
  <c r="AW78" s="1"/>
  <c r="K78"/>
  <c r="AR68"/>
  <c r="AO68"/>
  <c r="AN68"/>
  <c r="U68"/>
  <c r="AJ68" s="1"/>
  <c r="P68"/>
  <c r="W68" s="1"/>
  <c r="AW68" s="1"/>
  <c r="K68"/>
  <c r="AR65"/>
  <c r="AO65"/>
  <c r="AN65"/>
  <c r="U65"/>
  <c r="AJ65" s="1"/>
  <c r="P65"/>
  <c r="W65" s="1"/>
  <c r="AW65" s="1"/>
  <c r="K65"/>
  <c r="AR59"/>
  <c r="AO59"/>
  <c r="AN59"/>
  <c r="U59"/>
  <c r="AJ59" s="1"/>
  <c r="P59"/>
  <c r="W59" s="1"/>
  <c r="AW59" s="1"/>
  <c r="K59"/>
  <c r="AR56"/>
  <c r="AO56"/>
  <c r="AN56"/>
  <c r="U56"/>
  <c r="AJ56" s="1"/>
  <c r="P56"/>
  <c r="W56" s="1"/>
  <c r="AW56" s="1"/>
  <c r="K56"/>
  <c r="AR47"/>
  <c r="AO47"/>
  <c r="AN47"/>
  <c r="U47"/>
  <c r="AJ47" s="1"/>
  <c r="P47"/>
  <c r="W47" s="1"/>
  <c r="AW47" s="1"/>
  <c r="K47"/>
  <c r="AR53"/>
  <c r="AO53"/>
  <c r="AN53"/>
  <c r="U53"/>
  <c r="AJ53" s="1"/>
  <c r="AJ334" s="1"/>
  <c r="P53"/>
  <c r="K53"/>
  <c r="AR44"/>
  <c r="AO44"/>
  <c r="AN44"/>
  <c r="U44"/>
  <c r="AJ44" s="1"/>
  <c r="P44"/>
  <c r="W44" s="1"/>
  <c r="AW44" s="1"/>
  <c r="K44"/>
  <c r="AR41"/>
  <c r="AO41"/>
  <c r="AN41"/>
  <c r="U41"/>
  <c r="AJ41" s="1"/>
  <c r="P41"/>
  <c r="W41" s="1"/>
  <c r="AW41" s="1"/>
  <c r="K41"/>
  <c r="AR35"/>
  <c r="AO35"/>
  <c r="AN35"/>
  <c r="U35"/>
  <c r="AJ35" s="1"/>
  <c r="P35"/>
  <c r="W35" s="1"/>
  <c r="AW35" s="1"/>
  <c r="K35"/>
  <c r="AR32"/>
  <c r="AO32"/>
  <c r="AN32"/>
  <c r="U32"/>
  <c r="AJ32" s="1"/>
  <c r="P32"/>
  <c r="W32" s="1"/>
  <c r="AW32" s="1"/>
  <c r="K32"/>
  <c r="AR29"/>
  <c r="AO29"/>
  <c r="AN29"/>
  <c r="AN338" s="1"/>
  <c r="U29"/>
  <c r="AJ29" s="1"/>
  <c r="AJ338" s="1"/>
  <c r="P29"/>
  <c r="K29"/>
  <c r="AR26"/>
  <c r="AO26"/>
  <c r="AN26"/>
  <c r="U26"/>
  <c r="AJ26" s="1"/>
  <c r="P26"/>
  <c r="W26" s="1"/>
  <c r="AW26" s="1"/>
  <c r="K26"/>
  <c r="AR20"/>
  <c r="AO20"/>
  <c r="AN20"/>
  <c r="U20"/>
  <c r="AJ20" s="1"/>
  <c r="P20"/>
  <c r="W20" s="1"/>
  <c r="AW20" s="1"/>
  <c r="K20"/>
  <c r="U17"/>
  <c r="AN334" l="1"/>
  <c r="W29"/>
  <c r="P338"/>
  <c r="W53"/>
  <c r="P334"/>
  <c r="AZ150"/>
  <c r="AZ138"/>
  <c r="AY290"/>
  <c r="AT290"/>
  <c r="AZ290"/>
  <c r="W263"/>
  <c r="AW263" s="1"/>
  <c r="AY287"/>
  <c r="AT287"/>
  <c r="AZ287"/>
  <c r="AY281"/>
  <c r="AT281"/>
  <c r="AZ281"/>
  <c r="AY278"/>
  <c r="AT278"/>
  <c r="AZ278"/>
  <c r="AY275"/>
  <c r="AT275"/>
  <c r="AZ275"/>
  <c r="AY269"/>
  <c r="AT269"/>
  <c r="AZ269"/>
  <c r="AY266"/>
  <c r="AT266"/>
  <c r="AZ266"/>
  <c r="AY263"/>
  <c r="AT263"/>
  <c r="AZ263"/>
  <c r="AY257"/>
  <c r="AT257"/>
  <c r="AZ257"/>
  <c r="AY254"/>
  <c r="AT254"/>
  <c r="AZ254"/>
  <c r="AY251"/>
  <c r="AT251"/>
  <c r="AZ251"/>
  <c r="AY248"/>
  <c r="AT248"/>
  <c r="AZ248"/>
  <c r="AY239"/>
  <c r="AT239"/>
  <c r="AZ242"/>
  <c r="AY242"/>
  <c r="AT242"/>
  <c r="AZ239"/>
  <c r="AY233"/>
  <c r="AT233"/>
  <c r="AZ233"/>
  <c r="AY230"/>
  <c r="AT230"/>
  <c r="AU230" s="1"/>
  <c r="AS233" s="1"/>
  <c r="AZ230"/>
  <c r="AZ224"/>
  <c r="AY224"/>
  <c r="AT224"/>
  <c r="AY221"/>
  <c r="AT221"/>
  <c r="AZ221"/>
  <c r="AY218"/>
  <c r="AT218"/>
  <c r="AZ218"/>
  <c r="AY212"/>
  <c r="AT212"/>
  <c r="AZ212"/>
  <c r="AY206"/>
  <c r="AZ206"/>
  <c r="AT206"/>
  <c r="AT135"/>
  <c r="AY135"/>
  <c r="W144"/>
  <c r="AW144" s="1"/>
  <c r="W150"/>
  <c r="AW150" s="1"/>
  <c r="W165"/>
  <c r="AW165" s="1"/>
  <c r="AY176"/>
  <c r="AT176"/>
  <c r="AZ176"/>
  <c r="AY203"/>
  <c r="AT203"/>
  <c r="AZ203"/>
  <c r="AY197"/>
  <c r="AT197"/>
  <c r="AZ197"/>
  <c r="AY194"/>
  <c r="AT194"/>
  <c r="AZ194"/>
  <c r="AY191"/>
  <c r="AT191"/>
  <c r="AZ191"/>
  <c r="AY188"/>
  <c r="AT188"/>
  <c r="AZ188"/>
  <c r="AY182"/>
  <c r="AT182"/>
  <c r="AZ182"/>
  <c r="AY171"/>
  <c r="AT171"/>
  <c r="AZ171"/>
  <c r="AY168"/>
  <c r="AT168"/>
  <c r="AZ168"/>
  <c r="AY165"/>
  <c r="AT165"/>
  <c r="AZ165"/>
  <c r="AY162"/>
  <c r="AT162"/>
  <c r="AZ162"/>
  <c r="AY156"/>
  <c r="AT156"/>
  <c r="AZ156"/>
  <c r="AY150"/>
  <c r="AT150"/>
  <c r="AY147"/>
  <c r="AT147"/>
  <c r="AZ147"/>
  <c r="AY144"/>
  <c r="AT144"/>
  <c r="AZ144"/>
  <c r="AZ135"/>
  <c r="AY132"/>
  <c r="AT132"/>
  <c r="AZ132"/>
  <c r="AY123"/>
  <c r="AT123"/>
  <c r="AZ123"/>
  <c r="AW126"/>
  <c r="AZ78"/>
  <c r="AZ96"/>
  <c r="AZ120"/>
  <c r="AY126"/>
  <c r="AT126"/>
  <c r="AZ126"/>
  <c r="AY120"/>
  <c r="AT120"/>
  <c r="AZ114"/>
  <c r="AY114"/>
  <c r="AT114"/>
  <c r="AZ108"/>
  <c r="AY108"/>
  <c r="AT108"/>
  <c r="AU108" s="1"/>
  <c r="AS144" s="1"/>
  <c r="AY102"/>
  <c r="AT102"/>
  <c r="AZ102"/>
  <c r="AY99"/>
  <c r="AT99"/>
  <c r="AZ99"/>
  <c r="AT96"/>
  <c r="AY93"/>
  <c r="AT93"/>
  <c r="AZ93"/>
  <c r="AZ90"/>
  <c r="AY90"/>
  <c r="AT90"/>
  <c r="AY84"/>
  <c r="AT84"/>
  <c r="AZ84"/>
  <c r="AZ81"/>
  <c r="AT81"/>
  <c r="AY81"/>
  <c r="AY71"/>
  <c r="AT71"/>
  <c r="AZ71"/>
  <c r="AY78"/>
  <c r="AT78"/>
  <c r="AU78" s="1"/>
  <c r="AS81" s="1"/>
  <c r="AZ68"/>
  <c r="AY68"/>
  <c r="AT68"/>
  <c r="AZ65"/>
  <c r="AY65"/>
  <c r="AT65"/>
  <c r="AU65" s="1"/>
  <c r="AS68" s="1"/>
  <c r="AZ59"/>
  <c r="AT59"/>
  <c r="AY59"/>
  <c r="AZ56"/>
  <c r="AY56"/>
  <c r="AT56"/>
  <c r="AY47"/>
  <c r="AT47"/>
  <c r="AZ47"/>
  <c r="AZ53"/>
  <c r="AY53"/>
  <c r="AT53"/>
  <c r="AU53" s="1"/>
  <c r="AS56" s="1"/>
  <c r="AZ44"/>
  <c r="AY44"/>
  <c r="AT44"/>
  <c r="AY41"/>
  <c r="AT41"/>
  <c r="AU41" s="1"/>
  <c r="AS44" s="1"/>
  <c r="AZ41"/>
  <c r="AT35"/>
  <c r="AY35"/>
  <c r="AZ35"/>
  <c r="AZ32"/>
  <c r="AY32"/>
  <c r="AT32"/>
  <c r="AY29"/>
  <c r="AT29"/>
  <c r="AZ29"/>
  <c r="AY20"/>
  <c r="AT20"/>
  <c r="AY26"/>
  <c r="AT26"/>
  <c r="AZ20"/>
  <c r="AZ26"/>
  <c r="AW53" l="1"/>
  <c r="W334"/>
  <c r="AW29"/>
  <c r="W338"/>
  <c r="AU233"/>
  <c r="AU56"/>
  <c r="AS59" s="1"/>
  <c r="AU59" s="1"/>
  <c r="AS90" s="1"/>
  <c r="AU90" s="1"/>
  <c r="AS93" s="1"/>
  <c r="AU93" s="1"/>
  <c r="AS96" s="1"/>
  <c r="AU96" s="1"/>
  <c r="AS99" s="1"/>
  <c r="AU99" s="1"/>
  <c r="AS102" s="1"/>
  <c r="AU102" s="1"/>
  <c r="AU114" s="1"/>
  <c r="AS132" s="1"/>
  <c r="AU132" s="1"/>
  <c r="AU81"/>
  <c r="AS84" s="1"/>
  <c r="AU68"/>
  <c r="AS71" s="1"/>
  <c r="AU71" s="1"/>
  <c r="AU84"/>
  <c r="AU44"/>
  <c r="AS47" s="1"/>
  <c r="AU47" s="1"/>
  <c r="AU26"/>
  <c r="AS29" s="1"/>
  <c r="AU29" s="1"/>
  <c r="AS32" s="1"/>
  <c r="AU32" s="1"/>
  <c r="AS35" s="1"/>
  <c r="AU35" s="1"/>
  <c r="AU120" l="1"/>
  <c r="AS212"/>
  <c r="AU212" s="1"/>
  <c r="AU218" s="1"/>
  <c r="AS221" s="1"/>
  <c r="AU221" s="1"/>
  <c r="AS224" s="1"/>
  <c r="AU224" s="1"/>
  <c r="AS123"/>
  <c r="AU123" s="1"/>
  <c r="AS126" s="1"/>
  <c r="AU126" s="1"/>
  <c r="AS135"/>
  <c r="AR17"/>
  <c r="AO17"/>
  <c r="AN17"/>
  <c r="AJ17"/>
  <c r="P17"/>
  <c r="W17" s="1"/>
  <c r="AW17" s="1"/>
  <c r="K17"/>
  <c r="AR14"/>
  <c r="AO14"/>
  <c r="AN14"/>
  <c r="U14"/>
  <c r="AJ14" s="1"/>
  <c r="AJ336" s="1"/>
  <c r="P14"/>
  <c r="K14"/>
  <c r="AM203" i="9"/>
  <c r="AL203"/>
  <c r="AK203"/>
  <c r="AN203" s="1"/>
  <c r="AC203"/>
  <c r="AM200"/>
  <c r="AL200"/>
  <c r="AK200"/>
  <c r="AN200" s="1"/>
  <c r="AC200"/>
  <c r="AM197"/>
  <c r="AL197"/>
  <c r="AK197"/>
  <c r="AN197" s="1"/>
  <c r="AC197"/>
  <c r="AR191"/>
  <c r="AO191"/>
  <c r="AN191"/>
  <c r="U191"/>
  <c r="AJ191" s="1"/>
  <c r="P191"/>
  <c r="W191" s="1"/>
  <c r="AW191" s="1"/>
  <c r="K191"/>
  <c r="AR188"/>
  <c r="AO188"/>
  <c r="AN188"/>
  <c r="U188"/>
  <c r="AJ188" s="1"/>
  <c r="P188"/>
  <c r="W188" s="1"/>
  <c r="AW188" s="1"/>
  <c r="K188"/>
  <c r="AR182"/>
  <c r="AO182"/>
  <c r="AN182"/>
  <c r="U182"/>
  <c r="AJ182" s="1"/>
  <c r="P182"/>
  <c r="W182" s="1"/>
  <c r="AW182" s="1"/>
  <c r="K182"/>
  <c r="AR179"/>
  <c r="AO179"/>
  <c r="AN179"/>
  <c r="U179"/>
  <c r="AJ179" s="1"/>
  <c r="P179"/>
  <c r="W179" s="1"/>
  <c r="AW179" s="1"/>
  <c r="K179"/>
  <c r="AR173"/>
  <c r="AO173"/>
  <c r="AN173"/>
  <c r="U173"/>
  <c r="AJ173" s="1"/>
  <c r="P173"/>
  <c r="W173" s="1"/>
  <c r="AW173" s="1"/>
  <c r="K173"/>
  <c r="AR170"/>
  <c r="AO170"/>
  <c r="AN170"/>
  <c r="U170"/>
  <c r="AJ170" s="1"/>
  <c r="P170"/>
  <c r="W170" s="1"/>
  <c r="AW170" s="1"/>
  <c r="K170"/>
  <c r="AR167"/>
  <c r="AO167"/>
  <c r="AN167"/>
  <c r="U167"/>
  <c r="AJ167" s="1"/>
  <c r="P167"/>
  <c r="W167" s="1"/>
  <c r="AW167" s="1"/>
  <c r="K167"/>
  <c r="AR164"/>
  <c r="AO164"/>
  <c r="AN164"/>
  <c r="U164"/>
  <c r="AJ164" s="1"/>
  <c r="P164"/>
  <c r="W164" s="1"/>
  <c r="AW164" s="1"/>
  <c r="K164"/>
  <c r="AR158"/>
  <c r="AO158"/>
  <c r="AN158"/>
  <c r="U158"/>
  <c r="AJ158" s="1"/>
  <c r="P158"/>
  <c r="W158" s="1"/>
  <c r="AW158" s="1"/>
  <c r="K158"/>
  <c r="AR155"/>
  <c r="AO155"/>
  <c r="AN155"/>
  <c r="U155"/>
  <c r="AJ155" s="1"/>
  <c r="P155"/>
  <c r="W155" s="1"/>
  <c r="AW155" s="1"/>
  <c r="K155"/>
  <c r="AR152"/>
  <c r="AO152"/>
  <c r="AN152"/>
  <c r="U152"/>
  <c r="AJ152" s="1"/>
  <c r="P152"/>
  <c r="W152" s="1"/>
  <c r="AW152" s="1"/>
  <c r="K152"/>
  <c r="AR146"/>
  <c r="AO146"/>
  <c r="AN146"/>
  <c r="U146"/>
  <c r="AJ146" s="1"/>
  <c r="P146"/>
  <c r="W146" s="1"/>
  <c r="AW146" s="1"/>
  <c r="K146"/>
  <c r="AR143"/>
  <c r="AO143"/>
  <c r="AN143"/>
  <c r="U143"/>
  <c r="AJ143" s="1"/>
  <c r="P143"/>
  <c r="W143" s="1"/>
  <c r="AW143" s="1"/>
  <c r="K143"/>
  <c r="AR140"/>
  <c r="AO140"/>
  <c r="AN140"/>
  <c r="U140"/>
  <c r="AJ140" s="1"/>
  <c r="P140"/>
  <c r="W140" s="1"/>
  <c r="AW140" s="1"/>
  <c r="K140"/>
  <c r="U134"/>
  <c r="AJ134" s="1"/>
  <c r="AR134"/>
  <c r="AO134"/>
  <c r="AN134"/>
  <c r="P134"/>
  <c r="W134" s="1"/>
  <c r="AW134" s="1"/>
  <c r="K134"/>
  <c r="AR131"/>
  <c r="AO131"/>
  <c r="AN131"/>
  <c r="U131"/>
  <c r="AJ131" s="1"/>
  <c r="P131"/>
  <c r="W131" s="1"/>
  <c r="AW131" s="1"/>
  <c r="K131"/>
  <c r="AR128"/>
  <c r="AO128"/>
  <c r="AN128"/>
  <c r="U128"/>
  <c r="AJ128" s="1"/>
  <c r="P128"/>
  <c r="W128" s="1"/>
  <c r="AW128" s="1"/>
  <c r="K128"/>
  <c r="AR125"/>
  <c r="AO125"/>
  <c r="AN125"/>
  <c r="U125"/>
  <c r="AJ125" s="1"/>
  <c r="P125"/>
  <c r="W125" s="1"/>
  <c r="AW125" s="1"/>
  <c r="K125"/>
  <c r="AR119"/>
  <c r="AO119"/>
  <c r="AN119"/>
  <c r="AZ119" s="1"/>
  <c r="U119"/>
  <c r="AJ119" s="1"/>
  <c r="P119"/>
  <c r="W119" s="1"/>
  <c r="AW119" s="1"/>
  <c r="K119"/>
  <c r="AR116"/>
  <c r="AO116"/>
  <c r="AN116"/>
  <c r="U116"/>
  <c r="AJ116" s="1"/>
  <c r="P116"/>
  <c r="W116" s="1"/>
  <c r="AW116" s="1"/>
  <c r="K116"/>
  <c r="AR113"/>
  <c r="AO113"/>
  <c r="AN113"/>
  <c r="U113"/>
  <c r="AJ113" s="1"/>
  <c r="P113"/>
  <c r="W113" s="1"/>
  <c r="AW113" s="1"/>
  <c r="K113"/>
  <c r="AR107"/>
  <c r="AO107"/>
  <c r="AN107"/>
  <c r="U107"/>
  <c r="AJ107" s="1"/>
  <c r="AJ203" s="1"/>
  <c r="P107"/>
  <c r="W107" s="1"/>
  <c r="K107"/>
  <c r="AS101"/>
  <c r="AR101"/>
  <c r="AO101"/>
  <c r="AN101"/>
  <c r="U101"/>
  <c r="AJ101" s="1"/>
  <c r="P101"/>
  <c r="W101" s="1"/>
  <c r="AW101" s="1"/>
  <c r="K101"/>
  <c r="AR98"/>
  <c r="AO98"/>
  <c r="AN98"/>
  <c r="U98"/>
  <c r="AJ98" s="1"/>
  <c r="P98"/>
  <c r="W98" s="1"/>
  <c r="AW98" s="1"/>
  <c r="K98"/>
  <c r="AR92"/>
  <c r="AO92"/>
  <c r="AN92"/>
  <c r="U92"/>
  <c r="AJ92" s="1"/>
  <c r="P92"/>
  <c r="W92" s="1"/>
  <c r="AW92" s="1"/>
  <c r="K92"/>
  <c r="AR89"/>
  <c r="AO89"/>
  <c r="AN89"/>
  <c r="U89"/>
  <c r="AJ89" s="1"/>
  <c r="P89"/>
  <c r="W89" s="1"/>
  <c r="AW89" s="1"/>
  <c r="K89"/>
  <c r="U86"/>
  <c r="AJ86" s="1"/>
  <c r="AR86"/>
  <c r="AO86"/>
  <c r="AN86"/>
  <c r="P86"/>
  <c r="W86" s="1"/>
  <c r="AW86" s="1"/>
  <c r="K86"/>
  <c r="AR83"/>
  <c r="AO83"/>
  <c r="AN83"/>
  <c r="U83"/>
  <c r="AJ83" s="1"/>
  <c r="P83"/>
  <c r="W83" s="1"/>
  <c r="AW83" s="1"/>
  <c r="K83"/>
  <c r="AR77"/>
  <c r="AO77"/>
  <c r="AN77"/>
  <c r="U77"/>
  <c r="AJ77" s="1"/>
  <c r="P77"/>
  <c r="W77" s="1"/>
  <c r="AW77" s="1"/>
  <c r="K77"/>
  <c r="U74"/>
  <c r="AR74"/>
  <c r="AO74"/>
  <c r="AN74"/>
  <c r="AJ74"/>
  <c r="P74"/>
  <c r="W74" s="1"/>
  <c r="AW74" s="1"/>
  <c r="K74"/>
  <c r="AR71"/>
  <c r="AO71"/>
  <c r="AN71"/>
  <c r="U71"/>
  <c r="AJ71" s="1"/>
  <c r="P71"/>
  <c r="W71" s="1"/>
  <c r="AW71" s="1"/>
  <c r="K71"/>
  <c r="AR68"/>
  <c r="AO68"/>
  <c r="AN68"/>
  <c r="U68"/>
  <c r="AJ68" s="1"/>
  <c r="P68"/>
  <c r="W68" s="1"/>
  <c r="AW68" s="1"/>
  <c r="K68"/>
  <c r="AR65"/>
  <c r="AO65"/>
  <c r="AN65"/>
  <c r="U65"/>
  <c r="AJ65" s="1"/>
  <c r="AJ200" s="1"/>
  <c r="P65"/>
  <c r="W65" s="1"/>
  <c r="K65"/>
  <c r="AW65" l="1"/>
  <c r="W200"/>
  <c r="AW107"/>
  <c r="W203"/>
  <c r="AN336" i="10"/>
  <c r="AN340" s="1"/>
  <c r="AJ340"/>
  <c r="W14"/>
  <c r="P336"/>
  <c r="P340" s="1"/>
  <c r="AZ14"/>
  <c r="AY14"/>
  <c r="AT14"/>
  <c r="AU14" s="1"/>
  <c r="AS17" s="1"/>
  <c r="AU135"/>
  <c r="AS156"/>
  <c r="AZ17"/>
  <c r="AT17"/>
  <c r="AY17"/>
  <c r="AZ191" i="9"/>
  <c r="AY191"/>
  <c r="AT191"/>
  <c r="AY188"/>
  <c r="AT188"/>
  <c r="AU188" s="1"/>
  <c r="AS191" s="1"/>
  <c r="AZ188"/>
  <c r="AY182"/>
  <c r="AT182"/>
  <c r="AZ182"/>
  <c r="AZ179"/>
  <c r="AY179"/>
  <c r="AT179"/>
  <c r="AZ173"/>
  <c r="AY173"/>
  <c r="AT173"/>
  <c r="AY170"/>
  <c r="AT170"/>
  <c r="AZ170"/>
  <c r="AZ167"/>
  <c r="AY167"/>
  <c r="AT167"/>
  <c r="AZ164"/>
  <c r="AY164"/>
  <c r="AT164"/>
  <c r="AU164" s="1"/>
  <c r="AS167" s="1"/>
  <c r="AY158"/>
  <c r="AT158"/>
  <c r="AZ158"/>
  <c r="AY155"/>
  <c r="AT155"/>
  <c r="AZ155"/>
  <c r="AZ152"/>
  <c r="AY152"/>
  <c r="AT152"/>
  <c r="AU152" s="1"/>
  <c r="AS155" s="1"/>
  <c r="AY146"/>
  <c r="AT146"/>
  <c r="AZ146"/>
  <c r="AZ143"/>
  <c r="AY143"/>
  <c r="AT143"/>
  <c r="AZ140"/>
  <c r="AY140"/>
  <c r="AT140"/>
  <c r="AU140" s="1"/>
  <c r="AS143" s="1"/>
  <c r="AZ131"/>
  <c r="AZ134"/>
  <c r="AY131"/>
  <c r="AT131"/>
  <c r="AY134"/>
  <c r="AT134"/>
  <c r="AZ128"/>
  <c r="AY128"/>
  <c r="AT128"/>
  <c r="AY125"/>
  <c r="AT125"/>
  <c r="AU125" s="1"/>
  <c r="AS128" s="1"/>
  <c r="AZ125"/>
  <c r="AY119"/>
  <c r="AT119"/>
  <c r="AY116"/>
  <c r="AZ116"/>
  <c r="AT116"/>
  <c r="AZ113"/>
  <c r="AY113"/>
  <c r="AT113"/>
  <c r="AU113" s="1"/>
  <c r="AS116" s="1"/>
  <c r="AZ107"/>
  <c r="AY107"/>
  <c r="AT107"/>
  <c r="AU107" s="1"/>
  <c r="AY101"/>
  <c r="AT101"/>
  <c r="AU101" s="1"/>
  <c r="AZ101"/>
  <c r="AY98"/>
  <c r="AT98"/>
  <c r="AZ98"/>
  <c r="AZ92"/>
  <c r="AY92"/>
  <c r="AT92"/>
  <c r="AY89"/>
  <c r="AT89"/>
  <c r="AZ89"/>
  <c r="AY86"/>
  <c r="AT86"/>
  <c r="AZ86"/>
  <c r="AY83"/>
  <c r="AT83"/>
  <c r="AU83" s="1"/>
  <c r="AS86" s="1"/>
  <c r="AZ83"/>
  <c r="AY77"/>
  <c r="AT77"/>
  <c r="AZ77"/>
  <c r="AZ71"/>
  <c r="AZ74"/>
  <c r="AY71"/>
  <c r="AT71"/>
  <c r="AY74"/>
  <c r="AT74"/>
  <c r="AZ68"/>
  <c r="AY68"/>
  <c r="AT68"/>
  <c r="AY65"/>
  <c r="AT65"/>
  <c r="AU65" s="1"/>
  <c r="AS68" s="1"/>
  <c r="AZ65"/>
  <c r="AW14" i="10" l="1"/>
  <c r="W336"/>
  <c r="W340" s="1"/>
  <c r="AU144"/>
  <c r="AS138"/>
  <c r="AU138" s="1"/>
  <c r="AU17"/>
  <c r="AS20" s="1"/>
  <c r="AU20" s="1"/>
  <c r="AU68" i="9"/>
  <c r="AS71" s="1"/>
  <c r="AU86"/>
  <c r="AS89" s="1"/>
  <c r="AU128"/>
  <c r="AS131" s="1"/>
  <c r="AU143"/>
  <c r="AS146" s="1"/>
  <c r="AU146" s="1"/>
  <c r="AU155"/>
  <c r="AS158" s="1"/>
  <c r="AU167"/>
  <c r="AS170" s="1"/>
  <c r="AU170" s="1"/>
  <c r="AS173" s="1"/>
  <c r="AU173" s="1"/>
  <c r="AU191"/>
  <c r="AU71"/>
  <c r="AS74" s="1"/>
  <c r="AU89"/>
  <c r="AS92" s="1"/>
  <c r="AU92"/>
  <c r="AU131"/>
  <c r="AS134" s="1"/>
  <c r="AU158"/>
  <c r="AU116"/>
  <c r="AS119" s="1"/>
  <c r="AU119" s="1"/>
  <c r="AU134"/>
  <c r="AS179" s="1"/>
  <c r="AU179" s="1"/>
  <c r="AS182" s="1"/>
  <c r="AU182" s="1"/>
  <c r="AU74"/>
  <c r="AS77" s="1"/>
  <c r="AU77" s="1"/>
  <c r="AS98" s="1"/>
  <c r="AU98" s="1"/>
  <c r="AR59"/>
  <c r="AO59"/>
  <c r="AN59"/>
  <c r="U59"/>
  <c r="AJ59" s="1"/>
  <c r="P59"/>
  <c r="W59" s="1"/>
  <c r="AW59" s="1"/>
  <c r="K59"/>
  <c r="AR56"/>
  <c r="AO56"/>
  <c r="AN56"/>
  <c r="U56"/>
  <c r="AJ56" s="1"/>
  <c r="P56"/>
  <c r="W56" s="1"/>
  <c r="AW56" s="1"/>
  <c r="K56"/>
  <c r="AR53"/>
  <c r="AO53"/>
  <c r="AN53"/>
  <c r="U53"/>
  <c r="AJ53" s="1"/>
  <c r="P53"/>
  <c r="W53" s="1"/>
  <c r="AW53" s="1"/>
  <c r="K53"/>
  <c r="AR50"/>
  <c r="AO50"/>
  <c r="AN50"/>
  <c r="U50"/>
  <c r="AJ50" s="1"/>
  <c r="P50"/>
  <c r="W50" s="1"/>
  <c r="AW50" s="1"/>
  <c r="K50"/>
  <c r="AS147" i="10" l="1"/>
  <c r="AU147" s="1"/>
  <c r="AS176"/>
  <c r="AZ50" i="9"/>
  <c r="AZ59"/>
  <c r="AY56"/>
  <c r="AZ56"/>
  <c r="AT56"/>
  <c r="AY59"/>
  <c r="AT59"/>
  <c r="AZ53"/>
  <c r="AT50"/>
  <c r="AU50" s="1"/>
  <c r="AS53" s="1"/>
  <c r="AY50"/>
  <c r="AY53"/>
  <c r="AT53"/>
  <c r="AU156" i="10" l="1"/>
  <c r="AS150"/>
  <c r="AU150" s="1"/>
  <c r="AU53" i="9"/>
  <c r="AS56" s="1"/>
  <c r="AU56" s="1"/>
  <c r="AS59" s="1"/>
  <c r="AU59" s="1"/>
  <c r="AU162" i="10" l="1"/>
  <c r="AS165" s="1"/>
  <c r="AU165" s="1"/>
  <c r="AR44" i="9"/>
  <c r="AO44"/>
  <c r="AN44"/>
  <c r="U44"/>
  <c r="AJ44" s="1"/>
  <c r="P44"/>
  <c r="W44" s="1"/>
  <c r="AW44" s="1"/>
  <c r="K44"/>
  <c r="AR41"/>
  <c r="AO41"/>
  <c r="AN41"/>
  <c r="U41"/>
  <c r="AJ41" s="1"/>
  <c r="P41"/>
  <c r="W41" s="1"/>
  <c r="AW41" s="1"/>
  <c r="K41"/>
  <c r="AR35"/>
  <c r="AN35"/>
  <c r="AJ35"/>
  <c r="AY35" s="1"/>
  <c r="P35"/>
  <c r="W35" s="1"/>
  <c r="AW35" s="1"/>
  <c r="K35"/>
  <c r="AR29"/>
  <c r="AN29"/>
  <c r="AJ29"/>
  <c r="AY29" s="1"/>
  <c r="P29"/>
  <c r="W29" s="1"/>
  <c r="AW29" s="1"/>
  <c r="K29"/>
  <c r="AR26"/>
  <c r="AN26"/>
  <c r="AJ26"/>
  <c r="AY26" s="1"/>
  <c r="P26"/>
  <c r="W26" s="1"/>
  <c r="AW26" s="1"/>
  <c r="K26"/>
  <c r="AR23"/>
  <c r="AN23"/>
  <c r="AJ23"/>
  <c r="AY23" s="1"/>
  <c r="P23"/>
  <c r="W23" s="1"/>
  <c r="AW23" s="1"/>
  <c r="K23"/>
  <c r="AR17"/>
  <c r="AO17"/>
  <c r="AN17"/>
  <c r="U17"/>
  <c r="AJ17" s="1"/>
  <c r="P17"/>
  <c r="W17" s="1"/>
  <c r="AW17" s="1"/>
  <c r="K17"/>
  <c r="AR14"/>
  <c r="AO14"/>
  <c r="AN14"/>
  <c r="U14"/>
  <c r="AJ14" s="1"/>
  <c r="AJ197" s="1"/>
  <c r="P14"/>
  <c r="W14" s="1"/>
  <c r="K14"/>
  <c r="AW14" l="1"/>
  <c r="W197"/>
  <c r="AS168" i="10"/>
  <c r="AU168" s="1"/>
  <c r="AZ29" i="9"/>
  <c r="AZ44"/>
  <c r="AY44"/>
  <c r="AT44"/>
  <c r="AU44" s="1"/>
  <c r="AZ41"/>
  <c r="AY41"/>
  <c r="AT41"/>
  <c r="AU41" s="1"/>
  <c r="AT35"/>
  <c r="AU35" s="1"/>
  <c r="AZ35"/>
  <c r="AT29"/>
  <c r="AZ26"/>
  <c r="AT26"/>
  <c r="AZ23"/>
  <c r="AT23"/>
  <c r="AU23" s="1"/>
  <c r="AS26" s="1"/>
  <c r="AZ17"/>
  <c r="AY17"/>
  <c r="AT17"/>
  <c r="AT14"/>
  <c r="AU14" s="1"/>
  <c r="AS17" s="1"/>
  <c r="AY14"/>
  <c r="AZ14"/>
  <c r="AT267" i="6"/>
  <c r="AM267"/>
  <c r="AL267"/>
  <c r="AH267"/>
  <c r="AG267"/>
  <c r="AF267"/>
  <c r="AE267"/>
  <c r="AC267"/>
  <c r="AM264"/>
  <c r="AL264"/>
  <c r="AG264"/>
  <c r="AF264"/>
  <c r="AE264"/>
  <c r="AM261"/>
  <c r="AL261"/>
  <c r="AG261"/>
  <c r="AH261"/>
  <c r="AF261"/>
  <c r="AE261"/>
  <c r="AC261"/>
  <c r="AS182" i="10" l="1"/>
  <c r="AU182" s="1"/>
  <c r="AS171"/>
  <c r="AU171" s="1"/>
  <c r="AU26" i="9"/>
  <c r="AS29" s="1"/>
  <c r="AU29" s="1"/>
  <c r="AU17"/>
  <c r="AR253" i="8"/>
  <c r="AO253"/>
  <c r="AN253"/>
  <c r="U253"/>
  <c r="AJ253" s="1"/>
  <c r="P253"/>
  <c r="W253" s="1"/>
  <c r="AW253" s="1"/>
  <c r="K253"/>
  <c r="AR247"/>
  <c r="AN247"/>
  <c r="U247"/>
  <c r="AJ247" s="1"/>
  <c r="P247"/>
  <c r="W247" s="1"/>
  <c r="AW247" s="1"/>
  <c r="K247"/>
  <c r="AM266"/>
  <c r="AL266"/>
  <c r="AK266"/>
  <c r="AN266" s="1"/>
  <c r="AH266"/>
  <c r="AF266"/>
  <c r="AE266"/>
  <c r="AC266"/>
  <c r="AM263"/>
  <c r="AL263"/>
  <c r="AK263"/>
  <c r="AH263"/>
  <c r="AF263"/>
  <c r="AE263"/>
  <c r="AC263"/>
  <c r="AM260"/>
  <c r="AL260"/>
  <c r="AK260"/>
  <c r="AN260" s="1"/>
  <c r="AH260"/>
  <c r="AF260"/>
  <c r="AE260"/>
  <c r="AC260"/>
  <c r="AR244"/>
  <c r="AN244"/>
  <c r="U244"/>
  <c r="AJ244" s="1"/>
  <c r="P244"/>
  <c r="W244" s="1"/>
  <c r="AW244" s="1"/>
  <c r="K244"/>
  <c r="AR241"/>
  <c r="AN241"/>
  <c r="U241"/>
  <c r="AJ241" s="1"/>
  <c r="P241"/>
  <c r="W241" s="1"/>
  <c r="AW241" s="1"/>
  <c r="K241"/>
  <c r="AN263" l="1"/>
  <c r="AY253"/>
  <c r="AT253"/>
  <c r="AU253" s="1"/>
  <c r="AZ253"/>
  <c r="AY247"/>
  <c r="AT247"/>
  <c r="AZ247"/>
  <c r="AY241"/>
  <c r="AT241"/>
  <c r="AZ244"/>
  <c r="AY244"/>
  <c r="AT244"/>
  <c r="AZ241"/>
  <c r="AR238"/>
  <c r="AN238"/>
  <c r="U238"/>
  <c r="AJ238" s="1"/>
  <c r="P238"/>
  <c r="W238" s="1"/>
  <c r="AW238" s="1"/>
  <c r="K238"/>
  <c r="AR235"/>
  <c r="AO235"/>
  <c r="AN235"/>
  <c r="U235"/>
  <c r="AJ235" s="1"/>
  <c r="P235"/>
  <c r="W235" s="1"/>
  <c r="AW235" s="1"/>
  <c r="K235"/>
  <c r="AR232"/>
  <c r="AN232"/>
  <c r="U232"/>
  <c r="AJ232" s="1"/>
  <c r="P232"/>
  <c r="W232" s="1"/>
  <c r="AW232" s="1"/>
  <c r="K232"/>
  <c r="AR229"/>
  <c r="AN229"/>
  <c r="U229"/>
  <c r="AJ229" s="1"/>
  <c r="P229"/>
  <c r="W229" s="1"/>
  <c r="AW229" s="1"/>
  <c r="K229"/>
  <c r="AR223"/>
  <c r="AN223"/>
  <c r="U223"/>
  <c r="AJ223" s="1"/>
  <c r="P223"/>
  <c r="W223" s="1"/>
  <c r="AW223" s="1"/>
  <c r="K223"/>
  <c r="AR220"/>
  <c r="AO220"/>
  <c r="AN220"/>
  <c r="U220"/>
  <c r="AJ220" s="1"/>
  <c r="P220"/>
  <c r="W220" s="1"/>
  <c r="AW220" s="1"/>
  <c r="K220"/>
  <c r="AR217"/>
  <c r="AN217"/>
  <c r="U217"/>
  <c r="AJ217" s="1"/>
  <c r="P217"/>
  <c r="W217" s="1"/>
  <c r="AW217" s="1"/>
  <c r="K217"/>
  <c r="U214"/>
  <c r="AR214"/>
  <c r="AN214"/>
  <c r="AJ214"/>
  <c r="P214"/>
  <c r="W214" s="1"/>
  <c r="AW214" s="1"/>
  <c r="K214"/>
  <c r="AR208"/>
  <c r="AN208"/>
  <c r="U208"/>
  <c r="AJ208" s="1"/>
  <c r="P208"/>
  <c r="W208" s="1"/>
  <c r="AW208" s="1"/>
  <c r="K208"/>
  <c r="U205"/>
  <c r="AJ205" s="1"/>
  <c r="W203"/>
  <c r="U203"/>
  <c r="AJ203" s="1"/>
  <c r="AR205"/>
  <c r="AO205"/>
  <c r="AN205"/>
  <c r="P205"/>
  <c r="W205" s="1"/>
  <c r="AW205" s="1"/>
  <c r="K205"/>
  <c r="AR202"/>
  <c r="AN202"/>
  <c r="U202"/>
  <c r="AJ202" s="1"/>
  <c r="AY202" s="1"/>
  <c r="P202"/>
  <c r="W202" s="1"/>
  <c r="AW202" s="1"/>
  <c r="K202"/>
  <c r="AR199"/>
  <c r="AN199"/>
  <c r="U199"/>
  <c r="AJ199" s="1"/>
  <c r="P199"/>
  <c r="W199" s="1"/>
  <c r="AW199" s="1"/>
  <c r="K199"/>
  <c r="AR196"/>
  <c r="AN196"/>
  <c r="U196"/>
  <c r="AJ196" s="1"/>
  <c r="P196"/>
  <c r="W196" s="1"/>
  <c r="AW196" s="1"/>
  <c r="K196"/>
  <c r="AR190"/>
  <c r="AO190"/>
  <c r="AN190"/>
  <c r="U190"/>
  <c r="AJ190" s="1"/>
  <c r="P190"/>
  <c r="W190" s="1"/>
  <c r="AW190" s="1"/>
  <c r="K190"/>
  <c r="AR187"/>
  <c r="AN187"/>
  <c r="U187"/>
  <c r="AJ187" s="1"/>
  <c r="P187"/>
  <c r="W187" s="1"/>
  <c r="AW187" s="1"/>
  <c r="K187"/>
  <c r="AZ202" l="1"/>
  <c r="AZ235"/>
  <c r="AT202"/>
  <c r="AZ238"/>
  <c r="AT235"/>
  <c r="AY235"/>
  <c r="AY238"/>
  <c r="AT238"/>
  <c r="AZ232"/>
  <c r="AY232"/>
  <c r="AT232"/>
  <c r="AU232" s="1"/>
  <c r="AS235" s="1"/>
  <c r="AY229"/>
  <c r="AT229"/>
  <c r="AU229" s="1"/>
  <c r="AZ229"/>
  <c r="AY223"/>
  <c r="AT223"/>
  <c r="AZ223"/>
  <c r="AY220"/>
  <c r="AT220"/>
  <c r="AZ220"/>
  <c r="AZ217"/>
  <c r="AY217"/>
  <c r="AT217"/>
  <c r="AY214"/>
  <c r="AT214"/>
  <c r="AU214" s="1"/>
  <c r="AZ214"/>
  <c r="AY208"/>
  <c r="AT208"/>
  <c r="AZ208"/>
  <c r="AZ205"/>
  <c r="AY205"/>
  <c r="AT205"/>
  <c r="AY196"/>
  <c r="AT196"/>
  <c r="AZ199"/>
  <c r="AY199"/>
  <c r="AT199"/>
  <c r="AZ196"/>
  <c r="AY190"/>
  <c r="AT190"/>
  <c r="AZ190"/>
  <c r="AY187"/>
  <c r="AT187"/>
  <c r="AZ187"/>
  <c r="AR184"/>
  <c r="AN184"/>
  <c r="U184"/>
  <c r="AJ184" s="1"/>
  <c r="P184"/>
  <c r="W184" s="1"/>
  <c r="AW184" s="1"/>
  <c r="K184"/>
  <c r="AR178"/>
  <c r="AO178"/>
  <c r="AN178"/>
  <c r="U178"/>
  <c r="AJ178" s="1"/>
  <c r="P178"/>
  <c r="W178" s="1"/>
  <c r="AW178" s="1"/>
  <c r="K178"/>
  <c r="AR175"/>
  <c r="AN175"/>
  <c r="U175"/>
  <c r="AJ175" s="1"/>
  <c r="P175"/>
  <c r="W175" s="1"/>
  <c r="AW175" s="1"/>
  <c r="K175"/>
  <c r="AR172"/>
  <c r="AN172"/>
  <c r="U172"/>
  <c r="AJ172" s="1"/>
  <c r="P172"/>
  <c r="W172" s="1"/>
  <c r="AW172" s="1"/>
  <c r="K172"/>
  <c r="AO238" l="1"/>
  <c r="AS217"/>
  <c r="AU217" s="1"/>
  <c r="AU235"/>
  <c r="AS238" s="1"/>
  <c r="AU238" s="1"/>
  <c r="AS241" s="1"/>
  <c r="AU241" s="1"/>
  <c r="AS244" s="1"/>
  <c r="AU244" s="1"/>
  <c r="AS247" s="1"/>
  <c r="AU247" s="1"/>
  <c r="AY178"/>
  <c r="AT178"/>
  <c r="AZ184"/>
  <c r="AY184"/>
  <c r="AT184"/>
  <c r="AZ178"/>
  <c r="AZ175"/>
  <c r="AT175"/>
  <c r="AY175"/>
  <c r="AY172"/>
  <c r="AZ172"/>
  <c r="AT172"/>
  <c r="AR169"/>
  <c r="AN169"/>
  <c r="U169"/>
  <c r="AJ169" s="1"/>
  <c r="P169"/>
  <c r="W169" s="1"/>
  <c r="AW169" s="1"/>
  <c r="K169"/>
  <c r="K163"/>
  <c r="AR163"/>
  <c r="AO163"/>
  <c r="AN163"/>
  <c r="U163"/>
  <c r="AJ163" s="1"/>
  <c r="P163"/>
  <c r="W163" s="1"/>
  <c r="AW163" s="1"/>
  <c r="AR160"/>
  <c r="AN160"/>
  <c r="U160"/>
  <c r="AJ160" s="1"/>
  <c r="P160"/>
  <c r="W160" s="1"/>
  <c r="AW160" s="1"/>
  <c r="K160"/>
  <c r="AR154"/>
  <c r="AN154"/>
  <c r="U154"/>
  <c r="AJ154" s="1"/>
  <c r="P154"/>
  <c r="W154" s="1"/>
  <c r="AW154" s="1"/>
  <c r="K154"/>
  <c r="AR148"/>
  <c r="AN148"/>
  <c r="U148"/>
  <c r="AJ148" s="1"/>
  <c r="P148"/>
  <c r="W148" s="1"/>
  <c r="AW148" s="1"/>
  <c r="K148"/>
  <c r="AR145"/>
  <c r="AN145"/>
  <c r="U145"/>
  <c r="AJ145" s="1"/>
  <c r="P145"/>
  <c r="W145" s="1"/>
  <c r="AW145" s="1"/>
  <c r="K145"/>
  <c r="AR142"/>
  <c r="AN142"/>
  <c r="U142"/>
  <c r="AJ142" s="1"/>
  <c r="P142"/>
  <c r="W142" s="1"/>
  <c r="AW142" s="1"/>
  <c r="K142"/>
  <c r="AR136"/>
  <c r="AN136"/>
  <c r="U136"/>
  <c r="AJ136" s="1"/>
  <c r="P136"/>
  <c r="W136" s="1"/>
  <c r="AW136" s="1"/>
  <c r="K136"/>
  <c r="AO241" l="1"/>
  <c r="AS220"/>
  <c r="AU220" s="1"/>
  <c r="AY169"/>
  <c r="AT169"/>
  <c r="AU169" s="1"/>
  <c r="AS172" s="1"/>
  <c r="AU172" s="1"/>
  <c r="AZ169"/>
  <c r="AY163"/>
  <c r="AT163"/>
  <c r="AZ163"/>
  <c r="AY160"/>
  <c r="AT160"/>
  <c r="AZ160"/>
  <c r="AZ154"/>
  <c r="AY154"/>
  <c r="AT154"/>
  <c r="AU154" s="1"/>
  <c r="AZ148"/>
  <c r="AY148"/>
  <c r="AT148"/>
  <c r="AZ145"/>
  <c r="AY145"/>
  <c r="AT145"/>
  <c r="AZ142"/>
  <c r="AY142"/>
  <c r="AT142"/>
  <c r="AZ136"/>
  <c r="AY136"/>
  <c r="AT136"/>
  <c r="AR133"/>
  <c r="AN133"/>
  <c r="U133"/>
  <c r="AJ133" s="1"/>
  <c r="P133"/>
  <c r="W133" s="1"/>
  <c r="AW133" s="1"/>
  <c r="K133"/>
  <c r="AO175" l="1"/>
  <c r="AS196"/>
  <c r="AU196" s="1"/>
  <c r="AS175"/>
  <c r="AU175" s="1"/>
  <c r="AO196"/>
  <c r="AS223"/>
  <c r="AU223" s="1"/>
  <c r="AO247" s="1"/>
  <c r="AO244"/>
  <c r="AZ133"/>
  <c r="AY133"/>
  <c r="AT133"/>
  <c r="AS199" l="1"/>
  <c r="AU199" s="1"/>
  <c r="AS202" s="1"/>
  <c r="AU202" s="1"/>
  <c r="AS205" s="1"/>
  <c r="AU205" s="1"/>
  <c r="AO223"/>
  <c r="AS178"/>
  <c r="AU178" s="1"/>
  <c r="AO199"/>
  <c r="AR130"/>
  <c r="AN130"/>
  <c r="U130"/>
  <c r="AJ130" s="1"/>
  <c r="P130"/>
  <c r="W130" s="1"/>
  <c r="AW130" s="1"/>
  <c r="K130"/>
  <c r="AR124"/>
  <c r="AN124"/>
  <c r="U124"/>
  <c r="AJ124" s="1"/>
  <c r="P124"/>
  <c r="W124" s="1"/>
  <c r="AW124" s="1"/>
  <c r="K124"/>
  <c r="AS208" l="1"/>
  <c r="AU208" s="1"/>
  <c r="AO232" s="1"/>
  <c r="AO229"/>
  <c r="AU184"/>
  <c r="AO202"/>
  <c r="AZ130"/>
  <c r="AY130"/>
  <c r="AT130"/>
  <c r="AU130" s="1"/>
  <c r="AS133" s="1"/>
  <c r="AU133" s="1"/>
  <c r="AS136" s="1"/>
  <c r="AU136" s="1"/>
  <c r="AZ124"/>
  <c r="AY124"/>
  <c r="AT124"/>
  <c r="U121"/>
  <c r="AJ121" s="1"/>
  <c r="AR121"/>
  <c r="AN121"/>
  <c r="P121"/>
  <c r="W121" s="1"/>
  <c r="AW121" s="1"/>
  <c r="K121"/>
  <c r="AR118"/>
  <c r="AN118"/>
  <c r="U118"/>
  <c r="AJ118" s="1"/>
  <c r="P118"/>
  <c r="W118" s="1"/>
  <c r="AW118" s="1"/>
  <c r="K118"/>
  <c r="AR112"/>
  <c r="AN112"/>
  <c r="U112"/>
  <c r="AJ112" s="1"/>
  <c r="P112"/>
  <c r="W112" s="1"/>
  <c r="AW112" s="1"/>
  <c r="K112"/>
  <c r="AR109"/>
  <c r="AN109"/>
  <c r="U109"/>
  <c r="AJ109" s="1"/>
  <c r="P109"/>
  <c r="W109" s="1"/>
  <c r="AW109" s="1"/>
  <c r="K109"/>
  <c r="AR106"/>
  <c r="AN106"/>
  <c r="U106"/>
  <c r="AJ106" s="1"/>
  <c r="P106"/>
  <c r="W106" s="1"/>
  <c r="AW106" s="1"/>
  <c r="K106"/>
  <c r="U103"/>
  <c r="AJ103" s="1"/>
  <c r="AT103" s="1"/>
  <c r="AR103"/>
  <c r="AN103"/>
  <c r="P103"/>
  <c r="W103" s="1"/>
  <c r="AW103" s="1"/>
  <c r="K103"/>
  <c r="AS160" l="1"/>
  <c r="AU160" s="1"/>
  <c r="AO160"/>
  <c r="AS187"/>
  <c r="AU187" s="1"/>
  <c r="AO208"/>
  <c r="AY121"/>
  <c r="AZ121"/>
  <c r="AT121"/>
  <c r="AZ118"/>
  <c r="AY118"/>
  <c r="AT118"/>
  <c r="AY112"/>
  <c r="AT112"/>
  <c r="AZ112"/>
  <c r="AZ109"/>
  <c r="AY109"/>
  <c r="AT109"/>
  <c r="AY106"/>
  <c r="AT106"/>
  <c r="AZ106"/>
  <c r="AZ103"/>
  <c r="AY103"/>
  <c r="AU103"/>
  <c r="AS106" s="1"/>
  <c r="AS190" l="1"/>
  <c r="AU190" s="1"/>
  <c r="AO217" s="1"/>
  <c r="AO214"/>
  <c r="AO184"/>
  <c r="AS163"/>
  <c r="AU163" s="1"/>
  <c r="AO187" s="1"/>
  <c r="AU106"/>
  <c r="AS109" s="1"/>
  <c r="AU109" s="1"/>
  <c r="AS112" s="1"/>
  <c r="AU112" s="1"/>
  <c r="AR97" l="1"/>
  <c r="AN97"/>
  <c r="AJ97"/>
  <c r="AY97" s="1"/>
  <c r="P97"/>
  <c r="W97" s="1"/>
  <c r="AW97" s="1"/>
  <c r="K97"/>
  <c r="AR94"/>
  <c r="AN94"/>
  <c r="AJ94"/>
  <c r="P94"/>
  <c r="W94" s="1"/>
  <c r="AW94" s="1"/>
  <c r="K94"/>
  <c r="AR88"/>
  <c r="AN88"/>
  <c r="AJ88"/>
  <c r="AY88" s="1"/>
  <c r="P88"/>
  <c r="W88" s="1"/>
  <c r="AW88" s="1"/>
  <c r="K88"/>
  <c r="AT94" l="1"/>
  <c r="AU94" s="1"/>
  <c r="AS97" s="1"/>
  <c r="AZ97"/>
  <c r="AZ94"/>
  <c r="AZ88"/>
  <c r="AT88"/>
  <c r="AY94"/>
  <c r="AT97"/>
  <c r="AR85"/>
  <c r="AN85"/>
  <c r="AJ85"/>
  <c r="AY85" s="1"/>
  <c r="P85"/>
  <c r="W85" s="1"/>
  <c r="AW85" s="1"/>
  <c r="K85"/>
  <c r="AR79"/>
  <c r="AN79"/>
  <c r="AJ79"/>
  <c r="AY79" s="1"/>
  <c r="P79"/>
  <c r="W79" s="1"/>
  <c r="AW79" s="1"/>
  <c r="K79"/>
  <c r="AR76"/>
  <c r="AN76"/>
  <c r="AJ76"/>
  <c r="AY76" s="1"/>
  <c r="P76"/>
  <c r="W76" s="1"/>
  <c r="AW76" s="1"/>
  <c r="K76"/>
  <c r="AJ73"/>
  <c r="AR73"/>
  <c r="AN73"/>
  <c r="P73"/>
  <c r="K73"/>
  <c r="U67"/>
  <c r="AJ266" l="1"/>
  <c r="W73"/>
  <c r="AW73" s="1"/>
  <c r="P266"/>
  <c r="AU97"/>
  <c r="AZ85"/>
  <c r="AZ79"/>
  <c r="AZ76"/>
  <c r="AT76"/>
  <c r="AT85"/>
  <c r="AU85" s="1"/>
  <c r="AS88" s="1"/>
  <c r="AU88" s="1"/>
  <c r="AT79"/>
  <c r="AZ73"/>
  <c r="AY73"/>
  <c r="AT73"/>
  <c r="AU73" l="1"/>
  <c r="AS76" s="1"/>
  <c r="AT266"/>
  <c r="AU76"/>
  <c r="AS79" s="1"/>
  <c r="AU79" s="1"/>
  <c r="W65"/>
  <c r="U65"/>
  <c r="AR67"/>
  <c r="AN67"/>
  <c r="AJ67"/>
  <c r="P67"/>
  <c r="W67" s="1"/>
  <c r="AW67" s="1"/>
  <c r="K67"/>
  <c r="AR64"/>
  <c r="AN64"/>
  <c r="U64"/>
  <c r="AJ64" s="1"/>
  <c r="P64"/>
  <c r="W64" s="1"/>
  <c r="AW64" s="1"/>
  <c r="K64"/>
  <c r="AZ64" l="1"/>
  <c r="AT64"/>
  <c r="AY64"/>
  <c r="AY67"/>
  <c r="AT67"/>
  <c r="AU64"/>
  <c r="AS67" s="1"/>
  <c r="AZ67"/>
  <c r="AR58"/>
  <c r="AN58"/>
  <c r="U58"/>
  <c r="AJ58" s="1"/>
  <c r="P58"/>
  <c r="W58" s="1"/>
  <c r="AW58" s="1"/>
  <c r="K58"/>
  <c r="AR55"/>
  <c r="AN55"/>
  <c r="U55"/>
  <c r="AJ55" s="1"/>
  <c r="P55"/>
  <c r="W55" s="1"/>
  <c r="AW55" s="1"/>
  <c r="K55"/>
  <c r="AR52"/>
  <c r="AN52"/>
  <c r="U52"/>
  <c r="AJ52" s="1"/>
  <c r="P52"/>
  <c r="W52" s="1"/>
  <c r="AW52" s="1"/>
  <c r="K52"/>
  <c r="AR46"/>
  <c r="AN46"/>
  <c r="U46"/>
  <c r="AJ46" s="1"/>
  <c r="P46"/>
  <c r="W46" s="1"/>
  <c r="AW46" s="1"/>
  <c r="K46"/>
  <c r="AR43"/>
  <c r="AN43"/>
  <c r="U43"/>
  <c r="AJ43" s="1"/>
  <c r="P43"/>
  <c r="W43" s="1"/>
  <c r="AW43" s="1"/>
  <c r="K43"/>
  <c r="AR40"/>
  <c r="AN40"/>
  <c r="U40"/>
  <c r="AJ40" s="1"/>
  <c r="P40"/>
  <c r="W40" s="1"/>
  <c r="AW40" s="1"/>
  <c r="K40"/>
  <c r="AR34"/>
  <c r="AN34"/>
  <c r="U34"/>
  <c r="AJ34" s="1"/>
  <c r="P34"/>
  <c r="W34" s="1"/>
  <c r="AW34" s="1"/>
  <c r="K34"/>
  <c r="U31"/>
  <c r="AR28"/>
  <c r="AN28"/>
  <c r="U28"/>
  <c r="AJ28" s="1"/>
  <c r="P28"/>
  <c r="K28"/>
  <c r="AR31"/>
  <c r="AN31"/>
  <c r="AJ31"/>
  <c r="P31"/>
  <c r="W31" s="1"/>
  <c r="AW31" s="1"/>
  <c r="K31"/>
  <c r="AR21"/>
  <c r="AN21"/>
  <c r="U21"/>
  <c r="AJ21" s="1"/>
  <c r="P21"/>
  <c r="W21" s="1"/>
  <c r="AW21" s="1"/>
  <c r="K21"/>
  <c r="AH190" i="7"/>
  <c r="AJ263" i="8" l="1"/>
  <c r="W28"/>
  <c r="AW28" s="1"/>
  <c r="P263"/>
  <c r="AU67"/>
  <c r="AS118" s="1"/>
  <c r="AU118" s="1"/>
  <c r="AS121" s="1"/>
  <c r="AU121" s="1"/>
  <c r="AS124" s="1"/>
  <c r="AU124" s="1"/>
  <c r="AS142" s="1"/>
  <c r="AU142" s="1"/>
  <c r="AS145" s="1"/>
  <c r="AU145" s="1"/>
  <c r="AZ58"/>
  <c r="AY58"/>
  <c r="AT58"/>
  <c r="AZ55"/>
  <c r="AY55"/>
  <c r="AT55"/>
  <c r="AZ52"/>
  <c r="AY52"/>
  <c r="AT52"/>
  <c r="AZ46"/>
  <c r="AY46"/>
  <c r="AT46"/>
  <c r="AZ43"/>
  <c r="AY43"/>
  <c r="AT43"/>
  <c r="AZ40"/>
  <c r="AY40"/>
  <c r="AT40"/>
  <c r="AU40" s="1"/>
  <c r="AS43" s="1"/>
  <c r="AY34"/>
  <c r="AT34"/>
  <c r="AZ34"/>
  <c r="AT28"/>
  <c r="AY28"/>
  <c r="AZ28"/>
  <c r="AY31"/>
  <c r="AT31"/>
  <c r="AT21"/>
  <c r="AY21"/>
  <c r="AZ21"/>
  <c r="AZ31"/>
  <c r="AR18"/>
  <c r="AN18"/>
  <c r="U18"/>
  <c r="AJ18" s="1"/>
  <c r="P18"/>
  <c r="W18" s="1"/>
  <c r="AW18" s="1"/>
  <c r="K18"/>
  <c r="AR15"/>
  <c r="AN15"/>
  <c r="U15"/>
  <c r="AJ15" s="1"/>
  <c r="P15"/>
  <c r="P260" s="1"/>
  <c r="K15"/>
  <c r="AJ260" l="1"/>
  <c r="W15"/>
  <c r="AW15" s="1"/>
  <c r="AT263"/>
  <c r="AS148"/>
  <c r="AU148" s="1"/>
  <c r="AO172" s="1"/>
  <c r="AO169"/>
  <c r="AU43"/>
  <c r="AS46" s="1"/>
  <c r="AU46" s="1"/>
  <c r="AZ15"/>
  <c r="AT18"/>
  <c r="AY18"/>
  <c r="AY15"/>
  <c r="AT15"/>
  <c r="AZ18"/>
  <c r="AC190" i="7"/>
  <c r="AM190"/>
  <c r="AL190"/>
  <c r="AK190"/>
  <c r="AM189"/>
  <c r="AL189"/>
  <c r="AK189"/>
  <c r="AC189"/>
  <c r="AT260" i="8" l="1"/>
  <c r="AR179" i="7"/>
  <c r="AN179"/>
  <c r="U179"/>
  <c r="AJ179" s="1"/>
  <c r="P179"/>
  <c r="W179" s="1"/>
  <c r="AW179" s="1"/>
  <c r="K179"/>
  <c r="K173"/>
  <c r="AR182"/>
  <c r="AN182"/>
  <c r="U182"/>
  <c r="AJ182" s="1"/>
  <c r="P182"/>
  <c r="W182" s="1"/>
  <c r="AW182" s="1"/>
  <c r="K182"/>
  <c r="AR173"/>
  <c r="AN173"/>
  <c r="U173"/>
  <c r="AJ173" s="1"/>
  <c r="P173"/>
  <c r="W173" s="1"/>
  <c r="AW173" s="1"/>
  <c r="AN190"/>
  <c r="AU28" i="8" l="1"/>
  <c r="AY179" i="7"/>
  <c r="AZ179"/>
  <c r="AT179"/>
  <c r="AU179" s="1"/>
  <c r="AS182" s="1"/>
  <c r="AY182"/>
  <c r="AZ182"/>
  <c r="AT182"/>
  <c r="AZ173"/>
  <c r="AT173"/>
  <c r="AY173"/>
  <c r="AR166"/>
  <c r="AN166"/>
  <c r="U166"/>
  <c r="AJ166" s="1"/>
  <c r="P166"/>
  <c r="W166" s="1"/>
  <c r="AW166" s="1"/>
  <c r="K166"/>
  <c r="AR163"/>
  <c r="AN163"/>
  <c r="U163"/>
  <c r="AJ163" s="1"/>
  <c r="P163"/>
  <c r="W163" s="1"/>
  <c r="AW163" s="1"/>
  <c r="K163"/>
  <c r="AH189"/>
  <c r="AN189"/>
  <c r="AZ166" l="1"/>
  <c r="AZ163"/>
  <c r="AT163"/>
  <c r="AU163" s="1"/>
  <c r="AS166" s="1"/>
  <c r="AY163"/>
  <c r="AY166"/>
  <c r="AT166"/>
  <c r="AU166" l="1"/>
  <c r="AS173" s="1"/>
  <c r="AU173" s="1"/>
  <c r="AU182" s="1"/>
  <c r="AS15" i="8" s="1"/>
  <c r="AU15" s="1"/>
  <c r="AS18" s="1"/>
  <c r="AU18" s="1"/>
  <c r="AS21" s="1"/>
  <c r="AU21" s="1"/>
  <c r="AR156" i="7"/>
  <c r="AN156"/>
  <c r="U156"/>
  <c r="AJ156" s="1"/>
  <c r="P156"/>
  <c r="W156" s="1"/>
  <c r="AW156" s="1"/>
  <c r="K156"/>
  <c r="V189"/>
  <c r="U150"/>
  <c r="AJ150" s="1"/>
  <c r="AR153"/>
  <c r="AN153"/>
  <c r="U153"/>
  <c r="AJ153" s="1"/>
  <c r="P153"/>
  <c r="W153" s="1"/>
  <c r="AW153" s="1"/>
  <c r="K153"/>
  <c r="AR150"/>
  <c r="AN150"/>
  <c r="P150"/>
  <c r="W150" s="1"/>
  <c r="AW150" s="1"/>
  <c r="K150"/>
  <c r="AS52" i="8" l="1"/>
  <c r="AU52" s="1"/>
  <c r="AS55" s="1"/>
  <c r="AU55" s="1"/>
  <c r="AS58" s="1"/>
  <c r="AU58" s="1"/>
  <c r="AS31"/>
  <c r="AU31" s="1"/>
  <c r="AS34" s="1"/>
  <c r="AU34" s="1"/>
  <c r="AZ156" i="7"/>
  <c r="AY156"/>
  <c r="AT156"/>
  <c r="AY153"/>
  <c r="AT153"/>
  <c r="AZ153"/>
  <c r="AZ150"/>
  <c r="AY150"/>
  <c r="AT150"/>
  <c r="AR147" l="1"/>
  <c r="AN147"/>
  <c r="U147"/>
  <c r="AJ147" s="1"/>
  <c r="P147"/>
  <c r="W147" s="1"/>
  <c r="AW147" s="1"/>
  <c r="K147"/>
  <c r="AR141"/>
  <c r="AN141"/>
  <c r="U141"/>
  <c r="AJ141" s="1"/>
  <c r="P141"/>
  <c r="W141" s="1"/>
  <c r="AW141" s="1"/>
  <c r="K141"/>
  <c r="U138"/>
  <c r="AR138"/>
  <c r="AN138"/>
  <c r="AJ138"/>
  <c r="P138"/>
  <c r="W138" s="1"/>
  <c r="AW138" s="1"/>
  <c r="K138"/>
  <c r="AR135"/>
  <c r="AN135"/>
  <c r="U135"/>
  <c r="AJ135" s="1"/>
  <c r="P135"/>
  <c r="W135" s="1"/>
  <c r="AW135" s="1"/>
  <c r="K135"/>
  <c r="AR127"/>
  <c r="AN127"/>
  <c r="U127"/>
  <c r="AJ127" s="1"/>
  <c r="P127"/>
  <c r="W127" s="1"/>
  <c r="AW127" s="1"/>
  <c r="K127"/>
  <c r="AR124"/>
  <c r="AN124"/>
  <c r="U124"/>
  <c r="AJ124" s="1"/>
  <c r="P124"/>
  <c r="W124" s="1"/>
  <c r="AW124" s="1"/>
  <c r="K124"/>
  <c r="U121"/>
  <c r="U118"/>
  <c r="AR121"/>
  <c r="AN121"/>
  <c r="AJ121"/>
  <c r="P121"/>
  <c r="W121" s="1"/>
  <c r="AW121" s="1"/>
  <c r="K121"/>
  <c r="AR118"/>
  <c r="AN118"/>
  <c r="AJ118"/>
  <c r="P118"/>
  <c r="W118" s="1"/>
  <c r="AW118" s="1"/>
  <c r="K118"/>
  <c r="AR112"/>
  <c r="AN112"/>
  <c r="U112"/>
  <c r="AJ112" s="1"/>
  <c r="P112"/>
  <c r="W112" s="1"/>
  <c r="AW112" s="1"/>
  <c r="K112"/>
  <c r="U109"/>
  <c r="AR109"/>
  <c r="AN109"/>
  <c r="AJ109"/>
  <c r="P109"/>
  <c r="W109" s="1"/>
  <c r="AW109" s="1"/>
  <c r="K109"/>
  <c r="AR106"/>
  <c r="AN106"/>
  <c r="U106"/>
  <c r="AJ106" s="1"/>
  <c r="P106"/>
  <c r="W106" s="1"/>
  <c r="AW106" s="1"/>
  <c r="K106"/>
  <c r="AR99"/>
  <c r="AN99"/>
  <c r="U99"/>
  <c r="AJ99" s="1"/>
  <c r="P99"/>
  <c r="W99" s="1"/>
  <c r="AW99" s="1"/>
  <c r="K99"/>
  <c r="AR96"/>
  <c r="AN96"/>
  <c r="U96"/>
  <c r="AJ96" s="1"/>
  <c r="P96"/>
  <c r="W96" s="1"/>
  <c r="AW96" s="1"/>
  <c r="K96"/>
  <c r="AR93"/>
  <c r="AN93"/>
  <c r="U93"/>
  <c r="AJ93" s="1"/>
  <c r="P93"/>
  <c r="W93" s="1"/>
  <c r="AW93" s="1"/>
  <c r="K93"/>
  <c r="AZ141" l="1"/>
  <c r="AT141"/>
  <c r="AY141"/>
  <c r="AY147"/>
  <c r="AT147"/>
  <c r="AZ147"/>
  <c r="AZ96"/>
  <c r="AT135"/>
  <c r="AY135"/>
  <c r="AY138"/>
  <c r="AT138"/>
  <c r="AZ135"/>
  <c r="AZ138"/>
  <c r="AT127"/>
  <c r="AY127"/>
  <c r="AZ124"/>
  <c r="AY124"/>
  <c r="AT124"/>
  <c r="AZ127"/>
  <c r="AZ118"/>
  <c r="AT118"/>
  <c r="AU118" s="1"/>
  <c r="AS121" s="1"/>
  <c r="AY118"/>
  <c r="AY121"/>
  <c r="AT121"/>
  <c r="AZ121"/>
  <c r="AZ112"/>
  <c r="AY112"/>
  <c r="AT112"/>
  <c r="AZ109"/>
  <c r="AY109"/>
  <c r="AT109"/>
  <c r="AZ106"/>
  <c r="AY106"/>
  <c r="AT106"/>
  <c r="AZ99"/>
  <c r="AY99"/>
  <c r="AT99"/>
  <c r="AT93"/>
  <c r="AY93"/>
  <c r="AY96"/>
  <c r="AT96"/>
  <c r="AZ93"/>
  <c r="AU147" l="1"/>
  <c r="AS150" s="1"/>
  <c r="AU150" s="1"/>
  <c r="AS153" s="1"/>
  <c r="AU153" s="1"/>
  <c r="AS156" s="1"/>
  <c r="AU156" s="1"/>
  <c r="AU121"/>
  <c r="AS124" s="1"/>
  <c r="AU124" s="1"/>
  <c r="AS127" s="1"/>
  <c r="AU127" s="1"/>
  <c r="U90"/>
  <c r="U74"/>
  <c r="U71"/>
  <c r="U64"/>
  <c r="U61"/>
  <c r="U58"/>
  <c r="U55"/>
  <c r="AR90"/>
  <c r="AN90"/>
  <c r="AJ90"/>
  <c r="P90"/>
  <c r="W90" s="1"/>
  <c r="AW90" s="1"/>
  <c r="K90"/>
  <c r="AR87"/>
  <c r="AN87"/>
  <c r="U87"/>
  <c r="AJ87" s="1"/>
  <c r="P87"/>
  <c r="W87" s="1"/>
  <c r="AW87" s="1"/>
  <c r="K87"/>
  <c r="AY90" l="1"/>
  <c r="AT90"/>
  <c r="AZ90"/>
  <c r="AY87"/>
  <c r="AT87"/>
  <c r="AZ87"/>
  <c r="AR80" l="1"/>
  <c r="AN80"/>
  <c r="U80"/>
  <c r="AJ80" s="1"/>
  <c r="P80"/>
  <c r="W80" s="1"/>
  <c r="AW80" s="1"/>
  <c r="K80"/>
  <c r="AR74"/>
  <c r="AN74"/>
  <c r="AJ74"/>
  <c r="P74"/>
  <c r="W74" s="1"/>
  <c r="AW74" s="1"/>
  <c r="K74"/>
  <c r="AR71"/>
  <c r="AN71"/>
  <c r="AJ71"/>
  <c r="P71"/>
  <c r="W71" s="1"/>
  <c r="AW71" s="1"/>
  <c r="K71"/>
  <c r="AR64"/>
  <c r="AN64"/>
  <c r="AJ64"/>
  <c r="P64"/>
  <c r="W64" s="1"/>
  <c r="AW64" s="1"/>
  <c r="K64"/>
  <c r="AR61"/>
  <c r="AN61"/>
  <c r="AJ61"/>
  <c r="P61"/>
  <c r="W61" s="1"/>
  <c r="AW61" s="1"/>
  <c r="K61"/>
  <c r="AR58"/>
  <c r="AN58"/>
  <c r="AJ58"/>
  <c r="P58"/>
  <c r="W58" s="1"/>
  <c r="AW58" s="1"/>
  <c r="K58"/>
  <c r="AR55"/>
  <c r="AN55"/>
  <c r="AJ55"/>
  <c r="P55"/>
  <c r="W55" s="1"/>
  <c r="AW55" s="1"/>
  <c r="K55"/>
  <c r="AR48"/>
  <c r="AN48"/>
  <c r="U48"/>
  <c r="AJ48" s="1"/>
  <c r="P48"/>
  <c r="W48" s="1"/>
  <c r="AW48" s="1"/>
  <c r="K48"/>
  <c r="U45"/>
  <c r="U42"/>
  <c r="AR45"/>
  <c r="AN45"/>
  <c r="AJ45"/>
  <c r="P45"/>
  <c r="W45" s="1"/>
  <c r="AW45" s="1"/>
  <c r="K45"/>
  <c r="AR42"/>
  <c r="AN42"/>
  <c r="AJ42"/>
  <c r="P42"/>
  <c r="W42" s="1"/>
  <c r="AW42" s="1"/>
  <c r="K42"/>
  <c r="U36"/>
  <c r="AR36"/>
  <c r="AN36"/>
  <c r="AJ36"/>
  <c r="P36"/>
  <c r="W36" s="1"/>
  <c r="AW36" s="1"/>
  <c r="K36"/>
  <c r="AR39"/>
  <c r="AN39"/>
  <c r="U39"/>
  <c r="AJ39" s="1"/>
  <c r="P39"/>
  <c r="W39" s="1"/>
  <c r="AW39" s="1"/>
  <c r="K39"/>
  <c r="AR33"/>
  <c r="AN33"/>
  <c r="U33"/>
  <c r="AJ33" s="1"/>
  <c r="AJ189" s="1"/>
  <c r="P33"/>
  <c r="K33"/>
  <c r="K189" s="1"/>
  <c r="AR26"/>
  <c r="AN26"/>
  <c r="U26"/>
  <c r="AJ26" s="1"/>
  <c r="P26"/>
  <c r="W26" s="1"/>
  <c r="AW26" s="1"/>
  <c r="K26"/>
  <c r="W33" l="1"/>
  <c r="P189"/>
  <c r="AY74"/>
  <c r="AT74"/>
  <c r="AY80"/>
  <c r="AT80"/>
  <c r="AZ74"/>
  <c r="AZ80"/>
  <c r="AY71"/>
  <c r="AT71"/>
  <c r="AZ71"/>
  <c r="AY64"/>
  <c r="AT64"/>
  <c r="AZ64"/>
  <c r="AY61"/>
  <c r="AT61"/>
  <c r="AZ61"/>
  <c r="AY58"/>
  <c r="AT58"/>
  <c r="AZ58"/>
  <c r="AY55"/>
  <c r="AT55"/>
  <c r="AZ55"/>
  <c r="AU55"/>
  <c r="AS58" s="1"/>
  <c r="AU58" s="1"/>
  <c r="AS61" s="1"/>
  <c r="AY48"/>
  <c r="AT48"/>
  <c r="AZ48"/>
  <c r="AY42"/>
  <c r="AT42"/>
  <c r="AY45"/>
  <c r="AT45"/>
  <c r="AZ42"/>
  <c r="AZ45"/>
  <c r="AY36"/>
  <c r="AT36"/>
  <c r="AZ36"/>
  <c r="AY39"/>
  <c r="AT39"/>
  <c r="AZ39"/>
  <c r="AY33"/>
  <c r="AT33"/>
  <c r="AT189" s="1"/>
  <c r="AZ33"/>
  <c r="AU33"/>
  <c r="AS36" s="1"/>
  <c r="AU36" s="1"/>
  <c r="AS39" s="1"/>
  <c r="AY26"/>
  <c r="AT26"/>
  <c r="AZ26"/>
  <c r="AW33" l="1"/>
  <c r="W189"/>
  <c r="AU39"/>
  <c r="AS42" s="1"/>
  <c r="AU42" s="1"/>
  <c r="AS45" s="1"/>
  <c r="AU45" s="1"/>
  <c r="AS48" s="1"/>
  <c r="AU48" s="1"/>
  <c r="AU61"/>
  <c r="AS64" s="1"/>
  <c r="AU64" s="1"/>
  <c r="AU71" s="1"/>
  <c r="AS74" s="1"/>
  <c r="AU74" s="1"/>
  <c r="U23"/>
  <c r="U20"/>
  <c r="U17"/>
  <c r="AU80" l="1"/>
  <c r="AS106" s="1"/>
  <c r="AU106" s="1"/>
  <c r="AS109" s="1"/>
  <c r="AU109" s="1"/>
  <c r="AS112" s="1"/>
  <c r="AU112" s="1"/>
  <c r="AS135" s="1"/>
  <c r="AU135" s="1"/>
  <c r="AS138" s="1"/>
  <c r="AU138" s="1"/>
  <c r="AS141" s="1"/>
  <c r="AU141" s="1"/>
  <c r="AS87"/>
  <c r="AU87" s="1"/>
  <c r="AS90" s="1"/>
  <c r="AU90" s="1"/>
  <c r="AS93" s="1"/>
  <c r="AU93" s="1"/>
  <c r="AS96" s="1"/>
  <c r="AU96" s="1"/>
  <c r="AS99" s="1"/>
  <c r="AU99" s="1"/>
  <c r="AR23"/>
  <c r="AN23"/>
  <c r="AJ23"/>
  <c r="P23"/>
  <c r="W23" s="1"/>
  <c r="AW23" s="1"/>
  <c r="K23"/>
  <c r="AR20"/>
  <c r="AN20"/>
  <c r="AJ20"/>
  <c r="P20"/>
  <c r="W20" s="1"/>
  <c r="AW20" s="1"/>
  <c r="K20"/>
  <c r="AR17"/>
  <c r="AN17"/>
  <c r="AJ17"/>
  <c r="P17"/>
  <c r="W17" s="1"/>
  <c r="AW17" s="1"/>
  <c r="K17"/>
  <c r="AR14"/>
  <c r="AN14"/>
  <c r="U14"/>
  <c r="AJ14" s="1"/>
  <c r="AJ190" s="1"/>
  <c r="P14"/>
  <c r="P190" s="1"/>
  <c r="K14"/>
  <c r="K190" s="1"/>
  <c r="AL281" i="1"/>
  <c r="W279"/>
  <c r="W277"/>
  <c r="AN267"/>
  <c r="AN270"/>
  <c r="AN277"/>
  <c r="AT270"/>
  <c r="AT281"/>
  <c r="AN281"/>
  <c r="AM281"/>
  <c r="AK281"/>
  <c r="AJ281"/>
  <c r="AH281"/>
  <c r="AC281"/>
  <c r="W281"/>
  <c r="P281"/>
  <c r="AT279"/>
  <c r="AN279"/>
  <c r="AM279"/>
  <c r="AL279"/>
  <c r="AK279"/>
  <c r="AJ279"/>
  <c r="AH279"/>
  <c r="AC279"/>
  <c r="P279"/>
  <c r="P277"/>
  <c r="AC277"/>
  <c r="AH277"/>
  <c r="AK277"/>
  <c r="AL277"/>
  <c r="AM277"/>
  <c r="AR270"/>
  <c r="U270"/>
  <c r="AJ270" s="1"/>
  <c r="P270"/>
  <c r="W270" s="1"/>
  <c r="AW270" s="1"/>
  <c r="K270"/>
  <c r="AR267"/>
  <c r="U267"/>
  <c r="AJ267" s="1"/>
  <c r="P267"/>
  <c r="W267" s="1"/>
  <c r="AW267" s="1"/>
  <c r="K267"/>
  <c r="AR264"/>
  <c r="AN264"/>
  <c r="U264"/>
  <c r="AJ264" s="1"/>
  <c r="P264"/>
  <c r="W264" s="1"/>
  <c r="AW264" s="1"/>
  <c r="K264"/>
  <c r="AR254" i="6"/>
  <c r="AN254"/>
  <c r="U254"/>
  <c r="AJ254" s="1"/>
  <c r="P254"/>
  <c r="W254" s="1"/>
  <c r="AW254" s="1"/>
  <c r="K254"/>
  <c r="AR251"/>
  <c r="AN251"/>
  <c r="U251"/>
  <c r="AJ251" s="1"/>
  <c r="P251"/>
  <c r="W251" s="1"/>
  <c r="AW251" s="1"/>
  <c r="K251"/>
  <c r="AR248"/>
  <c r="AN248"/>
  <c r="U248"/>
  <c r="AJ248" s="1"/>
  <c r="P248"/>
  <c r="W248" s="1"/>
  <c r="AW248" s="1"/>
  <c r="K248"/>
  <c r="AR241"/>
  <c r="AN241"/>
  <c r="U241"/>
  <c r="AJ241" s="1"/>
  <c r="P241"/>
  <c r="W241" s="1"/>
  <c r="AW241" s="1"/>
  <c r="K241"/>
  <c r="AR238"/>
  <c r="AN238"/>
  <c r="U238"/>
  <c r="AJ238" s="1"/>
  <c r="P238"/>
  <c r="W238" s="1"/>
  <c r="AW238" s="1"/>
  <c r="K238"/>
  <c r="AR235"/>
  <c r="AN235"/>
  <c r="U235"/>
  <c r="AJ235" s="1"/>
  <c r="P235"/>
  <c r="W235" s="1"/>
  <c r="AW235" s="1"/>
  <c r="K235"/>
  <c r="AR229"/>
  <c r="AN229"/>
  <c r="U229"/>
  <c r="AJ229" s="1"/>
  <c r="P229"/>
  <c r="W229" s="1"/>
  <c r="AW229" s="1"/>
  <c r="K229"/>
  <c r="AR226"/>
  <c r="AN226"/>
  <c r="U226"/>
  <c r="AJ226" s="1"/>
  <c r="P226"/>
  <c r="W226" s="1"/>
  <c r="AW226" s="1"/>
  <c r="K226"/>
  <c r="AR223"/>
  <c r="AN223"/>
  <c r="U223"/>
  <c r="AJ223" s="1"/>
  <c r="P223"/>
  <c r="W223" s="1"/>
  <c r="AW223" s="1"/>
  <c r="K223"/>
  <c r="AR220"/>
  <c r="AN220"/>
  <c r="U220"/>
  <c r="AJ220" s="1"/>
  <c r="P220"/>
  <c r="W220" s="1"/>
  <c r="AW220" s="1"/>
  <c r="K220"/>
  <c r="AN212"/>
  <c r="AJ212"/>
  <c r="AY212" s="1"/>
  <c r="P212"/>
  <c r="W212" s="1"/>
  <c r="AX212" s="1"/>
  <c r="K212"/>
  <c r="AN209"/>
  <c r="AJ209"/>
  <c r="AY209" s="1"/>
  <c r="P209"/>
  <c r="W209" s="1"/>
  <c r="AX209" s="1"/>
  <c r="K209"/>
  <c r="AN206"/>
  <c r="AJ206"/>
  <c r="AY206" s="1"/>
  <c r="P206"/>
  <c r="W206" s="1"/>
  <c r="AX206" s="1"/>
  <c r="K206"/>
  <c r="AR199"/>
  <c r="AN199"/>
  <c r="U199"/>
  <c r="AJ199" s="1"/>
  <c r="P199"/>
  <c r="W199" s="1"/>
  <c r="AW199" s="1"/>
  <c r="K199"/>
  <c r="AR196"/>
  <c r="AN196"/>
  <c r="U196"/>
  <c r="AJ196" s="1"/>
  <c r="P196"/>
  <c r="W196" s="1"/>
  <c r="AW196" s="1"/>
  <c r="K196"/>
  <c r="AR190"/>
  <c r="AN190"/>
  <c r="U190"/>
  <c r="AJ190" s="1"/>
  <c r="P190"/>
  <c r="W190" s="1"/>
  <c r="AW190" s="1"/>
  <c r="K190"/>
  <c r="AR187"/>
  <c r="AN187"/>
  <c r="U187"/>
  <c r="AJ187" s="1"/>
  <c r="P187"/>
  <c r="W187" s="1"/>
  <c r="AW187" s="1"/>
  <c r="K187"/>
  <c r="AR184"/>
  <c r="AN184"/>
  <c r="U184"/>
  <c r="AJ184" s="1"/>
  <c r="P184"/>
  <c r="W184" s="1"/>
  <c r="AW184" s="1"/>
  <c r="K184"/>
  <c r="AR181"/>
  <c r="AN181"/>
  <c r="U181"/>
  <c r="AJ181" s="1"/>
  <c r="P181"/>
  <c r="W181" s="1"/>
  <c r="AW181" s="1"/>
  <c r="K181"/>
  <c r="AR178"/>
  <c r="AN178"/>
  <c r="U178"/>
  <c r="AJ178" s="1"/>
  <c r="P178"/>
  <c r="W178" s="1"/>
  <c r="AW178" s="1"/>
  <c r="K178"/>
  <c r="AR175"/>
  <c r="AN175"/>
  <c r="U175"/>
  <c r="AJ175" s="1"/>
  <c r="P175"/>
  <c r="W175" s="1"/>
  <c r="AW175" s="1"/>
  <c r="K175"/>
  <c r="AR168"/>
  <c r="AN168"/>
  <c r="U168"/>
  <c r="AJ168" s="1"/>
  <c r="P168"/>
  <c r="W168" s="1"/>
  <c r="AW168" s="1"/>
  <c r="K168"/>
  <c r="AR165"/>
  <c r="AN165"/>
  <c r="U165"/>
  <c r="AJ165" s="1"/>
  <c r="P165"/>
  <c r="W165" s="1"/>
  <c r="AW165" s="1"/>
  <c r="K165"/>
  <c r="AR158"/>
  <c r="AN158"/>
  <c r="U158"/>
  <c r="AJ158" s="1"/>
  <c r="P158"/>
  <c r="W158" s="1"/>
  <c r="AW158" s="1"/>
  <c r="K158"/>
  <c r="AN155"/>
  <c r="U155"/>
  <c r="AJ155" s="1"/>
  <c r="P155"/>
  <c r="W155" s="1"/>
  <c r="AW155" s="1"/>
  <c r="K155"/>
  <c r="AR152"/>
  <c r="AN152"/>
  <c r="U152"/>
  <c r="AJ152" s="1"/>
  <c r="P152"/>
  <c r="W152" s="1"/>
  <c r="AW152" s="1"/>
  <c r="K152"/>
  <c r="AN149"/>
  <c r="U149"/>
  <c r="AJ149" s="1"/>
  <c r="P149"/>
  <c r="W149" s="1"/>
  <c r="AW149" s="1"/>
  <c r="K149"/>
  <c r="AR146"/>
  <c r="AN146"/>
  <c r="U146"/>
  <c r="AJ146" s="1"/>
  <c r="P146"/>
  <c r="W146" s="1"/>
  <c r="AW146" s="1"/>
  <c r="K146"/>
  <c r="AN143"/>
  <c r="U143"/>
  <c r="AJ143" s="1"/>
  <c r="P143"/>
  <c r="W143" s="1"/>
  <c r="AW143" s="1"/>
  <c r="K143"/>
  <c r="AR140"/>
  <c r="AN140"/>
  <c r="U140"/>
  <c r="AJ140" s="1"/>
  <c r="P140"/>
  <c r="W140" s="1"/>
  <c r="AW140" s="1"/>
  <c r="K140"/>
  <c r="AR137"/>
  <c r="AN137"/>
  <c r="U137"/>
  <c r="AJ137" s="1"/>
  <c r="P137"/>
  <c r="W137" s="1"/>
  <c r="AW137" s="1"/>
  <c r="K137"/>
  <c r="AR129"/>
  <c r="AN129"/>
  <c r="U129"/>
  <c r="AJ129" s="1"/>
  <c r="P129"/>
  <c r="W129" s="1"/>
  <c r="AW129" s="1"/>
  <c r="K129"/>
  <c r="AR126"/>
  <c r="AN126"/>
  <c r="U126"/>
  <c r="AJ126" s="1"/>
  <c r="P126"/>
  <c r="W126" s="1"/>
  <c r="AW126" s="1"/>
  <c r="K126"/>
  <c r="AR123"/>
  <c r="AN123"/>
  <c r="U123"/>
  <c r="AJ123" s="1"/>
  <c r="P123"/>
  <c r="W123" s="1"/>
  <c r="AW123" s="1"/>
  <c r="K123"/>
  <c r="AR115"/>
  <c r="AN115"/>
  <c r="U115"/>
  <c r="AJ115" s="1"/>
  <c r="P115"/>
  <c r="W115" s="1"/>
  <c r="AW115" s="1"/>
  <c r="K115"/>
  <c r="AR112"/>
  <c r="AN112"/>
  <c r="U112"/>
  <c r="AJ112" s="1"/>
  <c r="P112"/>
  <c r="W112" s="1"/>
  <c r="AW112" s="1"/>
  <c r="K112"/>
  <c r="AR109"/>
  <c r="AN109"/>
  <c r="U109"/>
  <c r="AJ109" s="1"/>
  <c r="P109"/>
  <c r="W109" s="1"/>
  <c r="AW109" s="1"/>
  <c r="K109"/>
  <c r="AR106"/>
  <c r="AN106"/>
  <c r="U106"/>
  <c r="AJ106" s="1"/>
  <c r="P106"/>
  <c r="W106" s="1"/>
  <c r="AW106" s="1"/>
  <c r="K106"/>
  <c r="AN98"/>
  <c r="AJ98"/>
  <c r="AY98" s="1"/>
  <c r="P98"/>
  <c r="W98" s="1"/>
  <c r="AX98" s="1"/>
  <c r="K98"/>
  <c r="AK95"/>
  <c r="AJ95"/>
  <c r="P95"/>
  <c r="W95" s="1"/>
  <c r="AX95" s="1"/>
  <c r="K95"/>
  <c r="AK92"/>
  <c r="AK267" s="1"/>
  <c r="AJ92"/>
  <c r="P92"/>
  <c r="W92" s="1"/>
  <c r="AX92" s="1"/>
  <c r="K92"/>
  <c r="AN89"/>
  <c r="AJ89"/>
  <c r="AY89" s="1"/>
  <c r="P89"/>
  <c r="W89" s="1"/>
  <c r="AX89" s="1"/>
  <c r="K89"/>
  <c r="AN86"/>
  <c r="AJ86"/>
  <c r="P86"/>
  <c r="K86"/>
  <c r="AR78"/>
  <c r="AN78"/>
  <c r="AJ78"/>
  <c r="AY78" s="1"/>
  <c r="P78"/>
  <c r="W78" s="1"/>
  <c r="AW78" s="1"/>
  <c r="K78"/>
  <c r="AR75"/>
  <c r="AK75"/>
  <c r="AJ75"/>
  <c r="P75"/>
  <c r="W75" s="1"/>
  <c r="AW75" s="1"/>
  <c r="K75"/>
  <c r="AR72"/>
  <c r="AN72"/>
  <c r="AJ72"/>
  <c r="AY72" s="1"/>
  <c r="P72"/>
  <c r="W72" s="1"/>
  <c r="AW72" s="1"/>
  <c r="K72"/>
  <c r="AR64"/>
  <c r="AN64"/>
  <c r="U64"/>
  <c r="AJ64" s="1"/>
  <c r="P64"/>
  <c r="W64" s="1"/>
  <c r="AW64" s="1"/>
  <c r="K64"/>
  <c r="AR61"/>
  <c r="AN61"/>
  <c r="U61"/>
  <c r="AJ61" s="1"/>
  <c r="P61"/>
  <c r="W61" s="1"/>
  <c r="AW61" s="1"/>
  <c r="K61"/>
  <c r="AR58"/>
  <c r="AN58"/>
  <c r="U58"/>
  <c r="AJ58" s="1"/>
  <c r="P58"/>
  <c r="W58" s="1"/>
  <c r="AW58" s="1"/>
  <c r="K58"/>
  <c r="AR55"/>
  <c r="AN55"/>
  <c r="U55"/>
  <c r="AJ55" s="1"/>
  <c r="P55"/>
  <c r="W55" s="1"/>
  <c r="AW55" s="1"/>
  <c r="K55"/>
  <c r="AN53"/>
  <c r="U53"/>
  <c r="AJ53" s="1"/>
  <c r="P53"/>
  <c r="W53" s="1"/>
  <c r="AW53" s="1"/>
  <c r="AR46"/>
  <c r="AK46"/>
  <c r="AJ46"/>
  <c r="AT46" s="1"/>
  <c r="P46"/>
  <c r="W46" s="1"/>
  <c r="AW46" s="1"/>
  <c r="K46"/>
  <c r="AR43"/>
  <c r="AN43"/>
  <c r="AJ43"/>
  <c r="AY43" s="1"/>
  <c r="P43"/>
  <c r="W43" s="1"/>
  <c r="AW43" s="1"/>
  <c r="K43"/>
  <c r="AR40"/>
  <c r="AK40"/>
  <c r="AJ40"/>
  <c r="AT40" s="1"/>
  <c r="P40"/>
  <c r="W40" s="1"/>
  <c r="AW40" s="1"/>
  <c r="K40"/>
  <c r="AR37"/>
  <c r="AN37"/>
  <c r="AJ37"/>
  <c r="AY37" s="1"/>
  <c r="P37"/>
  <c r="W37" s="1"/>
  <c r="AW37" s="1"/>
  <c r="K37"/>
  <c r="AR34"/>
  <c r="AN34"/>
  <c r="AJ34"/>
  <c r="AY34" s="1"/>
  <c r="P34"/>
  <c r="W34" s="1"/>
  <c r="AW34" s="1"/>
  <c r="K34"/>
  <c r="AR31"/>
  <c r="U31"/>
  <c r="AK31" s="1"/>
  <c r="P31"/>
  <c r="W31" s="1"/>
  <c r="AW31" s="1"/>
  <c r="K31"/>
  <c r="AR28"/>
  <c r="U28"/>
  <c r="AK28" s="1"/>
  <c r="AK261" s="1"/>
  <c r="P28"/>
  <c r="K28"/>
  <c r="AC20"/>
  <c r="U20"/>
  <c r="AK20" s="1"/>
  <c r="P20"/>
  <c r="W20" s="1"/>
  <c r="K20"/>
  <c r="AC17"/>
  <c r="U17"/>
  <c r="AK17" s="1"/>
  <c r="AK264" s="1"/>
  <c r="P17"/>
  <c r="W17" s="1"/>
  <c r="K17"/>
  <c r="AN14"/>
  <c r="AH14"/>
  <c r="AC14"/>
  <c r="U14"/>
  <c r="P14"/>
  <c r="W14" s="1"/>
  <c r="K14"/>
  <c r="AN11"/>
  <c r="AH11"/>
  <c r="AH264" s="1"/>
  <c r="AC11"/>
  <c r="AC264" s="1"/>
  <c r="U11"/>
  <c r="P11"/>
  <c r="K11"/>
  <c r="AR261" i="1"/>
  <c r="AN261"/>
  <c r="U261"/>
  <c r="AJ261" s="1"/>
  <c r="P261"/>
  <c r="W261" s="1"/>
  <c r="AW261" s="1"/>
  <c r="K261"/>
  <c r="AR258"/>
  <c r="AN258"/>
  <c r="U258"/>
  <c r="AJ258" s="1"/>
  <c r="P258"/>
  <c r="W258" s="1"/>
  <c r="AW258" s="1"/>
  <c r="K258"/>
  <c r="AR252"/>
  <c r="AN252"/>
  <c r="U252"/>
  <c r="AJ252" s="1"/>
  <c r="P252"/>
  <c r="W252" s="1"/>
  <c r="AW252" s="1"/>
  <c r="K252"/>
  <c r="AR249"/>
  <c r="AN249"/>
  <c r="U249"/>
  <c r="AJ249" s="1"/>
  <c r="P249"/>
  <c r="W249" s="1"/>
  <c r="AW249" s="1"/>
  <c r="K249"/>
  <c r="U246"/>
  <c r="W86" i="6" l="1"/>
  <c r="P267"/>
  <c r="W11"/>
  <c r="W264" s="1"/>
  <c r="P264"/>
  <c r="W28"/>
  <c r="P261"/>
  <c r="AY86"/>
  <c r="AJ267"/>
  <c r="AT75"/>
  <c r="AY14" i="7"/>
  <c r="AT14"/>
  <c r="AY17"/>
  <c r="AT17"/>
  <c r="AY20"/>
  <c r="AT20"/>
  <c r="AY23"/>
  <c r="AT23"/>
  <c r="AZ17"/>
  <c r="AZ20"/>
  <c r="AZ23"/>
  <c r="W14"/>
  <c r="AZ14"/>
  <c r="AY270" i="1"/>
  <c r="AZ270"/>
  <c r="AY264"/>
  <c r="AT264"/>
  <c r="AY267"/>
  <c r="AT267"/>
  <c r="AZ264"/>
  <c r="AZ267"/>
  <c r="AZ34" i="6"/>
  <c r="AZ37"/>
  <c r="AY40"/>
  <c r="AZ43"/>
  <c r="AY46"/>
  <c r="AZ72"/>
  <c r="AY75"/>
  <c r="AZ78"/>
  <c r="AZ86"/>
  <c r="AZ89"/>
  <c r="AY92"/>
  <c r="AY95"/>
  <c r="AZ98"/>
  <c r="AZ206"/>
  <c r="AZ209"/>
  <c r="AZ212"/>
  <c r="AN17"/>
  <c r="AN20"/>
  <c r="AN28"/>
  <c r="AN31"/>
  <c r="AY53"/>
  <c r="AT53"/>
  <c r="AU53" s="1"/>
  <c r="AS55" s="1"/>
  <c r="AY55"/>
  <c r="AT55"/>
  <c r="AY58"/>
  <c r="AT58"/>
  <c r="AY61"/>
  <c r="AT61"/>
  <c r="AY64"/>
  <c r="AT64"/>
  <c r="AY106"/>
  <c r="AT106"/>
  <c r="AU106" s="1"/>
  <c r="AS109" s="1"/>
  <c r="AY109"/>
  <c r="AT109"/>
  <c r="AY112"/>
  <c r="AT112"/>
  <c r="AY115"/>
  <c r="AT115"/>
  <c r="AW11"/>
  <c r="AW14"/>
  <c r="AW17"/>
  <c r="AW20"/>
  <c r="AZ53"/>
  <c r="AZ55"/>
  <c r="AZ58"/>
  <c r="AZ61"/>
  <c r="AZ64"/>
  <c r="AZ106"/>
  <c r="AZ109"/>
  <c r="AZ112"/>
  <c r="AY123"/>
  <c r="AT123"/>
  <c r="AU123" s="1"/>
  <c r="AS126" s="1"/>
  <c r="AY126"/>
  <c r="AT126"/>
  <c r="AY129"/>
  <c r="AT129"/>
  <c r="AY137"/>
  <c r="AT137"/>
  <c r="AU137" s="1"/>
  <c r="AS140" s="1"/>
  <c r="AY140"/>
  <c r="AT140"/>
  <c r="AY143"/>
  <c r="AT143"/>
  <c r="AY146"/>
  <c r="AT146"/>
  <c r="AY149"/>
  <c r="AT149"/>
  <c r="AY152"/>
  <c r="AT152"/>
  <c r="AY155"/>
  <c r="AT155"/>
  <c r="AY158"/>
  <c r="AT158"/>
  <c r="AY165"/>
  <c r="AT165"/>
  <c r="AU165" s="1"/>
  <c r="AS168" s="1"/>
  <c r="AY168"/>
  <c r="AT168"/>
  <c r="AY175"/>
  <c r="AT175"/>
  <c r="AU175" s="1"/>
  <c r="AS178" s="1"/>
  <c r="AY178"/>
  <c r="AT178"/>
  <c r="AY181"/>
  <c r="AT181"/>
  <c r="AY184"/>
  <c r="AT184"/>
  <c r="AY187"/>
  <c r="AT187"/>
  <c r="AY190"/>
  <c r="AT190"/>
  <c r="AY196"/>
  <c r="AT196"/>
  <c r="AU196" s="1"/>
  <c r="AS199" s="1"/>
  <c r="AY199"/>
  <c r="AT199"/>
  <c r="AY220"/>
  <c r="AT220"/>
  <c r="AU220" s="1"/>
  <c r="AS223" s="1"/>
  <c r="AY223"/>
  <c r="AT223"/>
  <c r="AY226"/>
  <c r="AT226"/>
  <c r="AY229"/>
  <c r="AT229"/>
  <c r="AY235"/>
  <c r="AT235"/>
  <c r="AU235" s="1"/>
  <c r="AS238" s="1"/>
  <c r="AY238"/>
  <c r="AT238"/>
  <c r="AY241"/>
  <c r="AT241"/>
  <c r="AY248"/>
  <c r="AT248"/>
  <c r="AU248" s="1"/>
  <c r="AS251" s="1"/>
  <c r="AY251"/>
  <c r="AT251"/>
  <c r="AY254"/>
  <c r="AT254"/>
  <c r="AJ11"/>
  <c r="AR11"/>
  <c r="AJ14"/>
  <c r="AR14"/>
  <c r="AJ17"/>
  <c r="AT17" s="1"/>
  <c r="AR17"/>
  <c r="AJ20"/>
  <c r="AT20" s="1"/>
  <c r="AR20"/>
  <c r="AJ28"/>
  <c r="AJ31"/>
  <c r="AT31" s="1"/>
  <c r="AT34"/>
  <c r="AT37"/>
  <c r="AN40"/>
  <c r="AZ40" s="1"/>
  <c r="AT43"/>
  <c r="AN46"/>
  <c r="AZ46" s="1"/>
  <c r="AT72"/>
  <c r="AU72" s="1"/>
  <c r="AS75" s="1"/>
  <c r="AU75" s="1"/>
  <c r="AS78" s="1"/>
  <c r="AN75"/>
  <c r="AZ75" s="1"/>
  <c r="AT78"/>
  <c r="AN92"/>
  <c r="AZ92" s="1"/>
  <c r="AN95"/>
  <c r="AZ95" s="1"/>
  <c r="AZ115"/>
  <c r="AZ123"/>
  <c r="AZ126"/>
  <c r="AZ129"/>
  <c r="AZ137"/>
  <c r="AZ140"/>
  <c r="AZ143"/>
  <c r="AZ146"/>
  <c r="AZ149"/>
  <c r="AZ152"/>
  <c r="AZ155"/>
  <c r="AZ158"/>
  <c r="AZ165"/>
  <c r="AZ168"/>
  <c r="AZ175"/>
  <c r="AZ178"/>
  <c r="AZ181"/>
  <c r="AZ184"/>
  <c r="AZ187"/>
  <c r="AZ190"/>
  <c r="AZ196"/>
  <c r="AZ199"/>
  <c r="AZ220"/>
  <c r="AZ223"/>
  <c r="AZ226"/>
  <c r="AZ229"/>
  <c r="AZ235"/>
  <c r="AZ238"/>
  <c r="AZ241"/>
  <c r="AZ248"/>
  <c r="AZ251"/>
  <c r="AZ254"/>
  <c r="AY258" i="1"/>
  <c r="AT258"/>
  <c r="AY261"/>
  <c r="AT261"/>
  <c r="AZ258"/>
  <c r="AU258"/>
  <c r="AS261" s="1"/>
  <c r="AU261" s="1"/>
  <c r="AS264" s="1"/>
  <c r="AZ261"/>
  <c r="AY252"/>
  <c r="AT252"/>
  <c r="AZ252"/>
  <c r="AY249"/>
  <c r="AT249"/>
  <c r="AZ249"/>
  <c r="AR246"/>
  <c r="AN246"/>
  <c r="AJ246"/>
  <c r="P246"/>
  <c r="W246" s="1"/>
  <c r="AW246" s="1"/>
  <c r="K246"/>
  <c r="AR240"/>
  <c r="AN240"/>
  <c r="U240"/>
  <c r="AJ240" s="1"/>
  <c r="P240"/>
  <c r="W240" s="1"/>
  <c r="AW240" s="1"/>
  <c r="K240"/>
  <c r="T61" i="5"/>
  <c r="R61"/>
  <c r="J61"/>
  <c r="T56"/>
  <c r="R56"/>
  <c r="J56"/>
  <c r="T51"/>
  <c r="R51"/>
  <c r="J51"/>
  <c r="T46"/>
  <c r="R46"/>
  <c r="J46"/>
  <c r="T41"/>
  <c r="R41"/>
  <c r="J41"/>
  <c r="T36"/>
  <c r="R36"/>
  <c r="J36"/>
  <c r="T31"/>
  <c r="R31"/>
  <c r="J31"/>
  <c r="T26"/>
  <c r="R26"/>
  <c r="J26"/>
  <c r="T21"/>
  <c r="R21"/>
  <c r="J21"/>
  <c r="T15"/>
  <c r="R15"/>
  <c r="J15"/>
  <c r="T10"/>
  <c r="R10"/>
  <c r="J10"/>
  <c r="T5"/>
  <c r="R5"/>
  <c r="J5"/>
  <c r="AU14" i="7" l="1"/>
  <c r="AS17" s="1"/>
  <c r="AT190"/>
  <c r="AT28" i="6"/>
  <c r="AJ261"/>
  <c r="AW28"/>
  <c r="W261"/>
  <c r="AX86"/>
  <c r="W267"/>
  <c r="AJ264"/>
  <c r="AW14" i="7"/>
  <c r="AU17"/>
  <c r="AS20" s="1"/>
  <c r="AU20" s="1"/>
  <c r="AS23" s="1"/>
  <c r="AU23" s="1"/>
  <c r="AS26" s="1"/>
  <c r="AU26" s="1"/>
  <c r="AU264" i="1"/>
  <c r="AS267" s="1"/>
  <c r="AU267"/>
  <c r="AS270" s="1"/>
  <c r="AU270" s="1"/>
  <c r="AY14" i="6"/>
  <c r="AT14"/>
  <c r="AY11"/>
  <c r="AT11"/>
  <c r="AU78"/>
  <c r="AU251"/>
  <c r="AS254" s="1"/>
  <c r="AU254" s="1"/>
  <c r="AU238"/>
  <c r="AS241" s="1"/>
  <c r="AU241" s="1"/>
  <c r="AU223"/>
  <c r="AS226" s="1"/>
  <c r="AU226" s="1"/>
  <c r="AS229" s="1"/>
  <c r="AU229" s="1"/>
  <c r="AU199"/>
  <c r="AU178"/>
  <c r="AS181" s="1"/>
  <c r="AU181" s="1"/>
  <c r="AS184" s="1"/>
  <c r="AU184" s="1"/>
  <c r="AS187" s="1"/>
  <c r="AU187" s="1"/>
  <c r="AS190" s="1"/>
  <c r="AU190" s="1"/>
  <c r="AU168"/>
  <c r="AU140"/>
  <c r="AS143" s="1"/>
  <c r="AU143" s="1"/>
  <c r="AS146" s="1"/>
  <c r="AU146" s="1"/>
  <c r="AS149" s="1"/>
  <c r="AU149" s="1"/>
  <c r="AS152" s="1"/>
  <c r="AU152" s="1"/>
  <c r="AS155" s="1"/>
  <c r="AU155" s="1"/>
  <c r="AS158" s="1"/>
  <c r="AU158" s="1"/>
  <c r="AU126"/>
  <c r="AS129" s="1"/>
  <c r="AU129" s="1"/>
  <c r="AZ14"/>
  <c r="AZ11"/>
  <c r="AU109"/>
  <c r="AS112" s="1"/>
  <c r="AU112" s="1"/>
  <c r="AS115" s="1"/>
  <c r="AU115" s="1"/>
  <c r="AU55"/>
  <c r="AS58" s="1"/>
  <c r="AU58" s="1"/>
  <c r="AS61" s="1"/>
  <c r="AU61" s="1"/>
  <c r="AS64" s="1"/>
  <c r="AU64" s="1"/>
  <c r="AZ31"/>
  <c r="AY31"/>
  <c r="AZ28"/>
  <c r="AY28"/>
  <c r="AZ20"/>
  <c r="AY20"/>
  <c r="AZ17"/>
  <c r="AY17"/>
  <c r="AY246" i="1"/>
  <c r="AT246"/>
  <c r="AZ246"/>
  <c r="AU246"/>
  <c r="AS249" s="1"/>
  <c r="AU249" s="1"/>
  <c r="AS252" s="1"/>
  <c r="AU252" s="1"/>
  <c r="AY240"/>
  <c r="AT240"/>
  <c r="AZ240"/>
  <c r="AN234"/>
  <c r="AR237"/>
  <c r="AN237"/>
  <c r="U237"/>
  <c r="AJ237" s="1"/>
  <c r="P237"/>
  <c r="W237" s="1"/>
  <c r="AW237" s="1"/>
  <c r="K237"/>
  <c r="AR234"/>
  <c r="U234"/>
  <c r="AJ234" s="1"/>
  <c r="P234"/>
  <c r="W234" s="1"/>
  <c r="AW234" s="1"/>
  <c r="K234"/>
  <c r="AR228"/>
  <c r="AN228"/>
  <c r="AJ228"/>
  <c r="AY228" s="1"/>
  <c r="P228"/>
  <c r="W228" s="1"/>
  <c r="AW228" s="1"/>
  <c r="K228"/>
  <c r="AR225"/>
  <c r="AN225"/>
  <c r="AJ225"/>
  <c r="AY225" s="1"/>
  <c r="P225"/>
  <c r="W225" s="1"/>
  <c r="AW225" s="1"/>
  <c r="K225"/>
  <c r="AU11" i="6" l="1"/>
  <c r="AS14" s="1"/>
  <c r="AU14" s="1"/>
  <c r="AS17" s="1"/>
  <c r="AU17" s="1"/>
  <c r="AS20" s="1"/>
  <c r="AU20" s="1"/>
  <c r="AT264"/>
  <c r="AU28"/>
  <c r="AS31" s="1"/>
  <c r="AU31" s="1"/>
  <c r="AS34" s="1"/>
  <c r="AU34" s="1"/>
  <c r="AS37" s="1"/>
  <c r="AU37" s="1"/>
  <c r="AS40" s="1"/>
  <c r="AU40" s="1"/>
  <c r="AS43" s="1"/>
  <c r="AU43" s="1"/>
  <c r="AS46" s="1"/>
  <c r="AU46" s="1"/>
  <c r="AT261"/>
  <c r="AY234" i="1"/>
  <c r="AT234"/>
  <c r="AY237"/>
  <c r="AT237"/>
  <c r="AZ234"/>
  <c r="AZ237"/>
  <c r="AZ228"/>
  <c r="AZ225"/>
  <c r="AT225"/>
  <c r="AT228"/>
  <c r="AR222"/>
  <c r="AN222"/>
  <c r="AJ222"/>
  <c r="AY222" s="1"/>
  <c r="P222"/>
  <c r="W222" s="1"/>
  <c r="AW222" s="1"/>
  <c r="K222"/>
  <c r="AR219"/>
  <c r="AN219"/>
  <c r="AJ219"/>
  <c r="AY219" s="1"/>
  <c r="P219"/>
  <c r="W219" s="1"/>
  <c r="AW219" s="1"/>
  <c r="K219"/>
  <c r="AR216"/>
  <c r="AN216"/>
  <c r="AJ216"/>
  <c r="AY216" s="1"/>
  <c r="P216"/>
  <c r="W216" s="1"/>
  <c r="AW216" s="1"/>
  <c r="K216"/>
  <c r="AR213"/>
  <c r="AN213"/>
  <c r="AJ213"/>
  <c r="AY213" s="1"/>
  <c r="P213"/>
  <c r="W213" s="1"/>
  <c r="AW213" s="1"/>
  <c r="K213"/>
  <c r="U207"/>
  <c r="U204"/>
  <c r="AZ222" l="1"/>
  <c r="AZ219"/>
  <c r="AZ216"/>
  <c r="AZ213"/>
  <c r="AT213"/>
  <c r="AU213" s="1"/>
  <c r="AS216" s="1"/>
  <c r="AT216"/>
  <c r="AU216" s="1"/>
  <c r="AS219" s="1"/>
  <c r="AT219"/>
  <c r="AT222"/>
  <c r="AN199"/>
  <c r="P199"/>
  <c r="W199"/>
  <c r="U199"/>
  <c r="AJ199" s="1"/>
  <c r="AT199" s="1"/>
  <c r="AR207"/>
  <c r="AN207"/>
  <c r="AJ207"/>
  <c r="P207"/>
  <c r="W207" s="1"/>
  <c r="AW207" s="1"/>
  <c r="K207"/>
  <c r="AR204"/>
  <c r="AN204"/>
  <c r="AJ204"/>
  <c r="P204"/>
  <c r="W204" s="1"/>
  <c r="AW204" s="1"/>
  <c r="K204"/>
  <c r="AR198"/>
  <c r="AN198"/>
  <c r="U198"/>
  <c r="AJ198" s="1"/>
  <c r="AY198" s="1"/>
  <c r="P198"/>
  <c r="W198" s="1"/>
  <c r="AW198" s="1"/>
  <c r="K198"/>
  <c r="AZ198" l="1"/>
  <c r="AU219"/>
  <c r="AS222" s="1"/>
  <c r="AU222" s="1"/>
  <c r="AS225" s="1"/>
  <c r="AU225" s="1"/>
  <c r="AS228" s="1"/>
  <c r="AU228" s="1"/>
  <c r="AT198"/>
  <c r="AY204"/>
  <c r="AT204"/>
  <c r="AY207"/>
  <c r="AT207"/>
  <c r="AZ204"/>
  <c r="AZ207"/>
  <c r="U195"/>
  <c r="U192"/>
  <c r="AR183"/>
  <c r="AN183"/>
  <c r="U183"/>
  <c r="AJ183" s="1"/>
  <c r="P183"/>
  <c r="W183" s="1"/>
  <c r="AW183" s="1"/>
  <c r="K183"/>
  <c r="AR195"/>
  <c r="AN195"/>
  <c r="AJ195"/>
  <c r="P195"/>
  <c r="W195" s="1"/>
  <c r="AW195" s="1"/>
  <c r="K195"/>
  <c r="AR192"/>
  <c r="AN192"/>
  <c r="AJ192"/>
  <c r="P192"/>
  <c r="K192"/>
  <c r="AR189"/>
  <c r="AN189"/>
  <c r="U189"/>
  <c r="AJ189" s="1"/>
  <c r="P189"/>
  <c r="W189" s="1"/>
  <c r="AW189" s="1"/>
  <c r="K189"/>
  <c r="U180"/>
  <c r="AR180"/>
  <c r="AN180"/>
  <c r="AJ180"/>
  <c r="P180"/>
  <c r="W180" s="1"/>
  <c r="AW180" s="1"/>
  <c r="K180"/>
  <c r="U174"/>
  <c r="AR174"/>
  <c r="AN174"/>
  <c r="AJ174"/>
  <c r="P174"/>
  <c r="W174" s="1"/>
  <c r="AW174" s="1"/>
  <c r="K174"/>
  <c r="AR171"/>
  <c r="AN171"/>
  <c r="U171"/>
  <c r="AJ171" s="1"/>
  <c r="P171"/>
  <c r="W171" s="1"/>
  <c r="AW171" s="1"/>
  <c r="K171"/>
  <c r="U168"/>
  <c r="AR168"/>
  <c r="AN168"/>
  <c r="AJ168"/>
  <c r="P168"/>
  <c r="W168" s="1"/>
  <c r="AW168" s="1"/>
  <c r="K168"/>
  <c r="AR162"/>
  <c r="AN162"/>
  <c r="U162"/>
  <c r="AJ162" s="1"/>
  <c r="P162"/>
  <c r="W162" s="1"/>
  <c r="AW162" s="1"/>
  <c r="K162"/>
  <c r="U156"/>
  <c r="U153"/>
  <c r="AR156"/>
  <c r="AN156"/>
  <c r="AJ156"/>
  <c r="P156"/>
  <c r="K156"/>
  <c r="AR153"/>
  <c r="AN153"/>
  <c r="AJ153"/>
  <c r="P153"/>
  <c r="W153" s="1"/>
  <c r="AW153" s="1"/>
  <c r="K153"/>
  <c r="AR150"/>
  <c r="AN150"/>
  <c r="U150"/>
  <c r="AJ150" s="1"/>
  <c r="P150"/>
  <c r="W150" s="1"/>
  <c r="AW150" s="1"/>
  <c r="K150"/>
  <c r="W156" l="1"/>
  <c r="AW156" s="1"/>
  <c r="W192"/>
  <c r="AW192" s="1"/>
  <c r="AY183"/>
  <c r="AT183"/>
  <c r="AZ183"/>
  <c r="AY189"/>
  <c r="AT189"/>
  <c r="AY192"/>
  <c r="AT192"/>
  <c r="AY195"/>
  <c r="AT195"/>
  <c r="AZ189"/>
  <c r="AZ192"/>
  <c r="AZ195"/>
  <c r="AY180"/>
  <c r="AT180"/>
  <c r="AZ180"/>
  <c r="AY171"/>
  <c r="AT171"/>
  <c r="AY174"/>
  <c r="AT174"/>
  <c r="AZ171"/>
  <c r="AZ174"/>
  <c r="AY162"/>
  <c r="AT162"/>
  <c r="AY168"/>
  <c r="AT168"/>
  <c r="AZ162"/>
  <c r="AZ168"/>
  <c r="AY153"/>
  <c r="AT153"/>
  <c r="AY156"/>
  <c r="AT156"/>
  <c r="AZ153"/>
  <c r="AZ156"/>
  <c r="AY150"/>
  <c r="AT150"/>
  <c r="AU150" s="1"/>
  <c r="AZ150"/>
  <c r="AS171" l="1"/>
  <c r="AU171" s="1"/>
  <c r="AS174" s="1"/>
  <c r="AU174" s="1"/>
  <c r="AU180" s="1"/>
  <c r="AS183" s="1"/>
  <c r="AU183" s="1"/>
  <c r="AS234" s="1"/>
  <c r="AU234" s="1"/>
  <c r="AS237" s="1"/>
  <c r="AU237" s="1"/>
  <c r="AS240" s="1"/>
  <c r="AU240" s="1"/>
  <c r="AS153"/>
  <c r="AU153"/>
  <c r="AS156" s="1"/>
  <c r="AU156"/>
  <c r="AS189" s="1"/>
  <c r="AU189" s="1"/>
  <c r="AS192" s="1"/>
  <c r="AU192" s="1"/>
  <c r="AS195" s="1"/>
  <c r="AU195" s="1"/>
  <c r="AS198" s="1"/>
  <c r="AU198" s="1"/>
  <c r="AU204" l="1"/>
  <c r="AS207" s="1"/>
  <c r="AU207" s="1"/>
  <c r="AS199"/>
  <c r="AU199" s="1"/>
  <c r="U144"/>
  <c r="U141"/>
  <c r="AR144"/>
  <c r="AN144"/>
  <c r="AJ144"/>
  <c r="AY144" s="1"/>
  <c r="P144"/>
  <c r="W144" s="1"/>
  <c r="AW144" s="1"/>
  <c r="K144"/>
  <c r="AR141"/>
  <c r="AN141"/>
  <c r="AJ141"/>
  <c r="AY141" s="1"/>
  <c r="P141"/>
  <c r="W141" s="1"/>
  <c r="AW141" s="1"/>
  <c r="K141"/>
  <c r="AS133"/>
  <c r="AR133"/>
  <c r="AN133"/>
  <c r="AJ133"/>
  <c r="AY133" s="1"/>
  <c r="P133"/>
  <c r="W133" s="1"/>
  <c r="AW133" s="1"/>
  <c r="K133"/>
  <c r="AR130"/>
  <c r="AN130"/>
  <c r="AJ130"/>
  <c r="AY130" s="1"/>
  <c r="P130"/>
  <c r="W130" s="1"/>
  <c r="AW130" s="1"/>
  <c r="K130"/>
  <c r="K124"/>
  <c r="AJ121"/>
  <c r="AT121" s="1"/>
  <c r="AU121" s="1"/>
  <c r="AR115"/>
  <c r="AN115"/>
  <c r="AJ115"/>
  <c r="P115"/>
  <c r="W115" s="1"/>
  <c r="AW115" s="1"/>
  <c r="K115"/>
  <c r="AR127"/>
  <c r="AN127"/>
  <c r="AJ127"/>
  <c r="AY127" s="1"/>
  <c r="P127"/>
  <c r="W127" s="1"/>
  <c r="AW127" s="1"/>
  <c r="K127"/>
  <c r="AR124"/>
  <c r="AN124"/>
  <c r="AJ124"/>
  <c r="AY124" s="1"/>
  <c r="P124"/>
  <c r="W124" s="1"/>
  <c r="AW124" s="1"/>
  <c r="AR121"/>
  <c r="AN121"/>
  <c r="P121"/>
  <c r="W121" s="1"/>
  <c r="AW121" s="1"/>
  <c r="K121"/>
  <c r="AR112"/>
  <c r="AN112"/>
  <c r="AJ112"/>
  <c r="P112"/>
  <c r="W112" s="1"/>
  <c r="AW112" s="1"/>
  <c r="K112"/>
  <c r="AR109"/>
  <c r="AN109"/>
  <c r="AJ109"/>
  <c r="P109"/>
  <c r="W109" s="1"/>
  <c r="AW109" s="1"/>
  <c r="K109"/>
  <c r="AN107"/>
  <c r="AJ107"/>
  <c r="AT107" s="1"/>
  <c r="W107"/>
  <c r="AR106"/>
  <c r="AN106"/>
  <c r="U106"/>
  <c r="AJ106" s="1"/>
  <c r="AY106" s="1"/>
  <c r="P106"/>
  <c r="W106" s="1"/>
  <c r="AW106" s="1"/>
  <c r="K106"/>
  <c r="AR103"/>
  <c r="AN103"/>
  <c r="U103"/>
  <c r="AJ103" s="1"/>
  <c r="P103"/>
  <c r="W103" s="1"/>
  <c r="AW103" s="1"/>
  <c r="K103"/>
  <c r="AR97"/>
  <c r="AN97"/>
  <c r="U97"/>
  <c r="AJ97" s="1"/>
  <c r="P97"/>
  <c r="W97" s="1"/>
  <c r="AW97" s="1"/>
  <c r="K97"/>
  <c r="U90"/>
  <c r="U87"/>
  <c r="AR90"/>
  <c r="AN90"/>
  <c r="AJ90"/>
  <c r="P90"/>
  <c r="W90" s="1"/>
  <c r="AW90" s="1"/>
  <c r="K90"/>
  <c r="AR87"/>
  <c r="AN87"/>
  <c r="AJ87"/>
  <c r="P87"/>
  <c r="W87" s="1"/>
  <c r="AW87" s="1"/>
  <c r="K87"/>
  <c r="AZ144" l="1"/>
  <c r="AZ141"/>
  <c r="AT141"/>
  <c r="AT144"/>
  <c r="AZ133"/>
  <c r="AZ130"/>
  <c r="AT130"/>
  <c r="AU130" s="1"/>
  <c r="AT133"/>
  <c r="AU133" s="1"/>
  <c r="AY115"/>
  <c r="AT115"/>
  <c r="AZ115"/>
  <c r="AZ124"/>
  <c r="AZ127"/>
  <c r="AY121"/>
  <c r="AZ121"/>
  <c r="AT124"/>
  <c r="AT127"/>
  <c r="AY112"/>
  <c r="AT112"/>
  <c r="AZ112"/>
  <c r="AY109"/>
  <c r="AT109"/>
  <c r="AZ109"/>
  <c r="AT106"/>
  <c r="AZ106"/>
  <c r="AY103"/>
  <c r="AT103"/>
  <c r="AZ103"/>
  <c r="AY97"/>
  <c r="AT97"/>
  <c r="AZ97"/>
  <c r="AU97"/>
  <c r="AY87"/>
  <c r="AT87"/>
  <c r="AU87" s="1"/>
  <c r="AS90" s="1"/>
  <c r="AY90"/>
  <c r="AT90"/>
  <c r="AZ87"/>
  <c r="AZ90"/>
  <c r="AR80"/>
  <c r="AN80"/>
  <c r="U80"/>
  <c r="AJ80" s="1"/>
  <c r="P80"/>
  <c r="W80" s="1"/>
  <c r="AW80" s="1"/>
  <c r="K80"/>
  <c r="AU141" l="1"/>
  <c r="AS144" s="1"/>
  <c r="AU144"/>
  <c r="AS162" s="1"/>
  <c r="AU162" s="1"/>
  <c r="AU168" s="1"/>
  <c r="AU90"/>
  <c r="AS103" s="1"/>
  <c r="AU103" s="1"/>
  <c r="AY80"/>
  <c r="AT80"/>
  <c r="AZ80"/>
  <c r="AU106" l="1"/>
  <c r="AS107"/>
  <c r="K77"/>
  <c r="AU107" l="1"/>
  <c r="AR77"/>
  <c r="AN77"/>
  <c r="U77"/>
  <c r="AJ77" s="1"/>
  <c r="P77"/>
  <c r="W77" s="1"/>
  <c r="AW77" s="1"/>
  <c r="AR74"/>
  <c r="AN74"/>
  <c r="U74"/>
  <c r="AJ74" s="1"/>
  <c r="P74"/>
  <c r="W74" s="1"/>
  <c r="AW74" s="1"/>
  <c r="K74"/>
  <c r="AR68"/>
  <c r="AN68"/>
  <c r="U68"/>
  <c r="AJ68" s="1"/>
  <c r="AT68" s="1"/>
  <c r="P68"/>
  <c r="W68" s="1"/>
  <c r="AW68" s="1"/>
  <c r="K68"/>
  <c r="AS109" l="1"/>
  <c r="AU109" s="1"/>
  <c r="AS112" s="1"/>
  <c r="AU112" s="1"/>
  <c r="AY74"/>
  <c r="AT74"/>
  <c r="AU74" s="1"/>
  <c r="AS77" s="1"/>
  <c r="AY77"/>
  <c r="AT77"/>
  <c r="AU77" s="1"/>
  <c r="AS80" s="1"/>
  <c r="AU80" s="1"/>
  <c r="AZ74"/>
  <c r="AZ77"/>
  <c r="AY68"/>
  <c r="AZ68"/>
  <c r="AR65"/>
  <c r="AN65"/>
  <c r="U65"/>
  <c r="AJ65" s="1"/>
  <c r="AT65" s="1"/>
  <c r="P65"/>
  <c r="W65" s="1"/>
  <c r="AW65" s="1"/>
  <c r="K65"/>
  <c r="AR62"/>
  <c r="AN62"/>
  <c r="U62"/>
  <c r="AJ62" s="1"/>
  <c r="P62"/>
  <c r="W62" s="1"/>
  <c r="AW62" s="1"/>
  <c r="K62"/>
  <c r="AR59"/>
  <c r="AN59"/>
  <c r="U59"/>
  <c r="AJ59" s="1"/>
  <c r="P59"/>
  <c r="W59" s="1"/>
  <c r="AW59" s="1"/>
  <c r="K59"/>
  <c r="AR52"/>
  <c r="AN52"/>
  <c r="U52"/>
  <c r="AJ52" s="1"/>
  <c r="P52"/>
  <c r="W52" s="1"/>
  <c r="AW52" s="1"/>
  <c r="K52"/>
  <c r="U49"/>
  <c r="AR49"/>
  <c r="AN49"/>
  <c r="AJ49"/>
  <c r="P49"/>
  <c r="W49" s="1"/>
  <c r="AW49" s="1"/>
  <c r="K49"/>
  <c r="AN47"/>
  <c r="W47"/>
  <c r="U47"/>
  <c r="AJ47" s="1"/>
  <c r="AR46"/>
  <c r="AN46"/>
  <c r="U46"/>
  <c r="AJ46" s="1"/>
  <c r="P46"/>
  <c r="K46"/>
  <c r="AR43"/>
  <c r="AN43"/>
  <c r="U43"/>
  <c r="AJ43" s="1"/>
  <c r="P43"/>
  <c r="W43" s="1"/>
  <c r="AW43" s="1"/>
  <c r="K43"/>
  <c r="U25"/>
  <c r="P20"/>
  <c r="U19"/>
  <c r="AS20"/>
  <c r="AR20"/>
  <c r="AN20"/>
  <c r="W20"/>
  <c r="U20"/>
  <c r="AJ20" s="1"/>
  <c r="AR25"/>
  <c r="AN25"/>
  <c r="AJ25"/>
  <c r="P25"/>
  <c r="W25" s="1"/>
  <c r="AW25" s="1"/>
  <c r="K25"/>
  <c r="AR40"/>
  <c r="AN40"/>
  <c r="U40"/>
  <c r="AJ40" s="1"/>
  <c r="P40"/>
  <c r="W40" s="1"/>
  <c r="AW40" s="1"/>
  <c r="K40"/>
  <c r="AR34"/>
  <c r="AN34"/>
  <c r="U34"/>
  <c r="AJ34" s="1"/>
  <c r="P34"/>
  <c r="W34" s="1"/>
  <c r="AW34" s="1"/>
  <c r="K34"/>
  <c r="AR28"/>
  <c r="AN28"/>
  <c r="U28"/>
  <c r="AJ28" s="1"/>
  <c r="P28"/>
  <c r="W28" s="1"/>
  <c r="AW28" s="1"/>
  <c r="K28"/>
  <c r="AR19"/>
  <c r="AN19"/>
  <c r="AJ19"/>
  <c r="P19"/>
  <c r="K19"/>
  <c r="U13"/>
  <c r="U10"/>
  <c r="AR16"/>
  <c r="AN16"/>
  <c r="U16"/>
  <c r="AJ16" s="1"/>
  <c r="AT16" s="1"/>
  <c r="P16"/>
  <c r="W16" s="1"/>
  <c r="AW16" s="1"/>
  <c r="K16"/>
  <c r="AR13"/>
  <c r="AN13"/>
  <c r="AJ13"/>
  <c r="AT13" s="1"/>
  <c r="P13"/>
  <c r="W13" s="1"/>
  <c r="AW13" s="1"/>
  <c r="K13"/>
  <c r="AR10"/>
  <c r="AN10"/>
  <c r="AJ10"/>
  <c r="P10"/>
  <c r="K10"/>
  <c r="W10" l="1"/>
  <c r="AT10"/>
  <c r="AJ277"/>
  <c r="AT20"/>
  <c r="AW20"/>
  <c r="AS124"/>
  <c r="AU124" s="1"/>
  <c r="AS127" s="1"/>
  <c r="AU127" s="1"/>
  <c r="AS115"/>
  <c r="AU115" s="1"/>
  <c r="AY65"/>
  <c r="AZ65"/>
  <c r="AY62"/>
  <c r="AT62"/>
  <c r="AZ62"/>
  <c r="AY59"/>
  <c r="AT59"/>
  <c r="AU59" s="1"/>
  <c r="AS62" s="1"/>
  <c r="AZ59"/>
  <c r="AY52"/>
  <c r="AT52"/>
  <c r="AZ52"/>
  <c r="AY49"/>
  <c r="AT49"/>
  <c r="AZ49"/>
  <c r="W46"/>
  <c r="AW46" s="1"/>
  <c r="AY46"/>
  <c r="AT46"/>
  <c r="AZ46"/>
  <c r="AY43"/>
  <c r="AT43"/>
  <c r="AZ43"/>
  <c r="AZ20"/>
  <c r="AY20"/>
  <c r="W19"/>
  <c r="AW19" s="1"/>
  <c r="AU20"/>
  <c r="AY25"/>
  <c r="AT25"/>
  <c r="AZ25"/>
  <c r="AY28"/>
  <c r="AT28"/>
  <c r="AY34"/>
  <c r="AT34"/>
  <c r="AY40"/>
  <c r="AT40"/>
  <c r="AZ28"/>
  <c r="AZ34"/>
  <c r="AZ40"/>
  <c r="AY19"/>
  <c r="AT19"/>
  <c r="AZ19"/>
  <c r="AY10"/>
  <c r="AY13"/>
  <c r="AY16"/>
  <c r="AZ10"/>
  <c r="AZ13"/>
  <c r="AZ16"/>
  <c r="AU10"/>
  <c r="AS13" s="1"/>
  <c r="AU13" s="1"/>
  <c r="AS16" s="1"/>
  <c r="AU16" s="1"/>
  <c r="AS19" s="1"/>
  <c r="AU19" s="1"/>
  <c r="AW10" l="1"/>
  <c r="AU62"/>
  <c r="AS65" s="1"/>
  <c r="AU65" s="1"/>
  <c r="AS68" s="1"/>
  <c r="AU68" s="1"/>
  <c r="AU25"/>
  <c r="AS28" s="1"/>
  <c r="AU28" s="1"/>
  <c r="AU34" s="1"/>
  <c r="AU40" s="1"/>
  <c r="AS43" s="1"/>
  <c r="AU43" s="1"/>
  <c r="AS46" s="1"/>
  <c r="AU46" s="1"/>
  <c r="AS49" s="1"/>
  <c r="AU49" s="1"/>
  <c r="AS52" s="1"/>
  <c r="AU52" s="1"/>
  <c r="AU176" i="10" l="1"/>
  <c r="AS188" s="1"/>
  <c r="AU188" s="1"/>
  <c r="AS191" s="1"/>
  <c r="AU191" s="1"/>
  <c r="AS194" s="1"/>
  <c r="AU194" s="1"/>
  <c r="AS197" s="1"/>
  <c r="AU197" s="1"/>
  <c r="AU239" s="1"/>
  <c r="AS242" s="1"/>
  <c r="AU242" s="1"/>
  <c r="AS248" s="1"/>
  <c r="AU248" s="1"/>
  <c r="AS251" s="1"/>
  <c r="AU251" s="1"/>
  <c r="AS254" s="1"/>
  <c r="AU254" s="1"/>
  <c r="AS257" s="1"/>
  <c r="AU257" s="1"/>
  <c r="AU203"/>
  <c r="AS206"/>
  <c r="AU206" s="1"/>
  <c r="AS263" s="1"/>
  <c r="AU263" l="1"/>
  <c r="AS266" s="1"/>
  <c r="AU266" s="1"/>
  <c r="AS269" s="1"/>
  <c r="AU269" s="1"/>
  <c r="AU275" s="1"/>
  <c r="AS278" s="1"/>
  <c r="AU278" s="1"/>
  <c r="AS281" s="1"/>
  <c r="AU281" s="1"/>
  <c r="AS296"/>
  <c r="AU296" s="1"/>
  <c r="AS299" s="1"/>
  <c r="AU299" s="1"/>
  <c r="AS302" s="1"/>
  <c r="AU302" s="1"/>
  <c r="AU287" l="1"/>
  <c r="AS290" s="1"/>
  <c r="AU290" s="1"/>
  <c r="AS320" s="1"/>
  <c r="AU320" s="1"/>
  <c r="AS323" s="1"/>
  <c r="AU323" s="1"/>
  <c r="AS326" s="1"/>
  <c r="AU326" s="1"/>
  <c r="AS308"/>
  <c r="AU308" s="1"/>
  <c r="AS311" s="1"/>
  <c r="AU311" s="1"/>
  <c r="AS314" s="1"/>
  <c r="AU314" s="1"/>
  <c r="AU31" i="16"/>
  <c r="AS34" s="1"/>
  <c r="AU34" s="1"/>
  <c r="AS37" s="1"/>
  <c r="AU37" s="1"/>
</calcChain>
</file>

<file path=xl/comments1.xml><?xml version="1.0" encoding="utf-8"?>
<comments xmlns="http://schemas.openxmlformats.org/spreadsheetml/2006/main">
  <authors>
    <author>Autor</author>
  </authors>
  <commentList>
    <comment ref="AP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1 INCOMPLETA, 18 ALETAS CORTAS </t>
        </r>
      </text>
    </comment>
    <comment ref="AQ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LINEA DE FLUJO </t>
        </r>
      </text>
    </comment>
    <comment ref="AR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 </t>
        </r>
      </text>
    </comment>
    <comment ref="AP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INCOMPLETAS 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8 PUNTOS NEGROS, 10 SUCIAS, 38 CON REBABA, 33 CON MANCHAS DE GIS 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 </t>
        </r>
      </text>
    </comment>
    <comment ref="AP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8 MORDIDAS, 1 CON CLIP DAÑADO </t>
        </r>
      </text>
    </comment>
    <comment ref="AQ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7 MANCHAS BLANCAS, 3 LINEAS DE FLUJO, 18 SUCIAS, 40 CON REBABA, 30 MANCHAS DE GIS, 1 CON DESMOLDANTE </t>
        </r>
      </text>
    </comment>
    <comment ref="AR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 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PUNTO DE INYECCION SIN CORTAR 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AP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1 MORDIDA </t>
        </r>
      </text>
    </comment>
    <comment ref="AQ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2 CON MANCHAS BLANCAS, 1 PUNTOS NEGROS </t>
        </r>
      </text>
    </comment>
    <comment ref="AR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 </t>
        </r>
      </text>
    </comment>
    <comment ref="AP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7 MORDIDAS 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8 CON MANCHAS BLANCAS, 24 DEFORMES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10 CON PUNTOS NEGROS, 1 CON LINEA DE FLUJO, 1 CON REYONES, 3 DEFORMES,1 CON PUNTO DE INYECCION SIN CORTAR 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 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44 CON PUNTOS NEGROS 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AP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1 MORDIDA 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
5</t>
        </r>
        <r>
          <rPr>
            <sz val="8"/>
            <color indexed="81"/>
            <rFont val="Tahoma"/>
            <family val="2"/>
          </rPr>
          <t xml:space="preserve"> CON MANCHAS BLANCAS 44 CON PUNTOS NEGROS, 1 CON RAYONES 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 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12 CON REBABA, 1 PUNTOS NEGROS 1 SUCIA CON FIERROS 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AQ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12 CON REBABA, 7 CON PUNTO DE INYECCION SIN CORTAR </t>
        </r>
      </text>
    </comment>
    <comment ref="AR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 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30 MORDIDAS,21 MAL REBABEADAS, 8 PUNTO DE INYECCION SIN CORTAR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 
</t>
        </r>
      </text>
    </comment>
    <comment ref="AQ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2 CON MANCHAS BLANCAS, 1 CON RAYONES </t>
        </r>
      </text>
    </comment>
    <comment ref="AR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AP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9 MORDIDAS 6 CON RECHUPES 6 CON BOLAS </t>
        </r>
      </text>
    </comment>
    <comment ref="AQ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5 CON MANCHAS BLANCAS, 1 PN, 45 RAY,7 CON REB, 8 SIN CONF. </t>
        </r>
      </text>
    </comment>
    <comment ref="AR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 </t>
        </r>
      </text>
    </comment>
    <comment ref="AP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RECHUPES </t>
        </r>
      </text>
    </comment>
    <comment ref="AQ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MANCHAS BLANCAS </t>
        </r>
      </text>
    </comment>
    <comment ref="AR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F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SE ESTUVO CALIBRANDO LA MAQUINA </t>
        </r>
      </text>
    </comment>
    <comment ref="F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FALTA DE MATERIAL </t>
        </r>
      </text>
    </comment>
    <comment ref="F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maquina caliente </t>
        </r>
      </text>
    </comment>
    <comment ref="J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molde se calento</t>
        </r>
      </text>
    </comment>
    <comment ref="AR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AP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MORDIDAS </t>
        </r>
      </text>
    </comment>
    <comment ref="AQ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1 CON PUNTO DE INYECCION Y 15 CON REBABA </t>
        </r>
      </text>
    </comment>
    <comment ref="AR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J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Paro por energia electrica, se fue la luz </t>
        </r>
      </text>
    </comment>
    <comment ref="AQ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PUNTO DE INYECCION SIN CORTAR </t>
        </r>
      </text>
    </comment>
    <comment ref="AR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AQ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20 CON REBABA, 4 CON GRASA, 4 CON PUNTO DE INYECCION SIN CORTAR </t>
        </r>
      </text>
    </comment>
    <comment ref="AR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AQ1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PUNTO DE INYECCION SIN CORTAR </t>
        </r>
      </text>
    </comment>
    <comment ref="AR1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P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RAYONES </t>
        </r>
      </text>
    </comment>
    <comment ref="AQ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63 CON REBABA Y 11 CON GRASA</t>
        </r>
      </text>
    </comment>
    <comment ref="AR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AQ1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 DE INYECCION </t>
        </r>
      </text>
    </comment>
    <comment ref="AR1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REBABA </t>
        </r>
      </text>
    </comment>
    <comment ref="AR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AQ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NEGROS 
</t>
        </r>
      </text>
    </comment>
    <comment ref="AR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GRASA </t>
        </r>
      </text>
    </comment>
    <comment ref="AR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4 CON MANCHAS BLANCAS, 9 SUCIAS,2 CON GRASA, 2 CON RESIDUO DE DESMOLDANTE </t>
        </r>
      </text>
    </comment>
    <comment ref="AR1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REBABA </t>
        </r>
      </text>
    </comment>
    <comment ref="AR1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ALEJANDRA </t>
        </r>
      </text>
    </comment>
    <comment ref="AQ1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 de inyeccion </t>
        </r>
      </text>
    </comment>
    <comment ref="AR1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R1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mal rebabeo </t>
        </r>
      </text>
    </comment>
    <comment ref="AR1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R1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R1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CARMEN </t>
        </r>
      </text>
    </comment>
    <comment ref="AQ1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mal rebabeo </t>
        </r>
      </text>
    </comment>
    <comment ref="AR1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R1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10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11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12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13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14.xml><?xml version="1.0" encoding="utf-8"?>
<comments xmlns="http://schemas.openxmlformats.org/spreadsheetml/2006/main">
  <authors>
    <author>Autor</author>
  </authors>
  <commentLis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15.xml><?xml version="1.0" encoding="utf-8"?>
<comments xmlns="http://schemas.openxmlformats.org/spreadsheetml/2006/main">
  <authors>
    <author>Autor</author>
  </authors>
  <commentList>
    <comment ref="AQ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16.xml><?xml version="1.0" encoding="utf-8"?>
<comments xmlns="http://schemas.openxmlformats.org/spreadsheetml/2006/main">
  <authors>
    <author>Autor</author>
  </authors>
  <commentLis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17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18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19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Q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0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2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7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1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4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1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6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1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0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1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3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1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1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5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1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2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2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7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2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9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MA PAZ </t>
        </r>
      </text>
    </comment>
    <comment ref="AQ2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8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4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7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0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6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9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2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8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1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4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7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  <comment ref="AQ2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0" authorId="0">
      <text>
        <r>
          <rPr>
            <b/>
            <sz val="8"/>
            <color indexed="81"/>
            <rFont val="Tahoma"/>
            <family val="2"/>
          </rPr>
          <t xml:space="preserve">AutoR_
CARMEN </t>
        </r>
      </text>
    </comment>
  </commentList>
</comments>
</file>

<file path=xl/comments20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21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AQ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5.xml><?xml version="1.0" encoding="utf-8"?>
<comments xmlns="http://schemas.openxmlformats.org/spreadsheetml/2006/main">
  <authors>
    <author>Autor</author>
  </authors>
  <commentLis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6.xml><?xml version="1.0" encoding="utf-8"?>
<comments xmlns="http://schemas.openxmlformats.org/spreadsheetml/2006/main">
  <authors>
    <author>Autor</author>
  </authors>
  <commentList>
    <comment ref="F14" authorId="0">
      <text>
        <r>
          <rPr>
            <sz val="8"/>
            <color indexed="81"/>
            <rFont val="Tahoma"/>
            <family val="2"/>
          </rPr>
          <t xml:space="preserve">
Temperaturas Bajas 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7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8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0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1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8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comments9.xml><?xml version="1.0" encoding="utf-8"?>
<comments xmlns="http://schemas.openxmlformats.org/spreadsheetml/2006/main">
  <authors>
    <author>Autor</author>
  </authors>
  <commentList>
    <comment ref="AQ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3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4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5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7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8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9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0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1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2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3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4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55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6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7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69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2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  <comment ref="AQ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CON PUNTOS DE INYECCION  
</t>
        </r>
      </text>
    </comment>
    <comment ref="AR17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LAURA</t>
        </r>
      </text>
    </comment>
  </commentList>
</comments>
</file>

<file path=xl/sharedStrings.xml><?xml version="1.0" encoding="utf-8"?>
<sst xmlns="http://schemas.openxmlformats.org/spreadsheetml/2006/main" count="64952" uniqueCount="540">
  <si>
    <t>T1</t>
  </si>
  <si>
    <t>T2</t>
  </si>
  <si>
    <t>Turno</t>
  </si>
  <si>
    <t>Disp.</t>
  </si>
  <si>
    <t>Maq.</t>
  </si>
  <si>
    <t>M.P.</t>
  </si>
  <si>
    <t>Oper.</t>
  </si>
  <si>
    <t>Herr</t>
  </si>
  <si>
    <t>Equip.</t>
  </si>
  <si>
    <t>Otro</t>
  </si>
  <si>
    <t xml:space="preserve"> </t>
  </si>
  <si>
    <t>Molde</t>
  </si>
  <si>
    <t>Hrs.</t>
  </si>
  <si>
    <t>Tot.</t>
  </si>
  <si>
    <t>Tiempo Muerto (Hrs.)</t>
  </si>
  <si>
    <t>Producción</t>
  </si>
  <si>
    <t>RH</t>
  </si>
  <si>
    <t>LH</t>
  </si>
  <si>
    <t>Hora</t>
  </si>
  <si>
    <t>Prod.</t>
  </si>
  <si>
    <t>Punta</t>
  </si>
  <si>
    <t>Espe</t>
  </si>
  <si>
    <t>rada</t>
  </si>
  <si>
    <t>ducto</t>
  </si>
  <si>
    <t>Pro-</t>
  </si>
  <si>
    <t>Set</t>
  </si>
  <si>
    <t>Conforme</t>
  </si>
  <si>
    <t>PNC</t>
  </si>
  <si>
    <t>Pza.</t>
  </si>
  <si>
    <t>%</t>
  </si>
  <si>
    <t>Kas</t>
  </si>
  <si>
    <t>Serp</t>
  </si>
  <si>
    <t>Efic.</t>
  </si>
  <si>
    <t>PC</t>
  </si>
  <si>
    <t>Kg.</t>
  </si>
  <si>
    <t>Col.</t>
  </si>
  <si>
    <t>Plas</t>
  </si>
  <si>
    <t>Pnc</t>
  </si>
  <si>
    <t>scrap</t>
  </si>
  <si>
    <t>Estn.</t>
  </si>
  <si>
    <t>Scrap</t>
  </si>
  <si>
    <t>&lt;3%</t>
  </si>
  <si>
    <t>Fecha</t>
  </si>
  <si>
    <t>T. Justificable</t>
  </si>
  <si>
    <t>Peso</t>
  </si>
  <si>
    <t>Prom</t>
  </si>
  <si>
    <t>Cambio</t>
  </si>
  <si>
    <t>Proces.</t>
  </si>
  <si>
    <t>Inic.</t>
  </si>
  <si>
    <t>Fin.</t>
  </si>
  <si>
    <t xml:space="preserve">Caja # </t>
  </si>
  <si>
    <t>Material Proces.</t>
  </si>
  <si>
    <t>Inventario MP (Kg)</t>
  </si>
  <si>
    <t>Tablero de Indicadores</t>
  </si>
  <si>
    <t>Cent</t>
  </si>
  <si>
    <t>Producto</t>
  </si>
  <si>
    <t>No Conforme</t>
  </si>
  <si>
    <t>T. PNC</t>
  </si>
  <si>
    <t>Set-</t>
  </si>
  <si>
    <t>n/a</t>
  </si>
  <si>
    <t>Maquina Cincinnati</t>
  </si>
  <si>
    <t>Objetivo Cumplido?</t>
  </si>
  <si>
    <t>No</t>
  </si>
  <si>
    <t>Set.x</t>
  </si>
  <si>
    <t>Si</t>
  </si>
  <si>
    <t>T3</t>
  </si>
  <si>
    <t>Arm</t>
  </si>
  <si>
    <t>Front</t>
  </si>
  <si>
    <t>PNC EN AREA DE PT</t>
  </si>
  <si>
    <t>PNC RC.</t>
  </si>
  <si>
    <t xml:space="preserve">PNC  </t>
  </si>
  <si>
    <t>% EF</t>
  </si>
  <si>
    <t xml:space="preserve">B24 </t>
  </si>
  <si>
    <t>B20</t>
  </si>
  <si>
    <t>si</t>
  </si>
  <si>
    <t>SI</t>
  </si>
  <si>
    <t>NO</t>
  </si>
  <si>
    <t xml:space="preserve">Si </t>
  </si>
  <si>
    <t xml:space="preserve">NAT </t>
  </si>
  <si>
    <t>PK25</t>
  </si>
  <si>
    <t>NAT</t>
  </si>
  <si>
    <t xml:space="preserve">se termino la resina y se tomaron 55 KG de la caja 6 </t>
  </si>
  <si>
    <t xml:space="preserve">todavia no se termina la caja  se va a volver a subir </t>
  </si>
  <si>
    <t>NAT/M</t>
  </si>
  <si>
    <t xml:space="preserve">No </t>
  </si>
  <si>
    <t xml:space="preserve">Arm </t>
  </si>
  <si>
    <t>NT106</t>
  </si>
  <si>
    <t xml:space="preserve">SE TOMARON 105 KG DE LA CAJA NT106 </t>
  </si>
  <si>
    <t>NT020806</t>
  </si>
  <si>
    <t xml:space="preserve">Hugo </t>
  </si>
  <si>
    <t xml:space="preserve">Francisco </t>
  </si>
  <si>
    <t xml:space="preserve">Andres </t>
  </si>
  <si>
    <t xml:space="preserve">Alfredo </t>
  </si>
  <si>
    <t>PK10606</t>
  </si>
  <si>
    <t>NT30613</t>
  </si>
  <si>
    <t>NT40615</t>
  </si>
  <si>
    <t>NT20608</t>
  </si>
  <si>
    <t xml:space="preserve">SI </t>
  </si>
  <si>
    <t>PK20613</t>
  </si>
  <si>
    <t>Piezas OK</t>
  </si>
  <si>
    <t>Piezas META</t>
  </si>
  <si>
    <t>Kg. Utilizados</t>
  </si>
  <si>
    <t>PNC kg.</t>
  </si>
  <si>
    <t>SCRAP kg.</t>
  </si>
  <si>
    <t>% SCRAP</t>
  </si>
  <si>
    <t>Promedio</t>
  </si>
  <si>
    <t xml:space="preserve">TOTAL </t>
  </si>
  <si>
    <t>Piezas Defectuosas</t>
  </si>
  <si>
    <t>NT50620</t>
  </si>
  <si>
    <t>NT60620</t>
  </si>
  <si>
    <t>PK10702</t>
  </si>
  <si>
    <t xml:space="preserve">Cent </t>
  </si>
  <si>
    <t>Eficiencia de Inyección</t>
  </si>
  <si>
    <t>Alfredo</t>
  </si>
  <si>
    <t xml:space="preserve">NO </t>
  </si>
  <si>
    <t>Hugo</t>
  </si>
  <si>
    <t>Francisco</t>
  </si>
  <si>
    <t>NT10706</t>
  </si>
  <si>
    <t>PK20712</t>
  </si>
  <si>
    <t>NT70627</t>
  </si>
  <si>
    <t>NT20713</t>
  </si>
  <si>
    <t xml:space="preserve">Benito </t>
  </si>
  <si>
    <t>NT30718</t>
  </si>
  <si>
    <t>NT40723</t>
  </si>
  <si>
    <t xml:space="preserve">PK25 </t>
  </si>
  <si>
    <t>NT50725</t>
  </si>
  <si>
    <t>PK30731</t>
  </si>
  <si>
    <t>NT10801</t>
  </si>
  <si>
    <t>PK10806</t>
  </si>
  <si>
    <t xml:space="preserve">Contenedor </t>
  </si>
  <si>
    <t>B26</t>
  </si>
  <si>
    <t>B39</t>
  </si>
  <si>
    <t>B40</t>
  </si>
  <si>
    <t>NT20810</t>
  </si>
  <si>
    <t xml:space="preserve">Rogelio </t>
  </si>
  <si>
    <t xml:space="preserve">Fernando </t>
  </si>
  <si>
    <t>NT30813</t>
  </si>
  <si>
    <t>Rogelio</t>
  </si>
  <si>
    <t>PK20815</t>
  </si>
  <si>
    <t>NT40815</t>
  </si>
  <si>
    <t>NT50817</t>
  </si>
  <si>
    <t>NT60824</t>
  </si>
  <si>
    <t xml:space="preserve">NO ENTREGO REPORTE, ESTE DATO ES DE ACUERDO A CRUZE DE </t>
  </si>
  <si>
    <t xml:space="preserve">INVENTARIO, EL DATO DE LA COLADA ES DE ACUERDO AL Nº DE SETS MULTIPLICADO POR 0,015; EL DATO DE PNC DE ACUERDO A REGISTRO DE CALIDAD </t>
  </si>
  <si>
    <t>PK30824</t>
  </si>
  <si>
    <t>OPERADOR MODIFICO PARAMETROS DE GPO</t>
  </si>
  <si>
    <t xml:space="preserve">DE CIERRE F2 A 56 CM </t>
  </si>
  <si>
    <t>702PK25</t>
  </si>
  <si>
    <t xml:space="preserve">702NAT </t>
  </si>
  <si>
    <t xml:space="preserve">DE CIERRE F2 A 60 CM </t>
  </si>
  <si>
    <t>NT70827</t>
  </si>
  <si>
    <t xml:space="preserve">702PK25 </t>
  </si>
  <si>
    <t>TOTAL</t>
  </si>
  <si>
    <t xml:space="preserve">Gabriel </t>
  </si>
  <si>
    <t>B49</t>
  </si>
  <si>
    <t>NT10903</t>
  </si>
  <si>
    <t>PK10903</t>
  </si>
  <si>
    <t>NT20910</t>
  </si>
  <si>
    <t xml:space="preserve">Front </t>
  </si>
  <si>
    <t>UPR</t>
  </si>
  <si>
    <t>PG05</t>
  </si>
  <si>
    <t xml:space="preserve">T2 </t>
  </si>
  <si>
    <t>NT30912</t>
  </si>
  <si>
    <t>PK20914</t>
  </si>
  <si>
    <t xml:space="preserve">Oliver </t>
  </si>
  <si>
    <t xml:space="preserve">T3 </t>
  </si>
  <si>
    <t>NT40914</t>
  </si>
  <si>
    <t xml:space="preserve">T1 </t>
  </si>
  <si>
    <t>PK30922</t>
  </si>
  <si>
    <t xml:space="preserve">NATURAL </t>
  </si>
  <si>
    <t>NT50922</t>
  </si>
  <si>
    <t xml:space="preserve">No se reporto peso de SCRAP </t>
  </si>
  <si>
    <t>PG100928</t>
  </si>
  <si>
    <t xml:space="preserve">UPRR </t>
  </si>
  <si>
    <t>NT11003</t>
  </si>
  <si>
    <t xml:space="preserve">UPER RR </t>
  </si>
  <si>
    <t>PG11003</t>
  </si>
  <si>
    <t xml:space="preserve">SE ENSAMBLO CARRETE </t>
  </si>
  <si>
    <t>NT21010</t>
  </si>
  <si>
    <t xml:space="preserve">si </t>
  </si>
  <si>
    <t xml:space="preserve">NO SE GENERO REPORTE DE PRODUCCION </t>
  </si>
  <si>
    <t>Juan Gabriel</t>
  </si>
  <si>
    <t>Benito</t>
  </si>
  <si>
    <t>UPPR</t>
  </si>
  <si>
    <t>PK11010</t>
  </si>
  <si>
    <t>NT31015</t>
  </si>
  <si>
    <t xml:space="preserve">NO SE REPORTO PNC POR PARTE DE PROD. </t>
  </si>
  <si>
    <t>Gabriel</t>
  </si>
  <si>
    <t>UPRR</t>
  </si>
  <si>
    <t>TS</t>
  </si>
  <si>
    <t>JAVIER</t>
  </si>
  <si>
    <t>?</t>
  </si>
  <si>
    <t xml:space="preserve">no se reporto PNC </t>
  </si>
  <si>
    <t>PG21017</t>
  </si>
  <si>
    <t>PK21015</t>
  </si>
  <si>
    <t>NT41022</t>
  </si>
  <si>
    <t>PC11003</t>
  </si>
  <si>
    <t>PG31022</t>
  </si>
  <si>
    <t>PC21017</t>
  </si>
  <si>
    <t>PG41024</t>
  </si>
  <si>
    <t>NT51026</t>
  </si>
  <si>
    <t>PK31022</t>
  </si>
  <si>
    <t xml:space="preserve">Grabiel </t>
  </si>
  <si>
    <t>UPR C</t>
  </si>
  <si>
    <t>UPR N</t>
  </si>
  <si>
    <t>PK41029</t>
  </si>
  <si>
    <t xml:space="preserve">NO EXISTE REPORTE </t>
  </si>
  <si>
    <t xml:space="preserve">UPER </t>
  </si>
  <si>
    <t xml:space="preserve">NO SE ENTREGO REPORTE </t>
  </si>
  <si>
    <t>NT61027</t>
  </si>
  <si>
    <t>PG11108</t>
  </si>
  <si>
    <t>PG21109</t>
  </si>
  <si>
    <t xml:space="preserve">CODIGO </t>
  </si>
  <si>
    <t xml:space="preserve">FECHA </t>
  </si>
  <si>
    <t xml:space="preserve">VALE </t>
  </si>
  <si>
    <t>147PC72</t>
  </si>
  <si>
    <t>147PG05</t>
  </si>
  <si>
    <t>PK11107</t>
  </si>
  <si>
    <t>NT11105</t>
  </si>
  <si>
    <t>702NAT</t>
  </si>
  <si>
    <t>NT71029</t>
  </si>
  <si>
    <t>680 KG</t>
  </si>
  <si>
    <t>PG90924</t>
  </si>
  <si>
    <t>PG80922</t>
  </si>
  <si>
    <t xml:space="preserve">680 KG </t>
  </si>
  <si>
    <t>PG70921</t>
  </si>
  <si>
    <t>PG60920</t>
  </si>
  <si>
    <t>PG50918</t>
  </si>
  <si>
    <t>PG40915</t>
  </si>
  <si>
    <t>PG30914</t>
  </si>
  <si>
    <t>PG20913</t>
  </si>
  <si>
    <t>N/A</t>
  </si>
  <si>
    <t>PG10912</t>
  </si>
  <si>
    <t xml:space="preserve">UPER RR / FR  NEGRO </t>
  </si>
  <si>
    <t>PC30918</t>
  </si>
  <si>
    <t>PC20915</t>
  </si>
  <si>
    <t>PC10912</t>
  </si>
  <si>
    <t xml:space="preserve">TOTAL MENOS </t>
  </si>
  <si>
    <t xml:space="preserve">TOTAL MAS </t>
  </si>
  <si>
    <t xml:space="preserve">SE USO </t>
  </si>
  <si>
    <t xml:space="preserve">SE RECIBIO </t>
  </si>
  <si>
    <t xml:space="preserve">CANTIDAD </t>
  </si>
  <si>
    <t xml:space="preserve">MATERIAL </t>
  </si>
  <si>
    <t xml:space="preserve">Nº </t>
  </si>
  <si>
    <t xml:space="preserve">UPER RR / FR  CAFÉ </t>
  </si>
  <si>
    <t xml:space="preserve">MENOS 97,3 KG </t>
  </si>
  <si>
    <t>1-2-6/AGO</t>
  </si>
  <si>
    <t>MAS 70,87 KG</t>
  </si>
  <si>
    <t>13-17-18-21-23/JUL</t>
  </si>
  <si>
    <t xml:space="preserve">MENOS 4.3 KG </t>
  </si>
  <si>
    <t>5-10/JUL</t>
  </si>
  <si>
    <t>PK10705</t>
  </si>
  <si>
    <t>MAS 406.71</t>
  </si>
  <si>
    <t>MENOS 40.71</t>
  </si>
  <si>
    <t xml:space="preserve">15,19,20/JUN </t>
  </si>
  <si>
    <t xml:space="preserve">MENOS 28.82 KG </t>
  </si>
  <si>
    <t>8-15/JUN</t>
  </si>
  <si>
    <t>5PK25</t>
  </si>
  <si>
    <t xml:space="preserve">MAS 66.94 KG </t>
  </si>
  <si>
    <t>4PK25</t>
  </si>
  <si>
    <t xml:space="preserve">MENOS 95.58 KG </t>
  </si>
  <si>
    <t>17-22/MAY</t>
  </si>
  <si>
    <t>3PK25</t>
  </si>
  <si>
    <t xml:space="preserve">MAS 33.6 KG </t>
  </si>
  <si>
    <t>07-08/MAY</t>
  </si>
  <si>
    <t>2PK25</t>
  </si>
  <si>
    <t xml:space="preserve">DE ABRIL </t>
  </si>
  <si>
    <t>180 KG</t>
  </si>
  <si>
    <t>30/ABR-03/MAY</t>
  </si>
  <si>
    <t>1PK25</t>
  </si>
  <si>
    <t xml:space="preserve">680KG </t>
  </si>
  <si>
    <t xml:space="preserve">FRONTAL/CENTER </t>
  </si>
  <si>
    <t xml:space="preserve">MENOS 118 KG </t>
  </si>
  <si>
    <t xml:space="preserve">10-11 AGOSTO </t>
  </si>
  <si>
    <t xml:space="preserve">MAS 339,32 KG </t>
  </si>
  <si>
    <t xml:space="preserve">4,6 AGOSTO </t>
  </si>
  <si>
    <t xml:space="preserve">MAS 14,11 KG </t>
  </si>
  <si>
    <t>23-25/JUL</t>
  </si>
  <si>
    <t xml:space="preserve">MENOS 40,7 KG </t>
  </si>
  <si>
    <t>19-20/JUL</t>
  </si>
  <si>
    <t xml:space="preserve">MENOS 164,69 KG </t>
  </si>
  <si>
    <t>12-13-14-17/JUL</t>
  </si>
  <si>
    <t xml:space="preserve">MAS 42.07 KG </t>
  </si>
  <si>
    <t>10-13/JUL</t>
  </si>
  <si>
    <t>MENOS 23.8 KG</t>
  </si>
  <si>
    <t>3-5/JUL</t>
  </si>
  <si>
    <t xml:space="preserve">MENOS 107.69 KG </t>
  </si>
  <si>
    <t xml:space="preserve">27-28/JUN </t>
  </si>
  <si>
    <t>NT60622</t>
  </si>
  <si>
    <t xml:space="preserve">MAS 168.59 KG </t>
  </si>
  <si>
    <t>25-26/JUN</t>
  </si>
  <si>
    <t xml:space="preserve">MENOS 13.9 KG </t>
  </si>
  <si>
    <t>18,19,23,25/JUN</t>
  </si>
  <si>
    <t xml:space="preserve">MAS 134.74 KG </t>
  </si>
  <si>
    <t xml:space="preserve">16-18/JUN </t>
  </si>
  <si>
    <t>MENOS 61.56</t>
  </si>
  <si>
    <t>09/JUN-14/JUN</t>
  </si>
  <si>
    <t xml:space="preserve">MAS 99.52 KG </t>
  </si>
  <si>
    <t xml:space="preserve">07-08/JUN </t>
  </si>
  <si>
    <t>NT10606</t>
  </si>
  <si>
    <t>,</t>
  </si>
  <si>
    <t>MENOS 105.52</t>
  </si>
  <si>
    <t>6-7/JUN</t>
  </si>
  <si>
    <t>4NAT/MEZ</t>
  </si>
  <si>
    <t xml:space="preserve">MAS 75.2 KG </t>
  </si>
  <si>
    <t>30/MAY-2-4/JUN</t>
  </si>
  <si>
    <t xml:space="preserve">3NAT/MEZ </t>
  </si>
  <si>
    <t xml:space="preserve">MENOS 74.36 KG </t>
  </si>
  <si>
    <t xml:space="preserve">28-29/MAY </t>
  </si>
  <si>
    <t xml:space="preserve">2NAT/MEZ </t>
  </si>
  <si>
    <t xml:space="preserve">MENOS 127.10 KG </t>
  </si>
  <si>
    <t>23-25/MAY</t>
  </si>
  <si>
    <t>1NAT/MEZ</t>
  </si>
  <si>
    <t xml:space="preserve">MAS 2.5 KG </t>
  </si>
  <si>
    <t>15-16/MAY 22-23/MAY</t>
  </si>
  <si>
    <t>4NAT</t>
  </si>
  <si>
    <t xml:space="preserve">MAS 2 KG </t>
  </si>
  <si>
    <t>12-15/MAY</t>
  </si>
  <si>
    <t>3NAT</t>
  </si>
  <si>
    <t xml:space="preserve">MENOS 1.3 KG </t>
  </si>
  <si>
    <t>2-4/MAY</t>
  </si>
  <si>
    <t>2NAT</t>
  </si>
  <si>
    <t xml:space="preserve">27-28/ABRIL </t>
  </si>
  <si>
    <t xml:space="preserve">1NAT </t>
  </si>
  <si>
    <t xml:space="preserve">Nº VALE </t>
  </si>
  <si>
    <t xml:space="preserve">ARMREST </t>
  </si>
  <si>
    <t xml:space="preserve">RELACION DE CAJAS DE MP </t>
  </si>
  <si>
    <t>EVA</t>
  </si>
  <si>
    <t>PG31114</t>
  </si>
  <si>
    <t xml:space="preserve">NO SE REPORTO SCRAP </t>
  </si>
  <si>
    <t>PG41120</t>
  </si>
  <si>
    <t>PG51120</t>
  </si>
  <si>
    <t>PG61120</t>
  </si>
  <si>
    <t>PC11120</t>
  </si>
  <si>
    <t xml:space="preserve">NO SE GENERO REPORTE </t>
  </si>
  <si>
    <t xml:space="preserve">NO SE REPORTO PNC </t>
  </si>
  <si>
    <t>702PK26</t>
  </si>
  <si>
    <t>PK611128</t>
  </si>
  <si>
    <t>PK611130</t>
  </si>
  <si>
    <t>PG71129</t>
  </si>
  <si>
    <t xml:space="preserve">REGISTRO DE INDICADORES DE PRODUCCIÓN </t>
  </si>
  <si>
    <t>RC-CA-24                                               REV:00                                          06/08/2012</t>
  </si>
  <si>
    <t xml:space="preserve">Maquina:  H07 Cincinnati Milacron Inyectora </t>
  </si>
  <si>
    <t xml:space="preserve">REGISTRO INDICADORES DE PRODUCCIÓN </t>
  </si>
  <si>
    <t>RC-CA-24                       REV:00                         06/8/2012</t>
  </si>
  <si>
    <t xml:space="preserve">702 NAT </t>
  </si>
  <si>
    <t>NT11203</t>
  </si>
  <si>
    <t>PG11203</t>
  </si>
  <si>
    <t>PG21203</t>
  </si>
  <si>
    <t>PK11204</t>
  </si>
  <si>
    <t>PK21204</t>
  </si>
  <si>
    <t>ESTANDAR</t>
  </si>
  <si>
    <t>KILOS</t>
  </si>
  <si>
    <t>SCRAP</t>
  </si>
  <si>
    <t>KG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</si>
  <si>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</si>
  <si>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</si>
  <si>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</si>
  <si>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</si>
  <si>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</si>
  <si>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</si>
  <si>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</si>
  <si>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</si>
  <si>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</si>
  <si>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</si>
  <si>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</si>
  <si>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</si>
  <si>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Promedios</t>
  </si>
  <si>
    <t xml:space="preserve">PROCESO DE INYECCIÓN 2012 </t>
  </si>
  <si>
    <t xml:space="preserve">PIEZAS OK </t>
  </si>
  <si>
    <t xml:space="preserve">EFICIENCIA </t>
  </si>
  <si>
    <t xml:space="preserve">SCRAP KG              </t>
  </si>
  <si>
    <t xml:space="preserve">PNC                   KG </t>
  </si>
  <si>
    <t xml:space="preserve">ELABORO:  ING. LOURDES TRISTAN </t>
  </si>
  <si>
    <t>FIRMA: ________________________</t>
  </si>
  <si>
    <t>Uper</t>
  </si>
  <si>
    <t>NT21210</t>
  </si>
  <si>
    <t>UPER</t>
  </si>
  <si>
    <t>CAF</t>
  </si>
  <si>
    <t>NT10104</t>
  </si>
  <si>
    <t>662KG</t>
  </si>
  <si>
    <t>PK10108</t>
  </si>
  <si>
    <t>PK20108</t>
  </si>
  <si>
    <t>PC10108</t>
  </si>
  <si>
    <t xml:space="preserve">NO SE REPORTO PESO DE PNC </t>
  </si>
  <si>
    <t xml:space="preserve">nº DE LOTE </t>
  </si>
  <si>
    <t>CL120105T-76</t>
  </si>
  <si>
    <t>CL120105T-90</t>
  </si>
  <si>
    <t>2LMY1152/185978</t>
  </si>
  <si>
    <t>PK30115</t>
  </si>
  <si>
    <t>NT20115</t>
  </si>
  <si>
    <t>PG10115</t>
  </si>
  <si>
    <t>Cente</t>
  </si>
  <si>
    <t>PK40122</t>
  </si>
  <si>
    <t>PK50122</t>
  </si>
  <si>
    <t>PK660116</t>
  </si>
  <si>
    <t>Fron</t>
  </si>
  <si>
    <t>NT10206</t>
  </si>
  <si>
    <t>50500429T-75</t>
  </si>
  <si>
    <t>PK10206</t>
  </si>
  <si>
    <t>PK20206</t>
  </si>
  <si>
    <t>50500474T-81</t>
  </si>
  <si>
    <t>CL120105T-86</t>
  </si>
  <si>
    <t>Upr N</t>
  </si>
  <si>
    <t>PK30213</t>
  </si>
  <si>
    <t>PK40213</t>
  </si>
  <si>
    <t>50500471T-79</t>
  </si>
  <si>
    <t>50500474T-80</t>
  </si>
  <si>
    <t>PK40212</t>
  </si>
  <si>
    <t>PK50220</t>
  </si>
  <si>
    <t>PK60220</t>
  </si>
  <si>
    <t>50500474T-66</t>
  </si>
  <si>
    <t>50500474T-71</t>
  </si>
  <si>
    <t>cent</t>
  </si>
  <si>
    <t>PK70226</t>
  </si>
  <si>
    <t>PK80226</t>
  </si>
  <si>
    <t>PK90226</t>
  </si>
  <si>
    <t>50500474T-82</t>
  </si>
  <si>
    <t>50500474T-72</t>
  </si>
  <si>
    <t xml:space="preserve">UPR C </t>
  </si>
  <si>
    <t>PK10306</t>
  </si>
  <si>
    <t>50500474T-92</t>
  </si>
  <si>
    <t>PK30212</t>
  </si>
  <si>
    <t>PK10402</t>
  </si>
  <si>
    <t>PK20402</t>
  </si>
  <si>
    <t>50500474T-86</t>
  </si>
  <si>
    <t>50500474T-73</t>
  </si>
  <si>
    <t>50500474T-83</t>
  </si>
  <si>
    <t>PK20326</t>
  </si>
  <si>
    <t>UPRN</t>
  </si>
  <si>
    <t xml:space="preserve">DEJARON QUEMAR LA BOMBA </t>
  </si>
  <si>
    <t>NT10419</t>
  </si>
  <si>
    <t>50500775T-79</t>
  </si>
  <si>
    <t>NT20422</t>
  </si>
  <si>
    <t>NT30422</t>
  </si>
  <si>
    <t>50500775T-82</t>
  </si>
  <si>
    <t>50500775T-83</t>
  </si>
  <si>
    <t xml:space="preserve">Eva </t>
  </si>
  <si>
    <t>50500709T-82</t>
  </si>
  <si>
    <t>PK30429</t>
  </si>
  <si>
    <t>PK40429</t>
  </si>
  <si>
    <t>NT10506</t>
  </si>
  <si>
    <t>50500775T-68</t>
  </si>
  <si>
    <t>PK10514</t>
  </si>
  <si>
    <t>PK20514</t>
  </si>
  <si>
    <t>50500475T-89</t>
  </si>
  <si>
    <t>50500709T-78</t>
  </si>
  <si>
    <t>PK30528</t>
  </si>
  <si>
    <t>PK40528</t>
  </si>
  <si>
    <t>50500475T-82</t>
  </si>
  <si>
    <t>50500475T-74</t>
  </si>
  <si>
    <t>FRON</t>
  </si>
  <si>
    <t>Armr</t>
  </si>
  <si>
    <t>PK30422</t>
  </si>
  <si>
    <t>PK10604</t>
  </si>
  <si>
    <t>PK20604</t>
  </si>
  <si>
    <t>50500709T-86</t>
  </si>
  <si>
    <t>50500709T-88</t>
  </si>
  <si>
    <t>PK30611</t>
  </si>
  <si>
    <t>50500475T-81</t>
  </si>
  <si>
    <t>PK40618</t>
  </si>
  <si>
    <t>50500475T-79</t>
  </si>
  <si>
    <t>UPR NG</t>
  </si>
  <si>
    <t xml:space="preserve">Fron </t>
  </si>
  <si>
    <t>50500475T-94</t>
  </si>
  <si>
    <t>PK20716</t>
  </si>
  <si>
    <t>50500709T-80</t>
  </si>
  <si>
    <t>PK30730</t>
  </si>
  <si>
    <t>PK40730</t>
  </si>
  <si>
    <t>PK50730</t>
  </si>
  <si>
    <t>NT10730</t>
  </si>
  <si>
    <t>NT20730</t>
  </si>
  <si>
    <t>PG10730</t>
  </si>
  <si>
    <t>50500475T-70</t>
  </si>
  <si>
    <t>PK60730</t>
  </si>
  <si>
    <t>50500475T-78</t>
  </si>
  <si>
    <t>50500475T-80</t>
  </si>
  <si>
    <t>50500899T-74</t>
  </si>
  <si>
    <t>50500899T-80</t>
  </si>
  <si>
    <t>3BMY1143</t>
  </si>
  <si>
    <t xml:space="preserve">Luis Fernando </t>
  </si>
  <si>
    <t xml:space="preserve">no </t>
  </si>
  <si>
    <t>M-03</t>
  </si>
  <si>
    <t>NT10813</t>
  </si>
  <si>
    <t>50500899T-89</t>
  </si>
  <si>
    <t>PG10813</t>
  </si>
  <si>
    <t>3EMY1126</t>
  </si>
  <si>
    <t xml:space="preserve">Armr </t>
  </si>
  <si>
    <t>PK10813</t>
  </si>
  <si>
    <t>PK20813</t>
  </si>
  <si>
    <t>PK10910</t>
  </si>
  <si>
    <t>PK30910</t>
  </si>
  <si>
    <t>Luis Fernando</t>
  </si>
  <si>
    <t xml:space="preserve">PG05 </t>
  </si>
  <si>
    <t>NT11001</t>
  </si>
  <si>
    <t>50501280T-88</t>
  </si>
  <si>
    <t>PK11001</t>
  </si>
  <si>
    <t>50500709T-16</t>
  </si>
  <si>
    <t xml:space="preserve">GABRIEL </t>
  </si>
  <si>
    <t>PK21008</t>
  </si>
  <si>
    <t>PK31008</t>
  </si>
  <si>
    <t>50500709T-79</t>
  </si>
  <si>
    <t>PG11017</t>
  </si>
  <si>
    <t>NT11106</t>
  </si>
  <si>
    <t>PK11106</t>
  </si>
  <si>
    <t>PK21106</t>
  </si>
  <si>
    <t>50701944T-82</t>
  </si>
  <si>
    <t>50500709T-94</t>
  </si>
  <si>
    <t>50701912T-76</t>
  </si>
  <si>
    <t xml:space="preserve">Maquina:  M-01 Cincinnati Milacron Inyectora </t>
  </si>
  <si>
    <t>PG11119</t>
  </si>
  <si>
    <t>PK31119</t>
  </si>
  <si>
    <t>PK41119</t>
  </si>
  <si>
    <t>3FMY1101</t>
  </si>
  <si>
    <t>50701944T-69</t>
  </si>
  <si>
    <t>50500709T-11</t>
  </si>
  <si>
    <t>PK21203</t>
  </si>
  <si>
    <t>50701930T-77</t>
  </si>
  <si>
    <t>PK11203</t>
  </si>
  <si>
    <t>50701944T-78</t>
  </si>
  <si>
    <t>3FMY1103</t>
  </si>
  <si>
    <t xml:space="preserve">Cent  </t>
  </si>
  <si>
    <t>Bonilla</t>
  </si>
  <si>
    <t>CentH</t>
  </si>
  <si>
    <t xml:space="preserve">Ernesto </t>
  </si>
  <si>
    <t xml:space="preserve">Martin </t>
  </si>
  <si>
    <t xml:space="preserve">Israel </t>
  </si>
  <si>
    <t>OutH</t>
  </si>
  <si>
    <t xml:space="preserve">Nº LOTE </t>
  </si>
  <si>
    <t>ABS 0345</t>
  </si>
  <si>
    <t>LBS</t>
  </si>
  <si>
    <t xml:space="preserve">NR </t>
  </si>
  <si>
    <t>AB10303</t>
  </si>
  <si>
    <t>AB20306</t>
  </si>
  <si>
    <t>AB30310</t>
  </si>
  <si>
    <t>AB40313</t>
  </si>
  <si>
    <t>AB50320</t>
  </si>
  <si>
    <t>AB10225</t>
  </si>
  <si>
    <t>NR</t>
  </si>
  <si>
    <t>martin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</si>
</sst>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%"/>
  </numFmts>
  <fonts count="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BankGothic Md BT"/>
      <family val="2"/>
    </font>
    <font>
      <sz val="11"/>
      <color rgb="FFFF0000"/>
      <name val="BankGothic Md BT"/>
      <family val="2"/>
    </font>
    <font>
      <b/>
      <sz val="14"/>
      <color theme="1"/>
      <name val="BankGothic Md BT"/>
      <family val="2"/>
    </font>
    <font>
      <b/>
      <sz val="3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name val="Bodoni MT Condensed"/>
      <family val="1"/>
    </font>
    <font>
      <b/>
      <sz val="9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22"/>
      <color theme="1"/>
      <name val="BankGothic Md BT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7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</borders>
  <cellStyleXfs count="3">
    <xf numFmtId="0" fontId="0" fillId="0" borderId="0"/>
    <xf numFmtId="0" fontId="11" fillId="0" borderId="0"/>
    <xf numFmtId="0" fontId="26" fillId="0" borderId="0"/>
  </cellStyleXfs>
  <cellXfs count="893">
    <xf numFmtId="0" fontId="0" fillId="0" borderId="0" xfId="0"/>
    <xf numFmtId="0" fontId="0" fillId="0" borderId="11" xfId="0" applyBorder="1"/>
    <xf numFmtId="0" fontId="0" fillId="0" borderId="12" xfId="0" applyBorder="1"/>
    <xf numFmtId="0" fontId="0" fillId="0" borderId="13" xfId="0" applyFill="1" applyBorder="1"/>
    <xf numFmtId="0" fontId="0" fillId="0" borderId="13" xfId="0" applyBorder="1"/>
    <xf numFmtId="0" fontId="0" fillId="0" borderId="0" xfId="0" applyBorder="1"/>
    <xf numFmtId="0" fontId="0" fillId="0" borderId="15" xfId="0" applyBorder="1"/>
    <xf numFmtId="0" fontId="0" fillId="0" borderId="14" xfId="0" applyBorder="1"/>
    <xf numFmtId="0" fontId="0" fillId="0" borderId="0" xfId="0" applyBorder="1" applyAlignment="1">
      <alignment horizontal="center"/>
    </xf>
    <xf numFmtId="9" fontId="0" fillId="0" borderId="12" xfId="0" applyNumberFormat="1" applyBorder="1"/>
    <xf numFmtId="9" fontId="2" fillId="0" borderId="12" xfId="0" applyNumberFormat="1" applyFont="1" applyBorder="1"/>
    <xf numFmtId="0" fontId="0" fillId="0" borderId="18" xfId="0" applyBorder="1"/>
    <xf numFmtId="0" fontId="0" fillId="0" borderId="20" xfId="0" applyBorder="1"/>
    <xf numFmtId="0" fontId="2" fillId="0" borderId="20" xfId="0" applyFont="1" applyBorder="1"/>
    <xf numFmtId="0" fontId="0" fillId="0" borderId="21" xfId="0" applyBorder="1"/>
    <xf numFmtId="0" fontId="0" fillId="0" borderId="22" xfId="0" applyBorder="1" applyAlignment="1">
      <alignment horizontal="center"/>
    </xf>
    <xf numFmtId="0" fontId="0" fillId="0" borderId="23" xfId="0" applyBorder="1"/>
    <xf numFmtId="15" fontId="2" fillId="0" borderId="25" xfId="0" applyNumberFormat="1" applyFont="1" applyBorder="1"/>
    <xf numFmtId="15" fontId="2" fillId="0" borderId="24" xfId="0" applyNumberFormat="1" applyFont="1" applyBorder="1"/>
    <xf numFmtId="0" fontId="0" fillId="0" borderId="22" xfId="0" applyBorder="1"/>
    <xf numFmtId="0" fontId="0" fillId="0" borderId="0" xfId="0" applyFill="1" applyBorder="1"/>
    <xf numFmtId="0" fontId="2" fillId="2" borderId="18" xfId="0" applyFont="1" applyFill="1" applyBorder="1"/>
    <xf numFmtId="0" fontId="3" fillId="0" borderId="18" xfId="0" applyFont="1" applyBorder="1"/>
    <xf numFmtId="164" fontId="3" fillId="0" borderId="18" xfId="0" applyNumberFormat="1" applyFont="1" applyBorder="1"/>
    <xf numFmtId="0" fontId="0" fillId="2" borderId="18" xfId="0" applyFill="1" applyBorder="1"/>
    <xf numFmtId="0" fontId="3" fillId="0" borderId="26" xfId="0" applyFont="1" applyBorder="1"/>
    <xf numFmtId="0" fontId="0" fillId="0" borderId="27" xfId="0" applyBorder="1"/>
    <xf numFmtId="0" fontId="3" fillId="0" borderId="28" xfId="0" applyFont="1" applyBorder="1"/>
    <xf numFmtId="0" fontId="0" fillId="0" borderId="29" xfId="0" applyBorder="1"/>
    <xf numFmtId="0" fontId="3" fillId="0" borderId="30" xfId="0" applyFont="1" applyBorder="1"/>
    <xf numFmtId="0" fontId="0" fillId="0" borderId="31" xfId="0" applyBorder="1"/>
    <xf numFmtId="0" fontId="3" fillId="0" borderId="17" xfId="0" applyFont="1" applyBorder="1"/>
    <xf numFmtId="0" fontId="0" fillId="0" borderId="19" xfId="0" applyBorder="1"/>
    <xf numFmtId="0" fontId="0" fillId="0" borderId="34" xfId="0" applyBorder="1"/>
    <xf numFmtId="0" fontId="3" fillId="0" borderId="34" xfId="0" applyFont="1" applyBorder="1"/>
    <xf numFmtId="0" fontId="0" fillId="0" borderId="36" xfId="0" applyBorder="1"/>
    <xf numFmtId="0" fontId="0" fillId="4" borderId="1" xfId="0" applyFill="1" applyBorder="1"/>
    <xf numFmtId="0" fontId="0" fillId="4" borderId="8" xfId="0" applyFill="1" applyBorder="1"/>
    <xf numFmtId="0" fontId="0" fillId="3" borderId="11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" xfId="0" applyFill="1" applyBorder="1"/>
    <xf numFmtId="0" fontId="0" fillId="3" borderId="7" xfId="0" applyFill="1" applyBorder="1"/>
    <xf numFmtId="0" fontId="3" fillId="5" borderId="11" xfId="0" applyFont="1" applyFill="1" applyBorder="1" applyAlignment="1">
      <alignment horizontal="center"/>
    </xf>
    <xf numFmtId="0" fontId="0" fillId="5" borderId="32" xfId="0" applyFill="1" applyBorder="1"/>
    <xf numFmtId="0" fontId="0" fillId="5" borderId="33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11" xfId="0" applyFill="1" applyBorder="1"/>
    <xf numFmtId="0" fontId="0" fillId="2" borderId="13" xfId="0" applyFill="1" applyBorder="1"/>
    <xf numFmtId="0" fontId="0" fillId="2" borderId="12" xfId="0" applyFill="1" applyBorder="1"/>
    <xf numFmtId="0" fontId="0" fillId="2" borderId="15" xfId="0" applyFill="1" applyBorder="1"/>
    <xf numFmtId="0" fontId="0" fillId="2" borderId="0" xfId="0" applyFill="1" applyBorder="1"/>
    <xf numFmtId="0" fontId="0" fillId="2" borderId="14" xfId="0" applyFill="1" applyBorder="1"/>
    <xf numFmtId="0" fontId="0" fillId="2" borderId="1" xfId="0" applyFill="1" applyBorder="1" applyAlignment="1">
      <alignment horizontal="center"/>
    </xf>
    <xf numFmtId="0" fontId="3" fillId="2" borderId="1" xfId="0" applyFont="1" applyFill="1" applyBorder="1"/>
    <xf numFmtId="0" fontId="0" fillId="2" borderId="1" xfId="0" applyFill="1" applyBorder="1"/>
    <xf numFmtId="0" fontId="0" fillId="2" borderId="25" xfId="0" applyFill="1" applyBorder="1"/>
    <xf numFmtId="0" fontId="2" fillId="2" borderId="22" xfId="0" applyFont="1" applyFill="1" applyBorder="1"/>
    <xf numFmtId="0" fontId="2" fillId="2" borderId="37" xfId="0" applyFont="1" applyFill="1" applyBorder="1"/>
    <xf numFmtId="0" fontId="0" fillId="2" borderId="38" xfId="0" applyFill="1" applyBorder="1"/>
    <xf numFmtId="0" fontId="0" fillId="2" borderId="39" xfId="0" applyFill="1" applyBorder="1"/>
    <xf numFmtId="0" fontId="0" fillId="2" borderId="24" xfId="0" applyFill="1" applyBorder="1"/>
    <xf numFmtId="0" fontId="0" fillId="2" borderId="23" xfId="0" applyFill="1" applyBorder="1"/>
    <xf numFmtId="0" fontId="0" fillId="2" borderId="40" xfId="0" applyFill="1" applyBorder="1"/>
    <xf numFmtId="0" fontId="4" fillId="2" borderId="11" xfId="0" applyFont="1" applyFill="1" applyBorder="1"/>
    <xf numFmtId="0" fontId="4" fillId="2" borderId="12" xfId="0" applyFont="1" applyFill="1" applyBorder="1"/>
    <xf numFmtId="0" fontId="0" fillId="2" borderId="13" xfId="0" applyFill="1" applyBorder="1" applyAlignment="1">
      <alignment horizontal="center"/>
    </xf>
    <xf numFmtId="0" fontId="3" fillId="2" borderId="13" xfId="0" applyFont="1" applyFill="1" applyBorder="1"/>
    <xf numFmtId="0" fontId="2" fillId="2" borderId="12" xfId="0" applyFont="1" applyFill="1" applyBorder="1"/>
    <xf numFmtId="0" fontId="0" fillId="2" borderId="7" xfId="0" applyFill="1" applyBorder="1"/>
    <xf numFmtId="0" fontId="0" fillId="6" borderId="11" xfId="0" applyFill="1" applyBorder="1"/>
    <xf numFmtId="0" fontId="0" fillId="6" borderId="13" xfId="0" applyFill="1" applyBorder="1"/>
    <xf numFmtId="0" fontId="0" fillId="6" borderId="12" xfId="0" applyFill="1" applyBorder="1"/>
    <xf numFmtId="0" fontId="0" fillId="6" borderId="1" xfId="0" applyFill="1" applyBorder="1"/>
    <xf numFmtId="0" fontId="0" fillId="4" borderId="11" xfId="0" applyFill="1" applyBorder="1"/>
    <xf numFmtId="0" fontId="0" fillId="4" borderId="13" xfId="0" applyFill="1" applyBorder="1"/>
    <xf numFmtId="0" fontId="0" fillId="4" borderId="12" xfId="0" applyFill="1" applyBorder="1"/>
    <xf numFmtId="0" fontId="6" fillId="0" borderId="0" xfId="0" applyFont="1"/>
    <xf numFmtId="0" fontId="0" fillId="6" borderId="16" xfId="0" applyFill="1" applyBorder="1"/>
    <xf numFmtId="0" fontId="0" fillId="6" borderId="35" xfId="0" applyFill="1" applyBorder="1"/>
    <xf numFmtId="0" fontId="1" fillId="6" borderId="36" xfId="0" applyFont="1" applyFill="1" applyBorder="1"/>
    <xf numFmtId="0" fontId="1" fillId="4" borderId="13" xfId="0" applyFont="1" applyFill="1" applyBorder="1" applyAlignment="1">
      <alignment horizontal="center"/>
    </xf>
    <xf numFmtId="2" fontId="0" fillId="0" borderId="0" xfId="0" applyNumberFormat="1"/>
    <xf numFmtId="2" fontId="0" fillId="2" borderId="3" xfId="0" applyNumberFormat="1" applyFill="1" applyBorder="1"/>
    <xf numFmtId="2" fontId="0" fillId="2" borderId="11" xfId="0" applyNumberFormat="1" applyFill="1" applyBorder="1"/>
    <xf numFmtId="2" fontId="0" fillId="2" borderId="12" xfId="0" applyNumberFormat="1" applyFill="1" applyBorder="1"/>
    <xf numFmtId="2" fontId="0" fillId="2" borderId="18" xfId="0" applyNumberFormat="1" applyFill="1" applyBorder="1"/>
    <xf numFmtId="2" fontId="0" fillId="0" borderId="20" xfId="0" applyNumberFormat="1" applyBorder="1"/>
    <xf numFmtId="0" fontId="4" fillId="2" borderId="1" xfId="0" applyFont="1" applyFill="1" applyBorder="1" applyAlignment="1">
      <alignment horizontal="center"/>
    </xf>
    <xf numFmtId="2" fontId="0" fillId="0" borderId="18" xfId="0" applyNumberFormat="1" applyBorder="1"/>
    <xf numFmtId="0" fontId="0" fillId="2" borderId="22" xfId="0" applyFill="1" applyBorder="1"/>
    <xf numFmtId="15" fontId="2" fillId="0" borderId="42" xfId="0" applyNumberFormat="1" applyFont="1" applyBorder="1"/>
    <xf numFmtId="0" fontId="0" fillId="0" borderId="43" xfId="0" applyBorder="1"/>
    <xf numFmtId="0" fontId="2" fillId="2" borderId="43" xfId="0" applyFont="1" applyFill="1" applyBorder="1"/>
    <xf numFmtId="164" fontId="3" fillId="0" borderId="43" xfId="0" applyNumberFormat="1" applyFont="1" applyBorder="1"/>
    <xf numFmtId="0" fontId="0" fillId="2" borderId="43" xfId="0" applyFill="1" applyBorder="1"/>
    <xf numFmtId="0" fontId="3" fillId="0" borderId="43" xfId="0" applyFont="1" applyBorder="1"/>
    <xf numFmtId="0" fontId="3" fillId="0" borderId="44" xfId="0" applyFont="1" applyBorder="1"/>
    <xf numFmtId="0" fontId="3" fillId="0" borderId="16" xfId="0" applyFont="1" applyBorder="1"/>
    <xf numFmtId="0" fontId="0" fillId="0" borderId="46" xfId="0" applyBorder="1"/>
    <xf numFmtId="2" fontId="0" fillId="0" borderId="43" xfId="0" applyNumberFormat="1" applyBorder="1"/>
    <xf numFmtId="0" fontId="0" fillId="0" borderId="44" xfId="0" applyBorder="1"/>
    <xf numFmtId="0" fontId="0" fillId="0" borderId="47" xfId="0" applyBorder="1"/>
    <xf numFmtId="0" fontId="2" fillId="2" borderId="23" xfId="0" applyFont="1" applyFill="1" applyBorder="1"/>
    <xf numFmtId="164" fontId="3" fillId="0" borderId="23" xfId="0" applyNumberFormat="1" applyFont="1" applyBorder="1"/>
    <xf numFmtId="0" fontId="3" fillId="0" borderId="23" xfId="0" applyFont="1" applyBorder="1"/>
    <xf numFmtId="0" fontId="3" fillId="0" borderId="49" xfId="0" applyFont="1" applyBorder="1"/>
    <xf numFmtId="0" fontId="3" fillId="0" borderId="36" xfId="0" applyFont="1" applyBorder="1"/>
    <xf numFmtId="0" fontId="0" fillId="0" borderId="50" xfId="0" applyBorder="1"/>
    <xf numFmtId="0" fontId="0" fillId="0" borderId="24" xfId="0" applyBorder="1"/>
    <xf numFmtId="0" fontId="0" fillId="0" borderId="51" xfId="0" applyBorder="1"/>
    <xf numFmtId="0" fontId="0" fillId="0" borderId="52" xfId="0" applyBorder="1"/>
    <xf numFmtId="2" fontId="0" fillId="0" borderId="23" xfId="0" applyNumberFormat="1" applyBorder="1"/>
    <xf numFmtId="0" fontId="0" fillId="0" borderId="49" xfId="0" applyBorder="1"/>
    <xf numFmtId="0" fontId="0" fillId="0" borderId="40" xfId="0" applyBorder="1"/>
    <xf numFmtId="15" fontId="2" fillId="0" borderId="0" xfId="0" applyNumberFormat="1" applyFont="1" applyBorder="1"/>
    <xf numFmtId="2" fontId="0" fillId="0" borderId="0" xfId="0" applyNumberFormat="1" applyBorder="1"/>
    <xf numFmtId="15" fontId="2" fillId="0" borderId="0" xfId="0" applyNumberFormat="1" applyFont="1" applyFill="1" applyBorder="1"/>
    <xf numFmtId="0" fontId="0" fillId="0" borderId="0" xfId="0" applyFill="1" applyBorder="1" applyAlignment="1">
      <alignment horizontal="center"/>
    </xf>
    <xf numFmtId="0" fontId="2" fillId="0" borderId="0" xfId="0" applyFont="1" applyFill="1" applyBorder="1"/>
    <xf numFmtId="164" fontId="3" fillId="0" borderId="0" xfId="0" applyNumberFormat="1" applyFont="1" applyFill="1" applyBorder="1"/>
    <xf numFmtId="0" fontId="3" fillId="0" borderId="0" xfId="0" applyFont="1" applyFill="1" applyBorder="1"/>
    <xf numFmtId="2" fontId="0" fillId="0" borderId="0" xfId="0" applyNumberFormat="1" applyFill="1" applyBorder="1"/>
    <xf numFmtId="0" fontId="0" fillId="0" borderId="43" xfId="0" applyBorder="1" applyAlignment="1">
      <alignment horizontal="center"/>
    </xf>
    <xf numFmtId="0" fontId="3" fillId="0" borderId="35" xfId="0" applyFont="1" applyBorder="1"/>
    <xf numFmtId="0" fontId="3" fillId="0" borderId="42" xfId="0" applyFont="1" applyBorder="1"/>
    <xf numFmtId="0" fontId="3" fillId="0" borderId="45" xfId="0" applyFont="1" applyBorder="1"/>
    <xf numFmtId="2" fontId="0" fillId="2" borderId="43" xfId="0" applyNumberFormat="1" applyFill="1" applyBorder="1"/>
    <xf numFmtId="0" fontId="2" fillId="0" borderId="0" xfId="0" applyFont="1" applyBorder="1"/>
    <xf numFmtId="0" fontId="0" fillId="0" borderId="0" xfId="0" applyFill="1"/>
    <xf numFmtId="0" fontId="4" fillId="0" borderId="0" xfId="0" applyFont="1" applyFill="1" applyBorder="1"/>
    <xf numFmtId="0" fontId="1" fillId="0" borderId="0" xfId="0" applyFont="1" applyFill="1" applyBorder="1"/>
    <xf numFmtId="0" fontId="4" fillId="0" borderId="0" xfId="0" applyFont="1" applyFill="1" applyBorder="1" applyAlignment="1">
      <alignment horizontal="center"/>
    </xf>
    <xf numFmtId="9" fontId="2" fillId="0" borderId="0" xfId="0" applyNumberFormat="1" applyFont="1" applyFill="1" applyBorder="1"/>
    <xf numFmtId="9" fontId="0" fillId="0" borderId="0" xfId="0" applyNumberFormat="1" applyFill="1" applyBorder="1"/>
    <xf numFmtId="0" fontId="0" fillId="0" borderId="48" xfId="0" applyBorder="1"/>
    <xf numFmtId="0" fontId="0" fillId="6" borderId="22" xfId="0" applyFill="1" applyBorder="1"/>
    <xf numFmtId="0" fontId="0" fillId="3" borderId="22" xfId="0" applyFill="1" applyBorder="1" applyAlignment="1">
      <alignment horizontal="center"/>
    </xf>
    <xf numFmtId="0" fontId="0" fillId="0" borderId="48" xfId="0" applyBorder="1" applyAlignment="1">
      <alignment horizontal="center"/>
    </xf>
    <xf numFmtId="0" fontId="3" fillId="5" borderId="22" xfId="0" applyFont="1" applyFill="1" applyBorder="1" applyAlignment="1">
      <alignment horizontal="center"/>
    </xf>
    <xf numFmtId="0" fontId="0" fillId="2" borderId="41" xfId="0" applyFill="1" applyBorder="1"/>
    <xf numFmtId="2" fontId="0" fillId="2" borderId="48" xfId="0" applyNumberFormat="1" applyFill="1" applyBorder="1"/>
    <xf numFmtId="0" fontId="0" fillId="2" borderId="48" xfId="0" applyFill="1" applyBorder="1"/>
    <xf numFmtId="0" fontId="0" fillId="2" borderId="55" xfId="0" applyFill="1" applyBorder="1"/>
    <xf numFmtId="0" fontId="0" fillId="4" borderId="22" xfId="0" applyFill="1" applyBorder="1"/>
    <xf numFmtId="0" fontId="0" fillId="0" borderId="37" xfId="0" applyBorder="1"/>
    <xf numFmtId="0" fontId="0" fillId="0" borderId="39" xfId="0" applyBorder="1"/>
    <xf numFmtId="0" fontId="4" fillId="2" borderId="23" xfId="0" applyFont="1" applyFill="1" applyBorder="1"/>
    <xf numFmtId="0" fontId="0" fillId="2" borderId="52" xfId="0" applyFill="1" applyBorder="1"/>
    <xf numFmtId="0" fontId="0" fillId="6" borderId="23" xfId="0" applyFill="1" applyBorder="1"/>
    <xf numFmtId="0" fontId="0" fillId="3" borderId="20" xfId="0" applyFill="1" applyBorder="1"/>
    <xf numFmtId="0" fontId="0" fillId="4" borderId="27" xfId="0" applyFill="1" applyBorder="1"/>
    <xf numFmtId="0" fontId="0" fillId="3" borderId="52" xfId="0" applyFill="1" applyBorder="1"/>
    <xf numFmtId="0" fontId="0" fillId="5" borderId="19" xfId="0" applyFill="1" applyBorder="1"/>
    <xf numFmtId="0" fontId="0" fillId="5" borderId="21" xfId="0" applyFill="1" applyBorder="1"/>
    <xf numFmtId="0" fontId="0" fillId="0" borderId="51" xfId="0" applyFill="1" applyBorder="1"/>
    <xf numFmtId="2" fontId="0" fillId="2" borderId="23" xfId="0" applyNumberFormat="1" applyFill="1" applyBorder="1"/>
    <xf numFmtId="0" fontId="4" fillId="2" borderId="20" xfId="0" applyFont="1" applyFill="1" applyBorder="1" applyAlignment="1">
      <alignment horizontal="center"/>
    </xf>
    <xf numFmtId="0" fontId="3" fillId="2" borderId="20" xfId="0" applyFont="1" applyFill="1" applyBorder="1"/>
    <xf numFmtId="0" fontId="0" fillId="2" borderId="20" xfId="0" applyFill="1" applyBorder="1"/>
    <xf numFmtId="0" fontId="0" fillId="2" borderId="20" xfId="0" applyFill="1" applyBorder="1" applyAlignment="1">
      <alignment horizontal="center"/>
    </xf>
    <xf numFmtId="0" fontId="0" fillId="4" borderId="23" xfId="0" applyFill="1" applyBorder="1"/>
    <xf numFmtId="9" fontId="2" fillId="0" borderId="23" xfId="0" applyNumberFormat="1" applyFont="1" applyBorder="1"/>
    <xf numFmtId="9" fontId="0" fillId="0" borderId="23" xfId="0" applyNumberFormat="1" applyBorder="1"/>
    <xf numFmtId="0" fontId="3" fillId="0" borderId="53" xfId="0" applyFont="1" applyBorder="1"/>
    <xf numFmtId="0" fontId="0" fillId="0" borderId="55" xfId="0" applyBorder="1"/>
    <xf numFmtId="0" fontId="0" fillId="0" borderId="41" xfId="0" applyBorder="1"/>
    <xf numFmtId="0" fontId="0" fillId="0" borderId="56" xfId="0" applyBorder="1"/>
    <xf numFmtId="0" fontId="0" fillId="2" borderId="17" xfId="0" applyFill="1" applyBorder="1"/>
    <xf numFmtId="2" fontId="0" fillId="0" borderId="56" xfId="0" applyNumberFormat="1" applyBorder="1"/>
    <xf numFmtId="2" fontId="0" fillId="2" borderId="22" xfId="0" applyNumberFormat="1" applyFill="1" applyBorder="1"/>
    <xf numFmtId="2" fontId="0" fillId="0" borderId="22" xfId="0" applyNumberFormat="1" applyBorder="1"/>
    <xf numFmtId="0" fontId="9" fillId="0" borderId="18" xfId="0" applyFont="1" applyFill="1" applyBorder="1"/>
    <xf numFmtId="0" fontId="9" fillId="0" borderId="20" xfId="0" applyFont="1" applyFill="1" applyBorder="1"/>
    <xf numFmtId="0" fontId="9" fillId="0" borderId="0" xfId="0" applyFont="1" applyFill="1"/>
    <xf numFmtId="0" fontId="10" fillId="0" borderId="28" xfId="0" applyFont="1" applyBorder="1"/>
    <xf numFmtId="0" fontId="10" fillId="0" borderId="36" xfId="0" applyFont="1" applyBorder="1"/>
    <xf numFmtId="0" fontId="10" fillId="0" borderId="0" xfId="0" applyFont="1"/>
    <xf numFmtId="0" fontId="10" fillId="0" borderId="16" xfId="0" applyFont="1" applyBorder="1"/>
    <xf numFmtId="0" fontId="10" fillId="0" borderId="0" xfId="0" applyFont="1" applyBorder="1"/>
    <xf numFmtId="15" fontId="2" fillId="0" borderId="38" xfId="0" applyNumberFormat="1" applyFont="1" applyBorder="1"/>
    <xf numFmtId="0" fontId="2" fillId="0" borderId="11" xfId="0" applyFont="1" applyBorder="1"/>
    <xf numFmtId="0" fontId="0" fillId="0" borderId="2" xfId="0" applyBorder="1"/>
    <xf numFmtId="0" fontId="0" fillId="0" borderId="59" xfId="0" applyBorder="1"/>
    <xf numFmtId="0" fontId="10" fillId="0" borderId="60" xfId="0" applyFont="1" applyBorder="1"/>
    <xf numFmtId="0" fontId="0" fillId="0" borderId="61" xfId="0" applyBorder="1"/>
    <xf numFmtId="0" fontId="0" fillId="0" borderId="3" xfId="0" applyBorder="1"/>
    <xf numFmtId="0" fontId="0" fillId="0" borderId="60" xfId="0" applyBorder="1"/>
    <xf numFmtId="2" fontId="0" fillId="0" borderId="11" xfId="0" applyNumberFormat="1" applyBorder="1"/>
    <xf numFmtId="0" fontId="0" fillId="0" borderId="62" xfId="0" applyBorder="1"/>
    <xf numFmtId="0" fontId="2" fillId="2" borderId="13" xfId="0" applyFont="1" applyFill="1" applyBorder="1"/>
    <xf numFmtId="0" fontId="2" fillId="2" borderId="39" xfId="0" applyFont="1" applyFill="1" applyBorder="1"/>
    <xf numFmtId="0" fontId="3" fillId="5" borderId="13" xfId="0" applyFont="1" applyFill="1" applyBorder="1" applyAlignment="1">
      <alignment horizontal="center"/>
    </xf>
    <xf numFmtId="2" fontId="0" fillId="2" borderId="0" xfId="0" applyNumberFormat="1" applyFill="1" applyBorder="1"/>
    <xf numFmtId="0" fontId="3" fillId="0" borderId="20" xfId="0" applyFont="1" applyBorder="1"/>
    <xf numFmtId="0" fontId="3" fillId="0" borderId="0" xfId="0" applyFont="1"/>
    <xf numFmtId="0" fontId="3" fillId="0" borderId="0" xfId="0" applyFont="1" applyBorder="1"/>
    <xf numFmtId="0" fontId="0" fillId="0" borderId="43" xfId="0" applyFill="1" applyBorder="1"/>
    <xf numFmtId="0" fontId="0" fillId="0" borderId="23" xfId="0" applyFill="1" applyBorder="1"/>
    <xf numFmtId="0" fontId="0" fillId="0" borderId="20" xfId="0" applyFill="1" applyBorder="1"/>
    <xf numFmtId="0" fontId="0" fillId="0" borderId="27" xfId="0" applyFill="1" applyBorder="1"/>
    <xf numFmtId="0" fontId="0" fillId="0" borderId="29" xfId="0" applyFill="1" applyBorder="1"/>
    <xf numFmtId="0" fontId="10" fillId="0" borderId="36" xfId="0" applyFont="1" applyFill="1" applyBorder="1"/>
    <xf numFmtId="0" fontId="0" fillId="0" borderId="50" xfId="0" applyFill="1" applyBorder="1"/>
    <xf numFmtId="0" fontId="0" fillId="0" borderId="19" xfId="0" applyFill="1" applyBorder="1"/>
    <xf numFmtId="0" fontId="0" fillId="0" borderId="31" xfId="0" applyFill="1" applyBorder="1"/>
    <xf numFmtId="0" fontId="0" fillId="0" borderId="36" xfId="0" applyFill="1" applyBorder="1"/>
    <xf numFmtId="0" fontId="0" fillId="0" borderId="52" xfId="0" applyFill="1" applyBorder="1"/>
    <xf numFmtId="2" fontId="0" fillId="0" borderId="20" xfId="0" applyNumberFormat="1" applyFill="1" applyBorder="1"/>
    <xf numFmtId="0" fontId="0" fillId="0" borderId="49" xfId="0" applyFill="1" applyBorder="1"/>
    <xf numFmtId="0" fontId="10" fillId="0" borderId="0" xfId="0" applyFont="1" applyFill="1" applyBorder="1"/>
    <xf numFmtId="0" fontId="0" fillId="0" borderId="13" xfId="0" applyBorder="1" applyAlignment="1">
      <alignment horizontal="center"/>
    </xf>
    <xf numFmtId="164" fontId="3" fillId="0" borderId="12" xfId="0" applyNumberFormat="1" applyFont="1" applyBorder="1"/>
    <xf numFmtId="0" fontId="3" fillId="0" borderId="12" xfId="0" applyFont="1" applyBorder="1"/>
    <xf numFmtId="0" fontId="3" fillId="0" borderId="5" xfId="0" applyFont="1" applyBorder="1"/>
    <xf numFmtId="0" fontId="3" fillId="0" borderId="63" xfId="0" applyFont="1" applyBorder="1"/>
    <xf numFmtId="0" fontId="10" fillId="0" borderId="63" xfId="0" applyFont="1" applyBorder="1"/>
    <xf numFmtId="0" fontId="3" fillId="0" borderId="64" xfId="0" applyFont="1" applyBorder="1"/>
    <xf numFmtId="0" fontId="3" fillId="0" borderId="6" xfId="0" applyFont="1" applyBorder="1"/>
    <xf numFmtId="2" fontId="0" fillId="0" borderId="12" xfId="0" applyNumberFormat="1" applyBorder="1"/>
    <xf numFmtId="0" fontId="0" fillId="0" borderId="17" xfId="0" applyBorder="1"/>
    <xf numFmtId="0" fontId="0" fillId="2" borderId="56" xfId="0" applyFill="1" applyBorder="1"/>
    <xf numFmtId="0" fontId="0" fillId="0" borderId="18" xfId="0" applyFill="1" applyBorder="1"/>
    <xf numFmtId="0" fontId="0" fillId="7" borderId="0" xfId="0" applyFill="1"/>
    <xf numFmtId="0" fontId="0" fillId="7" borderId="0" xfId="0" applyFill="1" applyAlignment="1">
      <alignment horizontal="center" vertical="center" wrapText="1"/>
    </xf>
    <xf numFmtId="3" fontId="0" fillId="7" borderId="0" xfId="0" applyNumberFormat="1" applyFill="1"/>
    <xf numFmtId="165" fontId="0" fillId="7" borderId="0" xfId="0" applyNumberFormat="1" applyFill="1"/>
    <xf numFmtId="17" fontId="13" fillId="7" borderId="53" xfId="0" applyNumberFormat="1" applyFont="1" applyFill="1" applyBorder="1" applyAlignment="1">
      <alignment horizontal="left"/>
    </xf>
    <xf numFmtId="0" fontId="0" fillId="7" borderId="48" xfId="0" applyFill="1" applyBorder="1"/>
    <xf numFmtId="3" fontId="0" fillId="7" borderId="48" xfId="0" applyNumberFormat="1" applyFill="1" applyBorder="1"/>
    <xf numFmtId="3" fontId="1" fillId="7" borderId="48" xfId="0" applyNumberFormat="1" applyFont="1" applyFill="1" applyBorder="1"/>
    <xf numFmtId="165" fontId="1" fillId="7" borderId="48" xfId="0" applyNumberFormat="1" applyFont="1" applyFill="1" applyBorder="1"/>
    <xf numFmtId="0" fontId="0" fillId="7" borderId="65" xfId="0" applyFill="1" applyBorder="1"/>
    <xf numFmtId="0" fontId="13" fillId="7" borderId="34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10" fillId="7" borderId="0" xfId="0" applyFont="1" applyFill="1" applyBorder="1" applyAlignment="1">
      <alignment horizontal="center" vertical="center" wrapText="1"/>
    </xf>
    <xf numFmtId="3" fontId="0" fillId="7" borderId="0" xfId="0" applyNumberFormat="1" applyFill="1" applyBorder="1" applyAlignment="1">
      <alignment horizontal="center" vertical="center" wrapText="1"/>
    </xf>
    <xf numFmtId="165" fontId="0" fillId="7" borderId="0" xfId="0" applyNumberFormat="1" applyFill="1" applyBorder="1" applyAlignment="1">
      <alignment horizontal="center" vertical="center" wrapText="1"/>
    </xf>
    <xf numFmtId="0" fontId="0" fillId="7" borderId="66" xfId="0" applyFill="1" applyBorder="1" applyAlignment="1">
      <alignment horizontal="center" vertical="center" wrapText="1"/>
    </xf>
    <xf numFmtId="0" fontId="0" fillId="7" borderId="34" xfId="0" applyFill="1" applyBorder="1" applyAlignment="1">
      <alignment horizontal="center" vertical="center"/>
    </xf>
    <xf numFmtId="0" fontId="0" fillId="7" borderId="0" xfId="0" applyFill="1" applyBorder="1"/>
    <xf numFmtId="3" fontId="6" fillId="7" borderId="0" xfId="0" applyNumberFormat="1" applyFont="1" applyFill="1" applyBorder="1" applyAlignment="1">
      <alignment horizontal="center" vertical="center"/>
    </xf>
    <xf numFmtId="3" fontId="13" fillId="7" borderId="0" xfId="0" applyNumberFormat="1" applyFont="1" applyFill="1" applyBorder="1" applyAlignment="1">
      <alignment horizontal="center" vertical="center"/>
    </xf>
    <xf numFmtId="165" fontId="13" fillId="7" borderId="0" xfId="0" applyNumberFormat="1" applyFont="1" applyFill="1" applyBorder="1" applyAlignment="1">
      <alignment horizontal="center" vertical="center"/>
    </xf>
    <xf numFmtId="9" fontId="13" fillId="7" borderId="0" xfId="0" applyNumberFormat="1" applyFont="1" applyFill="1" applyBorder="1" applyAlignment="1">
      <alignment horizontal="center" vertical="center"/>
    </xf>
    <xf numFmtId="4" fontId="13" fillId="7" borderId="0" xfId="0" applyNumberFormat="1" applyFont="1" applyFill="1" applyBorder="1" applyAlignment="1">
      <alignment horizontal="center" vertical="center"/>
    </xf>
    <xf numFmtId="10" fontId="13" fillId="7" borderId="0" xfId="0" applyNumberFormat="1" applyFont="1" applyFill="1" applyBorder="1" applyAlignment="1">
      <alignment horizontal="center" vertical="center"/>
    </xf>
    <xf numFmtId="2" fontId="14" fillId="7" borderId="66" xfId="0" applyNumberFormat="1" applyFont="1" applyFill="1" applyBorder="1" applyAlignment="1">
      <alignment horizontal="center" vertical="center"/>
    </xf>
    <xf numFmtId="0" fontId="0" fillId="7" borderId="50" xfId="0" applyFill="1" applyBorder="1"/>
    <xf numFmtId="0" fontId="0" fillId="7" borderId="51" xfId="0" applyFill="1" applyBorder="1"/>
    <xf numFmtId="3" fontId="6" fillId="7" borderId="51" xfId="0" applyNumberFormat="1" applyFont="1" applyFill="1" applyBorder="1" applyAlignment="1">
      <alignment horizontal="center" vertical="center"/>
    </xf>
    <xf numFmtId="165" fontId="0" fillId="7" borderId="51" xfId="0" applyNumberFormat="1" applyFill="1" applyBorder="1"/>
    <xf numFmtId="10" fontId="0" fillId="7" borderId="51" xfId="0" applyNumberFormat="1" applyFill="1" applyBorder="1"/>
    <xf numFmtId="2" fontId="14" fillId="7" borderId="57" xfId="0" applyNumberFormat="1" applyFont="1" applyFill="1" applyBorder="1" applyAlignment="1">
      <alignment horizontal="center" vertical="center"/>
    </xf>
    <xf numFmtId="3" fontId="6" fillId="7" borderId="0" xfId="0" applyNumberFormat="1" applyFont="1" applyFill="1" applyAlignment="1">
      <alignment horizontal="center" vertical="center"/>
    </xf>
    <xf numFmtId="10" fontId="0" fillId="7" borderId="0" xfId="0" applyNumberFormat="1" applyFill="1"/>
    <xf numFmtId="2" fontId="14" fillId="7" borderId="0" xfId="0" applyNumberFormat="1" applyFont="1" applyFill="1" applyAlignment="1">
      <alignment horizontal="center" vertical="center"/>
    </xf>
    <xf numFmtId="10" fontId="1" fillId="7" borderId="48" xfId="0" applyNumberFormat="1" applyFont="1" applyFill="1" applyBorder="1"/>
    <xf numFmtId="10" fontId="0" fillId="7" borderId="0" xfId="0" applyNumberFormat="1" applyFill="1" applyBorder="1" applyAlignment="1">
      <alignment horizontal="center" vertical="center" wrapText="1"/>
    </xf>
    <xf numFmtId="3" fontId="0" fillId="7" borderId="51" xfId="0" applyNumberFormat="1" applyFill="1" applyBorder="1"/>
    <xf numFmtId="0" fontId="0" fillId="7" borderId="57" xfId="0" applyFill="1" applyBorder="1"/>
    <xf numFmtId="0" fontId="0" fillId="7" borderId="34" xfId="0" applyFill="1" applyBorder="1"/>
    <xf numFmtId="15" fontId="16" fillId="0" borderId="0" xfId="0" applyNumberFormat="1" applyFont="1" applyBorder="1"/>
    <xf numFmtId="0" fontId="17" fillId="0" borderId="0" xfId="0" applyFont="1" applyBorder="1"/>
    <xf numFmtId="0" fontId="16" fillId="0" borderId="0" xfId="0" applyFont="1" applyBorder="1"/>
    <xf numFmtId="0" fontId="18" fillId="0" borderId="0" xfId="0" applyFont="1" applyBorder="1"/>
    <xf numFmtId="2" fontId="17" fillId="0" borderId="0" xfId="0" applyNumberFormat="1" applyFont="1" applyBorder="1"/>
    <xf numFmtId="0" fontId="17" fillId="0" borderId="0" xfId="0" applyFont="1"/>
    <xf numFmtId="0" fontId="17" fillId="0" borderId="0" xfId="0" applyFont="1" applyFill="1" applyBorder="1"/>
    <xf numFmtId="0" fontId="16" fillId="0" borderId="0" xfId="0" applyFont="1" applyFill="1" applyBorder="1"/>
    <xf numFmtId="0" fontId="19" fillId="0" borderId="0" xfId="0" applyFont="1" applyFill="1" applyBorder="1" applyAlignment="1">
      <alignment horizontal="center"/>
    </xf>
    <xf numFmtId="2" fontId="17" fillId="0" borderId="0" xfId="0" applyNumberFormat="1" applyFont="1" applyFill="1" applyBorder="1"/>
    <xf numFmtId="0" fontId="20" fillId="0" borderId="0" xfId="0" applyFont="1" applyFill="1" applyBorder="1"/>
    <xf numFmtId="0" fontId="19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9" fontId="16" fillId="0" borderId="0" xfId="0" applyNumberFormat="1" applyFont="1" applyFill="1" applyBorder="1"/>
    <xf numFmtId="9" fontId="17" fillId="0" borderId="0" xfId="0" applyNumberFormat="1" applyFont="1" applyFill="1" applyBorder="1"/>
    <xf numFmtId="2" fontId="17" fillId="0" borderId="0" xfId="0" applyNumberFormat="1" applyFont="1"/>
    <xf numFmtId="0" fontId="3" fillId="0" borderId="18" xfId="0" applyFont="1" applyFill="1" applyBorder="1"/>
    <xf numFmtId="0" fontId="3" fillId="0" borderId="26" xfId="0" applyFont="1" applyFill="1" applyBorder="1"/>
    <xf numFmtId="0" fontId="3" fillId="0" borderId="28" xfId="0" applyFont="1" applyFill="1" applyBorder="1"/>
    <xf numFmtId="0" fontId="10" fillId="0" borderId="28" xfId="0" applyFont="1" applyFill="1" applyBorder="1"/>
    <xf numFmtId="0" fontId="3" fillId="0" borderId="34" xfId="0" applyFont="1" applyFill="1" applyBorder="1"/>
    <xf numFmtId="0" fontId="3" fillId="0" borderId="17" xfId="0" applyFont="1" applyFill="1" applyBorder="1"/>
    <xf numFmtId="0" fontId="3" fillId="0" borderId="30" xfId="0" applyFont="1" applyFill="1" applyBorder="1"/>
    <xf numFmtId="0" fontId="0" fillId="0" borderId="14" xfId="0" applyFill="1" applyBorder="1"/>
    <xf numFmtId="2" fontId="0" fillId="0" borderId="18" xfId="0" applyNumberFormat="1" applyFill="1" applyBorder="1"/>
    <xf numFmtId="0" fontId="0" fillId="0" borderId="15" xfId="0" applyFill="1" applyBorder="1"/>
    <xf numFmtId="0" fontId="0" fillId="0" borderId="38" xfId="0" applyFill="1" applyBorder="1"/>
    <xf numFmtId="0" fontId="4" fillId="0" borderId="13" xfId="0" applyFont="1" applyFill="1" applyBorder="1"/>
    <xf numFmtId="0" fontId="2" fillId="0" borderId="13" xfId="0" applyFont="1" applyFill="1" applyBorder="1"/>
    <xf numFmtId="0" fontId="0" fillId="0" borderId="67" xfId="0" applyFill="1" applyBorder="1"/>
    <xf numFmtId="0" fontId="0" fillId="0" borderId="53" xfId="0" applyFill="1" applyBorder="1"/>
    <xf numFmtId="0" fontId="1" fillId="0" borderId="60" xfId="0" applyFont="1" applyFill="1" applyBorder="1"/>
    <xf numFmtId="2" fontId="0" fillId="0" borderId="13" xfId="0" applyNumberFormat="1" applyFill="1" applyBorder="1"/>
    <xf numFmtId="0" fontId="4" fillId="0" borderId="13" xfId="0" applyFont="1" applyFill="1" applyBorder="1" applyAlignment="1">
      <alignment horizontal="center"/>
    </xf>
    <xf numFmtId="0" fontId="3" fillId="0" borderId="13" xfId="0" applyFont="1" applyFill="1" applyBorder="1"/>
    <xf numFmtId="0" fontId="0" fillId="0" borderId="13" xfId="0" applyFill="1" applyBorder="1" applyAlignment="1">
      <alignment horizontal="center"/>
    </xf>
    <xf numFmtId="9" fontId="2" fillId="0" borderId="13" xfId="0" applyNumberFormat="1" applyFont="1" applyFill="1" applyBorder="1"/>
    <xf numFmtId="9" fontId="0" fillId="0" borderId="13" xfId="0" applyNumberFormat="1" applyFill="1" applyBorder="1"/>
    <xf numFmtId="164" fontId="3" fillId="0" borderId="0" xfId="0" applyNumberFormat="1" applyFont="1" applyBorder="1"/>
    <xf numFmtId="0" fontId="17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23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2" fontId="22" fillId="0" borderId="0" xfId="0" applyNumberFormat="1" applyFont="1" applyFill="1" applyBorder="1"/>
    <xf numFmtId="0" fontId="25" fillId="0" borderId="0" xfId="0" applyFont="1" applyFill="1" applyBorder="1"/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25" fillId="0" borderId="0" xfId="0" applyFont="1" applyFill="1" applyBorder="1" applyAlignment="1">
      <alignment horizontal="center"/>
    </xf>
    <xf numFmtId="9" fontId="23" fillId="0" borderId="0" xfId="0" applyNumberFormat="1" applyFont="1" applyFill="1" applyBorder="1"/>
    <xf numFmtId="9" fontId="22" fillId="0" borderId="0" xfId="0" applyNumberFormat="1" applyFont="1" applyFill="1" applyBorder="1"/>
    <xf numFmtId="0" fontId="22" fillId="0" borderId="0" xfId="0" applyFont="1" applyFill="1"/>
    <xf numFmtId="2" fontId="22" fillId="0" borderId="0" xfId="0" applyNumberFormat="1" applyFont="1" applyFill="1"/>
    <xf numFmtId="0" fontId="17" fillId="0" borderId="0" xfId="0" applyFont="1" applyFill="1"/>
    <xf numFmtId="2" fontId="17" fillId="0" borderId="0" xfId="0" applyNumberFormat="1" applyFont="1" applyFill="1"/>
    <xf numFmtId="0" fontId="17" fillId="7" borderId="0" xfId="0" applyFont="1" applyFill="1" applyBorder="1"/>
    <xf numFmtId="0" fontId="16" fillId="7" borderId="0" xfId="0" applyFont="1" applyFill="1" applyBorder="1"/>
    <xf numFmtId="0" fontId="17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2" fontId="17" fillId="7" borderId="0" xfId="0" applyNumberFormat="1" applyFont="1" applyFill="1" applyBorder="1"/>
    <xf numFmtId="0" fontId="20" fillId="7" borderId="0" xfId="0" applyFont="1" applyFill="1" applyBorder="1"/>
    <xf numFmtId="0" fontId="19" fillId="7" borderId="0" xfId="0" applyFont="1" applyFill="1" applyBorder="1"/>
    <xf numFmtId="0" fontId="14" fillId="7" borderId="0" xfId="0" applyFont="1" applyFill="1" applyBorder="1" applyAlignment="1">
      <alignment horizontal="center"/>
    </xf>
    <xf numFmtId="0" fontId="14" fillId="7" borderId="0" xfId="0" applyFont="1" applyFill="1" applyBorder="1"/>
    <xf numFmtId="0" fontId="20" fillId="7" borderId="0" xfId="0" applyFont="1" applyFill="1" applyBorder="1" applyAlignment="1">
      <alignment horizontal="center"/>
    </xf>
    <xf numFmtId="9" fontId="16" fillId="7" borderId="0" xfId="0" applyNumberFormat="1" applyFont="1" applyFill="1" applyBorder="1"/>
    <xf numFmtId="9" fontId="17" fillId="7" borderId="0" xfId="0" applyNumberFormat="1" applyFont="1" applyFill="1" applyBorder="1"/>
    <xf numFmtId="0" fontId="17" fillId="7" borderId="0" xfId="0" applyFont="1" applyFill="1"/>
    <xf numFmtId="2" fontId="17" fillId="7" borderId="0" xfId="0" applyNumberFormat="1" applyFont="1" applyFill="1"/>
    <xf numFmtId="0" fontId="2" fillId="2" borderId="0" xfId="0" applyFont="1" applyFill="1" applyBorder="1"/>
    <xf numFmtId="0" fontId="0" fillId="9" borderId="0" xfId="0" applyFill="1" applyBorder="1"/>
    <xf numFmtId="0" fontId="0" fillId="9" borderId="14" xfId="0" applyFill="1" applyBorder="1"/>
    <xf numFmtId="2" fontId="0" fillId="0" borderId="15" xfId="0" applyNumberFormat="1" applyBorder="1"/>
    <xf numFmtId="0" fontId="0" fillId="2" borderId="37" xfId="0" applyFill="1" applyBorder="1"/>
    <xf numFmtId="0" fontId="4" fillId="2" borderId="25" xfId="0" applyFont="1" applyFill="1" applyBorder="1"/>
    <xf numFmtId="0" fontId="4" fillId="2" borderId="22" xfId="0" applyFont="1" applyFill="1" applyBorder="1"/>
    <xf numFmtId="0" fontId="4" fillId="2" borderId="37" xfId="0" applyFont="1" applyFill="1" applyBorder="1"/>
    <xf numFmtId="0" fontId="4" fillId="2" borderId="24" xfId="0" applyFont="1" applyFill="1" applyBorder="1"/>
    <xf numFmtId="0" fontId="4" fillId="2" borderId="40" xfId="0" applyFont="1" applyFill="1" applyBorder="1"/>
    <xf numFmtId="0" fontId="0" fillId="2" borderId="25" xfId="0" applyFill="1" applyBorder="1" applyAlignment="1">
      <alignment horizontal="center"/>
    </xf>
    <xf numFmtId="0" fontId="3" fillId="2" borderId="22" xfId="0" applyFont="1" applyFill="1" applyBorder="1"/>
    <xf numFmtId="0" fontId="0" fillId="0" borderId="22" xfId="0" applyFill="1" applyBorder="1"/>
    <xf numFmtId="0" fontId="0" fillId="6" borderId="37" xfId="0" applyFill="1" applyBorder="1"/>
    <xf numFmtId="0" fontId="2" fillId="2" borderId="24" xfId="0" applyFont="1" applyFill="1" applyBorder="1"/>
    <xf numFmtId="0" fontId="0" fillId="6" borderId="40" xfId="0" applyFill="1" applyBorder="1"/>
    <xf numFmtId="0" fontId="0" fillId="3" borderId="37" xfId="0" applyFill="1" applyBorder="1" applyAlignment="1">
      <alignment horizontal="center"/>
    </xf>
    <xf numFmtId="0" fontId="0" fillId="3" borderId="19" xfId="0" applyFill="1" applyBorder="1"/>
    <xf numFmtId="0" fontId="0" fillId="3" borderId="57" xfId="0" applyFill="1" applyBorder="1"/>
    <xf numFmtId="0" fontId="1" fillId="4" borderId="37" xfId="0" applyFont="1" applyFill="1" applyBorder="1" applyAlignment="1">
      <alignment horizontal="center"/>
    </xf>
    <xf numFmtId="0" fontId="0" fillId="2" borderId="27" xfId="0" applyFill="1" applyBorder="1"/>
    <xf numFmtId="0" fontId="0" fillId="2" borderId="53" xfId="0" applyFill="1" applyBorder="1"/>
    <xf numFmtId="0" fontId="0" fillId="9" borderId="48" xfId="0" applyFill="1" applyBorder="1"/>
    <xf numFmtId="0" fontId="0" fillId="2" borderId="65" xfId="0" applyFill="1" applyBorder="1"/>
    <xf numFmtId="0" fontId="0" fillId="2" borderId="19" xfId="0" applyFill="1" applyBorder="1" applyAlignment="1">
      <alignment horizontal="center"/>
    </xf>
    <xf numFmtId="0" fontId="0" fillId="2" borderId="21" xfId="0" applyFill="1" applyBorder="1"/>
    <xf numFmtId="0" fontId="0" fillId="4" borderId="25" xfId="0" applyFill="1" applyBorder="1"/>
    <xf numFmtId="0" fontId="0" fillId="4" borderId="24" xfId="0" applyFill="1" applyBorder="1"/>
    <xf numFmtId="0" fontId="0" fillId="0" borderId="25" xfId="0" applyBorder="1"/>
    <xf numFmtId="9" fontId="2" fillId="0" borderId="24" xfId="0" applyNumberFormat="1" applyFont="1" applyBorder="1"/>
    <xf numFmtId="0" fontId="1" fillId="0" borderId="23" xfId="0" applyFont="1" applyBorder="1"/>
    <xf numFmtId="0" fontId="1" fillId="0" borderId="18" xfId="0" applyFont="1" applyBorder="1"/>
    <xf numFmtId="0" fontId="1" fillId="0" borderId="20" xfId="0" applyFont="1" applyBorder="1"/>
    <xf numFmtId="0" fontId="17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164" fontId="3" fillId="0" borderId="22" xfId="0" applyNumberFormat="1" applyFont="1" applyBorder="1"/>
    <xf numFmtId="0" fontId="0" fillId="0" borderId="41" xfId="0" applyFill="1" applyBorder="1"/>
    <xf numFmtId="15" fontId="2" fillId="0" borderId="64" xfId="0" applyNumberFormat="1" applyFont="1" applyBorder="1"/>
    <xf numFmtId="0" fontId="0" fillId="0" borderId="64" xfId="0" applyBorder="1"/>
    <xf numFmtId="0" fontId="2" fillId="2" borderId="25" xfId="0" applyFont="1" applyFill="1" applyBorder="1"/>
    <xf numFmtId="0" fontId="2" fillId="2" borderId="64" xfId="0" applyFont="1" applyFill="1" applyBorder="1"/>
    <xf numFmtId="0" fontId="0" fillId="0" borderId="12" xfId="0" applyFill="1" applyBorder="1"/>
    <xf numFmtId="0" fontId="3" fillId="0" borderId="25" xfId="0" applyFont="1" applyBorder="1"/>
    <xf numFmtId="0" fontId="3" fillId="0" borderId="22" xfId="0" applyFont="1" applyBorder="1"/>
    <xf numFmtId="0" fontId="10" fillId="0" borderId="22" xfId="0" applyFont="1" applyBorder="1"/>
    <xf numFmtId="0" fontId="3" fillId="0" borderId="64" xfId="0" applyFont="1" applyFill="1" applyBorder="1"/>
    <xf numFmtId="0" fontId="3" fillId="0" borderId="12" xfId="0" applyFont="1" applyFill="1" applyBorder="1"/>
    <xf numFmtId="0" fontId="10" fillId="0" borderId="12" xfId="0" applyFont="1" applyFill="1" applyBorder="1"/>
    <xf numFmtId="0" fontId="0" fillId="0" borderId="64" xfId="0" applyFill="1" applyBorder="1"/>
    <xf numFmtId="2" fontId="0" fillId="0" borderId="12" xfId="0" applyNumberFormat="1" applyFill="1" applyBorder="1"/>
    <xf numFmtId="0" fontId="0" fillId="0" borderId="26" xfId="0" applyBorder="1"/>
    <xf numFmtId="2" fontId="0" fillId="0" borderId="25" xfId="0" applyNumberFormat="1" applyBorder="1"/>
    <xf numFmtId="2" fontId="0" fillId="0" borderId="64" xfId="0" applyNumberFormat="1" applyFill="1" applyBorder="1"/>
    <xf numFmtId="0" fontId="22" fillId="0" borderId="0" xfId="0" applyFont="1"/>
    <xf numFmtId="2" fontId="22" fillId="0" borderId="0" xfId="0" applyNumberFormat="1" applyFont="1"/>
    <xf numFmtId="0" fontId="17" fillId="0" borderId="0" xfId="0" applyFont="1" applyFill="1" applyBorder="1" applyAlignment="1">
      <alignment horizontal="center"/>
    </xf>
    <xf numFmtId="0" fontId="17" fillId="0" borderId="25" xfId="0" applyFont="1" applyFill="1" applyBorder="1"/>
    <xf numFmtId="0" fontId="16" fillId="0" borderId="22" xfId="0" applyFont="1" applyFill="1" applyBorder="1"/>
    <xf numFmtId="0" fontId="16" fillId="0" borderId="37" xfId="0" applyFont="1" applyFill="1" applyBorder="1"/>
    <xf numFmtId="0" fontId="17" fillId="0" borderId="48" xfId="0" applyFont="1" applyFill="1" applyBorder="1"/>
    <xf numFmtId="0" fontId="17" fillId="0" borderId="22" xfId="0" applyFont="1" applyFill="1" applyBorder="1"/>
    <xf numFmtId="0" fontId="17" fillId="0" borderId="22" xfId="0" applyFont="1" applyFill="1" applyBorder="1" applyAlignment="1">
      <alignment horizontal="center"/>
    </xf>
    <xf numFmtId="0" fontId="17" fillId="0" borderId="48" xfId="0" applyFont="1" applyFill="1" applyBorder="1" applyAlignment="1">
      <alignment horizontal="center"/>
    </xf>
    <xf numFmtId="0" fontId="19" fillId="0" borderId="22" xfId="0" applyFont="1" applyFill="1" applyBorder="1" applyAlignment="1">
      <alignment horizontal="center"/>
    </xf>
    <xf numFmtId="0" fontId="17" fillId="0" borderId="41" xfId="0" applyFont="1" applyFill="1" applyBorder="1"/>
    <xf numFmtId="2" fontId="17" fillId="0" borderId="48" xfId="0" applyNumberFormat="1" applyFont="1" applyFill="1" applyBorder="1"/>
    <xf numFmtId="0" fontId="17" fillId="0" borderId="55" xfId="0" applyFont="1" applyFill="1" applyBorder="1"/>
    <xf numFmtId="0" fontId="17" fillId="0" borderId="37" xfId="0" applyFont="1" applyFill="1" applyBorder="1"/>
    <xf numFmtId="0" fontId="17" fillId="0" borderId="38" xfId="0" applyFont="1" applyFill="1" applyBorder="1"/>
    <xf numFmtId="0" fontId="17" fillId="0" borderId="13" xfId="0" applyFont="1" applyFill="1" applyBorder="1"/>
    <xf numFmtId="0" fontId="17" fillId="0" borderId="39" xfId="0" applyFont="1" applyFill="1" applyBorder="1"/>
    <xf numFmtId="0" fontId="20" fillId="0" borderId="11" xfId="0" applyFont="1" applyFill="1" applyBorder="1"/>
    <xf numFmtId="0" fontId="17" fillId="0" borderId="13" xfId="0" applyFont="1" applyFill="1" applyBorder="1" applyAlignment="1">
      <alignment horizontal="center"/>
    </xf>
    <xf numFmtId="0" fontId="19" fillId="0" borderId="13" xfId="0" applyFont="1" applyFill="1" applyBorder="1"/>
    <xf numFmtId="0" fontId="17" fillId="0" borderId="14" xfId="0" applyFont="1" applyFill="1" applyBorder="1"/>
    <xf numFmtId="0" fontId="14" fillId="0" borderId="13" xfId="0" applyFont="1" applyFill="1" applyBorder="1" applyAlignment="1">
      <alignment horizontal="center"/>
    </xf>
    <xf numFmtId="0" fontId="17" fillId="0" borderId="11" xfId="0" applyFont="1" applyFill="1" applyBorder="1"/>
    <xf numFmtId="2" fontId="17" fillId="0" borderId="11" xfId="0" applyNumberFormat="1" applyFont="1" applyFill="1" applyBorder="1"/>
    <xf numFmtId="0" fontId="17" fillId="0" borderId="15" xfId="0" applyFont="1" applyFill="1" applyBorder="1"/>
    <xf numFmtId="0" fontId="17" fillId="0" borderId="24" xfId="0" applyFont="1" applyFill="1" applyBorder="1"/>
    <xf numFmtId="0" fontId="17" fillId="0" borderId="23" xfId="0" applyFont="1" applyFill="1" applyBorder="1"/>
    <xf numFmtId="0" fontId="17" fillId="0" borderId="40" xfId="0" applyFont="1" applyFill="1" applyBorder="1"/>
    <xf numFmtId="0" fontId="17" fillId="0" borderId="51" xfId="0" applyFont="1" applyFill="1" applyBorder="1"/>
    <xf numFmtId="0" fontId="20" fillId="0" borderId="23" xfId="0" applyFont="1" applyFill="1" applyBorder="1"/>
    <xf numFmtId="0" fontId="16" fillId="0" borderId="23" xfId="0" applyFont="1" applyFill="1" applyBorder="1"/>
    <xf numFmtId="0" fontId="17" fillId="0" borderId="52" xfId="0" applyFont="1" applyFill="1" applyBorder="1"/>
    <xf numFmtId="0" fontId="17" fillId="0" borderId="20" xfId="0" applyFont="1" applyFill="1" applyBorder="1"/>
    <xf numFmtId="0" fontId="17" fillId="0" borderId="27" xfId="0" applyFont="1" applyFill="1" applyBorder="1"/>
    <xf numFmtId="0" fontId="17" fillId="0" borderId="16" xfId="0" applyFont="1" applyFill="1" applyBorder="1"/>
    <xf numFmtId="0" fontId="17" fillId="0" borderId="19" xfId="0" applyFont="1" applyFill="1" applyBorder="1"/>
    <xf numFmtId="0" fontId="17" fillId="0" borderId="21" xfId="0" applyFont="1" applyFill="1" applyBorder="1"/>
    <xf numFmtId="0" fontId="17" fillId="0" borderId="35" xfId="0" applyFont="1" applyFill="1" applyBorder="1"/>
    <xf numFmtId="0" fontId="14" fillId="0" borderId="36" xfId="0" applyFont="1" applyFill="1" applyBorder="1"/>
    <xf numFmtId="2" fontId="17" fillId="0" borderId="23" xfId="0" applyNumberFormat="1" applyFont="1" applyFill="1" applyBorder="1"/>
    <xf numFmtId="0" fontId="20" fillId="0" borderId="20" xfId="0" applyFont="1" applyFill="1" applyBorder="1" applyAlignment="1">
      <alignment horizontal="center"/>
    </xf>
    <xf numFmtId="0" fontId="19" fillId="0" borderId="20" xfId="0" applyFont="1" applyFill="1" applyBorder="1"/>
    <xf numFmtId="0" fontId="17" fillId="0" borderId="20" xfId="0" applyFont="1" applyFill="1" applyBorder="1" applyAlignment="1">
      <alignment horizontal="center"/>
    </xf>
    <xf numFmtId="9" fontId="16" fillId="0" borderId="23" xfId="0" applyNumberFormat="1" applyFont="1" applyFill="1" applyBorder="1"/>
    <xf numFmtId="9" fontId="17" fillId="0" borderId="23" xfId="0" applyNumberFormat="1" applyFont="1" applyFill="1" applyBorder="1"/>
    <xf numFmtId="0" fontId="17" fillId="0" borderId="64" xfId="0" applyFont="1" applyFill="1" applyBorder="1"/>
    <xf numFmtId="0" fontId="3" fillId="0" borderId="48" xfId="0" applyFont="1" applyBorder="1"/>
    <xf numFmtId="2" fontId="0" fillId="0" borderId="41" xfId="0" applyNumberFormat="1" applyBorder="1"/>
    <xf numFmtId="0" fontId="3" fillId="0" borderId="24" xfId="0" applyFont="1" applyFill="1" applyBorder="1"/>
    <xf numFmtId="0" fontId="3" fillId="0" borderId="23" xfId="0" applyFont="1" applyFill="1" applyBorder="1"/>
    <xf numFmtId="0" fontId="10" fillId="0" borderId="23" xfId="0" applyFont="1" applyFill="1" applyBorder="1"/>
    <xf numFmtId="0" fontId="3" fillId="0" borderId="51" xfId="0" applyFont="1" applyFill="1" applyBorder="1"/>
    <xf numFmtId="2" fontId="0" fillId="0" borderId="23" xfId="0" applyNumberFormat="1" applyFill="1" applyBorder="1"/>
    <xf numFmtId="0" fontId="0" fillId="0" borderId="44" xfId="0" applyFill="1" applyBorder="1"/>
    <xf numFmtId="2" fontId="0" fillId="0" borderId="24" xfId="0" applyNumberFormat="1" applyFill="1" applyBorder="1"/>
    <xf numFmtId="0" fontId="0" fillId="0" borderId="24" xfId="0" applyFill="1" applyBorder="1"/>
    <xf numFmtId="0" fontId="17" fillId="0" borderId="64" xfId="0" applyFont="1" applyBorder="1"/>
    <xf numFmtId="12" fontId="0" fillId="0" borderId="25" xfId="0" applyNumberFormat="1" applyBorder="1"/>
    <xf numFmtId="0" fontId="17" fillId="0" borderId="0" xfId="0" applyFont="1" applyFill="1" applyBorder="1" applyAlignment="1">
      <alignment horizontal="center"/>
    </xf>
    <xf numFmtId="0" fontId="17" fillId="0" borderId="48" xfId="0" applyFont="1" applyFill="1" applyBorder="1" applyAlignment="1">
      <alignment horizontal="center"/>
    </xf>
    <xf numFmtId="0" fontId="1" fillId="0" borderId="0" xfId="0" applyFont="1"/>
    <xf numFmtId="0" fontId="0" fillId="0" borderId="40" xfId="0" applyFill="1" applyBorder="1"/>
    <xf numFmtId="0" fontId="26" fillId="0" borderId="0" xfId="2"/>
    <xf numFmtId="0" fontId="26" fillId="0" borderId="0" xfId="2" applyFill="1"/>
    <xf numFmtId="14" fontId="26" fillId="0" borderId="0" xfId="2" applyNumberFormat="1"/>
    <xf numFmtId="16" fontId="26" fillId="0" borderId="0" xfId="2" applyNumberFormat="1" applyFill="1"/>
    <xf numFmtId="14" fontId="26" fillId="0" borderId="0" xfId="2" applyNumberFormat="1" applyFill="1"/>
    <xf numFmtId="0" fontId="26" fillId="10" borderId="0" xfId="2" applyFill="1"/>
    <xf numFmtId="0" fontId="26" fillId="4" borderId="0" xfId="2" applyFill="1"/>
    <xf numFmtId="0" fontId="26" fillId="11" borderId="0" xfId="2" applyFill="1"/>
    <xf numFmtId="16" fontId="26" fillId="0" borderId="0" xfId="2" applyNumberFormat="1"/>
    <xf numFmtId="14" fontId="26" fillId="4" borderId="0" xfId="2" applyNumberFormat="1" applyFill="1"/>
    <xf numFmtId="0" fontId="26" fillId="12" borderId="0" xfId="2" applyFill="1"/>
    <xf numFmtId="0" fontId="26" fillId="4" borderId="0" xfId="2" applyFill="1" applyAlignment="1">
      <alignment vertical="center" wrapText="1"/>
    </xf>
    <xf numFmtId="0" fontId="26" fillId="3" borderId="0" xfId="2" applyFill="1"/>
    <xf numFmtId="14" fontId="26" fillId="3" borderId="0" xfId="2" applyNumberFormat="1" applyFill="1"/>
    <xf numFmtId="17" fontId="26" fillId="3" borderId="16" xfId="2" applyNumberFormat="1" applyFill="1" applyBorder="1"/>
    <xf numFmtId="14" fontId="26" fillId="10" borderId="0" xfId="2" applyNumberFormat="1" applyFill="1"/>
    <xf numFmtId="17" fontId="26" fillId="10" borderId="16" xfId="2" applyNumberFormat="1" applyFill="1" applyBorder="1"/>
    <xf numFmtId="0" fontId="26" fillId="13" borderId="0" xfId="2" applyFill="1"/>
    <xf numFmtId="16" fontId="26" fillId="13" borderId="0" xfId="2" applyNumberFormat="1" applyFill="1"/>
    <xf numFmtId="14" fontId="26" fillId="13" borderId="0" xfId="2" applyNumberFormat="1" applyFill="1"/>
    <xf numFmtId="17" fontId="26" fillId="6" borderId="16" xfId="2" applyNumberFormat="1" applyFill="1" applyBorder="1"/>
    <xf numFmtId="0" fontId="26" fillId="14" borderId="0" xfId="2" applyFill="1"/>
    <xf numFmtId="14" fontId="26" fillId="14" borderId="0" xfId="2" applyNumberFormat="1" applyFill="1"/>
    <xf numFmtId="16" fontId="26" fillId="14" borderId="0" xfId="2" applyNumberFormat="1" applyFill="1"/>
    <xf numFmtId="17" fontId="26" fillId="15" borderId="16" xfId="2" applyNumberFormat="1" applyFill="1" applyBorder="1"/>
    <xf numFmtId="0" fontId="26" fillId="9" borderId="0" xfId="2" applyFill="1"/>
    <xf numFmtId="0" fontId="26" fillId="16" borderId="0" xfId="2" applyFill="1"/>
    <xf numFmtId="2" fontId="17" fillId="0" borderId="64" xfId="0" applyNumberFormat="1" applyFont="1" applyFill="1" applyBorder="1"/>
    <xf numFmtId="0" fontId="0" fillId="0" borderId="42" xfId="0" applyBorder="1"/>
    <xf numFmtId="0" fontId="17" fillId="0" borderId="0" xfId="0" applyFont="1" applyFill="1" applyBorder="1" applyAlignment="1">
      <alignment horizontal="center"/>
    </xf>
    <xf numFmtId="0" fontId="17" fillId="0" borderId="48" xfId="0" applyFont="1" applyFill="1" applyBorder="1" applyAlignment="1">
      <alignment horizontal="center"/>
    </xf>
    <xf numFmtId="0" fontId="0" fillId="0" borderId="53" xfId="0" applyBorder="1"/>
    <xf numFmtId="0" fontId="0" fillId="0" borderId="65" xfId="0" applyBorder="1"/>
    <xf numFmtId="0" fontId="0" fillId="0" borderId="57" xfId="0" applyBorder="1"/>
    <xf numFmtId="0" fontId="31" fillId="0" borderId="68" xfId="0" applyFont="1" applyBorder="1" applyAlignment="1">
      <alignment horizontal="left" vertical="center"/>
    </xf>
    <xf numFmtId="3" fontId="31" fillId="0" borderId="64" xfId="0" applyNumberFormat="1" applyFont="1" applyBorder="1" applyAlignment="1">
      <alignment horizontal="center" vertical="center"/>
    </xf>
    <xf numFmtId="3" fontId="31" fillId="0" borderId="12" xfId="0" applyNumberFormat="1" applyFont="1" applyBorder="1" applyAlignment="1">
      <alignment horizontal="center" vertical="center"/>
    </xf>
    <xf numFmtId="10" fontId="31" fillId="0" borderId="12" xfId="0" applyNumberFormat="1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 wrapText="1"/>
    </xf>
    <xf numFmtId="10" fontId="31" fillId="0" borderId="69" xfId="0" applyNumberFormat="1" applyFont="1" applyBorder="1" applyAlignment="1">
      <alignment horizontal="center" vertical="center"/>
    </xf>
    <xf numFmtId="0" fontId="31" fillId="0" borderId="70" xfId="0" applyFont="1" applyBorder="1" applyAlignment="1">
      <alignment horizontal="left" vertical="center"/>
    </xf>
    <xf numFmtId="3" fontId="31" fillId="0" borderId="32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3" fontId="31" fillId="0" borderId="1" xfId="0" applyNumberFormat="1" applyFont="1" applyBorder="1" applyAlignment="1">
      <alignment horizontal="center" vertical="center"/>
    </xf>
    <xf numFmtId="10" fontId="31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10" fontId="31" fillId="0" borderId="3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1" fillId="0" borderId="70" xfId="0" applyFont="1" applyFill="1" applyBorder="1" applyAlignment="1">
      <alignment horizontal="left" vertical="center"/>
    </xf>
    <xf numFmtId="2" fontId="31" fillId="0" borderId="1" xfId="0" applyNumberFormat="1" applyFont="1" applyBorder="1" applyAlignment="1">
      <alignment horizontal="center" vertical="center"/>
    </xf>
    <xf numFmtId="0" fontId="31" fillId="0" borderId="71" xfId="0" applyFont="1" applyBorder="1" applyAlignment="1">
      <alignment horizontal="left" vertical="center"/>
    </xf>
    <xf numFmtId="0" fontId="31" fillId="0" borderId="35" xfId="0" applyFont="1" applyBorder="1" applyAlignment="1">
      <alignment horizontal="center" vertical="center"/>
    </xf>
    <xf numFmtId="3" fontId="31" fillId="0" borderId="19" xfId="0" applyNumberFormat="1" applyFont="1" applyBorder="1" applyAlignment="1">
      <alignment horizontal="center" vertical="center"/>
    </xf>
    <xf numFmtId="10" fontId="31" fillId="0" borderId="20" xfId="0" applyNumberFormat="1" applyFont="1" applyBorder="1" applyAlignment="1">
      <alignment horizontal="center" vertical="center"/>
    </xf>
    <xf numFmtId="9" fontId="31" fillId="0" borderId="19" xfId="0" applyNumberFormat="1" applyFont="1" applyBorder="1" applyAlignment="1">
      <alignment horizontal="center" vertical="center"/>
    </xf>
    <xf numFmtId="2" fontId="31" fillId="0" borderId="12" xfId="0" applyNumberFormat="1" applyFont="1" applyBorder="1" applyAlignment="1">
      <alignment horizontal="center" vertical="center" wrapText="1"/>
    </xf>
    <xf numFmtId="2" fontId="31" fillId="0" borderId="1" xfId="0" applyNumberFormat="1" applyFont="1" applyBorder="1" applyAlignment="1">
      <alignment horizontal="center" vertical="center" wrapText="1"/>
    </xf>
    <xf numFmtId="0" fontId="0" fillId="7" borderId="53" xfId="0" applyFill="1" applyBorder="1"/>
    <xf numFmtId="0" fontId="0" fillId="0" borderId="0" xfId="0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27" fillId="8" borderId="0" xfId="2" applyFont="1" applyFill="1" applyAlignment="1">
      <alignment horizontal="center" vertical="center" wrapText="1"/>
    </xf>
    <xf numFmtId="1" fontId="26" fillId="0" borderId="0" xfId="2" applyNumberFormat="1"/>
    <xf numFmtId="1" fontId="26" fillId="0" borderId="0" xfId="2" applyNumberFormat="1" applyFill="1"/>
    <xf numFmtId="15" fontId="2" fillId="0" borderId="17" xfId="0" applyNumberFormat="1" applyFont="1" applyBorder="1"/>
    <xf numFmtId="0" fontId="0" fillId="11" borderId="12" xfId="0" applyFill="1" applyBorder="1"/>
    <xf numFmtId="0" fontId="0" fillId="11" borderId="25" xfId="0" applyFill="1" applyBorder="1"/>
    <xf numFmtId="0" fontId="2" fillId="11" borderId="64" xfId="0" applyFont="1" applyFill="1" applyBorder="1"/>
    <xf numFmtId="0" fontId="2" fillId="11" borderId="25" xfId="0" applyFont="1" applyFill="1" applyBorder="1"/>
    <xf numFmtId="0" fontId="33" fillId="0" borderId="0" xfId="0" applyFont="1"/>
    <xf numFmtId="0" fontId="17" fillId="2" borderId="25" xfId="0" applyFont="1" applyFill="1" applyBorder="1"/>
    <xf numFmtId="0" fontId="16" fillId="2" borderId="22" xfId="0" applyFont="1" applyFill="1" applyBorder="1"/>
    <xf numFmtId="0" fontId="16" fillId="2" borderId="37" xfId="0" applyFont="1" applyFill="1" applyBorder="1"/>
    <xf numFmtId="0" fontId="17" fillId="0" borderId="48" xfId="0" applyFont="1" applyBorder="1"/>
    <xf numFmtId="0" fontId="17" fillId="0" borderId="22" xfId="0" applyFont="1" applyBorder="1"/>
    <xf numFmtId="0" fontId="17" fillId="2" borderId="22" xfId="0" applyFont="1" applyFill="1" applyBorder="1"/>
    <xf numFmtId="0" fontId="17" fillId="6" borderId="22" xfId="0" applyFont="1" applyFill="1" applyBorder="1"/>
    <xf numFmtId="0" fontId="17" fillId="3" borderId="22" xfId="0" applyFont="1" applyFill="1" applyBorder="1" applyAlignment="1">
      <alignment horizontal="center"/>
    </xf>
    <xf numFmtId="0" fontId="17" fillId="0" borderId="48" xfId="0" applyFont="1" applyBorder="1" applyAlignment="1">
      <alignment horizontal="center"/>
    </xf>
    <xf numFmtId="0" fontId="19" fillId="5" borderId="22" xfId="0" applyFont="1" applyFill="1" applyBorder="1" applyAlignment="1">
      <alignment horizontal="center"/>
    </xf>
    <xf numFmtId="0" fontId="17" fillId="2" borderId="41" xfId="0" applyFont="1" applyFill="1" applyBorder="1"/>
    <xf numFmtId="2" fontId="17" fillId="2" borderId="48" xfId="0" applyNumberFormat="1" applyFont="1" applyFill="1" applyBorder="1"/>
    <xf numFmtId="0" fontId="17" fillId="2" borderId="48" xfId="0" applyFont="1" applyFill="1" applyBorder="1"/>
    <xf numFmtId="0" fontId="17" fillId="2" borderId="55" xfId="0" applyFont="1" applyFill="1" applyBorder="1"/>
    <xf numFmtId="0" fontId="17" fillId="4" borderId="22" xfId="0" applyFont="1" applyFill="1" applyBorder="1"/>
    <xf numFmtId="0" fontId="17" fillId="0" borderId="37" xfId="0" applyFont="1" applyBorder="1"/>
    <xf numFmtId="0" fontId="17" fillId="2" borderId="38" xfId="0" applyFont="1" applyFill="1" applyBorder="1"/>
    <xf numFmtId="0" fontId="17" fillId="2" borderId="13" xfId="0" applyFont="1" applyFill="1" applyBorder="1"/>
    <xf numFmtId="0" fontId="17" fillId="2" borderId="39" xfId="0" applyFont="1" applyFill="1" applyBorder="1"/>
    <xf numFmtId="0" fontId="20" fillId="2" borderId="11" xfId="0" applyFont="1" applyFill="1" applyBorder="1"/>
    <xf numFmtId="0" fontId="17" fillId="0" borderId="13" xfId="0" applyFont="1" applyBorder="1"/>
    <xf numFmtId="0" fontId="17" fillId="2" borderId="13" xfId="0" applyFont="1" applyFill="1" applyBorder="1" applyAlignment="1">
      <alignment horizontal="center"/>
    </xf>
    <xf numFmtId="0" fontId="19" fillId="2" borderId="13" xfId="0" applyFont="1" applyFill="1" applyBorder="1"/>
    <xf numFmtId="0" fontId="17" fillId="2" borderId="14" xfId="0" applyFont="1" applyFill="1" applyBorder="1"/>
    <xf numFmtId="0" fontId="17" fillId="6" borderId="13" xfId="0" applyFont="1" applyFill="1" applyBorder="1"/>
    <xf numFmtId="0" fontId="17" fillId="3" borderId="13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4" fillId="4" borderId="13" xfId="0" applyFont="1" applyFill="1" applyBorder="1" applyAlignment="1">
      <alignment horizontal="center"/>
    </xf>
    <xf numFmtId="0" fontId="17" fillId="2" borderId="11" xfId="0" applyFont="1" applyFill="1" applyBorder="1"/>
    <xf numFmtId="2" fontId="17" fillId="2" borderId="11" xfId="0" applyNumberFormat="1" applyFont="1" applyFill="1" applyBorder="1"/>
    <xf numFmtId="0" fontId="17" fillId="2" borderId="15" xfId="0" applyFont="1" applyFill="1" applyBorder="1"/>
    <xf numFmtId="0" fontId="17" fillId="9" borderId="0" xfId="0" applyFont="1" applyFill="1" applyBorder="1"/>
    <xf numFmtId="0" fontId="17" fillId="4" borderId="13" xfId="0" applyFont="1" applyFill="1" applyBorder="1"/>
    <xf numFmtId="0" fontId="17" fillId="0" borderId="39" xfId="0" applyFont="1" applyBorder="1"/>
    <xf numFmtId="0" fontId="17" fillId="2" borderId="24" xfId="0" applyFont="1" applyFill="1" applyBorder="1"/>
    <xf numFmtId="0" fontId="17" fillId="2" borderId="23" xfId="0" applyFont="1" applyFill="1" applyBorder="1"/>
    <xf numFmtId="0" fontId="17" fillId="2" borderId="40" xfId="0" applyFont="1" applyFill="1" applyBorder="1"/>
    <xf numFmtId="0" fontId="17" fillId="0" borderId="51" xfId="0" applyFont="1" applyBorder="1"/>
    <xf numFmtId="0" fontId="20" fillId="2" borderId="23" xfId="0" applyFont="1" applyFill="1" applyBorder="1"/>
    <xf numFmtId="0" fontId="17" fillId="0" borderId="23" xfId="0" applyFont="1" applyBorder="1"/>
    <xf numFmtId="0" fontId="16" fillId="2" borderId="23" xfId="0" applyFont="1" applyFill="1" applyBorder="1"/>
    <xf numFmtId="0" fontId="17" fillId="2" borderId="52" xfId="0" applyFont="1" applyFill="1" applyBorder="1"/>
    <xf numFmtId="0" fontId="17" fillId="6" borderId="23" xfId="0" applyFont="1" applyFill="1" applyBorder="1"/>
    <xf numFmtId="0" fontId="17" fillId="3" borderId="20" xfId="0" applyFont="1" applyFill="1" applyBorder="1"/>
    <xf numFmtId="0" fontId="17" fillId="4" borderId="27" xfId="0" applyFont="1" applyFill="1" applyBorder="1"/>
    <xf numFmtId="0" fontId="17" fillId="6" borderId="16" xfId="0" applyFont="1" applyFill="1" applyBorder="1"/>
    <xf numFmtId="0" fontId="17" fillId="3" borderId="52" xfId="0" applyFont="1" applyFill="1" applyBorder="1"/>
    <xf numFmtId="0" fontId="17" fillId="5" borderId="19" xfId="0" applyFont="1" applyFill="1" applyBorder="1"/>
    <xf numFmtId="0" fontId="17" fillId="5" borderId="21" xfId="0" applyFont="1" applyFill="1" applyBorder="1"/>
    <xf numFmtId="0" fontId="17" fillId="6" borderId="35" xfId="0" applyFont="1" applyFill="1" applyBorder="1"/>
    <xf numFmtId="0" fontId="14" fillId="6" borderId="36" xfId="0" applyFont="1" applyFill="1" applyBorder="1"/>
    <xf numFmtId="2" fontId="17" fillId="2" borderId="23" xfId="0" applyNumberFormat="1" applyFont="1" applyFill="1" applyBorder="1"/>
    <xf numFmtId="0" fontId="17" fillId="2" borderId="20" xfId="0" applyFont="1" applyFill="1" applyBorder="1" applyAlignment="1">
      <alignment horizontal="center"/>
    </xf>
    <xf numFmtId="0" fontId="19" fillId="2" borderId="20" xfId="0" applyFont="1" applyFill="1" applyBorder="1"/>
    <xf numFmtId="0" fontId="17" fillId="2" borderId="20" xfId="0" applyFont="1" applyFill="1" applyBorder="1"/>
    <xf numFmtId="0" fontId="17" fillId="4" borderId="23" xfId="0" applyFont="1" applyFill="1" applyBorder="1"/>
    <xf numFmtId="9" fontId="16" fillId="0" borderId="23" xfId="0" applyNumberFormat="1" applyFont="1" applyBorder="1"/>
    <xf numFmtId="9" fontId="17" fillId="0" borderId="23" xfId="0" applyNumberFormat="1" applyFont="1" applyBorder="1"/>
    <xf numFmtId="0" fontId="17" fillId="0" borderId="40" xfId="0" applyFont="1" applyBorder="1"/>
    <xf numFmtId="0" fontId="17" fillId="2" borderId="0" xfId="0" applyFont="1" applyFill="1" applyBorder="1"/>
    <xf numFmtId="0" fontId="17" fillId="10" borderId="0" xfId="0" applyFont="1" applyFill="1"/>
    <xf numFmtId="0" fontId="27" fillId="8" borderId="0" xfId="2" applyFont="1" applyFill="1" applyAlignment="1">
      <alignment horizontal="center" vertical="center" wrapText="1"/>
    </xf>
    <xf numFmtId="0" fontId="26" fillId="7" borderId="0" xfId="2" applyFill="1"/>
    <xf numFmtId="0" fontId="26" fillId="17" borderId="0" xfId="2" applyFill="1"/>
    <xf numFmtId="0" fontId="1" fillId="0" borderId="18" xfId="0" applyFont="1" applyFill="1" applyBorder="1"/>
    <xf numFmtId="0" fontId="17" fillId="4" borderId="0" xfId="0" applyFont="1" applyFill="1"/>
    <xf numFmtId="0" fontId="17" fillId="4" borderId="25" xfId="0" applyFont="1" applyFill="1" applyBorder="1"/>
    <xf numFmtId="0" fontId="16" fillId="4" borderId="22" xfId="0" applyFont="1" applyFill="1" applyBorder="1"/>
    <xf numFmtId="0" fontId="16" fillId="4" borderId="37" xfId="0" applyFont="1" applyFill="1" applyBorder="1"/>
    <xf numFmtId="0" fontId="17" fillId="4" borderId="48" xfId="0" applyFont="1" applyFill="1" applyBorder="1"/>
    <xf numFmtId="0" fontId="17" fillId="4" borderId="22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19" fillId="4" borderId="22" xfId="0" applyFont="1" applyFill="1" applyBorder="1" applyAlignment="1">
      <alignment horizontal="center"/>
    </xf>
    <xf numFmtId="0" fontId="17" fillId="4" borderId="41" xfId="0" applyFont="1" applyFill="1" applyBorder="1"/>
    <xf numFmtId="2" fontId="17" fillId="4" borderId="48" xfId="0" applyNumberFormat="1" applyFont="1" applyFill="1" applyBorder="1"/>
    <xf numFmtId="0" fontId="17" fillId="4" borderId="55" xfId="0" applyFont="1" applyFill="1" applyBorder="1"/>
    <xf numFmtId="0" fontId="17" fillId="4" borderId="37" xfId="0" applyFont="1" applyFill="1" applyBorder="1"/>
    <xf numFmtId="0" fontId="17" fillId="4" borderId="38" xfId="0" applyFont="1" applyFill="1" applyBorder="1"/>
    <xf numFmtId="0" fontId="17" fillId="4" borderId="39" xfId="0" applyFont="1" applyFill="1" applyBorder="1"/>
    <xf numFmtId="0" fontId="17" fillId="4" borderId="0" xfId="0" applyFont="1" applyFill="1" applyBorder="1"/>
    <xf numFmtId="0" fontId="20" fillId="4" borderId="11" xfId="0" applyFont="1" applyFill="1" applyBorder="1"/>
    <xf numFmtId="0" fontId="17" fillId="4" borderId="13" xfId="0" applyFont="1" applyFill="1" applyBorder="1" applyAlignment="1">
      <alignment horizontal="center"/>
    </xf>
    <xf numFmtId="0" fontId="19" fillId="4" borderId="13" xfId="0" applyFont="1" applyFill="1" applyBorder="1"/>
    <xf numFmtId="0" fontId="17" fillId="4" borderId="14" xfId="0" applyFont="1" applyFill="1" applyBorder="1"/>
    <xf numFmtId="0" fontId="17" fillId="4" borderId="0" xfId="0" applyFont="1" applyFill="1" applyBorder="1" applyAlignment="1">
      <alignment horizontal="center"/>
    </xf>
    <xf numFmtId="0" fontId="17" fillId="4" borderId="11" xfId="0" applyFont="1" applyFill="1" applyBorder="1"/>
    <xf numFmtId="2" fontId="17" fillId="4" borderId="11" xfId="0" applyNumberFormat="1" applyFont="1" applyFill="1" applyBorder="1"/>
    <xf numFmtId="0" fontId="17" fillId="4" borderId="15" xfId="0" applyFont="1" applyFill="1" applyBorder="1"/>
    <xf numFmtId="0" fontId="17" fillId="4" borderId="24" xfId="0" applyFont="1" applyFill="1" applyBorder="1"/>
    <xf numFmtId="0" fontId="17" fillId="4" borderId="40" xfId="0" applyFont="1" applyFill="1" applyBorder="1"/>
    <xf numFmtId="0" fontId="17" fillId="4" borderId="51" xfId="0" applyFont="1" applyFill="1" applyBorder="1"/>
    <xf numFmtId="0" fontId="20" fillId="4" borderId="23" xfId="0" applyFont="1" applyFill="1" applyBorder="1"/>
    <xf numFmtId="0" fontId="16" fillId="4" borderId="23" xfId="0" applyFont="1" applyFill="1" applyBorder="1"/>
    <xf numFmtId="0" fontId="17" fillId="4" borderId="52" xfId="0" applyFont="1" applyFill="1" applyBorder="1"/>
    <xf numFmtId="0" fontId="17" fillId="4" borderId="20" xfId="0" applyFont="1" applyFill="1" applyBorder="1"/>
    <xf numFmtId="0" fontId="17" fillId="4" borderId="16" xfId="0" applyFont="1" applyFill="1" applyBorder="1"/>
    <xf numFmtId="0" fontId="17" fillId="4" borderId="19" xfId="0" applyFont="1" applyFill="1" applyBorder="1"/>
    <xf numFmtId="0" fontId="17" fillId="4" borderId="21" xfId="0" applyFont="1" applyFill="1" applyBorder="1"/>
    <xf numFmtId="0" fontId="17" fillId="4" borderId="35" xfId="0" applyFont="1" applyFill="1" applyBorder="1"/>
    <xf numFmtId="0" fontId="14" fillId="4" borderId="36" xfId="0" applyFont="1" applyFill="1" applyBorder="1"/>
    <xf numFmtId="2" fontId="17" fillId="4" borderId="23" xfId="0" applyNumberFormat="1" applyFont="1" applyFill="1" applyBorder="1"/>
    <xf numFmtId="0" fontId="20" fillId="4" borderId="20" xfId="0" applyFont="1" applyFill="1" applyBorder="1" applyAlignment="1">
      <alignment horizontal="center"/>
    </xf>
    <xf numFmtId="0" fontId="19" fillId="4" borderId="20" xfId="0" applyFont="1" applyFill="1" applyBorder="1"/>
    <xf numFmtId="0" fontId="17" fillId="4" borderId="20" xfId="0" applyFont="1" applyFill="1" applyBorder="1" applyAlignment="1">
      <alignment horizontal="center"/>
    </xf>
    <xf numFmtId="9" fontId="16" fillId="4" borderId="23" xfId="0" applyNumberFormat="1" applyFont="1" applyFill="1" applyBorder="1"/>
    <xf numFmtId="9" fontId="17" fillId="4" borderId="23" xfId="0" applyNumberFormat="1" applyFont="1" applyFill="1" applyBorder="1"/>
    <xf numFmtId="0" fontId="27" fillId="8" borderId="0" xfId="2" applyFont="1" applyFill="1" applyAlignment="1">
      <alignment horizontal="center" vertical="center" wrapText="1"/>
    </xf>
    <xf numFmtId="0" fontId="17" fillId="4" borderId="0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27" fillId="8" borderId="0" xfId="2" applyFont="1" applyFill="1" applyAlignment="1">
      <alignment horizontal="center" vertical="center" wrapText="1"/>
    </xf>
    <xf numFmtId="0" fontId="26" fillId="18" borderId="0" xfId="2" applyFill="1"/>
    <xf numFmtId="0" fontId="17" fillId="4" borderId="0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14" fillId="4" borderId="0" xfId="0" applyFont="1" applyFill="1"/>
    <xf numFmtId="0" fontId="27" fillId="8" borderId="0" xfId="2" applyFont="1" applyFill="1" applyAlignment="1">
      <alignment horizontal="center" vertical="center" wrapText="1"/>
    </xf>
    <xf numFmtId="0" fontId="26" fillId="2" borderId="0" xfId="2" applyFill="1"/>
    <xf numFmtId="0" fontId="17" fillId="4" borderId="0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27" fillId="8" borderId="0" xfId="2" applyFont="1" applyFill="1" applyAlignment="1">
      <alignment horizontal="center" vertical="center" wrapText="1"/>
    </xf>
    <xf numFmtId="0" fontId="2" fillId="4" borderId="22" xfId="0" applyFont="1" applyFill="1" applyBorder="1"/>
    <xf numFmtId="0" fontId="2" fillId="4" borderId="37" xfId="0" applyFont="1" applyFill="1" applyBorder="1"/>
    <xf numFmtId="0" fontId="0" fillId="4" borderId="48" xfId="0" applyFill="1" applyBorder="1"/>
    <xf numFmtId="0" fontId="0" fillId="4" borderId="22" xfId="0" applyFill="1" applyBorder="1" applyAlignment="1">
      <alignment horizontal="center"/>
    </xf>
    <xf numFmtId="0" fontId="0" fillId="4" borderId="48" xfId="0" applyFill="1" applyBorder="1" applyAlignment="1">
      <alignment horizontal="center"/>
    </xf>
    <xf numFmtId="0" fontId="3" fillId="4" borderId="22" xfId="0" applyFont="1" applyFill="1" applyBorder="1" applyAlignment="1">
      <alignment horizontal="center"/>
    </xf>
    <xf numFmtId="0" fontId="0" fillId="4" borderId="41" xfId="0" applyFill="1" applyBorder="1"/>
    <xf numFmtId="2" fontId="0" fillId="4" borderId="48" xfId="0" applyNumberFormat="1" applyFill="1" applyBorder="1"/>
    <xf numFmtId="0" fontId="0" fillId="4" borderId="55" xfId="0" applyFill="1" applyBorder="1"/>
    <xf numFmtId="0" fontId="0" fillId="4" borderId="37" xfId="0" applyFill="1" applyBorder="1"/>
    <xf numFmtId="0" fontId="0" fillId="4" borderId="38" xfId="0" applyFill="1" applyBorder="1"/>
    <xf numFmtId="0" fontId="0" fillId="4" borderId="39" xfId="0" applyFill="1" applyBorder="1"/>
    <xf numFmtId="0" fontId="0" fillId="4" borderId="0" xfId="0" applyFill="1" applyBorder="1"/>
    <xf numFmtId="0" fontId="4" fillId="4" borderId="11" xfId="0" applyFont="1" applyFill="1" applyBorder="1"/>
    <xf numFmtId="0" fontId="0" fillId="4" borderId="13" xfId="0" applyFill="1" applyBorder="1" applyAlignment="1">
      <alignment horizontal="center"/>
    </xf>
    <xf numFmtId="0" fontId="3" fillId="4" borderId="13" xfId="0" applyFont="1" applyFill="1" applyBorder="1"/>
    <xf numFmtId="0" fontId="0" fillId="4" borderId="14" xfId="0" applyFill="1" applyBorder="1"/>
    <xf numFmtId="0" fontId="0" fillId="4" borderId="0" xfId="0" applyFill="1" applyBorder="1" applyAlignment="1">
      <alignment horizontal="center"/>
    </xf>
    <xf numFmtId="2" fontId="0" fillId="4" borderId="11" xfId="0" applyNumberFormat="1" applyFill="1" applyBorder="1"/>
    <xf numFmtId="0" fontId="0" fillId="4" borderId="15" xfId="0" applyFill="1" applyBorder="1"/>
    <xf numFmtId="0" fontId="0" fillId="4" borderId="40" xfId="0" applyFill="1" applyBorder="1"/>
    <xf numFmtId="0" fontId="0" fillId="4" borderId="51" xfId="0" applyFill="1" applyBorder="1"/>
    <xf numFmtId="0" fontId="4" fillId="4" borderId="23" xfId="0" applyFont="1" applyFill="1" applyBorder="1"/>
    <xf numFmtId="0" fontId="2" fillId="4" borderId="23" xfId="0" applyFont="1" applyFill="1" applyBorder="1"/>
    <xf numFmtId="0" fontId="0" fillId="4" borderId="52" xfId="0" applyFill="1" applyBorder="1"/>
    <xf numFmtId="0" fontId="0" fillId="4" borderId="20" xfId="0" applyFill="1" applyBorder="1"/>
    <xf numFmtId="0" fontId="0" fillId="4" borderId="16" xfId="0" applyFill="1" applyBorder="1"/>
    <xf numFmtId="0" fontId="0" fillId="4" borderId="19" xfId="0" applyFill="1" applyBorder="1"/>
    <xf numFmtId="0" fontId="0" fillId="4" borderId="21" xfId="0" applyFill="1" applyBorder="1"/>
    <xf numFmtId="0" fontId="0" fillId="4" borderId="35" xfId="0" applyFill="1" applyBorder="1"/>
    <xf numFmtId="0" fontId="1" fillId="4" borderId="36" xfId="0" applyFont="1" applyFill="1" applyBorder="1"/>
    <xf numFmtId="2" fontId="0" fillId="4" borderId="23" xfId="0" applyNumberFormat="1" applyFill="1" applyBorder="1"/>
    <xf numFmtId="0" fontId="4" fillId="4" borderId="20" xfId="0" applyFont="1" applyFill="1" applyBorder="1" applyAlignment="1">
      <alignment horizontal="center"/>
    </xf>
    <xf numFmtId="0" fontId="3" fillId="4" borderId="20" xfId="0" applyFont="1" applyFill="1" applyBorder="1"/>
    <xf numFmtId="0" fontId="0" fillId="4" borderId="20" xfId="0" applyFill="1" applyBorder="1" applyAlignment="1">
      <alignment horizontal="center"/>
    </xf>
    <xf numFmtId="9" fontId="2" fillId="4" borderId="23" xfId="0" applyNumberFormat="1" applyFont="1" applyFill="1" applyBorder="1"/>
    <xf numFmtId="9" fontId="0" fillId="4" borderId="23" xfId="0" applyNumberFormat="1" applyFill="1" applyBorder="1"/>
    <xf numFmtId="0" fontId="27" fillId="8" borderId="0" xfId="2" applyFont="1" applyFill="1" applyAlignment="1">
      <alignment horizontal="center" vertical="center" wrapText="1"/>
    </xf>
    <xf numFmtId="0" fontId="17" fillId="4" borderId="0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14" fillId="0" borderId="0" xfId="0" applyFont="1"/>
    <xf numFmtId="0" fontId="27" fillId="8" borderId="0" xfId="2" applyFont="1" applyFill="1" applyAlignment="1">
      <alignment horizontal="center" vertical="center" wrapText="1"/>
    </xf>
    <xf numFmtId="0" fontId="17" fillId="4" borderId="0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2" fillId="11" borderId="0" xfId="0" applyFont="1" applyFill="1" applyBorder="1"/>
    <xf numFmtId="0" fontId="0" fillId="11" borderId="0" xfId="0" applyFill="1" applyBorder="1"/>
    <xf numFmtId="0" fontId="27" fillId="8" borderId="0" xfId="2" applyFont="1" applyFill="1" applyAlignment="1">
      <alignment horizontal="center" vertical="center" wrapText="1"/>
    </xf>
    <xf numFmtId="14" fontId="0" fillId="0" borderId="0" xfId="0" applyNumberFormat="1"/>
    <xf numFmtId="0" fontId="17" fillId="4" borderId="0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27" fillId="8" borderId="0" xfId="2" applyFont="1" applyFill="1" applyAlignment="1">
      <alignment horizontal="center" vertical="center" wrapText="1"/>
    </xf>
    <xf numFmtId="0" fontId="17" fillId="4" borderId="0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27" fillId="8" borderId="0" xfId="2" applyFont="1" applyFill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wrapText="1"/>
    </xf>
    <xf numFmtId="0" fontId="17" fillId="4" borderId="0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27" fillId="8" borderId="0" xfId="2" applyFont="1" applyFill="1" applyAlignment="1">
      <alignment horizontal="center" vertical="center" wrapText="1"/>
    </xf>
    <xf numFmtId="0" fontId="17" fillId="4" borderId="0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wrapText="1"/>
    </xf>
    <xf numFmtId="1" fontId="26" fillId="12" borderId="0" xfId="2" applyNumberFormat="1" applyFill="1"/>
    <xf numFmtId="14" fontId="26" fillId="12" borderId="0" xfId="2" applyNumberFormat="1" applyFill="1"/>
    <xf numFmtId="16" fontId="26" fillId="12" borderId="0" xfId="2" applyNumberFormat="1" applyFill="1"/>
    <xf numFmtId="0" fontId="26" fillId="19" borderId="0" xfId="2" applyFill="1"/>
    <xf numFmtId="0" fontId="17" fillId="4" borderId="0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0" fontId="0" fillId="3" borderId="48" xfId="0" applyFill="1" applyBorder="1" applyAlignment="1">
      <alignment horizontal="center"/>
    </xf>
    <xf numFmtId="0" fontId="0" fillId="5" borderId="41" xfId="0" applyFill="1" applyBorder="1" applyAlignment="1">
      <alignment horizontal="center"/>
    </xf>
    <xf numFmtId="0" fontId="0" fillId="5" borderId="48" xfId="0" applyFill="1" applyBorder="1" applyAlignment="1">
      <alignment horizontal="center"/>
    </xf>
    <xf numFmtId="0" fontId="5" fillId="0" borderId="0" xfId="0" applyFont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/>
    </xf>
    <xf numFmtId="0" fontId="4" fillId="2" borderId="48" xfId="0" applyFont="1" applyFill="1" applyBorder="1" applyAlignment="1">
      <alignment horizontal="center"/>
    </xf>
    <xf numFmtId="0" fontId="4" fillId="2" borderId="55" xfId="0" applyFont="1" applyFill="1" applyBorder="1" applyAlignment="1">
      <alignment horizontal="center"/>
    </xf>
    <xf numFmtId="0" fontId="0" fillId="0" borderId="35" xfId="0" applyBorder="1" applyAlignment="1">
      <alignment wrapText="1"/>
    </xf>
    <xf numFmtId="0" fontId="0" fillId="0" borderId="45" xfId="0" applyBorder="1" applyAlignment="1">
      <alignment wrapText="1"/>
    </xf>
    <xf numFmtId="0" fontId="0" fillId="0" borderId="58" xfId="0" applyBorder="1" applyAlignment="1">
      <alignment wrapText="1"/>
    </xf>
    <xf numFmtId="2" fontId="0" fillId="0" borderId="50" xfId="0" applyNumberFormat="1" applyBorder="1" applyAlignment="1">
      <alignment wrapText="1"/>
    </xf>
    <xf numFmtId="2" fontId="0" fillId="0" borderId="51" xfId="0" applyNumberFormat="1" applyBorder="1" applyAlignment="1">
      <alignment wrapText="1"/>
    </xf>
    <xf numFmtId="2" fontId="0" fillId="0" borderId="57" xfId="0" applyNumberFormat="1" applyBorder="1" applyAlignment="1">
      <alignment wrapText="1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2" fontId="0" fillId="0" borderId="15" xfId="0" applyNumberFormat="1" applyBorder="1" applyAlignment="1"/>
    <xf numFmtId="0" fontId="0" fillId="0" borderId="0" xfId="0" applyAlignment="1"/>
    <xf numFmtId="0" fontId="0" fillId="0" borderId="14" xfId="0" applyBorder="1" applyAlignment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9" fillId="0" borderId="53" xfId="0" applyFont="1" applyBorder="1" applyAlignment="1">
      <alignment horizontal="center" vertical="center" wrapText="1"/>
    </xf>
    <xf numFmtId="0" fontId="0" fillId="0" borderId="48" xfId="0" applyBorder="1" applyAlignment="1"/>
    <xf numFmtId="0" fontId="0" fillId="0" borderId="65" xfId="0" applyBorder="1" applyAlignment="1"/>
    <xf numFmtId="0" fontId="0" fillId="0" borderId="34" xfId="0" applyBorder="1" applyAlignment="1"/>
    <xf numFmtId="0" fontId="0" fillId="0" borderId="0" xfId="0" applyBorder="1" applyAlignment="1"/>
    <xf numFmtId="0" fontId="0" fillId="0" borderId="66" xfId="0" applyBorder="1" applyAlignment="1"/>
    <xf numFmtId="0" fontId="0" fillId="0" borderId="50" xfId="0" applyBorder="1" applyAlignment="1"/>
    <xf numFmtId="0" fontId="0" fillId="0" borderId="51" xfId="0" applyBorder="1" applyAlignment="1"/>
    <xf numFmtId="0" fontId="0" fillId="0" borderId="57" xfId="0" applyBorder="1" applyAlignment="1"/>
    <xf numFmtId="0" fontId="15" fillId="0" borderId="48" xfId="0" applyFont="1" applyBorder="1" applyAlignment="1">
      <alignment horizontal="center" vertical="center" wrapText="1"/>
    </xf>
    <xf numFmtId="0" fontId="30" fillId="0" borderId="48" xfId="0" applyFont="1" applyBorder="1" applyAlignment="1">
      <alignment horizontal="center" vertical="center" wrapText="1"/>
    </xf>
    <xf numFmtId="0" fontId="30" fillId="0" borderId="65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66" xfId="0" applyFont="1" applyBorder="1" applyAlignment="1">
      <alignment horizontal="center" vertical="center" wrapText="1"/>
    </xf>
    <xf numFmtId="0" fontId="30" fillId="0" borderId="51" xfId="0" applyFont="1" applyBorder="1" applyAlignment="1">
      <alignment horizontal="center" vertical="center" wrapText="1"/>
    </xf>
    <xf numFmtId="0" fontId="30" fillId="0" borderId="57" xfId="0" applyFont="1" applyBorder="1" applyAlignment="1">
      <alignment horizontal="center" vertical="center" wrapText="1"/>
    </xf>
    <xf numFmtId="17" fontId="12" fillId="0" borderId="0" xfId="0" applyNumberFormat="1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0" fillId="3" borderId="68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5" borderId="53" xfId="0" applyFill="1" applyBorder="1" applyAlignment="1">
      <alignment horizontal="center"/>
    </xf>
    <xf numFmtId="0" fontId="20" fillId="0" borderId="41" xfId="0" applyFont="1" applyFill="1" applyBorder="1" applyAlignment="1">
      <alignment horizontal="center"/>
    </xf>
    <xf numFmtId="0" fontId="20" fillId="0" borderId="48" xfId="0" applyFont="1" applyFill="1" applyBorder="1" applyAlignment="1">
      <alignment horizontal="center"/>
    </xf>
    <xf numFmtId="0" fontId="20" fillId="0" borderId="55" xfId="0" applyFont="1" applyFill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0" fontId="17" fillId="0" borderId="15" xfId="0" applyFont="1" applyFill="1" applyBorder="1" applyAlignment="1">
      <alignment horizontal="center"/>
    </xf>
    <xf numFmtId="0" fontId="17" fillId="0" borderId="26" xfId="0" applyFont="1" applyFill="1" applyBorder="1" applyAlignment="1">
      <alignment horizontal="center"/>
    </xf>
    <xf numFmtId="0" fontId="17" fillId="0" borderId="30" xfId="0" applyFont="1" applyFill="1" applyBorder="1" applyAlignment="1">
      <alignment horizontal="center"/>
    </xf>
    <xf numFmtId="0" fontId="17" fillId="0" borderId="54" xfId="0" applyFont="1" applyFill="1" applyBorder="1" applyAlignment="1">
      <alignment horizontal="center"/>
    </xf>
    <xf numFmtId="0" fontId="16" fillId="0" borderId="26" xfId="0" applyFont="1" applyFill="1" applyBorder="1" applyAlignment="1">
      <alignment horizontal="center"/>
    </xf>
    <xf numFmtId="0" fontId="16" fillId="0" borderId="54" xfId="0" applyFont="1" applyFill="1" applyBorder="1" applyAlignment="1">
      <alignment horizontal="center"/>
    </xf>
    <xf numFmtId="0" fontId="17" fillId="0" borderId="41" xfId="0" applyFont="1" applyFill="1" applyBorder="1" applyAlignment="1">
      <alignment horizontal="center"/>
    </xf>
    <xf numFmtId="0" fontId="17" fillId="0" borderId="48" xfId="0" applyFont="1" applyFill="1" applyBorder="1" applyAlignment="1">
      <alignment horizontal="center"/>
    </xf>
    <xf numFmtId="0" fontId="20" fillId="2" borderId="41" xfId="0" applyFont="1" applyFill="1" applyBorder="1" applyAlignment="1">
      <alignment horizontal="center"/>
    </xf>
    <xf numFmtId="0" fontId="20" fillId="2" borderId="48" xfId="0" applyFont="1" applyFill="1" applyBorder="1" applyAlignment="1">
      <alignment horizontal="center"/>
    </xf>
    <xf numFmtId="0" fontId="20" fillId="2" borderId="55" xfId="0" applyFont="1" applyFill="1" applyBorder="1" applyAlignment="1">
      <alignment horizontal="center"/>
    </xf>
    <xf numFmtId="0" fontId="17" fillId="3" borderId="15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17" fillId="3" borderId="14" xfId="0" applyFont="1" applyFill="1" applyBorder="1" applyAlignment="1">
      <alignment horizontal="center"/>
    </xf>
    <xf numFmtId="0" fontId="17" fillId="5" borderId="15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/>
    </xf>
    <xf numFmtId="0" fontId="17" fillId="5" borderId="14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center"/>
    </xf>
    <xf numFmtId="0" fontId="17" fillId="2" borderId="30" xfId="0" applyFont="1" applyFill="1" applyBorder="1" applyAlignment="1">
      <alignment horizontal="center"/>
    </xf>
    <xf numFmtId="0" fontId="17" fillId="2" borderId="54" xfId="0" applyFont="1" applyFill="1" applyBorder="1" applyAlignment="1">
      <alignment horizontal="center"/>
    </xf>
    <xf numFmtId="0" fontId="16" fillId="2" borderId="26" xfId="0" applyFont="1" applyFill="1" applyBorder="1" applyAlignment="1">
      <alignment horizontal="center"/>
    </xf>
    <xf numFmtId="0" fontId="16" fillId="2" borderId="54" xfId="0" applyFont="1" applyFill="1" applyBorder="1" applyAlignment="1">
      <alignment horizontal="center"/>
    </xf>
    <xf numFmtId="0" fontId="17" fillId="3" borderId="41" xfId="0" applyFont="1" applyFill="1" applyBorder="1" applyAlignment="1">
      <alignment horizontal="center"/>
    </xf>
    <xf numFmtId="0" fontId="17" fillId="3" borderId="48" xfId="0" applyFont="1" applyFill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7" fillId="5" borderId="41" xfId="0" applyFont="1" applyFill="1" applyBorder="1" applyAlignment="1">
      <alignment horizontal="center"/>
    </xf>
    <xf numFmtId="0" fontId="17" fillId="5" borderId="48" xfId="0" applyFont="1" applyFill="1" applyBorder="1" applyAlignment="1">
      <alignment horizontal="center"/>
    </xf>
    <xf numFmtId="0" fontId="17" fillId="5" borderId="55" xfId="0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0" fontId="17" fillId="4" borderId="6" xfId="0" applyFont="1" applyFill="1" applyBorder="1" applyAlignment="1">
      <alignment horizontal="center"/>
    </xf>
    <xf numFmtId="0" fontId="17" fillId="4" borderId="0" xfId="0" applyFont="1" applyFill="1" applyBorder="1" applyAlignment="1">
      <alignment horizontal="center"/>
    </xf>
    <xf numFmtId="0" fontId="17" fillId="4" borderId="15" xfId="0" applyFont="1" applyFill="1" applyBorder="1" applyAlignment="1">
      <alignment horizontal="center"/>
    </xf>
    <xf numFmtId="0" fontId="17" fillId="4" borderId="26" xfId="0" applyFont="1" applyFill="1" applyBorder="1" applyAlignment="1">
      <alignment horizontal="center"/>
    </xf>
    <xf numFmtId="0" fontId="17" fillId="4" borderId="30" xfId="0" applyFont="1" applyFill="1" applyBorder="1" applyAlignment="1">
      <alignment horizontal="center"/>
    </xf>
    <xf numFmtId="0" fontId="17" fillId="4" borderId="54" xfId="0" applyFont="1" applyFill="1" applyBorder="1" applyAlignment="1">
      <alignment horizontal="center"/>
    </xf>
    <xf numFmtId="0" fontId="16" fillId="4" borderId="26" xfId="0" applyFont="1" applyFill="1" applyBorder="1" applyAlignment="1">
      <alignment horizontal="center"/>
    </xf>
    <xf numFmtId="0" fontId="16" fillId="4" borderId="54" xfId="0" applyFont="1" applyFill="1" applyBorder="1" applyAlignment="1">
      <alignment horizontal="center"/>
    </xf>
    <xf numFmtId="0" fontId="17" fillId="4" borderId="41" xfId="0" applyFont="1" applyFill="1" applyBorder="1" applyAlignment="1">
      <alignment horizontal="center"/>
    </xf>
    <xf numFmtId="0" fontId="17" fillId="4" borderId="48" xfId="0" applyFont="1" applyFill="1" applyBorder="1" applyAlignment="1">
      <alignment horizontal="center"/>
    </xf>
    <xf numFmtId="0" fontId="20" fillId="4" borderId="41" xfId="0" applyFont="1" applyFill="1" applyBorder="1" applyAlignment="1">
      <alignment horizontal="center"/>
    </xf>
    <xf numFmtId="0" fontId="20" fillId="4" borderId="48" xfId="0" applyFont="1" applyFill="1" applyBorder="1" applyAlignment="1">
      <alignment horizontal="center"/>
    </xf>
    <xf numFmtId="0" fontId="20" fillId="4" borderId="55" xfId="0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4" borderId="30" xfId="0" applyFill="1" applyBorder="1" applyAlignment="1">
      <alignment horizontal="center"/>
    </xf>
    <xf numFmtId="0" fontId="0" fillId="4" borderId="54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54" xfId="0" applyFont="1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48" xfId="0" applyFill="1" applyBorder="1" applyAlignment="1">
      <alignment horizontal="center"/>
    </xf>
    <xf numFmtId="0" fontId="4" fillId="4" borderId="41" xfId="0" applyFont="1" applyFill="1" applyBorder="1" applyAlignment="1">
      <alignment horizontal="center"/>
    </xf>
    <xf numFmtId="0" fontId="4" fillId="4" borderId="48" xfId="0" applyFont="1" applyFill="1" applyBorder="1" applyAlignment="1">
      <alignment horizontal="center"/>
    </xf>
    <xf numFmtId="0" fontId="4" fillId="4" borderId="55" xfId="0" applyFont="1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0" borderId="53" xfId="0" applyBorder="1" applyAlignment="1">
      <alignment wrapText="1"/>
    </xf>
    <xf numFmtId="0" fontId="0" fillId="0" borderId="48" xfId="0" applyBorder="1" applyAlignment="1">
      <alignment wrapText="1"/>
    </xf>
    <xf numFmtId="0" fontId="0" fillId="0" borderId="65" xfId="0" applyBorder="1" applyAlignment="1">
      <alignment wrapText="1"/>
    </xf>
    <xf numFmtId="0" fontId="0" fillId="0" borderId="34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66" xfId="0" applyBorder="1" applyAlignment="1">
      <alignment wrapText="1"/>
    </xf>
    <xf numFmtId="0" fontId="0" fillId="0" borderId="50" xfId="0" applyBorder="1" applyAlignment="1">
      <alignment wrapText="1"/>
    </xf>
    <xf numFmtId="0" fontId="0" fillId="0" borderId="51" xfId="0" applyBorder="1" applyAlignment="1">
      <alignment wrapText="1"/>
    </xf>
    <xf numFmtId="0" fontId="0" fillId="0" borderId="57" xfId="0" applyBorder="1" applyAlignment="1">
      <alignment wrapText="1"/>
    </xf>
    <xf numFmtId="0" fontId="29" fillId="0" borderId="48" xfId="0" applyFont="1" applyBorder="1" applyAlignment="1">
      <alignment horizontal="center" vertical="center" wrapText="1"/>
    </xf>
    <xf numFmtId="17" fontId="27" fillId="8" borderId="0" xfId="2" applyNumberFormat="1" applyFont="1" applyFill="1" applyAlignment="1">
      <alignment horizontal="center" vertical="center" wrapText="1"/>
    </xf>
    <xf numFmtId="0" fontId="27" fillId="8" borderId="0" xfId="2" applyFont="1" applyFill="1" applyAlignment="1">
      <alignment horizontal="center" vertical="center" wrapText="1"/>
    </xf>
    <xf numFmtId="17" fontId="28" fillId="4" borderId="35" xfId="2" applyNumberFormat="1" applyFont="1" applyFill="1" applyBorder="1" applyAlignment="1">
      <alignment horizontal="left" wrapText="1"/>
    </xf>
    <xf numFmtId="0" fontId="28" fillId="4" borderId="58" xfId="2" applyFont="1" applyFill="1" applyBorder="1" applyAlignment="1">
      <alignment horizontal="left" wrapText="1"/>
    </xf>
    <xf numFmtId="17" fontId="28" fillId="4" borderId="0" xfId="2" applyNumberFormat="1" applyFont="1" applyFill="1" applyAlignment="1">
      <alignment horizontal="left" wrapText="1"/>
    </xf>
    <xf numFmtId="0" fontId="28" fillId="4" borderId="0" xfId="2" applyFont="1" applyFill="1" applyAlignment="1">
      <alignment horizontal="left" wrapText="1"/>
    </xf>
    <xf numFmtId="17" fontId="34" fillId="9" borderId="0" xfId="2" applyNumberFormat="1" applyFont="1" applyFill="1" applyAlignment="1">
      <alignment horizontal="left" vertical="center" wrapText="1"/>
    </xf>
    <xf numFmtId="0" fontId="34" fillId="9" borderId="0" xfId="2" applyFont="1" applyFill="1" applyAlignment="1">
      <alignment horizontal="left" vertical="center" wrapText="1"/>
    </xf>
    <xf numFmtId="0" fontId="5" fillId="0" borderId="53" xfId="0" applyFont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2" fillId="0" borderId="65" xfId="0" applyFont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 wrapText="1"/>
    </xf>
    <xf numFmtId="0" fontId="32" fillId="0" borderId="57" xfId="0" applyFont="1" applyBorder="1" applyAlignment="1">
      <alignment horizontal="center" vertical="center" wrapText="1"/>
    </xf>
    <xf numFmtId="4" fontId="31" fillId="2" borderId="18" xfId="0" applyNumberFormat="1" applyFont="1" applyFill="1" applyBorder="1" applyAlignment="1">
      <alignment horizontal="center" vertical="center" wrapText="1"/>
    </xf>
    <xf numFmtId="4" fontId="31" fillId="2" borderId="20" xfId="0" applyNumberFormat="1" applyFont="1" applyFill="1" applyBorder="1" applyAlignment="1">
      <alignment horizontal="center" vertical="center" wrapText="1"/>
    </xf>
    <xf numFmtId="0" fontId="31" fillId="2" borderId="56" xfId="0" applyFont="1" applyFill="1" applyBorder="1" applyAlignment="1">
      <alignment horizontal="center" vertical="center"/>
    </xf>
    <xf numFmtId="0" fontId="31" fillId="2" borderId="21" xfId="0" applyFont="1" applyFill="1" applyBorder="1" applyAlignment="1">
      <alignment horizontal="center" vertical="center"/>
    </xf>
    <xf numFmtId="0" fontId="31" fillId="2" borderId="18" xfId="0" applyFont="1" applyFill="1" applyBorder="1" applyAlignment="1">
      <alignment horizontal="center" vertical="center"/>
    </xf>
    <xf numFmtId="0" fontId="31" fillId="2" borderId="20" xfId="0" applyFont="1" applyFill="1" applyBorder="1" applyAlignment="1">
      <alignment horizontal="center" vertical="center"/>
    </xf>
    <xf numFmtId="0" fontId="31" fillId="2" borderId="18" xfId="0" applyFont="1" applyFill="1" applyBorder="1" applyAlignment="1">
      <alignment horizontal="center" vertical="center" wrapText="1"/>
    </xf>
    <xf numFmtId="0" fontId="31" fillId="2" borderId="20" xfId="0" applyFont="1" applyFill="1" applyBorder="1" applyAlignment="1">
      <alignment horizontal="center" vertical="center" wrapText="1"/>
    </xf>
    <xf numFmtId="0" fontId="31" fillId="2" borderId="17" xfId="0" applyFont="1" applyFill="1" applyBorder="1" applyAlignment="1">
      <alignment horizontal="center" vertical="center"/>
    </xf>
    <xf numFmtId="0" fontId="31" fillId="2" borderId="19" xfId="0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40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s-ES" sz="2800"/>
              <a:t>EFICIENCIA % DE INYECCION</a:t>
            </a:r>
            <a:r>
              <a:rPr lang="es-ES" sz="2800" baseline="0"/>
              <a:t> </a:t>
            </a:r>
            <a:endParaRPr lang="es-ES" sz="2800"/>
          </a:p>
        </c:rich>
      </c:tx>
      <c:layout>
        <c:manualLayout>
          <c:xMode val="edge"/>
          <c:yMode val="edge"/>
          <c:x val="0.15893279543761829"/>
          <c:y val="1.8378380464312241E-2"/>
        </c:manualLayout>
      </c:layout>
    </c:title>
    <c:plotArea>
      <c:layout>
        <c:manualLayout>
          <c:layoutTarget val="inner"/>
          <c:xMode val="edge"/>
          <c:yMode val="edge"/>
          <c:x val="5.6541920947934074E-2"/>
          <c:y val="0.16195462057723894"/>
          <c:w val="0.7732361571173858"/>
          <c:h val="0.76297007437910314"/>
        </c:manualLayout>
      </c:layout>
      <c:barChart>
        <c:barDir val="col"/>
        <c:grouping val="clustered"/>
        <c:ser>
          <c:idx val="0"/>
          <c:order val="0"/>
          <c:tx>
            <c:strRef>
              <c:f>'CONCENTRADO 2012'!$C$6:$C$7</c:f>
              <c:strCache>
                <c:ptCount val="1"/>
                <c:pt idx="0">
                  <c:v>PIEZAS OK 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  <a:effectLst>
              <a:outerShdw blurRad="50800" dist="50800" dir="5400000" algn="ctr" rotWithShape="0">
                <a:schemeClr val="accent3"/>
              </a:outerShdw>
            </a:effectLst>
          </c:spPr>
          <c:cat>
            <c:strRef>
              <c:f>'CONCENTRADO 2012'!$B$8:$B$19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'CONCENTRADO 2012'!$C$8:$C$19</c:f>
              <c:numCache>
                <c:formatCode>#,##0</c:formatCode>
                <c:ptCount val="12"/>
                <c:pt idx="0">
                  <c:v>27210</c:v>
                </c:pt>
                <c:pt idx="1">
                  <c:v>22829</c:v>
                </c:pt>
                <c:pt idx="2">
                  <c:v>27679</c:v>
                </c:pt>
                <c:pt idx="3">
                  <c:v>8500</c:v>
                </c:pt>
                <c:pt idx="4">
                  <c:v>20179</c:v>
                </c:pt>
                <c:pt idx="5">
                  <c:v>14939</c:v>
                </c:pt>
                <c:pt idx="6">
                  <c:v>16712</c:v>
                </c:pt>
                <c:pt idx="7">
                  <c:v>22122</c:v>
                </c:pt>
                <c:pt idx="8">
                  <c:v>15292</c:v>
                </c:pt>
                <c:pt idx="9">
                  <c:v>24939</c:v>
                </c:pt>
                <c:pt idx="10">
                  <c:v>17946</c:v>
                </c:pt>
                <c:pt idx="11">
                  <c:v>14504</c:v>
                </c:pt>
              </c:numCache>
            </c:numRef>
          </c:val>
        </c:ser>
        <c:ser>
          <c:idx val="1"/>
          <c:order val="1"/>
          <c:tx>
            <c:strRef>
              <c:f>'CONCENTRADO 2012'!$D$6:$D$7</c:f>
              <c:strCache>
                <c:ptCount val="1"/>
                <c:pt idx="0">
                  <c:v>ESTANDAR</c:v>
                </c:pt>
              </c:strCache>
            </c:strRef>
          </c:tx>
          <c:cat>
            <c:strRef>
              <c:f>'CONCENTRADO 2012'!$B$8:$B$19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'CONCENTRADO 2012'!$D$8:$D$19</c:f>
              <c:numCache>
                <c:formatCode>#,##0</c:formatCode>
                <c:ptCount val="12"/>
                <c:pt idx="0">
                  <c:v>33217</c:v>
                </c:pt>
                <c:pt idx="1">
                  <c:v>25844</c:v>
                </c:pt>
                <c:pt idx="2">
                  <c:v>28045</c:v>
                </c:pt>
                <c:pt idx="3">
                  <c:v>10452</c:v>
                </c:pt>
                <c:pt idx="4">
                  <c:v>24300</c:v>
                </c:pt>
                <c:pt idx="5">
                  <c:v>15920</c:v>
                </c:pt>
                <c:pt idx="6">
                  <c:v>17925</c:v>
                </c:pt>
                <c:pt idx="7" formatCode="General">
                  <c:v>26175</c:v>
                </c:pt>
                <c:pt idx="8">
                  <c:v>19115</c:v>
                </c:pt>
                <c:pt idx="9">
                  <c:v>30610</c:v>
                </c:pt>
                <c:pt idx="10">
                  <c:v>27393</c:v>
                </c:pt>
                <c:pt idx="11">
                  <c:v>19970</c:v>
                </c:pt>
              </c:numCache>
            </c:numRef>
          </c:val>
        </c:ser>
        <c:gapWidth val="134"/>
        <c:overlap val="-46"/>
        <c:axId val="133932928"/>
        <c:axId val="133934464"/>
      </c:barChart>
      <c:lineChart>
        <c:grouping val="standard"/>
        <c:ser>
          <c:idx val="2"/>
          <c:order val="2"/>
          <c:tx>
            <c:strRef>
              <c:f>'CONCENTRADO 2012'!$F$6:$F$7</c:f>
              <c:strCache>
                <c:ptCount val="1"/>
                <c:pt idx="0">
                  <c:v>EFICIENCIA 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diamond"/>
            <c:size val="6"/>
            <c:spPr>
              <a:solidFill>
                <a:srgbClr val="FF0000"/>
              </a:solidFill>
            </c:spPr>
          </c:marker>
          <c:dLbls>
            <c:dLblPos val="t"/>
            <c:showVal val="1"/>
          </c:dLbls>
          <c:cat>
            <c:strRef>
              <c:f>'CONCENTRADO 2012'!$B$8:$B$19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'CONCENTRADO 2012'!$F$8:$F$19</c:f>
              <c:numCache>
                <c:formatCode>0.00%</c:formatCode>
                <c:ptCount val="12"/>
                <c:pt idx="0">
                  <c:v>0.81915886443688468</c:v>
                </c:pt>
                <c:pt idx="1">
                  <c:v>0.88333849249342211</c:v>
                </c:pt>
                <c:pt idx="2">
                  <c:v>0.98694954537350688</c:v>
                </c:pt>
                <c:pt idx="3">
                  <c:v>0.81324148488327597</c:v>
                </c:pt>
                <c:pt idx="4">
                  <c:v>0.83041152263374485</c:v>
                </c:pt>
                <c:pt idx="5">
                  <c:v>0.93837939698492467</c:v>
                </c:pt>
                <c:pt idx="6">
                  <c:v>0.93232914923291488</c:v>
                </c:pt>
                <c:pt idx="7">
                  <c:v>0.84515759312320915</c:v>
                </c:pt>
                <c:pt idx="8">
                  <c:v>0.8</c:v>
                </c:pt>
                <c:pt idx="9">
                  <c:v>0.81473374714145708</c:v>
                </c:pt>
                <c:pt idx="10">
                  <c:v>0.65513087285072824</c:v>
                </c:pt>
                <c:pt idx="11">
                  <c:v>0.72628943415122682</c:v>
                </c:pt>
              </c:numCache>
            </c:numRef>
          </c:val>
        </c:ser>
        <c:marker val="1"/>
        <c:axId val="133932928"/>
        <c:axId val="133934464"/>
      </c:lineChart>
      <c:catAx>
        <c:axId val="133932928"/>
        <c:scaling>
          <c:orientation val="minMax"/>
        </c:scaling>
        <c:axPos val="b"/>
        <c:numFmt formatCode="General" sourceLinked="1"/>
        <c:majorTickMark val="none"/>
        <c:tickLblPos val="nextTo"/>
        <c:crossAx val="133934464"/>
        <c:crosses val="autoZero"/>
        <c:lblAlgn val="ctr"/>
        <c:lblOffset val="100"/>
      </c:catAx>
      <c:valAx>
        <c:axId val="133934464"/>
        <c:scaling>
          <c:orientation val="minMax"/>
        </c:scaling>
        <c:axPos val="l"/>
        <c:majorGridlines/>
        <c:numFmt formatCode="General" sourceLinked="0"/>
        <c:majorTickMark val="cross"/>
        <c:minorTickMark val="cross"/>
        <c:tickLblPos val="low"/>
        <c:crossAx val="13393292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4"/>
  <c:chart>
    <c:title>
      <c:tx>
        <c:rich>
          <a:bodyPr/>
          <a:lstStyle/>
          <a:p>
            <a:pPr>
              <a:defRPr sz="1600">
                <a:latin typeface="Arial" pitchFamily="34" charset="0"/>
                <a:cs typeface="Arial" pitchFamily="34" charset="0"/>
              </a:defRPr>
            </a:pPr>
            <a:r>
              <a:rPr lang="es-ES" sz="1600" baseline="0">
                <a:latin typeface="Arial" pitchFamily="34" charset="0"/>
                <a:cs typeface="Arial" pitchFamily="34" charset="0"/>
              </a:rPr>
              <a:t>PNC DE INYECCION   </a:t>
            </a:r>
          </a:p>
        </c:rich>
      </c:tx>
      <c:layout>
        <c:manualLayout>
          <c:xMode val="edge"/>
          <c:yMode val="edge"/>
          <c:x val="0.29861716884750888"/>
          <c:y val="1.5819597580082032E-2"/>
        </c:manualLayout>
      </c:layout>
    </c:title>
    <c:plotArea>
      <c:layout>
        <c:manualLayout>
          <c:layoutTarget val="inner"/>
          <c:xMode val="edge"/>
          <c:yMode val="edge"/>
          <c:x val="6.495614136297817E-2"/>
          <c:y val="9.645611304165129E-2"/>
          <c:w val="0.80045570099784047"/>
          <c:h val="0.82908666637305461"/>
        </c:manualLayout>
      </c:layout>
      <c:barChart>
        <c:barDir val="col"/>
        <c:grouping val="clustered"/>
        <c:ser>
          <c:idx val="0"/>
          <c:order val="0"/>
          <c:tx>
            <c:strRef>
              <c:f>'CONCENTRADO 2012'!$E$6:$E$7</c:f>
              <c:strCache>
                <c:ptCount val="1"/>
                <c:pt idx="0">
                  <c:v>KILOS</c:v>
                </c:pt>
              </c:strCache>
            </c:strRef>
          </c:tx>
          <c:cat>
            <c:multiLvlStrRef>
              <c:f>#REF!</c:f>
            </c:multiLvlStrRef>
          </c:cat>
          <c:val>
            <c:numRef>
              <c:f>'CONCENTRADO 2012'!$E$8:$E$19</c:f>
              <c:numCache>
                <c:formatCode>#,##0</c:formatCode>
                <c:ptCount val="12"/>
                <c:pt idx="0">
                  <c:v>39294</c:v>
                </c:pt>
                <c:pt idx="1">
                  <c:v>34154</c:v>
                </c:pt>
                <c:pt idx="2">
                  <c:v>41518</c:v>
                </c:pt>
                <c:pt idx="3">
                  <c:v>5078</c:v>
                </c:pt>
                <c:pt idx="4">
                  <c:v>6768</c:v>
                </c:pt>
                <c:pt idx="5">
                  <c:v>10244</c:v>
                </c:pt>
                <c:pt idx="6">
                  <c:v>5577</c:v>
                </c:pt>
                <c:pt idx="7">
                  <c:v>8577</c:v>
                </c:pt>
                <c:pt idx="8">
                  <c:v>6316</c:v>
                </c:pt>
                <c:pt idx="9">
                  <c:v>9589</c:v>
                </c:pt>
                <c:pt idx="10">
                  <c:v>8253</c:v>
                </c:pt>
                <c:pt idx="11">
                  <c:v>4936</c:v>
                </c:pt>
              </c:numCache>
            </c:numRef>
          </c:val>
        </c:ser>
        <c:ser>
          <c:idx val="1"/>
          <c:order val="1"/>
          <c:tx>
            <c:strRef>
              <c:f>'CONCENTRADO 2012'!$G$6:$G$7</c:f>
              <c:strCache>
                <c:ptCount val="1"/>
                <c:pt idx="0">
                  <c:v>PNC                   KG  KG</c:v>
                </c:pt>
              </c:strCache>
            </c:strRef>
          </c:tx>
          <c:cat>
            <c:multiLvlStrRef>
              <c:f>#REF!</c:f>
            </c:multiLvlStrRef>
          </c:cat>
          <c:val>
            <c:numRef>
              <c:f>'CONCENTRADO 2012'!$G$8:$G$19</c:f>
              <c:numCache>
                <c:formatCode>0.00</c:formatCode>
                <c:ptCount val="12"/>
                <c:pt idx="0">
                  <c:v>1266</c:v>
                </c:pt>
                <c:pt idx="1">
                  <c:v>882</c:v>
                </c:pt>
                <c:pt idx="2">
                  <c:v>1442</c:v>
                </c:pt>
                <c:pt idx="3">
                  <c:v>142</c:v>
                </c:pt>
                <c:pt idx="4">
                  <c:v>464</c:v>
                </c:pt>
                <c:pt idx="5">
                  <c:v>639</c:v>
                </c:pt>
                <c:pt idx="6">
                  <c:v>304</c:v>
                </c:pt>
                <c:pt idx="7">
                  <c:v>411</c:v>
                </c:pt>
                <c:pt idx="8">
                  <c:v>404</c:v>
                </c:pt>
                <c:pt idx="9">
                  <c:v>579</c:v>
                </c:pt>
                <c:pt idx="10">
                  <c:v>1129</c:v>
                </c:pt>
                <c:pt idx="11">
                  <c:v>259</c:v>
                </c:pt>
              </c:numCache>
            </c:numRef>
          </c:val>
        </c:ser>
        <c:gapWidth val="134"/>
        <c:overlap val="-46"/>
        <c:axId val="133436928"/>
        <c:axId val="133438464"/>
      </c:barChart>
      <c:lineChart>
        <c:grouping val="standard"/>
        <c:ser>
          <c:idx val="2"/>
          <c:order val="2"/>
          <c:tx>
            <c:strRef>
              <c:f>'CONCENTRADO 2012'!$H$6:$H$7</c:f>
              <c:strCache>
                <c:ptCount val="1"/>
                <c:pt idx="0">
                  <c:v>PNC</c:v>
                </c:pt>
              </c:strCache>
            </c:strRef>
          </c:tx>
          <c:dLbls>
            <c:dLblPos val="t"/>
            <c:showVal val="1"/>
          </c:dLbls>
          <c:cat>
            <c:strRef>
              <c:f>'CONCENTRADO 2012'!$B$8:$B$19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'CONCENTRADO 2012'!$H$8:$H$19</c:f>
              <c:numCache>
                <c:formatCode>0.00%</c:formatCode>
                <c:ptCount val="12"/>
                <c:pt idx="0">
                  <c:v>3.2218659337303404E-2</c:v>
                </c:pt>
                <c:pt idx="1">
                  <c:v>2.5824207999063067E-2</c:v>
                </c:pt>
                <c:pt idx="2">
                  <c:v>3.4731923503058912E-2</c:v>
                </c:pt>
                <c:pt idx="3">
                  <c:v>2.7963765261914138E-2</c:v>
                </c:pt>
                <c:pt idx="4">
                  <c:v>6.8557919621749411E-2</c:v>
                </c:pt>
                <c:pt idx="5">
                  <c:v>6.2377977352596641E-2</c:v>
                </c:pt>
                <c:pt idx="6">
                  <c:v>5.4509592971131435E-2</c:v>
                </c:pt>
                <c:pt idx="7">
                  <c:v>4.7918852745715286E-2</c:v>
                </c:pt>
                <c:pt idx="8">
                  <c:v>6.3964534515516147E-2</c:v>
                </c:pt>
                <c:pt idx="9">
                  <c:v>6.0381687350088642E-2</c:v>
                </c:pt>
                <c:pt idx="10">
                  <c:v>0.13679873985217497</c:v>
                </c:pt>
                <c:pt idx="11">
                  <c:v>5.2471636952998377E-2</c:v>
                </c:pt>
              </c:numCache>
            </c:numRef>
          </c:val>
        </c:ser>
        <c:marker val="1"/>
        <c:axId val="133436928"/>
        <c:axId val="133438464"/>
      </c:lineChart>
      <c:catAx>
        <c:axId val="133436928"/>
        <c:scaling>
          <c:orientation val="minMax"/>
        </c:scaling>
        <c:axPos val="b"/>
        <c:numFmt formatCode="General" sourceLinked="1"/>
        <c:majorTickMark val="none"/>
        <c:tickLblPos val="nextTo"/>
        <c:crossAx val="133438464"/>
        <c:crosses val="autoZero"/>
        <c:lblAlgn val="ctr"/>
        <c:lblOffset val="100"/>
      </c:catAx>
      <c:valAx>
        <c:axId val="133438464"/>
        <c:scaling>
          <c:orientation val="minMax"/>
        </c:scaling>
        <c:axPos val="l"/>
        <c:majorGridlines/>
        <c:numFmt formatCode="General" sourceLinked="0"/>
        <c:majorTickMark val="cross"/>
        <c:minorTickMark val="cross"/>
        <c:tickLblPos val="low"/>
        <c:crossAx val="13343692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4803149606309205" l="0.15748031496063244" r="0.15748031496063244" t="0.7480314960630920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4"/>
  <c:chart>
    <c:title>
      <c:tx>
        <c:rich>
          <a:bodyPr/>
          <a:lstStyle/>
          <a:p>
            <a:pPr>
              <a:defRPr sz="1600">
                <a:latin typeface="Arial" pitchFamily="34" charset="0"/>
                <a:cs typeface="Arial" pitchFamily="34" charset="0"/>
              </a:defRPr>
            </a:pPr>
            <a:r>
              <a:rPr lang="es-ES" sz="1600" baseline="0">
                <a:latin typeface="Arial" pitchFamily="34" charset="0"/>
                <a:cs typeface="Arial" pitchFamily="34" charset="0"/>
              </a:rPr>
              <a:t>SCRAP DE INYECCIÓN   </a:t>
            </a:r>
          </a:p>
        </c:rich>
      </c:tx>
      <c:layout>
        <c:manualLayout>
          <c:xMode val="edge"/>
          <c:yMode val="edge"/>
          <c:x val="0.29861716884750888"/>
          <c:y val="1.5819597580082032E-2"/>
        </c:manualLayout>
      </c:layout>
    </c:title>
    <c:plotArea>
      <c:layout>
        <c:manualLayout>
          <c:layoutTarget val="inner"/>
          <c:xMode val="edge"/>
          <c:yMode val="edge"/>
          <c:x val="6.495614136297817E-2"/>
          <c:y val="9.645611304165129E-2"/>
          <c:w val="0.80045570099784047"/>
          <c:h val="0.82908666637305461"/>
        </c:manualLayout>
      </c:layout>
      <c:barChart>
        <c:barDir val="col"/>
        <c:grouping val="clustered"/>
        <c:ser>
          <c:idx val="0"/>
          <c:order val="0"/>
          <c:tx>
            <c:strRef>
              <c:f>'CONCENTRADO 2012'!$E$6:$E$7</c:f>
              <c:strCache>
                <c:ptCount val="1"/>
                <c:pt idx="0">
                  <c:v>KILOS</c:v>
                </c:pt>
              </c:strCache>
            </c:strRef>
          </c:tx>
          <c:cat>
            <c:multiLvlStrRef>
              <c:f>#REF!</c:f>
            </c:multiLvlStrRef>
          </c:cat>
          <c:val>
            <c:numRef>
              <c:f>'CONCENTRADO 2012'!$E$8:$E$19</c:f>
              <c:numCache>
                <c:formatCode>#,##0</c:formatCode>
                <c:ptCount val="12"/>
                <c:pt idx="0">
                  <c:v>39294</c:v>
                </c:pt>
                <c:pt idx="1">
                  <c:v>34154</c:v>
                </c:pt>
                <c:pt idx="2">
                  <c:v>41518</c:v>
                </c:pt>
                <c:pt idx="3">
                  <c:v>5078</c:v>
                </c:pt>
                <c:pt idx="4">
                  <c:v>6768</c:v>
                </c:pt>
                <c:pt idx="5">
                  <c:v>10244</c:v>
                </c:pt>
                <c:pt idx="6">
                  <c:v>5577</c:v>
                </c:pt>
                <c:pt idx="7">
                  <c:v>8577</c:v>
                </c:pt>
                <c:pt idx="8">
                  <c:v>6316</c:v>
                </c:pt>
                <c:pt idx="9">
                  <c:v>9589</c:v>
                </c:pt>
                <c:pt idx="10">
                  <c:v>8253</c:v>
                </c:pt>
                <c:pt idx="11">
                  <c:v>4936</c:v>
                </c:pt>
              </c:numCache>
            </c:numRef>
          </c:val>
        </c:ser>
        <c:ser>
          <c:idx val="1"/>
          <c:order val="1"/>
          <c:tx>
            <c:strRef>
              <c:f>'CONCENTRADO 2012'!$I$6:$I$7</c:f>
              <c:strCache>
                <c:ptCount val="1"/>
                <c:pt idx="0">
                  <c:v>SCRAP KG               KG</c:v>
                </c:pt>
              </c:strCache>
            </c:strRef>
          </c:tx>
          <c:cat>
            <c:multiLvlStrRef>
              <c:f>#REF!</c:f>
            </c:multiLvlStrRef>
          </c:cat>
          <c:val>
            <c:numRef>
              <c:f>'CONCENTRADO 2012'!$I$8:$I$19</c:f>
              <c:numCache>
                <c:formatCode>General</c:formatCode>
                <c:ptCount val="12"/>
                <c:pt idx="0">
                  <c:v>504.63</c:v>
                </c:pt>
                <c:pt idx="1">
                  <c:v>503.91</c:v>
                </c:pt>
                <c:pt idx="2">
                  <c:v>220.18</c:v>
                </c:pt>
                <c:pt idx="3">
                  <c:v>80.099999999999994</c:v>
                </c:pt>
                <c:pt idx="4">
                  <c:v>83</c:v>
                </c:pt>
                <c:pt idx="5" formatCode="0.00">
                  <c:v>152.28</c:v>
                </c:pt>
                <c:pt idx="6">
                  <c:v>78</c:v>
                </c:pt>
                <c:pt idx="7">
                  <c:v>102.97</c:v>
                </c:pt>
                <c:pt idx="8">
                  <c:v>146.24</c:v>
                </c:pt>
                <c:pt idx="9">
                  <c:v>270</c:v>
                </c:pt>
                <c:pt idx="10">
                  <c:v>422.3</c:v>
                </c:pt>
                <c:pt idx="11">
                  <c:v>366.9</c:v>
                </c:pt>
              </c:numCache>
            </c:numRef>
          </c:val>
        </c:ser>
        <c:gapWidth val="134"/>
        <c:overlap val="-46"/>
        <c:axId val="133469312"/>
        <c:axId val="133470848"/>
      </c:barChart>
      <c:lineChart>
        <c:grouping val="standard"/>
        <c:ser>
          <c:idx val="2"/>
          <c:order val="2"/>
          <c:tx>
            <c:strRef>
              <c:f>'CONCENTRADO 2012'!$J$6:$J$7</c:f>
              <c:strCache>
                <c:ptCount val="1"/>
                <c:pt idx="0">
                  <c:v>SCRAP</c:v>
                </c:pt>
              </c:strCache>
            </c:strRef>
          </c:tx>
          <c:dLbls>
            <c:dLblPos val="t"/>
            <c:showVal val="1"/>
          </c:dLbls>
          <c:cat>
            <c:strRef>
              <c:f>'CONCENTRADO 2012'!$B$8:$B$19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'CONCENTRADO 2012'!$J$8:$J$19</c:f>
              <c:numCache>
                <c:formatCode>0.00%</c:formatCode>
                <c:ptCount val="12"/>
                <c:pt idx="0">
                  <c:v>1.2842418689876317E-2</c:v>
                </c:pt>
                <c:pt idx="1">
                  <c:v>1.4754055161913686E-2</c:v>
                </c:pt>
                <c:pt idx="2">
                  <c:v>5.3032419673394674E-3</c:v>
                </c:pt>
                <c:pt idx="3">
                  <c:v>1.5773926742812128E-2</c:v>
                </c:pt>
                <c:pt idx="4">
                  <c:v>1.2263593380614658E-2</c:v>
                </c:pt>
                <c:pt idx="5">
                  <c:v>1.4865286997266693E-2</c:v>
                </c:pt>
                <c:pt idx="6">
                  <c:v>1.3986013986013986E-2</c:v>
                </c:pt>
                <c:pt idx="7">
                  <c:v>1.2005363180599277E-2</c:v>
                </c:pt>
                <c:pt idx="8">
                  <c:v>2.3153894870170996E-2</c:v>
                </c:pt>
                <c:pt idx="9">
                  <c:v>2.815726353112942E-2</c:v>
                </c:pt>
                <c:pt idx="10">
                  <c:v>5.1169271779958801E-2</c:v>
                </c:pt>
                <c:pt idx="11">
                  <c:v>7.4331442463533223E-2</c:v>
                </c:pt>
              </c:numCache>
            </c:numRef>
          </c:val>
        </c:ser>
        <c:marker val="1"/>
        <c:axId val="133469312"/>
        <c:axId val="133470848"/>
      </c:lineChart>
      <c:catAx>
        <c:axId val="133469312"/>
        <c:scaling>
          <c:orientation val="minMax"/>
        </c:scaling>
        <c:axPos val="b"/>
        <c:numFmt formatCode="General" sourceLinked="1"/>
        <c:majorTickMark val="none"/>
        <c:tickLblPos val="nextTo"/>
        <c:crossAx val="133470848"/>
        <c:crosses val="autoZero"/>
        <c:lblAlgn val="ctr"/>
        <c:lblOffset val="100"/>
      </c:catAx>
      <c:valAx>
        <c:axId val="133470848"/>
        <c:scaling>
          <c:orientation val="minMax"/>
        </c:scaling>
        <c:axPos val="l"/>
        <c:majorGridlines/>
        <c:numFmt formatCode="General" sourceLinked="0"/>
        <c:majorTickMark val="cross"/>
        <c:minorTickMark val="cross"/>
        <c:tickLblPos val="low"/>
        <c:crossAx val="13346931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480314960630926" l="0.15748031496063244" r="0.15748031496063244" t="0.7480314960630926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0</xdr:rowOff>
    </xdr:from>
    <xdr:to>
      <xdr:col>7</xdr:col>
      <xdr:colOff>50165</xdr:colOff>
      <xdr:row>4</xdr:row>
      <xdr:rowOff>22860</xdr:rowOff>
    </xdr:to>
    <xdr:pic>
      <xdr:nvPicPr>
        <xdr:cNvPr id="2" name="1 Imagen" descr="Logo"/>
        <xdr:cNvPicPr/>
      </xdr:nvPicPr>
      <xdr:blipFill>
        <a:blip xmlns:r="http://schemas.openxmlformats.org/officeDocument/2006/relationships" r:embed="rId1" cstate="print"/>
        <a:srcRect l="2524" t="12181" r="2971"/>
        <a:stretch>
          <a:fillRect/>
        </a:stretch>
      </xdr:blipFill>
      <xdr:spPr bwMode="auto">
        <a:xfrm>
          <a:off x="161925" y="0"/>
          <a:ext cx="1878965" cy="813435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0</xdr:rowOff>
    </xdr:from>
    <xdr:to>
      <xdr:col>7</xdr:col>
      <xdr:colOff>50165</xdr:colOff>
      <xdr:row>4</xdr:row>
      <xdr:rowOff>22860</xdr:rowOff>
    </xdr:to>
    <xdr:pic>
      <xdr:nvPicPr>
        <xdr:cNvPr id="2" name="1 Imagen" descr="Logo"/>
        <xdr:cNvPicPr/>
      </xdr:nvPicPr>
      <xdr:blipFill>
        <a:blip xmlns:r="http://schemas.openxmlformats.org/officeDocument/2006/relationships" r:embed="rId1" cstate="print"/>
        <a:srcRect l="2524" t="12181" r="2971"/>
        <a:stretch>
          <a:fillRect/>
        </a:stretch>
      </xdr:blipFill>
      <xdr:spPr bwMode="auto">
        <a:xfrm>
          <a:off x="247650" y="180975"/>
          <a:ext cx="1878965" cy="813435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67236</xdr:colOff>
      <xdr:row>1</xdr:row>
      <xdr:rowOff>22412</xdr:rowOff>
    </xdr:from>
    <xdr:to>
      <xdr:col>7</xdr:col>
      <xdr:colOff>168088</xdr:colOff>
      <xdr:row>4</xdr:row>
      <xdr:rowOff>111857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8236" y="168088"/>
          <a:ext cx="2050676" cy="773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590550</xdr:colOff>
      <xdr:row>33</xdr:row>
      <xdr:rowOff>180975</xdr:rowOff>
    </xdr:from>
    <xdr:to>
      <xdr:col>9</xdr:col>
      <xdr:colOff>133350</xdr:colOff>
      <xdr:row>55</xdr:row>
      <xdr:rowOff>136151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68</xdr:row>
      <xdr:rowOff>0</xdr:rowOff>
    </xdr:from>
    <xdr:to>
      <xdr:col>9</xdr:col>
      <xdr:colOff>242047</xdr:colOff>
      <xdr:row>95</xdr:row>
      <xdr:rowOff>80680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102</xdr:row>
      <xdr:rowOff>0</xdr:rowOff>
    </xdr:from>
    <xdr:to>
      <xdr:col>9</xdr:col>
      <xdr:colOff>242047</xdr:colOff>
      <xdr:row>129</xdr:row>
      <xdr:rowOff>80680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.bin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.bin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oleObject" Target="../embeddings/oleObject22.bin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21.bin"/><Relationship Id="rId5" Type="http://schemas.openxmlformats.org/officeDocument/2006/relationships/oleObject" Target="../embeddings/oleObject20.bin"/><Relationship Id="rId4" Type="http://schemas.openxmlformats.org/officeDocument/2006/relationships/oleObject" Target="../embeddings/oleObject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D267"/>
  <sheetViews>
    <sheetView topLeftCell="O238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3.710937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" customWidth="1"/>
    <col min="17" max="17" width="0.5703125" customWidth="1"/>
    <col min="18" max="18" width="5.85546875" customWidth="1"/>
    <col min="19" max="20" width="4.5703125" customWidth="1"/>
    <col min="21" max="22" width="5.42578125" customWidth="1"/>
    <col min="23" max="23" width="6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" bestFit="1" customWidth="1"/>
    <col min="30" max="30" width="0.5703125" customWidth="1"/>
    <col min="31" max="32" width="3.85546875" customWidth="1"/>
    <col min="33" max="34" width="4.5703125" customWidth="1"/>
    <col min="35" max="35" width="0.85546875" customWidth="1"/>
    <col min="36" max="36" width="15.28515625" bestFit="1" customWidth="1"/>
    <col min="37" max="37" width="5.85546875" style="83" customWidth="1"/>
    <col min="38" max="38" width="4.140625" customWidth="1"/>
    <col min="39" max="39" width="4.28515625" customWidth="1"/>
    <col min="40" max="40" width="5.42578125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7.7109375" bestFit="1" customWidth="1"/>
    <col min="46" max="46" width="6.5703125" bestFit="1" customWidth="1"/>
    <col min="47" max="47" width="7.28515625" bestFit="1" customWidth="1"/>
    <col min="48" max="48" width="1" customWidth="1"/>
    <col min="49" max="51" width="4.7109375" customWidth="1"/>
    <col min="52" max="52" width="5.42578125" customWidth="1"/>
    <col min="53" max="53" width="0.85546875" customWidth="1"/>
    <col min="54" max="54" width="4.7109375" customWidth="1"/>
    <col min="55" max="55" width="4.28515625" customWidth="1"/>
    <col min="56" max="56" width="5.140625" customWidth="1"/>
    <col min="57" max="57" width="1.42578125" customWidth="1"/>
    <col min="58" max="59" width="4.7109375" customWidth="1"/>
  </cols>
  <sheetData>
    <row r="1" spans="2:56" ht="11.25" customHeight="1"/>
    <row r="2" spans="2:56" ht="21">
      <c r="I2" s="727" t="s">
        <v>53</v>
      </c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H2" s="727"/>
      <c r="AI2" s="727"/>
      <c r="AJ2" s="727"/>
      <c r="AK2" s="727"/>
      <c r="AL2" s="727"/>
    </row>
    <row r="5" spans="2:56" ht="15.75">
      <c r="B5" s="78" t="s">
        <v>60</v>
      </c>
      <c r="C5" s="78"/>
      <c r="D5" s="78"/>
    </row>
    <row r="6" spans="2:56" ht="15.75" thickBot="1">
      <c r="AW6" s="36" t="s">
        <v>30</v>
      </c>
      <c r="AX6" s="74" t="s">
        <v>31</v>
      </c>
      <c r="BB6" s="728" t="s">
        <v>61</v>
      </c>
      <c r="BC6" s="729"/>
      <c r="BD6" s="730"/>
    </row>
    <row r="7" spans="2:56">
      <c r="B7" s="57" t="s">
        <v>42</v>
      </c>
      <c r="C7" s="58" t="s">
        <v>2</v>
      </c>
      <c r="D7" s="59" t="s">
        <v>2</v>
      </c>
      <c r="F7" s="731" t="s">
        <v>14</v>
      </c>
      <c r="G7" s="732"/>
      <c r="H7" s="732"/>
      <c r="I7" s="732"/>
      <c r="J7" s="732"/>
      <c r="K7" s="733"/>
      <c r="L7" s="4"/>
      <c r="M7" s="734" t="s">
        <v>43</v>
      </c>
      <c r="N7" s="735"/>
      <c r="O7" s="4"/>
      <c r="P7" s="48" t="s">
        <v>12</v>
      </c>
      <c r="R7" s="48" t="s">
        <v>24</v>
      </c>
      <c r="S7" s="731" t="s">
        <v>44</v>
      </c>
      <c r="T7" s="732"/>
      <c r="U7" s="733"/>
      <c r="V7" s="48" t="s">
        <v>39</v>
      </c>
      <c r="W7" s="71" t="s">
        <v>19</v>
      </c>
      <c r="X7" t="s">
        <v>10</v>
      </c>
      <c r="Y7" s="736" t="s">
        <v>15</v>
      </c>
      <c r="Z7" s="737"/>
      <c r="AA7" s="737"/>
      <c r="AB7" s="737"/>
      <c r="AC7" s="38" t="s">
        <v>19</v>
      </c>
      <c r="AD7" s="8"/>
      <c r="AE7" s="738" t="s">
        <v>55</v>
      </c>
      <c r="AF7" s="739"/>
      <c r="AG7" s="739"/>
      <c r="AH7" s="42" t="s">
        <v>57</v>
      </c>
      <c r="AI7" s="5"/>
      <c r="AJ7" s="45" t="s">
        <v>51</v>
      </c>
      <c r="AK7" s="84"/>
      <c r="AL7" s="46"/>
      <c r="AM7" s="47"/>
      <c r="AN7" s="48" t="s">
        <v>13</v>
      </c>
      <c r="AO7" s="5"/>
      <c r="AP7" s="740" t="s">
        <v>68</v>
      </c>
      <c r="AQ7" s="741"/>
      <c r="AR7" s="742"/>
      <c r="AS7" s="740" t="s">
        <v>52</v>
      </c>
      <c r="AT7" s="741"/>
      <c r="AU7" s="742"/>
      <c r="AW7" s="75" t="s">
        <v>32</v>
      </c>
      <c r="AX7" s="71" t="s">
        <v>32</v>
      </c>
      <c r="AY7" s="48" t="s">
        <v>29</v>
      </c>
      <c r="AZ7" s="48" t="s">
        <v>29</v>
      </c>
      <c r="BB7" s="1" t="s">
        <v>32</v>
      </c>
      <c r="BC7" s="1" t="s">
        <v>10</v>
      </c>
      <c r="BD7" s="1" t="s">
        <v>10</v>
      </c>
    </row>
    <row r="8" spans="2:56" ht="15.75" thickBot="1">
      <c r="B8" s="60" t="s">
        <v>10</v>
      </c>
      <c r="C8" s="49" t="s">
        <v>10</v>
      </c>
      <c r="D8" s="61" t="s">
        <v>12</v>
      </c>
      <c r="F8" s="65" t="s">
        <v>4</v>
      </c>
      <c r="G8" s="65" t="s">
        <v>5</v>
      </c>
      <c r="H8" s="65" t="s">
        <v>6</v>
      </c>
      <c r="I8" s="65" t="s">
        <v>7</v>
      </c>
      <c r="J8" s="65" t="s">
        <v>9</v>
      </c>
      <c r="K8" s="65" t="s">
        <v>13</v>
      </c>
      <c r="L8" s="4"/>
      <c r="M8" s="67" t="s">
        <v>12</v>
      </c>
      <c r="N8" s="68" t="s">
        <v>46</v>
      </c>
      <c r="O8" s="3"/>
      <c r="P8" s="49" t="s">
        <v>3</v>
      </c>
      <c r="R8" s="49" t="s">
        <v>23</v>
      </c>
      <c r="S8" s="53" t="s">
        <v>16</v>
      </c>
      <c r="T8" s="49" t="s">
        <v>17</v>
      </c>
      <c r="U8" s="49" t="s">
        <v>45</v>
      </c>
      <c r="V8" s="49" t="s">
        <v>63</v>
      </c>
      <c r="W8" s="72" t="s">
        <v>21</v>
      </c>
      <c r="X8" t="s">
        <v>10</v>
      </c>
      <c r="Y8" s="713" t="s">
        <v>26</v>
      </c>
      <c r="Z8" s="714"/>
      <c r="AA8" s="714"/>
      <c r="AB8" s="715"/>
      <c r="AC8" s="39" t="s">
        <v>13</v>
      </c>
      <c r="AD8" s="8"/>
      <c r="AE8" s="716" t="s">
        <v>56</v>
      </c>
      <c r="AF8" s="717"/>
      <c r="AG8" s="717"/>
      <c r="AH8" s="82" t="s">
        <v>58</v>
      </c>
      <c r="AI8" s="5"/>
      <c r="AJ8" s="48" t="s">
        <v>33</v>
      </c>
      <c r="AK8" s="85" t="s">
        <v>27</v>
      </c>
      <c r="AL8" s="48" t="s">
        <v>35</v>
      </c>
      <c r="AM8" s="48" t="s">
        <v>36</v>
      </c>
      <c r="AN8" s="49" t="s">
        <v>40</v>
      </c>
      <c r="AO8" s="20"/>
      <c r="AP8" s="51"/>
      <c r="AQ8" s="52"/>
      <c r="AR8" s="53"/>
      <c r="AS8" s="51" t="s">
        <v>50</v>
      </c>
      <c r="AT8" s="52">
        <v>1</v>
      </c>
      <c r="AU8" s="53" t="s">
        <v>80</v>
      </c>
      <c r="AW8" s="76" t="s">
        <v>19</v>
      </c>
      <c r="AX8" s="72" t="s">
        <v>19</v>
      </c>
      <c r="AY8" s="49" t="s">
        <v>37</v>
      </c>
      <c r="AZ8" s="49" t="s">
        <v>38</v>
      </c>
      <c r="BB8" s="4" t="s">
        <v>19</v>
      </c>
      <c r="BC8" s="4" t="s">
        <v>37</v>
      </c>
      <c r="BD8" s="4" t="s">
        <v>38</v>
      </c>
    </row>
    <row r="9" spans="2:56" ht="15.75" thickBot="1">
      <c r="B9" s="62"/>
      <c r="C9" s="63"/>
      <c r="D9" s="64" t="s">
        <v>10</v>
      </c>
      <c r="F9" s="66"/>
      <c r="G9" s="66"/>
      <c r="H9" s="66"/>
      <c r="I9" s="66" t="s">
        <v>8</v>
      </c>
      <c r="J9" s="66"/>
      <c r="K9" s="66"/>
      <c r="L9" s="4"/>
      <c r="M9" s="69" t="s">
        <v>20</v>
      </c>
      <c r="N9" s="66" t="s">
        <v>11</v>
      </c>
      <c r="O9" s="4"/>
      <c r="P9" s="50" t="s">
        <v>10</v>
      </c>
      <c r="R9" s="50"/>
      <c r="S9" s="70"/>
      <c r="T9" s="50"/>
      <c r="U9" s="50"/>
      <c r="V9" s="50" t="s">
        <v>18</v>
      </c>
      <c r="W9" s="73" t="s">
        <v>22</v>
      </c>
      <c r="Y9" s="40" t="s">
        <v>16</v>
      </c>
      <c r="Z9" s="40" t="s">
        <v>17</v>
      </c>
      <c r="AA9" s="37" t="s">
        <v>25</v>
      </c>
      <c r="AB9" s="79" t="s">
        <v>28</v>
      </c>
      <c r="AC9" s="41"/>
      <c r="AD9" s="5"/>
      <c r="AE9" s="43" t="s">
        <v>16</v>
      </c>
      <c r="AF9" s="44" t="s">
        <v>17</v>
      </c>
      <c r="AG9" s="80" t="s">
        <v>28</v>
      </c>
      <c r="AH9" s="81" t="s">
        <v>28</v>
      </c>
      <c r="AI9" s="20"/>
      <c r="AJ9" s="50" t="s">
        <v>34</v>
      </c>
      <c r="AK9" s="86" t="s">
        <v>34</v>
      </c>
      <c r="AL9" s="50" t="s">
        <v>34</v>
      </c>
      <c r="AM9" s="50" t="s">
        <v>34</v>
      </c>
      <c r="AN9" s="50" t="s">
        <v>34</v>
      </c>
      <c r="AO9" s="5"/>
      <c r="AP9" s="89" t="s">
        <v>70</v>
      </c>
      <c r="AQ9" s="55" t="s">
        <v>69</v>
      </c>
      <c r="AR9" s="56" t="s">
        <v>71</v>
      </c>
      <c r="AS9" s="54" t="s">
        <v>48</v>
      </c>
      <c r="AT9" s="55" t="s">
        <v>47</v>
      </c>
      <c r="AU9" s="56" t="s">
        <v>49</v>
      </c>
      <c r="AW9" s="77" t="s">
        <v>29</v>
      </c>
      <c r="AX9" s="73" t="s">
        <v>29</v>
      </c>
      <c r="AY9" s="50"/>
      <c r="AZ9" s="50"/>
      <c r="BB9" s="10">
        <v>1</v>
      </c>
      <c r="BC9" s="9">
        <v>0</v>
      </c>
      <c r="BD9" s="2" t="s">
        <v>41</v>
      </c>
    </row>
    <row r="10" spans="2:56" ht="15.75" thickBot="1">
      <c r="AD10" s="5"/>
      <c r="AQ10" s="5"/>
      <c r="AT10" s="5"/>
    </row>
    <row r="11" spans="2:56" ht="15.75">
      <c r="B11" s="17">
        <v>41026</v>
      </c>
      <c r="C11" s="15" t="s">
        <v>0</v>
      </c>
      <c r="D11" s="19">
        <v>7.5</v>
      </c>
      <c r="E11" s="4"/>
      <c r="F11" s="11">
        <v>0</v>
      </c>
      <c r="G11" s="11">
        <v>0</v>
      </c>
      <c r="H11" s="11">
        <v>0</v>
      </c>
      <c r="I11" s="11">
        <v>0</v>
      </c>
      <c r="J11" s="11">
        <v>2</v>
      </c>
      <c r="K11" s="11">
        <f>SUM(F11:J11)</f>
        <v>2</v>
      </c>
      <c r="L11" s="4"/>
      <c r="M11" s="11">
        <v>0</v>
      </c>
      <c r="N11" s="11">
        <v>1</v>
      </c>
      <c r="O11" s="4"/>
      <c r="P11" s="21">
        <f>D11-(M11+N11)</f>
        <v>6.5</v>
      </c>
      <c r="Q11" s="4"/>
      <c r="R11" s="11" t="s">
        <v>66</v>
      </c>
      <c r="S11" s="23">
        <v>0.187</v>
      </c>
      <c r="T11" s="23">
        <v>0.187</v>
      </c>
      <c r="U11" s="23">
        <f>S11+T11</f>
        <v>0.374</v>
      </c>
      <c r="V11" s="11">
        <v>70</v>
      </c>
      <c r="W11" s="24">
        <f>P11*V11</f>
        <v>455</v>
      </c>
      <c r="X11" s="4"/>
      <c r="Y11" s="22">
        <v>240</v>
      </c>
      <c r="Z11" s="22">
        <v>240</v>
      </c>
      <c r="AA11" s="25">
        <v>240</v>
      </c>
      <c r="AB11" s="27">
        <v>0</v>
      </c>
      <c r="AC11" s="176">
        <f>AA11+AB11</f>
        <v>240</v>
      </c>
      <c r="AD11" s="34"/>
      <c r="AE11" s="31">
        <v>54</v>
      </c>
      <c r="AF11" s="29">
        <v>0</v>
      </c>
      <c r="AG11" s="27">
        <v>0</v>
      </c>
      <c r="AH11" s="27">
        <f>AE11/2</f>
        <v>27</v>
      </c>
      <c r="AI11" s="7"/>
      <c r="AJ11" s="24">
        <f>AC11*U11</f>
        <v>89.76</v>
      </c>
      <c r="AK11" s="87">
        <v>42</v>
      </c>
      <c r="AL11" s="11">
        <v>6</v>
      </c>
      <c r="AM11" s="11">
        <v>28</v>
      </c>
      <c r="AN11" s="24">
        <f>AK11+AM11</f>
        <v>70</v>
      </c>
      <c r="AO11" s="6"/>
      <c r="AP11" s="11">
        <v>19</v>
      </c>
      <c r="AQ11" s="11">
        <v>17</v>
      </c>
      <c r="AR11" s="11">
        <f>100- ((AP11+AQ11)/(AC11*2))*100</f>
        <v>92.5</v>
      </c>
      <c r="AS11" s="11">
        <v>680</v>
      </c>
      <c r="AT11" s="90">
        <f>AJ11+AK11+AL11+AM11</f>
        <v>165.76</v>
      </c>
      <c r="AU11" s="90">
        <f>AS11-AT11</f>
        <v>514.24</v>
      </c>
      <c r="AV11" s="7"/>
      <c r="AW11" s="24">
        <f>(AC11/W11)*100</f>
        <v>52.747252747252752</v>
      </c>
      <c r="AX11" s="11" t="s">
        <v>59</v>
      </c>
      <c r="AY11" s="24">
        <f>(AK11/(AJ11+AK11))*100</f>
        <v>31.876138433515482</v>
      </c>
      <c r="AZ11" s="11">
        <f>(AN11/AJ11)*100</f>
        <v>77.985739750445632</v>
      </c>
      <c r="BA11" s="4"/>
      <c r="BB11" s="11" t="s">
        <v>76</v>
      </c>
      <c r="BC11" s="11" t="s">
        <v>76</v>
      </c>
      <c r="BD11" s="11" t="s">
        <v>76</v>
      </c>
    </row>
    <row r="12" spans="2:56" ht="16.5" thickBot="1">
      <c r="B12" s="18"/>
      <c r="C12" s="16"/>
      <c r="D12" s="16"/>
      <c r="E12" s="4"/>
      <c r="F12" s="12"/>
      <c r="G12" s="12"/>
      <c r="H12" s="12"/>
      <c r="I12" s="12"/>
      <c r="J12" s="12"/>
      <c r="K12" s="12"/>
      <c r="L12" s="4"/>
      <c r="M12" s="12"/>
      <c r="N12" s="12"/>
      <c r="O12" s="4"/>
      <c r="P12" s="13"/>
      <c r="Q12" s="4"/>
      <c r="R12" s="12"/>
      <c r="S12" s="12"/>
      <c r="T12" s="12"/>
      <c r="U12" s="12"/>
      <c r="V12" s="12"/>
      <c r="W12" s="12"/>
      <c r="X12" s="4"/>
      <c r="Y12" s="12"/>
      <c r="Z12" s="12"/>
      <c r="AA12" s="26"/>
      <c r="AB12" s="28"/>
      <c r="AC12" s="177"/>
      <c r="AD12" s="33"/>
      <c r="AE12" s="32"/>
      <c r="AF12" s="30"/>
      <c r="AG12" s="28"/>
      <c r="AH12" s="35"/>
      <c r="AI12" s="7"/>
      <c r="AJ12" s="12"/>
      <c r="AK12" s="88"/>
      <c r="AL12" s="12"/>
      <c r="AM12" s="12"/>
      <c r="AN12" s="12"/>
      <c r="AO12" s="6"/>
      <c r="AP12" s="12"/>
      <c r="AQ12" s="12"/>
      <c r="AR12" s="12"/>
      <c r="AS12" s="12"/>
      <c r="AT12" s="12"/>
      <c r="AU12" s="12"/>
      <c r="AV12" s="7"/>
      <c r="AW12" s="12"/>
      <c r="AX12" s="12" t="s">
        <v>10</v>
      </c>
      <c r="AY12" s="12"/>
      <c r="AZ12" s="12"/>
      <c r="BA12" s="4"/>
      <c r="BB12" s="12"/>
      <c r="BC12" s="12"/>
      <c r="BD12" s="14"/>
    </row>
    <row r="13" spans="2:56" ht="16.5" thickBot="1">
      <c r="C13" t="s">
        <v>10</v>
      </c>
      <c r="D13" t="s">
        <v>10</v>
      </c>
      <c r="AC13" s="178"/>
    </row>
    <row r="14" spans="2:56" ht="15.75">
      <c r="B14" s="17">
        <v>41026</v>
      </c>
      <c r="C14" s="15" t="s">
        <v>1</v>
      </c>
      <c r="D14" s="19">
        <v>7</v>
      </c>
      <c r="E14" s="4"/>
      <c r="F14" s="11">
        <v>0</v>
      </c>
      <c r="G14" s="11">
        <v>0</v>
      </c>
      <c r="H14" s="11">
        <v>0</v>
      </c>
      <c r="I14" s="11">
        <v>0</v>
      </c>
      <c r="J14" s="11">
        <v>0.5</v>
      </c>
      <c r="K14" s="11">
        <f>SUM(F14:J14)</f>
        <v>0.5</v>
      </c>
      <c r="L14" s="4"/>
      <c r="M14" s="11">
        <v>2.5</v>
      </c>
      <c r="N14" s="11">
        <v>0</v>
      </c>
      <c r="O14" s="4"/>
      <c r="P14" s="21">
        <f>D14-(M14+N14)</f>
        <v>4.5</v>
      </c>
      <c r="Q14" s="4"/>
      <c r="R14" s="11" t="s">
        <v>66</v>
      </c>
      <c r="S14" s="23">
        <v>0.187</v>
      </c>
      <c r="T14" s="23">
        <v>0.187</v>
      </c>
      <c r="U14" s="23">
        <f>S14+T14</f>
        <v>0.374</v>
      </c>
      <c r="V14" s="11">
        <v>70</v>
      </c>
      <c r="W14" s="24">
        <f>P14*V14</f>
        <v>315</v>
      </c>
      <c r="X14" s="4"/>
      <c r="Y14" s="22">
        <v>405</v>
      </c>
      <c r="Z14" s="22">
        <v>405</v>
      </c>
      <c r="AA14" s="25">
        <v>405</v>
      </c>
      <c r="AB14" s="27">
        <v>0</v>
      </c>
      <c r="AC14" s="176">
        <f>AA14+AB14</f>
        <v>405</v>
      </c>
      <c r="AD14" s="34"/>
      <c r="AE14" s="31">
        <v>5</v>
      </c>
      <c r="AF14" s="29">
        <v>11</v>
      </c>
      <c r="AG14" s="27">
        <v>0</v>
      </c>
      <c r="AH14" s="27">
        <f>AE14/2</f>
        <v>2.5</v>
      </c>
      <c r="AI14" s="7"/>
      <c r="AJ14" s="24">
        <f>AC14*U14</f>
        <v>151.47</v>
      </c>
      <c r="AK14" s="87">
        <v>3</v>
      </c>
      <c r="AL14" s="11">
        <v>1.84</v>
      </c>
      <c r="AM14" s="11">
        <v>8.1</v>
      </c>
      <c r="AN14" s="24">
        <f>AK14+AM14</f>
        <v>11.1</v>
      </c>
      <c r="AO14" s="6"/>
      <c r="AP14" s="11"/>
      <c r="AQ14" s="11"/>
      <c r="AR14" s="11">
        <f>100- ((AP14+AQ14)/(AC14*2))*100</f>
        <v>100</v>
      </c>
      <c r="AS14" s="90">
        <f>AU11</f>
        <v>514.24</v>
      </c>
      <c r="AT14" s="90">
        <f>AJ14+AK14+AL14+AM14</f>
        <v>164.41</v>
      </c>
      <c r="AU14" s="90">
        <f>AS14-AT14</f>
        <v>349.83000000000004</v>
      </c>
      <c r="AV14" s="7"/>
      <c r="AW14" s="24">
        <f>(AC14/W14)*100</f>
        <v>128.57142857142858</v>
      </c>
      <c r="AX14" s="11" t="s">
        <v>59</v>
      </c>
      <c r="AY14" s="24">
        <f>(AK14/(AJ14+AK14))*100</f>
        <v>1.9421246844047386</v>
      </c>
      <c r="AZ14" s="11">
        <f>(AN14/AJ14)*100</f>
        <v>7.3281837987720335</v>
      </c>
      <c r="BA14" s="4"/>
      <c r="BB14" s="11" t="s">
        <v>75</v>
      </c>
      <c r="BC14" s="11" t="s">
        <v>76</v>
      </c>
      <c r="BD14" s="11" t="s">
        <v>76</v>
      </c>
    </row>
    <row r="15" spans="2:56" ht="16.5" thickBot="1">
      <c r="B15" s="18"/>
      <c r="C15" s="16"/>
      <c r="D15" s="16"/>
      <c r="E15" s="4"/>
      <c r="F15" s="12"/>
      <c r="G15" s="12"/>
      <c r="H15" s="12"/>
      <c r="I15" s="12"/>
      <c r="J15" s="12"/>
      <c r="K15" s="12"/>
      <c r="L15" s="4"/>
      <c r="M15" s="12"/>
      <c r="N15" s="12"/>
      <c r="O15" s="4"/>
      <c r="P15" s="13"/>
      <c r="Q15" s="4"/>
      <c r="R15" s="12"/>
      <c r="S15" s="12"/>
      <c r="T15" s="12"/>
      <c r="U15" s="12"/>
      <c r="V15" s="12"/>
      <c r="W15" s="12"/>
      <c r="X15" s="4"/>
      <c r="Y15" s="12"/>
      <c r="Z15" s="12"/>
      <c r="AA15" s="26"/>
      <c r="AB15" s="28"/>
      <c r="AC15" s="177"/>
      <c r="AD15" s="33"/>
      <c r="AE15" s="32"/>
      <c r="AF15" s="30"/>
      <c r="AG15" s="28"/>
      <c r="AH15" s="35"/>
      <c r="AI15" s="7"/>
      <c r="AJ15" s="12"/>
      <c r="AK15" s="88"/>
      <c r="AL15" s="12"/>
      <c r="AM15" s="12"/>
      <c r="AN15" s="12"/>
      <c r="AO15" s="6"/>
      <c r="AP15" s="12"/>
      <c r="AQ15" s="12"/>
      <c r="AR15" s="12"/>
      <c r="AS15" s="12"/>
      <c r="AT15" s="12"/>
      <c r="AU15" s="12"/>
      <c r="AV15" s="7"/>
      <c r="AW15" s="12"/>
      <c r="AX15" s="12" t="s">
        <v>10</v>
      </c>
      <c r="AY15" s="12"/>
      <c r="AZ15" s="12"/>
      <c r="BA15" s="4"/>
      <c r="BB15" s="12"/>
      <c r="BC15" s="12"/>
      <c r="BD15" s="14"/>
    </row>
    <row r="16" spans="2:56" ht="16.5" thickBot="1">
      <c r="AC16" s="178"/>
    </row>
    <row r="17" spans="2:56" ht="15.75">
      <c r="B17" s="17">
        <v>41026</v>
      </c>
      <c r="C17" s="15" t="s">
        <v>65</v>
      </c>
      <c r="D17" s="19">
        <v>8</v>
      </c>
      <c r="E17" s="4"/>
      <c r="F17" s="11">
        <v>0</v>
      </c>
      <c r="G17" s="11">
        <v>0</v>
      </c>
      <c r="H17" s="11">
        <v>0</v>
      </c>
      <c r="I17" s="11">
        <v>0</v>
      </c>
      <c r="J17" s="11">
        <v>0.33</v>
      </c>
      <c r="K17" s="11">
        <f>SUM(F17:J17)</f>
        <v>0.33</v>
      </c>
      <c r="L17" s="4"/>
      <c r="M17" s="11">
        <v>0</v>
      </c>
      <c r="N17" s="11">
        <v>0</v>
      </c>
      <c r="O17" s="4"/>
      <c r="P17" s="21">
        <f>D17-(M17+N17)</f>
        <v>8</v>
      </c>
      <c r="Q17" s="4"/>
      <c r="R17" s="11" t="s">
        <v>66</v>
      </c>
      <c r="S17" s="23">
        <v>0.187</v>
      </c>
      <c r="T17" s="23">
        <v>0.187</v>
      </c>
      <c r="U17" s="23">
        <f>S17+T17</f>
        <v>0.374</v>
      </c>
      <c r="V17" s="11">
        <v>70</v>
      </c>
      <c r="W17" s="24">
        <f>P17*V17</f>
        <v>560</v>
      </c>
      <c r="X17" s="4"/>
      <c r="Y17" s="22">
        <v>513</v>
      </c>
      <c r="Z17" s="22">
        <v>513</v>
      </c>
      <c r="AA17" s="25">
        <v>513</v>
      </c>
      <c r="AB17" s="27">
        <v>0</v>
      </c>
      <c r="AC17" s="176">
        <f>AA17+AB17</f>
        <v>513</v>
      </c>
      <c r="AD17" s="34"/>
      <c r="AE17" s="31">
        <v>22</v>
      </c>
      <c r="AF17" s="29">
        <v>22</v>
      </c>
      <c r="AG17" s="27">
        <v>0</v>
      </c>
      <c r="AH17" s="27">
        <v>22</v>
      </c>
      <c r="AI17" s="7"/>
      <c r="AJ17" s="24">
        <f>AC17*U17</f>
        <v>191.86199999999999</v>
      </c>
      <c r="AK17" s="87">
        <f>AH17*U17</f>
        <v>8.2279999999999998</v>
      </c>
      <c r="AL17" s="11">
        <v>7.69</v>
      </c>
      <c r="AM17" s="11">
        <v>3.41</v>
      </c>
      <c r="AN17" s="24">
        <f>AK17+AM17</f>
        <v>11.638</v>
      </c>
      <c r="AO17" s="6"/>
      <c r="AP17" s="11">
        <v>16</v>
      </c>
      <c r="AQ17" s="11">
        <v>89</v>
      </c>
      <c r="AR17" s="11">
        <f>100- ((AP17+AQ17)/(AC17*2))*100</f>
        <v>89.766081871345023</v>
      </c>
      <c r="AS17" s="90">
        <f>AU14</f>
        <v>349.83000000000004</v>
      </c>
      <c r="AT17" s="90">
        <f>AJ17+AK17+AL17+AM17</f>
        <v>211.19</v>
      </c>
      <c r="AU17" s="90">
        <f>AS17-AT17</f>
        <v>138.64000000000004</v>
      </c>
      <c r="AV17" s="7"/>
      <c r="AW17" s="24">
        <f>(AC17/W17)*100</f>
        <v>91.607142857142847</v>
      </c>
      <c r="AX17" s="11" t="s">
        <v>59</v>
      </c>
      <c r="AY17" s="24">
        <f>(AK17/(AJ17+AK17))*100</f>
        <v>4.1121495327102808</v>
      </c>
      <c r="AZ17" s="11">
        <f>(AN17/AJ17)*100</f>
        <v>6.0658181401215456</v>
      </c>
      <c r="BA17" s="4"/>
      <c r="BB17" s="11" t="s">
        <v>76</v>
      </c>
      <c r="BC17" s="11" t="s">
        <v>76</v>
      </c>
      <c r="BD17" s="11" t="s">
        <v>76</v>
      </c>
    </row>
    <row r="18" spans="2:56" ht="16.5" thickBot="1">
      <c r="B18" s="18"/>
      <c r="C18" s="16"/>
      <c r="D18" s="16"/>
      <c r="E18" s="4"/>
      <c r="F18" s="12"/>
      <c r="G18" s="12"/>
      <c r="H18" s="12"/>
      <c r="I18" s="12"/>
      <c r="J18" s="12"/>
      <c r="K18" s="12"/>
      <c r="L18" s="4"/>
      <c r="M18" s="12"/>
      <c r="N18" s="12"/>
      <c r="O18" s="4"/>
      <c r="P18" s="13"/>
      <c r="Q18" s="4"/>
      <c r="R18" s="12"/>
      <c r="S18" s="12"/>
      <c r="T18" s="12"/>
      <c r="U18" s="12"/>
      <c r="V18" s="12"/>
      <c r="W18" s="12"/>
      <c r="X18" s="4"/>
      <c r="Y18" s="12"/>
      <c r="Z18" s="12"/>
      <c r="AA18" s="26"/>
      <c r="AB18" s="28"/>
      <c r="AC18" s="177"/>
      <c r="AD18" s="33"/>
      <c r="AE18" s="32"/>
      <c r="AF18" s="30"/>
      <c r="AG18" s="28"/>
      <c r="AH18" s="35"/>
      <c r="AI18" s="7"/>
      <c r="AJ18" s="12"/>
      <c r="AK18" s="88"/>
      <c r="AL18" s="12"/>
      <c r="AM18" s="12"/>
      <c r="AN18" s="12"/>
      <c r="AO18" s="6"/>
      <c r="AP18" s="12"/>
      <c r="AQ18" s="12"/>
      <c r="AR18" s="12"/>
      <c r="AS18" s="12"/>
      <c r="AT18" s="12"/>
      <c r="AU18" s="12"/>
      <c r="AV18" s="7"/>
      <c r="AW18" s="12"/>
      <c r="AX18" s="12" t="s">
        <v>10</v>
      </c>
      <c r="AY18" s="12"/>
      <c r="AZ18" s="12"/>
      <c r="BA18" s="4"/>
      <c r="BB18" s="12"/>
      <c r="BC18" s="12"/>
      <c r="BD18" s="14"/>
    </row>
    <row r="19" spans="2:56" ht="16.5" thickBot="1">
      <c r="C19" t="s">
        <v>10</v>
      </c>
      <c r="D19" t="s">
        <v>10</v>
      </c>
      <c r="AC19" s="178"/>
    </row>
    <row r="20" spans="2:56" ht="15.75">
      <c r="B20" s="17">
        <v>41027</v>
      </c>
      <c r="C20" s="15" t="s">
        <v>0</v>
      </c>
      <c r="D20" s="19">
        <v>7.5</v>
      </c>
      <c r="E20" s="4"/>
      <c r="F20" s="11">
        <v>2</v>
      </c>
      <c r="G20" s="11">
        <v>0</v>
      </c>
      <c r="H20" s="11">
        <v>0</v>
      </c>
      <c r="I20" s="11">
        <v>0</v>
      </c>
      <c r="J20" s="11">
        <v>0</v>
      </c>
      <c r="K20" s="11">
        <f>SUM(F20:J20)</f>
        <v>2</v>
      </c>
      <c r="L20" s="4"/>
      <c r="M20" s="11">
        <v>0</v>
      </c>
      <c r="N20" s="11">
        <v>0</v>
      </c>
      <c r="O20" s="4"/>
      <c r="P20" s="21">
        <f>D20-(M20+N20)</f>
        <v>7.5</v>
      </c>
      <c r="Q20" s="4"/>
      <c r="R20" s="11" t="s">
        <v>66</v>
      </c>
      <c r="S20" s="23">
        <v>0.187</v>
      </c>
      <c r="T20" s="23">
        <v>0.187</v>
      </c>
      <c r="U20" s="23">
        <f>S20+T20</f>
        <v>0.374</v>
      </c>
      <c r="V20" s="11">
        <v>70</v>
      </c>
      <c r="W20" s="24">
        <f>P20*V20</f>
        <v>525</v>
      </c>
      <c r="X20" s="4"/>
      <c r="Y20" s="22">
        <v>344</v>
      </c>
      <c r="Z20" s="22">
        <v>344</v>
      </c>
      <c r="AA20" s="25">
        <v>344</v>
      </c>
      <c r="AB20" s="27">
        <v>0</v>
      </c>
      <c r="AC20" s="176">
        <f>AA20+AB20</f>
        <v>344</v>
      </c>
      <c r="AD20" s="34"/>
      <c r="AE20" s="31">
        <v>8</v>
      </c>
      <c r="AF20" s="29">
        <v>8</v>
      </c>
      <c r="AG20" s="27">
        <v>0</v>
      </c>
      <c r="AH20" s="27">
        <v>8</v>
      </c>
      <c r="AI20" s="7"/>
      <c r="AJ20" s="24">
        <f>AC20*U20</f>
        <v>128.65600000000001</v>
      </c>
      <c r="AK20" s="87">
        <f>AH20*U20</f>
        <v>2.992</v>
      </c>
      <c r="AL20" s="11">
        <v>2.89</v>
      </c>
      <c r="AM20" s="11">
        <v>5.4</v>
      </c>
      <c r="AN20" s="24">
        <f>AK20+AM20</f>
        <v>8.3919999999999995</v>
      </c>
      <c r="AO20" s="6"/>
      <c r="AP20" s="11"/>
      <c r="AQ20" s="11"/>
      <c r="AR20" s="11">
        <f>100- ((AP20+AQ20)/(AC20*2))*100</f>
        <v>100</v>
      </c>
      <c r="AS20" s="90">
        <f>AU17</f>
        <v>138.64000000000004</v>
      </c>
      <c r="AT20" s="90">
        <f>AJ20+AK20+AL20+AM20</f>
        <v>139.93799999999999</v>
      </c>
      <c r="AU20" s="90">
        <f>AS20-AT20</f>
        <v>-1.297999999999945</v>
      </c>
      <c r="AV20" s="7"/>
      <c r="AW20" s="24">
        <f>(AC20/W20)*100</f>
        <v>65.523809523809533</v>
      </c>
      <c r="AX20" s="11" t="s">
        <v>59</v>
      </c>
      <c r="AY20" s="24">
        <f>(AK20/(AJ20+AK20))*100</f>
        <v>2.2727272727272729</v>
      </c>
      <c r="AZ20" s="11">
        <f>(AN20/AJ20)*100</f>
        <v>6.5228205447083685</v>
      </c>
      <c r="BA20" s="4"/>
      <c r="BB20" s="11" t="s">
        <v>76</v>
      </c>
      <c r="BC20" s="11" t="s">
        <v>76</v>
      </c>
      <c r="BD20" s="11" t="s">
        <v>76</v>
      </c>
    </row>
    <row r="21" spans="2:56" ht="16.5" thickBot="1">
      <c r="B21" s="18"/>
      <c r="C21" s="16"/>
      <c r="D21" s="16"/>
      <c r="E21" s="4"/>
      <c r="F21" s="12"/>
      <c r="G21" s="12"/>
      <c r="H21" s="12"/>
      <c r="I21" s="12"/>
      <c r="J21" s="12"/>
      <c r="K21" s="12"/>
      <c r="L21" s="4"/>
      <c r="M21" s="12"/>
      <c r="N21" s="12"/>
      <c r="O21" s="4"/>
      <c r="P21" s="13"/>
      <c r="Q21" s="4"/>
      <c r="R21" s="12"/>
      <c r="S21" s="12"/>
      <c r="T21" s="12"/>
      <c r="U21" s="12"/>
      <c r="V21" s="12"/>
      <c r="W21" s="12"/>
      <c r="X21" s="4"/>
      <c r="Y21" s="12"/>
      <c r="Z21" s="12"/>
      <c r="AA21" s="26"/>
      <c r="AB21" s="28"/>
      <c r="AC21" s="177"/>
      <c r="AD21" s="33"/>
      <c r="AE21" s="32"/>
      <c r="AF21" s="30"/>
      <c r="AG21" s="28"/>
      <c r="AH21" s="35"/>
      <c r="AI21" s="7"/>
      <c r="AJ21" s="12"/>
      <c r="AK21" s="88"/>
      <c r="AL21" s="12"/>
      <c r="AM21" s="12"/>
      <c r="AN21" s="12"/>
      <c r="AO21" s="6"/>
      <c r="AP21" s="12"/>
      <c r="AQ21" s="12"/>
      <c r="AR21" s="12"/>
      <c r="AS21" s="12"/>
      <c r="AT21" s="12"/>
      <c r="AU21" s="12"/>
      <c r="AV21" s="7"/>
      <c r="AW21" s="12"/>
      <c r="AX21" s="12" t="s">
        <v>10</v>
      </c>
      <c r="AY21" s="12"/>
      <c r="AZ21" s="12"/>
      <c r="BA21" s="4"/>
      <c r="BB21" s="12"/>
      <c r="BC21" s="12"/>
      <c r="BD21" s="14"/>
    </row>
    <row r="22" spans="2:56">
      <c r="B22" s="116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129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117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</row>
    <row r="23" spans="2:56" ht="15.75" thickBot="1"/>
    <row r="24" spans="2:56">
      <c r="B24" s="57" t="s">
        <v>42</v>
      </c>
      <c r="C24" s="58" t="s">
        <v>2</v>
      </c>
      <c r="D24" s="59" t="s">
        <v>2</v>
      </c>
      <c r="E24" s="136"/>
      <c r="F24" s="718" t="s">
        <v>14</v>
      </c>
      <c r="G24" s="719"/>
      <c r="H24" s="719"/>
      <c r="I24" s="719"/>
      <c r="J24" s="719"/>
      <c r="K24" s="720"/>
      <c r="L24" s="19"/>
      <c r="M24" s="721" t="s">
        <v>43</v>
      </c>
      <c r="N24" s="722"/>
      <c r="O24" s="19"/>
      <c r="P24" s="91" t="s">
        <v>12</v>
      </c>
      <c r="Q24" s="136"/>
      <c r="R24" s="91" t="s">
        <v>24</v>
      </c>
      <c r="S24" s="718" t="s">
        <v>44</v>
      </c>
      <c r="T24" s="719"/>
      <c r="U24" s="720"/>
      <c r="V24" s="91" t="s">
        <v>39</v>
      </c>
      <c r="W24" s="137" t="s">
        <v>19</v>
      </c>
      <c r="X24" s="136" t="s">
        <v>10</v>
      </c>
      <c r="Y24" s="723" t="s">
        <v>15</v>
      </c>
      <c r="Z24" s="724"/>
      <c r="AA24" s="724"/>
      <c r="AB24" s="724"/>
      <c r="AC24" s="138" t="s">
        <v>19</v>
      </c>
      <c r="AD24" s="139"/>
      <c r="AE24" s="725" t="s">
        <v>55</v>
      </c>
      <c r="AF24" s="726"/>
      <c r="AG24" s="726"/>
      <c r="AH24" s="140" t="s">
        <v>57</v>
      </c>
      <c r="AI24" s="136"/>
      <c r="AJ24" s="141" t="s">
        <v>51</v>
      </c>
      <c r="AK24" s="142"/>
      <c r="AL24" s="143"/>
      <c r="AM24" s="144"/>
      <c r="AN24" s="91" t="s">
        <v>13</v>
      </c>
      <c r="AO24" s="136"/>
      <c r="AP24" s="743" t="s">
        <v>68</v>
      </c>
      <c r="AQ24" s="744"/>
      <c r="AR24" s="745"/>
      <c r="AS24" s="743" t="s">
        <v>52</v>
      </c>
      <c r="AT24" s="744"/>
      <c r="AU24" s="745"/>
      <c r="AV24" s="136"/>
      <c r="AW24" s="145" t="s">
        <v>32</v>
      </c>
      <c r="AX24" s="137" t="s">
        <v>32</v>
      </c>
      <c r="AY24" s="91" t="s">
        <v>29</v>
      </c>
      <c r="AZ24" s="91" t="s">
        <v>29</v>
      </c>
      <c r="BA24" s="136"/>
      <c r="BB24" s="19" t="s">
        <v>32</v>
      </c>
      <c r="BC24" s="19" t="s">
        <v>10</v>
      </c>
      <c r="BD24" s="146" t="s">
        <v>10</v>
      </c>
    </row>
    <row r="25" spans="2:56" ht="15.75" thickBot="1">
      <c r="B25" s="60" t="s">
        <v>10</v>
      </c>
      <c r="C25" s="49" t="s">
        <v>10</v>
      </c>
      <c r="D25" s="61" t="s">
        <v>12</v>
      </c>
      <c r="E25" s="5"/>
      <c r="F25" s="65" t="s">
        <v>4</v>
      </c>
      <c r="G25" s="65" t="s">
        <v>5</v>
      </c>
      <c r="H25" s="65" t="s">
        <v>6</v>
      </c>
      <c r="I25" s="65" t="s">
        <v>7</v>
      </c>
      <c r="J25" s="65" t="s">
        <v>9</v>
      </c>
      <c r="K25" s="65" t="s">
        <v>13</v>
      </c>
      <c r="L25" s="4"/>
      <c r="M25" s="67" t="s">
        <v>12</v>
      </c>
      <c r="N25" s="68" t="s">
        <v>46</v>
      </c>
      <c r="O25" s="3"/>
      <c r="P25" s="49" t="s">
        <v>3</v>
      </c>
      <c r="Q25" s="5"/>
      <c r="R25" s="49" t="s">
        <v>23</v>
      </c>
      <c r="S25" s="53" t="s">
        <v>16</v>
      </c>
      <c r="T25" s="49" t="s">
        <v>17</v>
      </c>
      <c r="U25" s="49" t="s">
        <v>45</v>
      </c>
      <c r="V25" s="49" t="s">
        <v>63</v>
      </c>
      <c r="W25" s="72" t="s">
        <v>21</v>
      </c>
      <c r="X25" s="5" t="s">
        <v>10</v>
      </c>
      <c r="Y25" s="713" t="s">
        <v>26</v>
      </c>
      <c r="Z25" s="714"/>
      <c r="AA25" s="714"/>
      <c r="AB25" s="715"/>
      <c r="AC25" s="39" t="s">
        <v>13</v>
      </c>
      <c r="AD25" s="8"/>
      <c r="AE25" s="716" t="s">
        <v>56</v>
      </c>
      <c r="AF25" s="717"/>
      <c r="AG25" s="717"/>
      <c r="AH25" s="82" t="s">
        <v>58</v>
      </c>
      <c r="AI25" s="5"/>
      <c r="AJ25" s="48" t="s">
        <v>33</v>
      </c>
      <c r="AK25" s="85" t="s">
        <v>27</v>
      </c>
      <c r="AL25" s="48" t="s">
        <v>35</v>
      </c>
      <c r="AM25" s="48" t="s">
        <v>36</v>
      </c>
      <c r="AN25" s="49" t="s">
        <v>40</v>
      </c>
      <c r="AO25" s="20"/>
      <c r="AP25" s="51"/>
      <c r="AQ25" s="52"/>
      <c r="AR25" s="53"/>
      <c r="AS25" s="51" t="s">
        <v>50</v>
      </c>
      <c r="AT25" s="52">
        <v>1</v>
      </c>
      <c r="AU25" s="53" t="s">
        <v>79</v>
      </c>
      <c r="AV25" s="5"/>
      <c r="AW25" s="76" t="s">
        <v>19</v>
      </c>
      <c r="AX25" s="72" t="s">
        <v>19</v>
      </c>
      <c r="AY25" s="49" t="s">
        <v>37</v>
      </c>
      <c r="AZ25" s="49" t="s">
        <v>38</v>
      </c>
      <c r="BA25" s="5"/>
      <c r="BB25" s="4" t="s">
        <v>19</v>
      </c>
      <c r="BC25" s="4" t="s">
        <v>37</v>
      </c>
      <c r="BD25" s="147" t="s">
        <v>38</v>
      </c>
    </row>
    <row r="26" spans="2:56" ht="15.75" thickBot="1">
      <c r="B26" s="62"/>
      <c r="C26" s="63"/>
      <c r="D26" s="64" t="s">
        <v>10</v>
      </c>
      <c r="E26" s="111"/>
      <c r="F26" s="148"/>
      <c r="G26" s="148"/>
      <c r="H26" s="148"/>
      <c r="I26" s="148" t="s">
        <v>8</v>
      </c>
      <c r="J26" s="148"/>
      <c r="K26" s="148"/>
      <c r="L26" s="16"/>
      <c r="M26" s="104" t="s">
        <v>20</v>
      </c>
      <c r="N26" s="148" t="s">
        <v>11</v>
      </c>
      <c r="O26" s="16"/>
      <c r="P26" s="63" t="s">
        <v>10</v>
      </c>
      <c r="Q26" s="111"/>
      <c r="R26" s="63"/>
      <c r="S26" s="149"/>
      <c r="T26" s="63"/>
      <c r="U26" s="63"/>
      <c r="V26" s="63" t="s">
        <v>18</v>
      </c>
      <c r="W26" s="150" t="s">
        <v>22</v>
      </c>
      <c r="X26" s="111"/>
      <c r="Y26" s="151" t="s">
        <v>16</v>
      </c>
      <c r="Z26" s="151" t="s">
        <v>17</v>
      </c>
      <c r="AA26" s="152" t="s">
        <v>25</v>
      </c>
      <c r="AB26" s="79" t="s">
        <v>28</v>
      </c>
      <c r="AC26" s="153"/>
      <c r="AD26" s="111"/>
      <c r="AE26" s="154" t="s">
        <v>16</v>
      </c>
      <c r="AF26" s="155" t="s">
        <v>17</v>
      </c>
      <c r="AG26" s="80" t="s">
        <v>28</v>
      </c>
      <c r="AH26" s="81" t="s">
        <v>28</v>
      </c>
      <c r="AI26" s="156"/>
      <c r="AJ26" s="63" t="s">
        <v>34</v>
      </c>
      <c r="AK26" s="157" t="s">
        <v>34</v>
      </c>
      <c r="AL26" s="63" t="s">
        <v>34</v>
      </c>
      <c r="AM26" s="63" t="s">
        <v>34</v>
      </c>
      <c r="AN26" s="63" t="s">
        <v>34</v>
      </c>
      <c r="AO26" s="111"/>
      <c r="AP26" s="158" t="s">
        <v>70</v>
      </c>
      <c r="AQ26" s="159" t="s">
        <v>69</v>
      </c>
      <c r="AR26" s="160" t="s">
        <v>71</v>
      </c>
      <c r="AS26" s="161" t="s">
        <v>48</v>
      </c>
      <c r="AT26" s="159" t="s">
        <v>47</v>
      </c>
      <c r="AU26" s="160" t="s">
        <v>49</v>
      </c>
      <c r="AV26" s="111"/>
      <c r="AW26" s="162" t="s">
        <v>29</v>
      </c>
      <c r="AX26" s="150" t="s">
        <v>29</v>
      </c>
      <c r="AY26" s="63"/>
      <c r="AZ26" s="63"/>
      <c r="BA26" s="111"/>
      <c r="BB26" s="163">
        <v>1</v>
      </c>
      <c r="BC26" s="164">
        <v>0</v>
      </c>
      <c r="BD26" s="115" t="s">
        <v>41</v>
      </c>
    </row>
    <row r="27" spans="2:56" ht="15.75" thickBot="1">
      <c r="B27" s="20"/>
      <c r="C27" s="20"/>
      <c r="D27" s="20"/>
      <c r="E27" s="20"/>
      <c r="F27" s="131"/>
      <c r="G27" s="131"/>
      <c r="H27" s="131"/>
      <c r="I27" s="131"/>
      <c r="J27" s="131"/>
      <c r="K27" s="131"/>
      <c r="L27" s="20"/>
      <c r="M27" s="120"/>
      <c r="N27" s="131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132"/>
      <c r="AI27" s="20"/>
      <c r="AJ27" s="20"/>
      <c r="AK27" s="123"/>
      <c r="AL27" s="20"/>
      <c r="AM27" s="20"/>
      <c r="AN27" s="20"/>
      <c r="AO27" s="20"/>
      <c r="AP27" s="133"/>
      <c r="AQ27" s="122"/>
      <c r="AR27" s="20"/>
      <c r="AS27" s="119"/>
      <c r="AT27" s="122"/>
      <c r="AU27" s="20"/>
      <c r="AV27" s="20"/>
      <c r="AW27" s="20"/>
      <c r="AX27" s="20"/>
      <c r="AY27" s="20"/>
      <c r="AZ27" s="20"/>
      <c r="BA27" s="20"/>
      <c r="BB27" s="134"/>
      <c r="BC27" s="135"/>
      <c r="BD27" s="20"/>
    </row>
    <row r="28" spans="2:56" ht="15.75">
      <c r="B28" s="17">
        <v>41029</v>
      </c>
      <c r="C28" s="15" t="s">
        <v>0</v>
      </c>
      <c r="D28" s="19">
        <v>7.5</v>
      </c>
      <c r="E28" s="19"/>
      <c r="F28" s="11">
        <v>0</v>
      </c>
      <c r="G28" s="11">
        <v>0</v>
      </c>
      <c r="H28" s="11">
        <v>0</v>
      </c>
      <c r="I28" s="11">
        <v>0</v>
      </c>
      <c r="J28" s="11">
        <v>0.33</v>
      </c>
      <c r="K28" s="11">
        <f>SUM(F28:J28)</f>
        <v>0.33</v>
      </c>
      <c r="L28" s="19"/>
      <c r="M28" s="11">
        <v>0</v>
      </c>
      <c r="N28" s="11">
        <v>1</v>
      </c>
      <c r="O28" s="19"/>
      <c r="P28" s="21">
        <f>D28-(M28+N28)</f>
        <v>6.5</v>
      </c>
      <c r="Q28" s="19"/>
      <c r="R28" s="11" t="s">
        <v>67</v>
      </c>
      <c r="S28" s="23">
        <v>0.13</v>
      </c>
      <c r="T28" s="23">
        <v>0.13</v>
      </c>
      <c r="U28" s="23">
        <f>S28+T28</f>
        <v>0.26</v>
      </c>
      <c r="V28" s="11">
        <v>70</v>
      </c>
      <c r="W28" s="24">
        <f>P28*V28</f>
        <v>455</v>
      </c>
      <c r="X28" s="19"/>
      <c r="Y28" s="22">
        <v>533</v>
      </c>
      <c r="Z28" s="22">
        <v>533</v>
      </c>
      <c r="AA28" s="25">
        <v>533</v>
      </c>
      <c r="AB28" s="27">
        <v>0</v>
      </c>
      <c r="AC28" s="176">
        <v>533</v>
      </c>
      <c r="AD28" s="165"/>
      <c r="AE28" s="31">
        <v>0</v>
      </c>
      <c r="AF28" s="29">
        <v>0</v>
      </c>
      <c r="AG28" s="27">
        <v>0</v>
      </c>
      <c r="AH28" s="27">
        <v>0</v>
      </c>
      <c r="AI28" s="166"/>
      <c r="AJ28" s="24">
        <f>AC28*U28</f>
        <v>138.58000000000001</v>
      </c>
      <c r="AK28" s="87">
        <f>AH28*U28</f>
        <v>0</v>
      </c>
      <c r="AL28" s="11">
        <v>6.33</v>
      </c>
      <c r="AM28" s="11">
        <v>4.47</v>
      </c>
      <c r="AN28" s="87">
        <f>AK28+AM28</f>
        <v>4.47</v>
      </c>
      <c r="AO28" s="167"/>
      <c r="AP28" s="11"/>
      <c r="AQ28" s="11"/>
      <c r="AR28" s="11">
        <f>100- ((AP28+AQ28)/(AC28*2))*100</f>
        <v>100</v>
      </c>
      <c r="AS28" s="11">
        <v>680</v>
      </c>
      <c r="AT28" s="90">
        <f>AJ28+AK28+AL28+AM28</f>
        <v>149.38000000000002</v>
      </c>
      <c r="AU28" s="90">
        <f>AS28-AT28</f>
        <v>530.62</v>
      </c>
      <c r="AV28" s="166"/>
      <c r="AW28" s="24">
        <f>(AC28/W28)*100</f>
        <v>117.14285714285715</v>
      </c>
      <c r="AX28" s="11" t="s">
        <v>59</v>
      </c>
      <c r="AY28" s="24">
        <f>(AK28/(AJ28+AK28))*100</f>
        <v>0</v>
      </c>
      <c r="AZ28" s="11">
        <f>(AN28/AJ28)*100</f>
        <v>3.2255736758551015</v>
      </c>
      <c r="BA28" s="19"/>
      <c r="BB28" s="11" t="s">
        <v>75</v>
      </c>
      <c r="BC28" s="11" t="s">
        <v>75</v>
      </c>
      <c r="BD28" s="168" t="s">
        <v>76</v>
      </c>
    </row>
    <row r="29" spans="2:56" ht="16.5" thickBot="1">
      <c r="B29" s="18"/>
      <c r="C29" s="16"/>
      <c r="D29" s="16"/>
      <c r="E29" s="16"/>
      <c r="F29" s="12"/>
      <c r="G29" s="12"/>
      <c r="H29" s="12"/>
      <c r="I29" s="12"/>
      <c r="J29" s="12"/>
      <c r="K29" s="12"/>
      <c r="L29" s="16"/>
      <c r="M29" s="12"/>
      <c r="N29" s="12"/>
      <c r="O29" s="16"/>
      <c r="P29" s="13"/>
      <c r="Q29" s="16"/>
      <c r="R29" s="12"/>
      <c r="S29" s="12"/>
      <c r="T29" s="12"/>
      <c r="U29" s="12"/>
      <c r="V29" s="12"/>
      <c r="W29" s="12"/>
      <c r="X29" s="16"/>
      <c r="Y29" s="12"/>
      <c r="Z29" s="12"/>
      <c r="AA29" s="26"/>
      <c r="AB29" s="28"/>
      <c r="AC29" s="177"/>
      <c r="AD29" s="109"/>
      <c r="AE29" s="32"/>
      <c r="AF29" s="30"/>
      <c r="AG29" s="28"/>
      <c r="AH29" s="35"/>
      <c r="AI29" s="112"/>
      <c r="AJ29" s="12"/>
      <c r="AK29" s="88"/>
      <c r="AL29" s="12"/>
      <c r="AM29" s="12"/>
      <c r="AN29" s="12"/>
      <c r="AO29" s="114"/>
      <c r="AP29" s="12"/>
      <c r="AQ29" s="12"/>
      <c r="AR29" s="12"/>
      <c r="AS29" s="12"/>
      <c r="AT29" s="12"/>
      <c r="AU29" s="12"/>
      <c r="AV29" s="112"/>
      <c r="AW29" s="12"/>
      <c r="AX29" s="12" t="s">
        <v>10</v>
      </c>
      <c r="AY29" s="12"/>
      <c r="AZ29" s="12"/>
      <c r="BA29" s="16"/>
      <c r="BB29" s="12"/>
      <c r="BC29" s="12"/>
      <c r="BD29" s="14"/>
    </row>
    <row r="30" spans="2:56" ht="16.5" thickBot="1">
      <c r="C30" t="s">
        <v>10</v>
      </c>
      <c r="D30" t="s">
        <v>10</v>
      </c>
      <c r="AC30" s="178"/>
    </row>
    <row r="31" spans="2:56" ht="15.75">
      <c r="B31" s="17">
        <v>41029</v>
      </c>
      <c r="C31" s="15" t="s">
        <v>1</v>
      </c>
      <c r="D31" s="19">
        <v>7</v>
      </c>
      <c r="E31" s="4"/>
      <c r="F31" s="11">
        <v>0</v>
      </c>
      <c r="G31" s="11">
        <v>0</v>
      </c>
      <c r="H31" s="11">
        <v>0</v>
      </c>
      <c r="I31" s="11">
        <v>0</v>
      </c>
      <c r="J31" s="11">
        <v>0.5</v>
      </c>
      <c r="K31" s="11">
        <f>SUM(F31:J31)</f>
        <v>0.5</v>
      </c>
      <c r="L31" s="4"/>
      <c r="M31" s="11">
        <v>2.5</v>
      </c>
      <c r="N31" s="11">
        <v>0</v>
      </c>
      <c r="O31" s="4"/>
      <c r="P31" s="21">
        <f>D31-(M31+N31)</f>
        <v>4.5</v>
      </c>
      <c r="Q31" s="4"/>
      <c r="R31" s="11" t="s">
        <v>67</v>
      </c>
      <c r="S31" s="23">
        <v>0.13</v>
      </c>
      <c r="T31" s="23">
        <v>0.13</v>
      </c>
      <c r="U31" s="23">
        <f>S31+T31</f>
        <v>0.26</v>
      </c>
      <c r="V31" s="11">
        <v>70</v>
      </c>
      <c r="W31" s="24">
        <f>P31*V31</f>
        <v>315</v>
      </c>
      <c r="X31" s="4"/>
      <c r="Y31" s="22">
        <v>315</v>
      </c>
      <c r="Z31" s="22">
        <v>315</v>
      </c>
      <c r="AA31" s="25">
        <v>315</v>
      </c>
      <c r="AB31" s="27">
        <v>0</v>
      </c>
      <c r="AC31" s="176">
        <v>315</v>
      </c>
      <c r="AD31" s="34"/>
      <c r="AE31" s="31">
        <v>22</v>
      </c>
      <c r="AF31" s="29">
        <v>22</v>
      </c>
      <c r="AG31" s="27">
        <v>0</v>
      </c>
      <c r="AH31" s="27">
        <v>22</v>
      </c>
      <c r="AI31" s="7"/>
      <c r="AJ31" s="24">
        <f>AC31*U31</f>
        <v>81.900000000000006</v>
      </c>
      <c r="AK31" s="87">
        <f>AH31*U31</f>
        <v>5.7200000000000006</v>
      </c>
      <c r="AL31" s="11">
        <v>4.75</v>
      </c>
      <c r="AM31" s="11">
        <v>6</v>
      </c>
      <c r="AN31" s="24">
        <f>AK31+AM31</f>
        <v>11.72</v>
      </c>
      <c r="AO31" s="6"/>
      <c r="AP31" s="11">
        <v>8</v>
      </c>
      <c r="AQ31" s="11">
        <v>89</v>
      </c>
      <c r="AR31" s="11">
        <f>100- ((AP31+AQ31)/(AC31*2))*100</f>
        <v>84.603174603174608</v>
      </c>
      <c r="AS31" s="90">
        <f>AU28</f>
        <v>530.62</v>
      </c>
      <c r="AT31" s="90">
        <f>AJ31+AK31+AL31+AM31</f>
        <v>98.37</v>
      </c>
      <c r="AU31" s="90">
        <f>AS31-AT31</f>
        <v>432.25</v>
      </c>
      <c r="AV31" s="7"/>
      <c r="AW31" s="24">
        <f>(AC31/W31)*100</f>
        <v>100</v>
      </c>
      <c r="AX31" s="11" t="s">
        <v>59</v>
      </c>
      <c r="AY31" s="24">
        <f>(AK31/(AJ31+AK31))*100</f>
        <v>6.5281899109792292</v>
      </c>
      <c r="AZ31" s="11">
        <f>(AN31/AJ31)*100</f>
        <v>14.310134310134309</v>
      </c>
      <c r="BA31" s="4"/>
      <c r="BB31" s="11" t="s">
        <v>75</v>
      </c>
      <c r="BC31" s="11" t="s">
        <v>62</v>
      </c>
      <c r="BD31" s="11" t="s">
        <v>76</v>
      </c>
    </row>
    <row r="32" spans="2:56" ht="16.5" thickBot="1">
      <c r="B32" s="18"/>
      <c r="C32" s="16"/>
      <c r="D32" s="16"/>
      <c r="E32" s="4"/>
      <c r="F32" s="12"/>
      <c r="G32" s="12"/>
      <c r="H32" s="12"/>
      <c r="I32" s="12"/>
      <c r="J32" s="12"/>
      <c r="K32" s="12"/>
      <c r="L32" s="4"/>
      <c r="M32" s="12"/>
      <c r="N32" s="12"/>
      <c r="O32" s="4"/>
      <c r="P32" s="13"/>
      <c r="Q32" s="4"/>
      <c r="R32" s="12"/>
      <c r="S32" s="12"/>
      <c r="T32" s="12"/>
      <c r="U32" s="12"/>
      <c r="V32" s="12"/>
      <c r="W32" s="12"/>
      <c r="X32" s="4"/>
      <c r="Y32" s="12"/>
      <c r="Z32" s="12"/>
      <c r="AA32" s="26"/>
      <c r="AB32" s="28"/>
      <c r="AC32" s="177"/>
      <c r="AD32" s="33"/>
      <c r="AE32" s="32"/>
      <c r="AF32" s="30"/>
      <c r="AG32" s="28"/>
      <c r="AH32" s="35"/>
      <c r="AI32" s="7"/>
      <c r="AJ32" s="12"/>
      <c r="AK32" s="88"/>
      <c r="AL32" s="12"/>
      <c r="AM32" s="12"/>
      <c r="AN32" s="12"/>
      <c r="AO32" s="6"/>
      <c r="AP32" s="12"/>
      <c r="AQ32" s="12"/>
      <c r="AR32" s="12"/>
      <c r="AS32" s="12"/>
      <c r="AT32" s="12"/>
      <c r="AU32" s="12"/>
      <c r="AV32" s="7"/>
      <c r="AW32" s="12"/>
      <c r="AX32" s="12" t="s">
        <v>10</v>
      </c>
      <c r="AY32" s="12"/>
      <c r="AZ32" s="12"/>
      <c r="BA32" s="4"/>
      <c r="BB32" s="12"/>
      <c r="BC32" s="12"/>
      <c r="BD32" s="14"/>
    </row>
    <row r="33" spans="2:56" ht="16.5" thickBot="1">
      <c r="AC33" s="178"/>
    </row>
    <row r="34" spans="2:56" ht="15.75">
      <c r="B34" s="17">
        <v>41031</v>
      </c>
      <c r="C34" s="15" t="s">
        <v>0</v>
      </c>
      <c r="D34" s="19">
        <v>7.5</v>
      </c>
      <c r="E34" s="4"/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f>SUM(F34:J34)</f>
        <v>0</v>
      </c>
      <c r="L34" s="4"/>
      <c r="M34" s="11">
        <v>0</v>
      </c>
      <c r="N34" s="11">
        <v>1</v>
      </c>
      <c r="O34" s="4"/>
      <c r="P34" s="21">
        <f>D34-(M34+N34)</f>
        <v>6.5</v>
      </c>
      <c r="Q34" s="4"/>
      <c r="R34" s="11" t="s">
        <v>54</v>
      </c>
      <c r="S34" s="23">
        <v>0.123</v>
      </c>
      <c r="T34" s="23">
        <v>0.123</v>
      </c>
      <c r="U34" s="23">
        <v>0.246</v>
      </c>
      <c r="V34" s="11">
        <v>70</v>
      </c>
      <c r="W34" s="24">
        <f>P34*V34</f>
        <v>455</v>
      </c>
      <c r="X34" s="4"/>
      <c r="Y34" s="22">
        <v>336</v>
      </c>
      <c r="Z34" s="22">
        <v>336</v>
      </c>
      <c r="AA34" s="25">
        <v>336</v>
      </c>
      <c r="AB34" s="27">
        <v>0</v>
      </c>
      <c r="AC34" s="176">
        <v>336</v>
      </c>
      <c r="AD34" s="34"/>
      <c r="AE34" s="31">
        <v>13</v>
      </c>
      <c r="AF34" s="29">
        <v>14</v>
      </c>
      <c r="AG34" s="27">
        <v>0</v>
      </c>
      <c r="AH34" s="27">
        <v>13.5</v>
      </c>
      <c r="AI34" s="7"/>
      <c r="AJ34" s="24">
        <f>AC34*U34</f>
        <v>82.656000000000006</v>
      </c>
      <c r="AK34" s="87">
        <v>4.6399999999999997</v>
      </c>
      <c r="AL34" s="11">
        <v>3.01</v>
      </c>
      <c r="AM34" s="11">
        <v>3.41</v>
      </c>
      <c r="AN34" s="24">
        <f>AK34+AM34</f>
        <v>8.0500000000000007</v>
      </c>
      <c r="AO34" s="6"/>
      <c r="AP34" s="11"/>
      <c r="AQ34" s="11">
        <v>5</v>
      </c>
      <c r="AR34" s="11">
        <f>100- ((AP34+AQ34)/(AC34*2))*100</f>
        <v>99.25595238095238</v>
      </c>
      <c r="AS34" s="90">
        <f>AU31</f>
        <v>432.25</v>
      </c>
      <c r="AT34" s="90">
        <f>AJ34+AK34+AL34+AM34</f>
        <v>93.716000000000008</v>
      </c>
      <c r="AU34" s="90">
        <f>AS34-AT34</f>
        <v>338.53399999999999</v>
      </c>
      <c r="AV34" s="7"/>
      <c r="AW34" s="24">
        <f>(AC34/W34)*100</f>
        <v>73.846153846153854</v>
      </c>
      <c r="AX34" s="11" t="s">
        <v>59</v>
      </c>
      <c r="AY34" s="24">
        <f>(AK34/(AJ34+AK34))*100</f>
        <v>5.3152492668621694</v>
      </c>
      <c r="AZ34" s="11">
        <f>(AN34/AJ34)*100</f>
        <v>9.7391598915989164</v>
      </c>
      <c r="BA34" s="4"/>
      <c r="BB34" s="11" t="s">
        <v>76</v>
      </c>
      <c r="BC34" s="11" t="s">
        <v>76</v>
      </c>
      <c r="BD34" s="11" t="s">
        <v>76</v>
      </c>
    </row>
    <row r="35" spans="2:56" ht="16.5" thickBot="1">
      <c r="B35" s="18"/>
      <c r="C35" s="16"/>
      <c r="D35" s="16"/>
      <c r="E35" s="4"/>
      <c r="F35" s="12"/>
      <c r="G35" s="12"/>
      <c r="H35" s="12"/>
      <c r="I35" s="12"/>
      <c r="J35" s="12"/>
      <c r="K35" s="12"/>
      <c r="L35" s="4"/>
      <c r="M35" s="12"/>
      <c r="N35" s="12"/>
      <c r="O35" s="4"/>
      <c r="P35" s="13"/>
      <c r="Q35" s="4"/>
      <c r="R35" s="12"/>
      <c r="S35" s="12"/>
      <c r="T35" s="12"/>
      <c r="U35" s="12"/>
      <c r="V35" s="12"/>
      <c r="W35" s="12"/>
      <c r="X35" s="4"/>
      <c r="Y35" s="12"/>
      <c r="Z35" s="12"/>
      <c r="AA35" s="26"/>
      <c r="AB35" s="28"/>
      <c r="AC35" s="177"/>
      <c r="AD35" s="33"/>
      <c r="AE35" s="32"/>
      <c r="AF35" s="30"/>
      <c r="AG35" s="28"/>
      <c r="AH35" s="35"/>
      <c r="AI35" s="7"/>
      <c r="AJ35" s="12"/>
      <c r="AK35" s="88"/>
      <c r="AL35" s="12"/>
      <c r="AM35" s="12"/>
      <c r="AN35" s="12"/>
      <c r="AO35" s="6"/>
      <c r="AP35" s="12"/>
      <c r="AQ35" s="12"/>
      <c r="AR35" s="12"/>
      <c r="AS35" s="12"/>
      <c r="AT35" s="12"/>
      <c r="AU35" s="12"/>
      <c r="AV35" s="7"/>
      <c r="AW35" s="12"/>
      <c r="AX35" s="12" t="s">
        <v>10</v>
      </c>
      <c r="AY35" s="12"/>
      <c r="AZ35" s="12"/>
      <c r="BA35" s="4"/>
      <c r="BB35" s="12"/>
      <c r="BC35" s="12"/>
      <c r="BD35" s="14"/>
    </row>
    <row r="36" spans="2:56" ht="16.5" thickBot="1">
      <c r="C36" t="s">
        <v>10</v>
      </c>
      <c r="D36" t="s">
        <v>10</v>
      </c>
      <c r="AC36" s="178"/>
    </row>
    <row r="37" spans="2:56" ht="15.75">
      <c r="B37" s="17">
        <v>41031</v>
      </c>
      <c r="C37" s="15" t="s">
        <v>1</v>
      </c>
      <c r="D37" s="19">
        <v>7</v>
      </c>
      <c r="E37" s="4"/>
      <c r="F37" s="11">
        <v>0</v>
      </c>
      <c r="G37" s="11">
        <v>0</v>
      </c>
      <c r="H37" s="11">
        <v>0</v>
      </c>
      <c r="I37" s="11">
        <v>0</v>
      </c>
      <c r="J37" s="11">
        <v>0.5</v>
      </c>
      <c r="K37" s="11">
        <f>SUM(F37:J37)</f>
        <v>0.5</v>
      </c>
      <c r="L37" s="4"/>
      <c r="M37" s="11">
        <v>2.5</v>
      </c>
      <c r="N37" s="11">
        <v>0</v>
      </c>
      <c r="O37" s="4"/>
      <c r="P37" s="21">
        <f>D37-(M37+N37)</f>
        <v>4.5</v>
      </c>
      <c r="Q37" s="4"/>
      <c r="R37" s="11" t="s">
        <v>54</v>
      </c>
      <c r="S37" s="23">
        <v>0.123</v>
      </c>
      <c r="T37" s="23">
        <v>0.123</v>
      </c>
      <c r="U37" s="23">
        <v>0.246</v>
      </c>
      <c r="V37" s="11">
        <v>70</v>
      </c>
      <c r="W37" s="24">
        <f>P37*V37</f>
        <v>315</v>
      </c>
      <c r="X37" s="4"/>
      <c r="Y37" s="22">
        <v>310</v>
      </c>
      <c r="Z37" s="22">
        <v>310</v>
      </c>
      <c r="AA37" s="25">
        <v>310</v>
      </c>
      <c r="AB37" s="27">
        <v>0</v>
      </c>
      <c r="AC37" s="176">
        <v>310</v>
      </c>
      <c r="AD37" s="34"/>
      <c r="AE37" s="31">
        <v>9</v>
      </c>
      <c r="AF37" s="29">
        <v>9</v>
      </c>
      <c r="AG37" s="27">
        <v>0</v>
      </c>
      <c r="AH37" s="27">
        <v>9</v>
      </c>
      <c r="AI37" s="7"/>
      <c r="AJ37" s="24">
        <f>AC37*U37</f>
        <v>76.260000000000005</v>
      </c>
      <c r="AK37" s="87">
        <v>3.24</v>
      </c>
      <c r="AL37" s="11">
        <v>4.7</v>
      </c>
      <c r="AM37" s="11">
        <v>1.72</v>
      </c>
      <c r="AN37" s="24">
        <f>AK37+AM37</f>
        <v>4.96</v>
      </c>
      <c r="AO37" s="6"/>
      <c r="AP37" s="11">
        <v>1</v>
      </c>
      <c r="AQ37" s="11">
        <v>4</v>
      </c>
      <c r="AR37" s="11">
        <f>100- ((AP37+AQ37)/(AC37*2))*100</f>
        <v>99.193548387096769</v>
      </c>
      <c r="AS37" s="90">
        <f>AU34</f>
        <v>338.53399999999999</v>
      </c>
      <c r="AT37" s="90">
        <f>AJ37+AK37+AL37+AM37</f>
        <v>85.92</v>
      </c>
      <c r="AU37" s="90">
        <f>AS37-AT37</f>
        <v>252.61399999999998</v>
      </c>
      <c r="AV37" s="7"/>
      <c r="AW37" s="24">
        <f>(AC37/W37)*100</f>
        <v>98.412698412698404</v>
      </c>
      <c r="AX37" s="11" t="s">
        <v>59</v>
      </c>
      <c r="AY37" s="24">
        <f>(AK37/(AJ37+AK37))*100</f>
        <v>4.0754716981132075</v>
      </c>
      <c r="AZ37" s="11">
        <f>(AN37/AJ37)*100</f>
        <v>6.5040650406504055</v>
      </c>
      <c r="BA37" s="4"/>
      <c r="BB37" s="11" t="s">
        <v>76</v>
      </c>
      <c r="BC37" s="11" t="s">
        <v>76</v>
      </c>
      <c r="BD37" s="11" t="s">
        <v>76</v>
      </c>
    </row>
    <row r="38" spans="2:56" ht="15.75" thickBot="1">
      <c r="B38" s="18"/>
      <c r="C38" s="16"/>
      <c r="D38" s="16"/>
      <c r="E38" s="4"/>
      <c r="F38" s="12"/>
      <c r="G38" s="12"/>
      <c r="H38" s="12"/>
      <c r="I38" s="12"/>
      <c r="J38" s="12"/>
      <c r="K38" s="12"/>
      <c r="L38" s="4"/>
      <c r="M38" s="12"/>
      <c r="N38" s="12"/>
      <c r="O38" s="4"/>
      <c r="P38" s="13"/>
      <c r="Q38" s="4"/>
      <c r="R38" s="12"/>
      <c r="S38" s="12"/>
      <c r="T38" s="12"/>
      <c r="U38" s="12"/>
      <c r="V38" s="12"/>
      <c r="W38" s="12"/>
      <c r="X38" s="4"/>
      <c r="Y38" s="12"/>
      <c r="Z38" s="12"/>
      <c r="AA38" s="26"/>
      <c r="AB38" s="28"/>
      <c r="AC38" s="35"/>
      <c r="AD38" s="33"/>
      <c r="AE38" s="32"/>
      <c r="AF38" s="30"/>
      <c r="AG38" s="28"/>
      <c r="AH38" s="35"/>
      <c r="AI38" s="7"/>
      <c r="AJ38" s="12"/>
      <c r="AK38" s="88"/>
      <c r="AL38" s="12"/>
      <c r="AM38" s="12"/>
      <c r="AN38" s="12"/>
      <c r="AO38" s="6"/>
      <c r="AP38" s="12"/>
      <c r="AQ38" s="12"/>
      <c r="AR38" s="12"/>
      <c r="AS38" s="12"/>
      <c r="AT38" s="12"/>
      <c r="AU38" s="12"/>
      <c r="AV38" s="7"/>
      <c r="AW38" s="12"/>
      <c r="AX38" s="12" t="s">
        <v>10</v>
      </c>
      <c r="AY38" s="12"/>
      <c r="AZ38" s="12"/>
      <c r="BA38" s="4"/>
      <c r="BB38" s="12"/>
      <c r="BC38" s="12"/>
      <c r="BD38" s="14"/>
    </row>
    <row r="39" spans="2:56" ht="15.75" thickBot="1"/>
    <row r="40" spans="2:56" ht="15.75">
      <c r="B40" s="17">
        <v>41032</v>
      </c>
      <c r="C40" s="15" t="s">
        <v>0</v>
      </c>
      <c r="D40" s="19">
        <v>7.5</v>
      </c>
      <c r="E40" s="4"/>
      <c r="F40" s="11">
        <v>0</v>
      </c>
      <c r="G40" s="11">
        <v>0</v>
      </c>
      <c r="H40" s="11">
        <v>0</v>
      </c>
      <c r="I40" s="11">
        <v>0</v>
      </c>
      <c r="J40" s="11">
        <v>0.33</v>
      </c>
      <c r="K40" s="11">
        <f>SUM(F40:J40)</f>
        <v>0.33</v>
      </c>
      <c r="L40" s="4"/>
      <c r="M40" s="11">
        <v>0</v>
      </c>
      <c r="N40" s="11">
        <v>0</v>
      </c>
      <c r="O40" s="4"/>
      <c r="P40" s="21">
        <f>D40-(M40+N40)</f>
        <v>7.5</v>
      </c>
      <c r="Q40" s="4"/>
      <c r="R40" s="11" t="s">
        <v>54</v>
      </c>
      <c r="S40" s="23">
        <v>0.123</v>
      </c>
      <c r="T40" s="23">
        <v>0.123</v>
      </c>
      <c r="U40" s="23">
        <v>0.246</v>
      </c>
      <c r="V40" s="11">
        <v>70</v>
      </c>
      <c r="W40" s="24">
        <f>P40*V40</f>
        <v>525</v>
      </c>
      <c r="X40" s="4"/>
      <c r="Y40" s="22">
        <v>501</v>
      </c>
      <c r="Z40" s="22">
        <v>501</v>
      </c>
      <c r="AA40" s="25">
        <v>501</v>
      </c>
      <c r="AB40" s="27">
        <v>0</v>
      </c>
      <c r="AC40" s="176">
        <v>501</v>
      </c>
      <c r="AD40" s="34"/>
      <c r="AE40" s="31">
        <v>0</v>
      </c>
      <c r="AF40" s="29">
        <v>0</v>
      </c>
      <c r="AG40" s="27">
        <v>0</v>
      </c>
      <c r="AH40" s="27">
        <v>0</v>
      </c>
      <c r="AI40" s="7"/>
      <c r="AJ40" s="24">
        <f>AC40*U40</f>
        <v>123.246</v>
      </c>
      <c r="AK40" s="87">
        <f>AH40*U40</f>
        <v>0</v>
      </c>
      <c r="AL40" s="11">
        <v>7.5</v>
      </c>
      <c r="AM40" s="11">
        <v>5.77</v>
      </c>
      <c r="AN40" s="24">
        <f>AK40+AM40</f>
        <v>5.77</v>
      </c>
      <c r="AO40" s="6"/>
      <c r="AP40" s="11">
        <v>7</v>
      </c>
      <c r="AQ40" s="11">
        <v>29</v>
      </c>
      <c r="AR40" s="11">
        <f>100- ((AP40+AQ40)/(AC40*2))*100</f>
        <v>96.407185628742511</v>
      </c>
      <c r="AS40" s="90">
        <f>AU37</f>
        <v>252.61399999999998</v>
      </c>
      <c r="AT40" s="90">
        <f>AJ40+AK40+AL40+AM40</f>
        <v>136.51599999999999</v>
      </c>
      <c r="AU40" s="90">
        <f>AS40-AT40</f>
        <v>116.09799999999998</v>
      </c>
      <c r="AV40" s="7"/>
      <c r="AW40" s="24">
        <f>(AC40/W40)*100</f>
        <v>95.428571428571431</v>
      </c>
      <c r="AX40" s="11" t="s">
        <v>59</v>
      </c>
      <c r="AY40" s="24">
        <f>(AK40/(AJ40+AK40))*100</f>
        <v>0</v>
      </c>
      <c r="AZ40" s="11">
        <f>(AN40/AJ40)*100</f>
        <v>4.6816935235220614</v>
      </c>
      <c r="BA40" s="4"/>
      <c r="BB40" s="11" t="s">
        <v>76</v>
      </c>
      <c r="BC40" s="11" t="s">
        <v>75</v>
      </c>
      <c r="BD40" s="11" t="s">
        <v>76</v>
      </c>
    </row>
    <row r="41" spans="2:56" ht="16.5" thickBot="1">
      <c r="B41" s="18"/>
      <c r="C41" s="16"/>
      <c r="D41" s="16"/>
      <c r="E41" s="4"/>
      <c r="F41" s="12"/>
      <c r="G41" s="12"/>
      <c r="H41" s="12"/>
      <c r="I41" s="12"/>
      <c r="J41" s="12"/>
      <c r="K41" s="12"/>
      <c r="L41" s="4"/>
      <c r="M41" s="12"/>
      <c r="N41" s="12"/>
      <c r="O41" s="4"/>
      <c r="P41" s="13"/>
      <c r="Q41" s="4"/>
      <c r="R41" s="12"/>
      <c r="S41" s="12"/>
      <c r="T41" s="12"/>
      <c r="U41" s="12"/>
      <c r="V41" s="12"/>
      <c r="W41" s="12"/>
      <c r="X41" s="4"/>
      <c r="Y41" s="12"/>
      <c r="Z41" s="12"/>
      <c r="AA41" s="26"/>
      <c r="AB41" s="28"/>
      <c r="AC41" s="177"/>
      <c r="AD41" s="33"/>
      <c r="AE41" s="32"/>
      <c r="AF41" s="30"/>
      <c r="AG41" s="28"/>
      <c r="AH41" s="35"/>
      <c r="AI41" s="7"/>
      <c r="AJ41" s="12"/>
      <c r="AK41" s="88"/>
      <c r="AL41" s="12"/>
      <c r="AM41" s="12"/>
      <c r="AN41" s="12"/>
      <c r="AO41" s="6"/>
      <c r="AP41" s="12"/>
      <c r="AQ41" s="12"/>
      <c r="AR41" s="12"/>
      <c r="AS41" s="12"/>
      <c r="AT41" s="12"/>
      <c r="AU41" s="12"/>
      <c r="AV41" s="7"/>
      <c r="AW41" s="12"/>
      <c r="AX41" s="12" t="s">
        <v>10</v>
      </c>
      <c r="AY41" s="12"/>
      <c r="AZ41" s="12"/>
      <c r="BA41" s="4"/>
      <c r="BB41" s="12"/>
      <c r="BC41" s="12"/>
      <c r="BD41" s="14"/>
    </row>
    <row r="42" spans="2:56" ht="16.5" thickBot="1">
      <c r="C42" t="s">
        <v>10</v>
      </c>
      <c r="D42" t="s">
        <v>10</v>
      </c>
      <c r="AC42" s="178"/>
    </row>
    <row r="43" spans="2:56" ht="15.75">
      <c r="B43" s="17">
        <v>41032</v>
      </c>
      <c r="C43" s="15" t="s">
        <v>1</v>
      </c>
      <c r="D43" s="19">
        <v>7</v>
      </c>
      <c r="E43" s="4"/>
      <c r="F43" s="11">
        <v>0</v>
      </c>
      <c r="G43" s="11">
        <v>0</v>
      </c>
      <c r="H43" s="11">
        <v>0</v>
      </c>
      <c r="I43" s="11">
        <v>0</v>
      </c>
      <c r="J43" s="11">
        <v>0.5</v>
      </c>
      <c r="K43" s="11">
        <f>SUM(F43:J43)</f>
        <v>0.5</v>
      </c>
      <c r="L43" s="4"/>
      <c r="M43" s="11">
        <v>2.5</v>
      </c>
      <c r="N43" s="11">
        <v>0</v>
      </c>
      <c r="O43" s="4"/>
      <c r="P43" s="21">
        <f>D43-(M43+N43)</f>
        <v>4.5</v>
      </c>
      <c r="Q43" s="4"/>
      <c r="R43" s="11" t="s">
        <v>54</v>
      </c>
      <c r="S43" s="23">
        <v>0.123</v>
      </c>
      <c r="T43" s="23">
        <v>0.123</v>
      </c>
      <c r="U43" s="23">
        <v>0.246</v>
      </c>
      <c r="V43" s="11">
        <v>70</v>
      </c>
      <c r="W43" s="24">
        <f>P43*V43</f>
        <v>315</v>
      </c>
      <c r="X43" s="4"/>
      <c r="Y43" s="22">
        <v>304</v>
      </c>
      <c r="Z43" s="22">
        <v>304</v>
      </c>
      <c r="AA43" s="25">
        <v>304</v>
      </c>
      <c r="AB43" s="27">
        <v>0</v>
      </c>
      <c r="AC43" s="176">
        <v>304</v>
      </c>
      <c r="AD43" s="34"/>
      <c r="AE43" s="31">
        <v>5</v>
      </c>
      <c r="AF43" s="29">
        <v>5</v>
      </c>
      <c r="AG43" s="27">
        <v>0</v>
      </c>
      <c r="AH43" s="27">
        <v>5</v>
      </c>
      <c r="AI43" s="7"/>
      <c r="AJ43" s="24">
        <f>AC43*U43</f>
        <v>74.783999999999992</v>
      </c>
      <c r="AK43" s="87">
        <v>1.05</v>
      </c>
      <c r="AL43" s="11">
        <v>3.5</v>
      </c>
      <c r="AM43" s="11">
        <v>0</v>
      </c>
      <c r="AN43" s="24">
        <f>AK43+AM43</f>
        <v>1.05</v>
      </c>
      <c r="AO43" s="6"/>
      <c r="AP43" s="11"/>
      <c r="AQ43" s="11">
        <v>14</v>
      </c>
      <c r="AR43" s="11">
        <f>100- ((AP43+AQ43)/(AC43*2))*100</f>
        <v>97.69736842105263</v>
      </c>
      <c r="AS43" s="90">
        <f>AU40</f>
        <v>116.09799999999998</v>
      </c>
      <c r="AT43" s="90">
        <f>AJ43+AK43+AL43+AM43</f>
        <v>79.333999999999989</v>
      </c>
      <c r="AU43" s="90">
        <f>AS43-AT43</f>
        <v>36.763999999999996</v>
      </c>
      <c r="AV43" s="7"/>
      <c r="AW43" s="24">
        <f>(AC43/W43)*100</f>
        <v>96.507936507936506</v>
      </c>
      <c r="AX43" s="11" t="s">
        <v>59</v>
      </c>
      <c r="AY43" s="24">
        <f>(AK43/(AJ43+AK43))*100</f>
        <v>1.3846032122794527</v>
      </c>
      <c r="AZ43" s="11">
        <f>(AN43/AJ43)*100</f>
        <v>1.404043645699615</v>
      </c>
      <c r="BA43" s="4"/>
      <c r="BB43" s="11" t="s">
        <v>76</v>
      </c>
      <c r="BC43" s="11" t="s">
        <v>76</v>
      </c>
      <c r="BD43" s="11" t="s">
        <v>75</v>
      </c>
    </row>
    <row r="44" spans="2:56" ht="16.5" thickBot="1">
      <c r="B44" s="18"/>
      <c r="C44" s="16"/>
      <c r="D44" s="16"/>
      <c r="E44" s="4"/>
      <c r="F44" s="12"/>
      <c r="G44" s="12"/>
      <c r="H44" s="12"/>
      <c r="I44" s="12"/>
      <c r="J44" s="12"/>
      <c r="K44" s="12"/>
      <c r="L44" s="4"/>
      <c r="M44" s="12"/>
      <c r="N44" s="12"/>
      <c r="O44" s="4"/>
      <c r="P44" s="13"/>
      <c r="Q44" s="4"/>
      <c r="R44" s="12"/>
      <c r="S44" s="12"/>
      <c r="T44" s="12"/>
      <c r="U44" s="12"/>
      <c r="V44" s="12"/>
      <c r="W44" s="12"/>
      <c r="X44" s="4"/>
      <c r="Y44" s="12"/>
      <c r="Z44" s="12"/>
      <c r="AA44" s="26"/>
      <c r="AB44" s="28"/>
      <c r="AC44" s="177"/>
      <c r="AD44" s="33"/>
      <c r="AE44" s="32"/>
      <c r="AF44" s="30"/>
      <c r="AG44" s="28"/>
      <c r="AH44" s="35"/>
      <c r="AI44" s="7"/>
      <c r="AJ44" s="12"/>
      <c r="AK44" s="88"/>
      <c r="AL44" s="12"/>
      <c r="AM44" s="12"/>
      <c r="AN44" s="12"/>
      <c r="AO44" s="6"/>
      <c r="AP44" s="12"/>
      <c r="AQ44" s="12"/>
      <c r="AR44" s="12"/>
      <c r="AS44" s="12"/>
      <c r="AT44" s="12"/>
      <c r="AU44" s="12"/>
      <c r="AV44" s="7"/>
      <c r="AW44" s="12"/>
      <c r="AX44" s="12" t="s">
        <v>10</v>
      </c>
      <c r="AY44" s="12"/>
      <c r="AZ44" s="12"/>
      <c r="BA44" s="4"/>
      <c r="BB44" s="12"/>
      <c r="BC44" s="12"/>
      <c r="BD44" s="14"/>
    </row>
    <row r="45" spans="2:56" ht="16.5" thickBot="1">
      <c r="AC45" s="178"/>
    </row>
    <row r="46" spans="2:56" ht="16.5" thickBot="1">
      <c r="B46" s="92">
        <v>41033</v>
      </c>
      <c r="C46" s="124" t="s">
        <v>0</v>
      </c>
      <c r="D46" s="93">
        <v>2</v>
      </c>
      <c r="E46" s="93"/>
      <c r="F46" s="93">
        <v>0</v>
      </c>
      <c r="G46" s="93">
        <v>0</v>
      </c>
      <c r="H46" s="93">
        <v>0</v>
      </c>
      <c r="I46" s="93">
        <v>0</v>
      </c>
      <c r="J46" s="93">
        <v>0.33</v>
      </c>
      <c r="K46" s="93">
        <f>SUM(F46:J46)</f>
        <v>0.33</v>
      </c>
      <c r="L46" s="93"/>
      <c r="M46" s="93">
        <v>0</v>
      </c>
      <c r="N46" s="93">
        <v>0</v>
      </c>
      <c r="O46" s="93"/>
      <c r="P46" s="94">
        <f>D46-(M46+N46)</f>
        <v>2</v>
      </c>
      <c r="Q46" s="93"/>
      <c r="R46" s="93" t="s">
        <v>54</v>
      </c>
      <c r="S46" s="95">
        <v>0.123</v>
      </c>
      <c r="T46" s="95">
        <v>0.123</v>
      </c>
      <c r="U46" s="95">
        <v>0.246</v>
      </c>
      <c r="V46" s="93">
        <v>70</v>
      </c>
      <c r="W46" s="96">
        <f>P46*V46</f>
        <v>140</v>
      </c>
      <c r="X46" s="93"/>
      <c r="Y46" s="97">
        <v>110</v>
      </c>
      <c r="Z46" s="97">
        <v>110</v>
      </c>
      <c r="AA46" s="98">
        <v>110</v>
      </c>
      <c r="AB46" s="99">
        <v>0</v>
      </c>
      <c r="AC46" s="179">
        <v>110</v>
      </c>
      <c r="AD46" s="125"/>
      <c r="AE46" s="126">
        <v>0</v>
      </c>
      <c r="AF46" s="127">
        <v>0</v>
      </c>
      <c r="AG46" s="99">
        <v>0</v>
      </c>
      <c r="AH46" s="99">
        <v>0</v>
      </c>
      <c r="AI46" s="100"/>
      <c r="AJ46" s="96">
        <f>AC46*U46</f>
        <v>27.06</v>
      </c>
      <c r="AK46" s="128">
        <f>AH46*U46</f>
        <v>0</v>
      </c>
      <c r="AL46" s="93">
        <v>4.08</v>
      </c>
      <c r="AM46" s="93">
        <v>0</v>
      </c>
      <c r="AN46" s="96">
        <f>AK46+AM46</f>
        <v>0</v>
      </c>
      <c r="AO46" s="102"/>
      <c r="AP46" s="93"/>
      <c r="AQ46" s="93">
        <v>44</v>
      </c>
      <c r="AR46" s="93">
        <f>100- ((AP46+AQ46)/(AC46*2))*100</f>
        <v>80</v>
      </c>
      <c r="AS46" s="101">
        <f>AU43</f>
        <v>36.763999999999996</v>
      </c>
      <c r="AT46" s="101">
        <f>AJ46+AK46+AL46+AM46</f>
        <v>31.14</v>
      </c>
      <c r="AU46" s="101">
        <f>AS46-AT46</f>
        <v>5.6239999999999952</v>
      </c>
      <c r="AV46" s="100"/>
      <c r="AW46" s="96">
        <f>(AC46/W46)*100</f>
        <v>78.571428571428569</v>
      </c>
      <c r="AX46" s="93" t="s">
        <v>59</v>
      </c>
      <c r="AY46" s="96">
        <f>(AK46/(AJ46+AK46))*100</f>
        <v>0</v>
      </c>
      <c r="AZ46" s="93">
        <f>(AN46/AJ46)*100</f>
        <v>0</v>
      </c>
      <c r="BA46" s="93"/>
      <c r="BB46" s="93" t="s">
        <v>62</v>
      </c>
      <c r="BC46" s="93" t="s">
        <v>75</v>
      </c>
      <c r="BD46" s="103" t="s">
        <v>74</v>
      </c>
    </row>
    <row r="47" spans="2:56" s="20" customFormat="1">
      <c r="B47" s="118"/>
      <c r="C47" s="119"/>
      <c r="P47" s="120"/>
      <c r="S47" s="121"/>
      <c r="T47" s="121"/>
      <c r="U47" s="121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K47" s="123"/>
      <c r="AS47" s="123"/>
      <c r="AT47" s="123"/>
      <c r="AU47" s="123"/>
    </row>
    <row r="48" spans="2:56" s="20" customFormat="1" ht="15.75" thickBot="1">
      <c r="B48" s="118"/>
      <c r="C48" s="119"/>
      <c r="P48" s="120"/>
      <c r="S48" s="121"/>
      <c r="T48" s="121"/>
      <c r="U48" s="121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K48" s="123"/>
      <c r="AS48" s="123"/>
      <c r="AT48" s="123"/>
      <c r="AU48" s="123"/>
    </row>
    <row r="49" spans="2:56">
      <c r="B49" s="57" t="s">
        <v>42</v>
      </c>
      <c r="C49" s="58" t="s">
        <v>2</v>
      </c>
      <c r="D49" s="59" t="s">
        <v>2</v>
      </c>
      <c r="F49" s="731" t="s">
        <v>14</v>
      </c>
      <c r="G49" s="732"/>
      <c r="H49" s="732"/>
      <c r="I49" s="732"/>
      <c r="J49" s="732"/>
      <c r="K49" s="733"/>
      <c r="L49" s="4"/>
      <c r="M49" s="734" t="s">
        <v>43</v>
      </c>
      <c r="N49" s="735"/>
      <c r="O49" s="4"/>
      <c r="P49" s="48" t="s">
        <v>12</v>
      </c>
      <c r="R49" s="48" t="s">
        <v>24</v>
      </c>
      <c r="S49" s="731" t="s">
        <v>44</v>
      </c>
      <c r="T49" s="732"/>
      <c r="U49" s="733"/>
      <c r="V49" s="48" t="s">
        <v>39</v>
      </c>
      <c r="W49" s="71" t="s">
        <v>19</v>
      </c>
      <c r="X49" t="s">
        <v>10</v>
      </c>
      <c r="Y49" s="736" t="s">
        <v>15</v>
      </c>
      <c r="Z49" s="737"/>
      <c r="AA49" s="737"/>
      <c r="AB49" s="737"/>
      <c r="AC49" s="38" t="s">
        <v>19</v>
      </c>
      <c r="AD49" s="8"/>
      <c r="AE49" s="738" t="s">
        <v>55</v>
      </c>
      <c r="AF49" s="739"/>
      <c r="AG49" s="739"/>
      <c r="AH49" s="42" t="s">
        <v>57</v>
      </c>
      <c r="AI49" s="5"/>
      <c r="AJ49" s="45" t="s">
        <v>51</v>
      </c>
      <c r="AK49" s="84"/>
      <c r="AL49" s="46"/>
      <c r="AM49" s="47"/>
      <c r="AN49" s="48" t="s">
        <v>13</v>
      </c>
      <c r="AO49" s="5"/>
      <c r="AP49" s="740" t="s">
        <v>68</v>
      </c>
      <c r="AQ49" s="741"/>
      <c r="AR49" s="742"/>
      <c r="AS49" s="740" t="s">
        <v>52</v>
      </c>
      <c r="AT49" s="741"/>
      <c r="AU49" s="742"/>
      <c r="AW49" s="75" t="s">
        <v>32</v>
      </c>
      <c r="AX49" s="71" t="s">
        <v>32</v>
      </c>
      <c r="AY49" s="48" t="s">
        <v>29</v>
      </c>
      <c r="AZ49" s="48" t="s">
        <v>29</v>
      </c>
      <c r="BB49" s="1" t="s">
        <v>32</v>
      </c>
      <c r="BC49" s="1" t="s">
        <v>10</v>
      </c>
      <c r="BD49" s="1" t="s">
        <v>10</v>
      </c>
    </row>
    <row r="50" spans="2:56" ht="15.75" thickBot="1">
      <c r="B50" s="60" t="s">
        <v>10</v>
      </c>
      <c r="C50" s="49" t="s">
        <v>10</v>
      </c>
      <c r="D50" s="61" t="s">
        <v>12</v>
      </c>
      <c r="F50" s="65" t="s">
        <v>4</v>
      </c>
      <c r="G50" s="65" t="s">
        <v>5</v>
      </c>
      <c r="H50" s="65" t="s">
        <v>6</v>
      </c>
      <c r="I50" s="65" t="s">
        <v>7</v>
      </c>
      <c r="J50" s="65" t="s">
        <v>9</v>
      </c>
      <c r="K50" s="65" t="s">
        <v>13</v>
      </c>
      <c r="L50" s="4"/>
      <c r="M50" s="67" t="s">
        <v>12</v>
      </c>
      <c r="N50" s="68" t="s">
        <v>46</v>
      </c>
      <c r="O50" s="3"/>
      <c r="P50" s="49" t="s">
        <v>3</v>
      </c>
      <c r="R50" s="49" t="s">
        <v>23</v>
      </c>
      <c r="S50" s="53" t="s">
        <v>16</v>
      </c>
      <c r="T50" s="49" t="s">
        <v>17</v>
      </c>
      <c r="U50" s="49" t="s">
        <v>45</v>
      </c>
      <c r="V50" s="49" t="s">
        <v>63</v>
      </c>
      <c r="W50" s="72" t="s">
        <v>21</v>
      </c>
      <c r="X50" t="s">
        <v>10</v>
      </c>
      <c r="Y50" s="713" t="s">
        <v>26</v>
      </c>
      <c r="Z50" s="714"/>
      <c r="AA50" s="714"/>
      <c r="AB50" s="715"/>
      <c r="AC50" s="39" t="s">
        <v>13</v>
      </c>
      <c r="AD50" s="8"/>
      <c r="AE50" s="716" t="s">
        <v>56</v>
      </c>
      <c r="AF50" s="717"/>
      <c r="AG50" s="717"/>
      <c r="AH50" s="82" t="s">
        <v>58</v>
      </c>
      <c r="AI50" s="5"/>
      <c r="AJ50" s="48" t="s">
        <v>33</v>
      </c>
      <c r="AK50" s="85" t="s">
        <v>27</v>
      </c>
      <c r="AL50" s="48" t="s">
        <v>35</v>
      </c>
      <c r="AM50" s="48" t="s">
        <v>36</v>
      </c>
      <c r="AN50" s="49" t="s">
        <v>40</v>
      </c>
      <c r="AO50" s="20"/>
      <c r="AP50" s="51"/>
      <c r="AQ50" s="52"/>
      <c r="AR50" s="53"/>
      <c r="AS50" s="51" t="s">
        <v>50</v>
      </c>
      <c r="AT50" s="52">
        <v>2</v>
      </c>
      <c r="AU50" s="53" t="s">
        <v>80</v>
      </c>
      <c r="AW50" s="76" t="s">
        <v>19</v>
      </c>
      <c r="AX50" s="72" t="s">
        <v>19</v>
      </c>
      <c r="AY50" s="49" t="s">
        <v>37</v>
      </c>
      <c r="AZ50" s="49" t="s">
        <v>38</v>
      </c>
      <c r="BB50" s="4" t="s">
        <v>19</v>
      </c>
      <c r="BC50" s="4" t="s">
        <v>37</v>
      </c>
      <c r="BD50" s="4" t="s">
        <v>38</v>
      </c>
    </row>
    <row r="51" spans="2:56" ht="15.75" thickBot="1">
      <c r="B51" s="62"/>
      <c r="C51" s="63"/>
      <c r="D51" s="64" t="s">
        <v>10</v>
      </c>
      <c r="F51" s="66"/>
      <c r="G51" s="66"/>
      <c r="H51" s="66"/>
      <c r="I51" s="66" t="s">
        <v>8</v>
      </c>
      <c r="J51" s="66"/>
      <c r="K51" s="66"/>
      <c r="L51" s="4"/>
      <c r="M51" s="69" t="s">
        <v>20</v>
      </c>
      <c r="N51" s="66" t="s">
        <v>11</v>
      </c>
      <c r="O51" s="4"/>
      <c r="P51" s="50" t="s">
        <v>10</v>
      </c>
      <c r="R51" s="50"/>
      <c r="S51" s="70"/>
      <c r="T51" s="50"/>
      <c r="U51" s="50"/>
      <c r="V51" s="50" t="s">
        <v>18</v>
      </c>
      <c r="W51" s="73" t="s">
        <v>22</v>
      </c>
      <c r="Y51" s="40" t="s">
        <v>16</v>
      </c>
      <c r="Z51" s="40" t="s">
        <v>17</v>
      </c>
      <c r="AA51" s="37" t="s">
        <v>25</v>
      </c>
      <c r="AB51" s="79" t="s">
        <v>28</v>
      </c>
      <c r="AC51" s="41"/>
      <c r="AD51" s="5"/>
      <c r="AE51" s="43" t="s">
        <v>16</v>
      </c>
      <c r="AF51" s="44" t="s">
        <v>17</v>
      </c>
      <c r="AG51" s="80" t="s">
        <v>28</v>
      </c>
      <c r="AH51" s="81" t="s">
        <v>28</v>
      </c>
      <c r="AI51" s="20"/>
      <c r="AJ51" s="50" t="s">
        <v>34</v>
      </c>
      <c r="AK51" s="86" t="s">
        <v>34</v>
      </c>
      <c r="AL51" s="50" t="s">
        <v>34</v>
      </c>
      <c r="AM51" s="50" t="s">
        <v>34</v>
      </c>
      <c r="AN51" s="50" t="s">
        <v>34</v>
      </c>
      <c r="AO51" s="5"/>
      <c r="AP51" s="89" t="s">
        <v>70</v>
      </c>
      <c r="AQ51" s="55" t="s">
        <v>69</v>
      </c>
      <c r="AR51" s="56" t="s">
        <v>71</v>
      </c>
      <c r="AS51" s="54" t="s">
        <v>48</v>
      </c>
      <c r="AT51" s="55" t="s">
        <v>47</v>
      </c>
      <c r="AU51" s="56" t="s">
        <v>49</v>
      </c>
      <c r="AW51" s="77" t="s">
        <v>29</v>
      </c>
      <c r="AX51" s="73" t="s">
        <v>29</v>
      </c>
      <c r="AY51" s="50"/>
      <c r="AZ51" s="50"/>
      <c r="BB51" s="10">
        <v>1</v>
      </c>
      <c r="BC51" s="9">
        <v>0</v>
      </c>
      <c r="BD51" s="2" t="s">
        <v>41</v>
      </c>
    </row>
    <row r="52" spans="2:56" s="20" customFormat="1" ht="15.75" thickBot="1">
      <c r="B52" s="118"/>
      <c r="C52" s="119"/>
      <c r="P52" s="120"/>
      <c r="S52" s="121"/>
      <c r="T52" s="121"/>
      <c r="U52" s="121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K52" s="123"/>
      <c r="AS52" s="123"/>
      <c r="AT52" s="123"/>
      <c r="AU52" s="123"/>
    </row>
    <row r="53" spans="2:56" ht="16.5" thickBot="1">
      <c r="B53" s="92">
        <v>41033</v>
      </c>
      <c r="C53" s="124" t="s">
        <v>0</v>
      </c>
      <c r="D53" s="93">
        <v>5</v>
      </c>
      <c r="E53" s="16"/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2</v>
      </c>
      <c r="O53" s="16"/>
      <c r="P53" s="104">
        <f>D53-(M53+N53)</f>
        <v>3</v>
      </c>
      <c r="Q53" s="16"/>
      <c r="R53" s="16" t="s">
        <v>66</v>
      </c>
      <c r="S53" s="105">
        <v>0.187</v>
      </c>
      <c r="T53" s="105">
        <v>0.187</v>
      </c>
      <c r="U53" s="105">
        <f>S53+T53</f>
        <v>0.374</v>
      </c>
      <c r="V53" s="16">
        <v>70</v>
      </c>
      <c r="W53" s="96">
        <f>P53*V53</f>
        <v>210</v>
      </c>
      <c r="X53" s="16"/>
      <c r="Y53" s="106">
        <v>162</v>
      </c>
      <c r="Z53" s="106">
        <v>162</v>
      </c>
      <c r="AA53" s="107">
        <v>162</v>
      </c>
      <c r="AB53" s="108">
        <v>0</v>
      </c>
      <c r="AC53" s="177">
        <v>162</v>
      </c>
      <c r="AD53" s="109"/>
      <c r="AE53" s="110">
        <v>7</v>
      </c>
      <c r="AF53" s="111">
        <v>7</v>
      </c>
      <c r="AG53" s="35">
        <v>0</v>
      </c>
      <c r="AH53" s="35">
        <v>7</v>
      </c>
      <c r="AI53" s="112"/>
      <c r="AJ53" s="63">
        <f>AC53*U53</f>
        <v>60.588000000000001</v>
      </c>
      <c r="AK53" s="113">
        <v>3.08</v>
      </c>
      <c r="AL53" s="16">
        <v>3.14</v>
      </c>
      <c r="AM53" s="16">
        <v>4.4000000000000004</v>
      </c>
      <c r="AN53" s="63">
        <f>AK53+AM53</f>
        <v>7.48</v>
      </c>
      <c r="AO53" s="114"/>
      <c r="AP53" s="16"/>
      <c r="AQ53" s="16"/>
      <c r="AR53" s="16"/>
      <c r="AS53" s="16">
        <v>680</v>
      </c>
      <c r="AT53" s="101">
        <f>AJ53+AK53+AL53+AM53</f>
        <v>71.207999999999998</v>
      </c>
      <c r="AU53" s="101">
        <f>AS53-AT53</f>
        <v>608.79200000000003</v>
      </c>
      <c r="AV53" s="112"/>
      <c r="AW53" s="63">
        <f>(AC53/W53)*100</f>
        <v>77.142857142857153</v>
      </c>
      <c r="AX53" s="16" t="s">
        <v>59</v>
      </c>
      <c r="AY53" s="63">
        <f>(AK53/(AJ53+AK53))*100</f>
        <v>4.8375950241879755</v>
      </c>
      <c r="AZ53" s="16">
        <f>(AN53/AJ53)*100</f>
        <v>12.345679012345681</v>
      </c>
      <c r="BA53" s="16"/>
      <c r="BB53" s="16" t="s">
        <v>76</v>
      </c>
      <c r="BC53" s="16" t="s">
        <v>76</v>
      </c>
      <c r="BD53" s="115" t="s">
        <v>76</v>
      </c>
    </row>
    <row r="54" spans="2:56" ht="16.5" thickBot="1">
      <c r="C54" t="s">
        <v>10</v>
      </c>
      <c r="D54" t="s">
        <v>10</v>
      </c>
      <c r="AC54" s="178"/>
    </row>
    <row r="55" spans="2:56" ht="15.75">
      <c r="B55" s="17">
        <v>41033</v>
      </c>
      <c r="C55" s="15" t="s">
        <v>1</v>
      </c>
      <c r="D55" s="19">
        <v>7</v>
      </c>
      <c r="E55" s="4"/>
      <c r="F55" s="11">
        <v>0</v>
      </c>
      <c r="G55" s="11">
        <v>0</v>
      </c>
      <c r="H55" s="11">
        <v>0</v>
      </c>
      <c r="I55" s="11">
        <v>0.5</v>
      </c>
      <c r="J55" s="11">
        <v>0</v>
      </c>
      <c r="K55" s="11">
        <f>SUM(F55:J55)</f>
        <v>0.5</v>
      </c>
      <c r="L55" s="4"/>
      <c r="M55" s="11">
        <v>2.5</v>
      </c>
      <c r="N55" s="11">
        <v>0</v>
      </c>
      <c r="O55" s="4"/>
      <c r="P55" s="21">
        <f>D55-(M55+N55)</f>
        <v>4.5</v>
      </c>
      <c r="Q55" s="4"/>
      <c r="R55" s="11" t="s">
        <v>66</v>
      </c>
      <c r="S55" s="23">
        <v>0.187</v>
      </c>
      <c r="T55" s="23">
        <v>0.187</v>
      </c>
      <c r="U55" s="23">
        <f>S55+T55</f>
        <v>0.374</v>
      </c>
      <c r="V55" s="11">
        <v>70</v>
      </c>
      <c r="W55" s="24">
        <f>P55*V55</f>
        <v>315</v>
      </c>
      <c r="X55" s="4"/>
      <c r="Y55" s="22">
        <v>303</v>
      </c>
      <c r="Z55" s="22">
        <v>303</v>
      </c>
      <c r="AA55" s="25">
        <v>303</v>
      </c>
      <c r="AB55" s="27">
        <v>0</v>
      </c>
      <c r="AC55" s="176">
        <v>303</v>
      </c>
      <c r="AD55" s="34"/>
      <c r="AE55" s="31">
        <v>22</v>
      </c>
      <c r="AF55" s="29">
        <v>22</v>
      </c>
      <c r="AG55" s="27">
        <v>0</v>
      </c>
      <c r="AH55" s="27">
        <v>11</v>
      </c>
      <c r="AI55" s="7"/>
      <c r="AJ55" s="24">
        <f>AC55*U55</f>
        <v>113.322</v>
      </c>
      <c r="AK55" s="87">
        <v>3.32</v>
      </c>
      <c r="AL55" s="11">
        <v>5.71</v>
      </c>
      <c r="AM55" s="11">
        <v>2.5099999999999998</v>
      </c>
      <c r="AN55" s="24">
        <f>AK55+AM55</f>
        <v>5.83</v>
      </c>
      <c r="AO55" s="6"/>
      <c r="AP55" s="11">
        <v>1</v>
      </c>
      <c r="AQ55" s="11">
        <v>50</v>
      </c>
      <c r="AR55" s="11">
        <f>100- ((AP55+AQ55)/(AC55*2))*100</f>
        <v>91.584158415841586</v>
      </c>
      <c r="AS55" s="90">
        <f>AU53</f>
        <v>608.79200000000003</v>
      </c>
      <c r="AT55" s="90">
        <f>AJ55+AK55+AL55+AM55</f>
        <v>124.86199999999999</v>
      </c>
      <c r="AU55" s="90">
        <f>AS55-AT55</f>
        <v>483.93000000000006</v>
      </c>
      <c r="AV55" s="7"/>
      <c r="AW55" s="24">
        <f>(AC55/W55)*100</f>
        <v>96.19047619047619</v>
      </c>
      <c r="AX55" s="11" t="s">
        <v>59</v>
      </c>
      <c r="AY55" s="24">
        <f>(AK55/(AJ55+AK55))*100</f>
        <v>2.8463160782565455</v>
      </c>
      <c r="AZ55" s="11">
        <f>(AN55/AJ55)*100</f>
        <v>5.1446321102698507</v>
      </c>
      <c r="BA55" s="4"/>
      <c r="BB55" s="11" t="s">
        <v>62</v>
      </c>
      <c r="BC55" s="11" t="s">
        <v>62</v>
      </c>
      <c r="BD55" s="11" t="s">
        <v>62</v>
      </c>
    </row>
    <row r="56" spans="2:56" ht="16.5" thickBot="1">
      <c r="B56" s="18"/>
      <c r="C56" s="16"/>
      <c r="D56" s="16"/>
      <c r="E56" s="4"/>
      <c r="F56" s="12"/>
      <c r="G56" s="12"/>
      <c r="H56" s="12"/>
      <c r="I56" s="12"/>
      <c r="J56" s="12"/>
      <c r="K56" s="12"/>
      <c r="L56" s="4"/>
      <c r="M56" s="12"/>
      <c r="N56" s="12"/>
      <c r="O56" s="4"/>
      <c r="P56" s="13"/>
      <c r="Q56" s="4"/>
      <c r="R56" s="12"/>
      <c r="S56" s="12"/>
      <c r="T56" s="12"/>
      <c r="U56" s="12"/>
      <c r="V56" s="12"/>
      <c r="W56" s="12"/>
      <c r="X56" s="4"/>
      <c r="Y56" s="12"/>
      <c r="Z56" s="12"/>
      <c r="AA56" s="26"/>
      <c r="AB56" s="28"/>
      <c r="AC56" s="177"/>
      <c r="AD56" s="33"/>
      <c r="AE56" s="32"/>
      <c r="AF56" s="30"/>
      <c r="AG56" s="28"/>
      <c r="AH56" s="35"/>
      <c r="AI56" s="7"/>
      <c r="AJ56" s="12"/>
      <c r="AK56" s="88"/>
      <c r="AL56" s="12"/>
      <c r="AM56" s="12"/>
      <c r="AN56" s="12"/>
      <c r="AO56" s="6"/>
      <c r="AP56" s="12"/>
      <c r="AQ56" s="12"/>
      <c r="AR56" s="12"/>
      <c r="AS56" s="12"/>
      <c r="AT56" s="12"/>
      <c r="AU56" s="12"/>
      <c r="AV56" s="7"/>
      <c r="AW56" s="12"/>
      <c r="AX56" s="12" t="s">
        <v>10</v>
      </c>
      <c r="AY56" s="12"/>
      <c r="AZ56" s="12"/>
      <c r="BA56" s="4"/>
      <c r="BB56" s="12"/>
      <c r="BC56" s="12"/>
      <c r="BD56" s="14"/>
    </row>
    <row r="57" spans="2:56" ht="16.5" thickBot="1">
      <c r="AC57" s="178"/>
    </row>
    <row r="58" spans="2:56" ht="15.75">
      <c r="B58" s="17">
        <v>41034</v>
      </c>
      <c r="C58" s="15" t="s">
        <v>0</v>
      </c>
      <c r="D58" s="19">
        <v>7.5</v>
      </c>
      <c r="E58" s="4"/>
      <c r="F58" s="11">
        <v>0.5</v>
      </c>
      <c r="G58" s="11">
        <v>0</v>
      </c>
      <c r="H58" s="11">
        <v>0</v>
      </c>
      <c r="I58" s="11">
        <v>0</v>
      </c>
      <c r="J58" s="11">
        <v>0</v>
      </c>
      <c r="K58" s="11">
        <f>SUM(F58:J58)</f>
        <v>0.5</v>
      </c>
      <c r="L58" s="4"/>
      <c r="M58" s="11">
        <v>0</v>
      </c>
      <c r="N58" s="11">
        <v>0</v>
      </c>
      <c r="O58" s="4"/>
      <c r="P58" s="21">
        <f>D58-(M58+N58)</f>
        <v>7.5</v>
      </c>
      <c r="Q58" s="4"/>
      <c r="R58" s="11" t="s">
        <v>66</v>
      </c>
      <c r="S58" s="23">
        <v>0.18099999999999999</v>
      </c>
      <c r="T58" s="23">
        <v>0.18099999999999999</v>
      </c>
      <c r="U58" s="23">
        <f>S58+T58</f>
        <v>0.36199999999999999</v>
      </c>
      <c r="V58" s="11">
        <v>70</v>
      </c>
      <c r="W58" s="24">
        <f>P58*V58</f>
        <v>525</v>
      </c>
      <c r="X58" s="4"/>
      <c r="Y58" s="22">
        <v>541</v>
      </c>
      <c r="Z58" s="22">
        <v>541</v>
      </c>
      <c r="AA58" s="25">
        <v>541</v>
      </c>
      <c r="AB58" s="27">
        <v>0</v>
      </c>
      <c r="AC58" s="176">
        <v>541</v>
      </c>
      <c r="AD58" s="34"/>
      <c r="AE58" s="31">
        <v>3</v>
      </c>
      <c r="AF58" s="29">
        <v>2</v>
      </c>
      <c r="AG58" s="27">
        <v>0</v>
      </c>
      <c r="AH58" s="27">
        <v>2.5</v>
      </c>
      <c r="AI58" s="7"/>
      <c r="AJ58" s="24">
        <f>AC58*U58</f>
        <v>195.84199999999998</v>
      </c>
      <c r="AK58" s="87">
        <v>2.9</v>
      </c>
      <c r="AL58" s="11">
        <v>8.11</v>
      </c>
      <c r="AM58" s="11">
        <v>0.26</v>
      </c>
      <c r="AN58" s="24">
        <f>AK58+AM58</f>
        <v>3.16</v>
      </c>
      <c r="AO58" s="6"/>
      <c r="AP58" s="11"/>
      <c r="AQ58" s="11">
        <v>14</v>
      </c>
      <c r="AR58" s="11">
        <f>100- ((AP58+AQ58)/(AC58*2))*100</f>
        <v>98.706099815157117</v>
      </c>
      <c r="AS58" s="90">
        <f>AU55</f>
        <v>483.93000000000006</v>
      </c>
      <c r="AT58" s="90">
        <f>AJ58+AK58+AL58+AM58</f>
        <v>207.11199999999997</v>
      </c>
      <c r="AU58" s="90">
        <f>AS58-AT58</f>
        <v>276.8180000000001</v>
      </c>
      <c r="AV58" s="7"/>
      <c r="AW58" s="24">
        <f>(AC58/W58)*100</f>
        <v>103.04761904761905</v>
      </c>
      <c r="AX58" s="11" t="s">
        <v>59</v>
      </c>
      <c r="AY58" s="24">
        <f>(AK58/(AJ58+AK58))*100</f>
        <v>1.459178231073452</v>
      </c>
      <c r="AZ58" s="11">
        <f>(AN58/AJ58)*100</f>
        <v>1.6135456133005179</v>
      </c>
      <c r="BA58" s="4"/>
      <c r="BB58" s="11" t="s">
        <v>75</v>
      </c>
      <c r="BC58" s="11" t="s">
        <v>62</v>
      </c>
      <c r="BD58" s="11" t="s">
        <v>62</v>
      </c>
    </row>
    <row r="59" spans="2:56" ht="16.5" thickBot="1">
      <c r="B59" s="18"/>
      <c r="C59" s="16"/>
      <c r="D59" s="16"/>
      <c r="E59" s="4"/>
      <c r="F59" s="12"/>
      <c r="G59" s="12"/>
      <c r="H59" s="12"/>
      <c r="I59" s="12"/>
      <c r="J59" s="12"/>
      <c r="K59" s="12"/>
      <c r="L59" s="4"/>
      <c r="M59" s="12"/>
      <c r="N59" s="12"/>
      <c r="O59" s="4"/>
      <c r="P59" s="13"/>
      <c r="Q59" s="4"/>
      <c r="R59" s="12"/>
      <c r="S59" s="12"/>
      <c r="T59" s="12"/>
      <c r="U59" s="12"/>
      <c r="V59" s="12"/>
      <c r="W59" s="12"/>
      <c r="X59" s="4"/>
      <c r="Y59" s="12"/>
      <c r="Z59" s="12"/>
      <c r="AA59" s="26"/>
      <c r="AB59" s="28"/>
      <c r="AC59" s="177"/>
      <c r="AD59" s="33"/>
      <c r="AE59" s="32"/>
      <c r="AF59" s="30"/>
      <c r="AG59" s="28"/>
      <c r="AH59" s="35"/>
      <c r="AI59" s="7"/>
      <c r="AJ59" s="12"/>
      <c r="AK59" s="88"/>
      <c r="AL59" s="12"/>
      <c r="AM59" s="12"/>
      <c r="AN59" s="12"/>
      <c r="AO59" s="6"/>
      <c r="AP59" s="12"/>
      <c r="AQ59" s="12"/>
      <c r="AR59" s="12"/>
      <c r="AS59" s="12"/>
      <c r="AT59" s="12"/>
      <c r="AU59" s="12"/>
      <c r="AV59" s="7"/>
      <c r="AW59" s="12"/>
      <c r="AX59" s="12" t="s">
        <v>10</v>
      </c>
      <c r="AY59" s="12"/>
      <c r="AZ59" s="12"/>
      <c r="BA59" s="4"/>
      <c r="BB59" s="12"/>
      <c r="BC59" s="12"/>
      <c r="BD59" s="14"/>
    </row>
    <row r="60" spans="2:56" ht="16.5" thickBot="1">
      <c r="C60" t="s">
        <v>10</v>
      </c>
      <c r="D60" t="s">
        <v>10</v>
      </c>
      <c r="AC60" s="178"/>
    </row>
    <row r="61" spans="2:56" ht="15.75">
      <c r="B61" s="17">
        <v>41034</v>
      </c>
      <c r="C61" s="15" t="s">
        <v>1</v>
      </c>
      <c r="D61" s="19">
        <v>7</v>
      </c>
      <c r="E61" s="4"/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f>SUM(F61:J61)</f>
        <v>0</v>
      </c>
      <c r="L61" s="4"/>
      <c r="M61" s="11">
        <v>2.5</v>
      </c>
      <c r="N61" s="11">
        <v>0</v>
      </c>
      <c r="O61" s="4"/>
      <c r="P61" s="21">
        <f>D61-(M61+N61)</f>
        <v>4.5</v>
      </c>
      <c r="Q61" s="4"/>
      <c r="R61" s="11" t="s">
        <v>66</v>
      </c>
      <c r="S61" s="23">
        <v>0.18099999999999999</v>
      </c>
      <c r="T61" s="23">
        <v>0.18099999999999999</v>
      </c>
      <c r="U61" s="23">
        <f>S61+T61</f>
        <v>0.36199999999999999</v>
      </c>
      <c r="V61" s="11">
        <v>70</v>
      </c>
      <c r="W61" s="24">
        <f>P61*V61</f>
        <v>315</v>
      </c>
      <c r="X61" s="4"/>
      <c r="Y61" s="22">
        <v>378</v>
      </c>
      <c r="Z61" s="22">
        <v>378</v>
      </c>
      <c r="AA61" s="25">
        <v>378</v>
      </c>
      <c r="AB61" s="27">
        <v>0</v>
      </c>
      <c r="AC61" s="176">
        <v>378</v>
      </c>
      <c r="AD61" s="34"/>
      <c r="AE61" s="31">
        <v>3</v>
      </c>
      <c r="AF61" s="29">
        <v>4</v>
      </c>
      <c r="AG61" s="27">
        <v>0</v>
      </c>
      <c r="AH61" s="27">
        <v>3.5</v>
      </c>
      <c r="AI61" s="7"/>
      <c r="AJ61" s="24">
        <f>AC61*U61</f>
        <v>136.83599999999998</v>
      </c>
      <c r="AK61" s="87">
        <v>1.3</v>
      </c>
      <c r="AL61" s="11">
        <v>6.9</v>
      </c>
      <c r="AM61" s="11">
        <v>0</v>
      </c>
      <c r="AN61" s="24">
        <f>AK61+AM61</f>
        <v>1.3</v>
      </c>
      <c r="AO61" s="6"/>
      <c r="AP61" s="11"/>
      <c r="AQ61" s="11">
        <v>19</v>
      </c>
      <c r="AR61" s="11">
        <f>100- ((AP61+AQ61)/(AC61*2))*100</f>
        <v>97.48677248677248</v>
      </c>
      <c r="AS61" s="90">
        <f>AU58</f>
        <v>276.8180000000001</v>
      </c>
      <c r="AT61" s="90">
        <f>AJ61+AK61+AL61+AM61</f>
        <v>145.036</v>
      </c>
      <c r="AU61" s="90">
        <f>AS61-AT61</f>
        <v>131.7820000000001</v>
      </c>
      <c r="AV61" s="7"/>
      <c r="AW61" s="24">
        <f>(AC61/W61)*100</f>
        <v>120</v>
      </c>
      <c r="AX61" s="11" t="s">
        <v>59</v>
      </c>
      <c r="AY61" s="24">
        <f>(AK61/(AJ61+AK61))*100</f>
        <v>0.94110152313661899</v>
      </c>
      <c r="AZ61" s="11">
        <f>(AN61/AJ61)*100</f>
        <v>0.95004238650647499</v>
      </c>
      <c r="BA61" s="4"/>
      <c r="BB61" s="11" t="s">
        <v>75</v>
      </c>
      <c r="BC61" s="11" t="s">
        <v>76</v>
      </c>
      <c r="BD61" s="11" t="s">
        <v>75</v>
      </c>
    </row>
    <row r="62" spans="2:56" ht="16.5" thickBot="1">
      <c r="B62" s="18"/>
      <c r="C62" s="16"/>
      <c r="D62" s="16"/>
      <c r="E62" s="4"/>
      <c r="F62" s="12"/>
      <c r="G62" s="12"/>
      <c r="H62" s="12"/>
      <c r="I62" s="12"/>
      <c r="J62" s="12"/>
      <c r="K62" s="12"/>
      <c r="L62" s="4"/>
      <c r="M62" s="12"/>
      <c r="N62" s="12"/>
      <c r="O62" s="4"/>
      <c r="P62" s="13"/>
      <c r="Q62" s="4"/>
      <c r="R62" s="12"/>
      <c r="S62" s="12"/>
      <c r="T62" s="12"/>
      <c r="U62" s="12"/>
      <c r="V62" s="12"/>
      <c r="W62" s="12"/>
      <c r="X62" s="4"/>
      <c r="Y62" s="12"/>
      <c r="Z62" s="12"/>
      <c r="AA62" s="26"/>
      <c r="AB62" s="28"/>
      <c r="AC62" s="177"/>
      <c r="AD62" s="33"/>
      <c r="AE62" s="32"/>
      <c r="AF62" s="30"/>
      <c r="AG62" s="28"/>
      <c r="AH62" s="35"/>
      <c r="AI62" s="7"/>
      <c r="AJ62" s="12"/>
      <c r="AK62" s="88"/>
      <c r="AL62" s="12"/>
      <c r="AM62" s="12"/>
      <c r="AN62" s="12"/>
      <c r="AO62" s="6"/>
      <c r="AP62" s="12"/>
      <c r="AQ62" s="12"/>
      <c r="AR62" s="12"/>
      <c r="AS62" s="12"/>
      <c r="AT62" s="12"/>
      <c r="AU62" s="12"/>
      <c r="AV62" s="7"/>
      <c r="AW62" s="12"/>
      <c r="AX62" s="12" t="s">
        <v>10</v>
      </c>
      <c r="AY62" s="12"/>
      <c r="AZ62" s="12"/>
      <c r="BA62" s="4"/>
      <c r="BB62" s="12"/>
      <c r="BC62" s="12"/>
      <c r="BD62" s="14"/>
    </row>
    <row r="63" spans="2:56" ht="16.5" thickBot="1">
      <c r="AC63" s="178"/>
    </row>
    <row r="64" spans="2:56" ht="15.75">
      <c r="B64" s="17">
        <v>41036</v>
      </c>
      <c r="C64" s="15" t="s">
        <v>0</v>
      </c>
      <c r="D64" s="19">
        <v>7.5</v>
      </c>
      <c r="E64" s="4"/>
      <c r="F64" s="11">
        <v>0</v>
      </c>
      <c r="G64" s="11">
        <v>2.5</v>
      </c>
      <c r="H64" s="11">
        <v>0</v>
      </c>
      <c r="I64" s="11">
        <v>0</v>
      </c>
      <c r="J64" s="11">
        <v>0</v>
      </c>
      <c r="K64" s="11">
        <f>SUM(F64:J64)</f>
        <v>2.5</v>
      </c>
      <c r="L64" s="4"/>
      <c r="M64" s="11">
        <v>0</v>
      </c>
      <c r="N64" s="11">
        <v>0</v>
      </c>
      <c r="O64" s="4"/>
      <c r="P64" s="21">
        <f>D64-(M64+N64)</f>
        <v>7.5</v>
      </c>
      <c r="Q64" s="4"/>
      <c r="R64" s="11" t="s">
        <v>66</v>
      </c>
      <c r="S64" s="23">
        <v>0.18099999999999999</v>
      </c>
      <c r="T64" s="23">
        <v>0.18099999999999999</v>
      </c>
      <c r="U64" s="23">
        <f>S64+T64</f>
        <v>0.36199999999999999</v>
      </c>
      <c r="V64" s="11">
        <v>70</v>
      </c>
      <c r="W64" s="24">
        <f>P64*V64</f>
        <v>525</v>
      </c>
      <c r="X64" s="4"/>
      <c r="Y64" s="22">
        <v>324</v>
      </c>
      <c r="Z64" s="22">
        <v>324</v>
      </c>
      <c r="AA64" s="25">
        <v>324</v>
      </c>
      <c r="AB64" s="27">
        <v>0</v>
      </c>
      <c r="AC64" s="176">
        <v>324</v>
      </c>
      <c r="AD64" s="34"/>
      <c r="AE64" s="31">
        <v>26</v>
      </c>
      <c r="AF64" s="29">
        <v>26</v>
      </c>
      <c r="AG64" s="27">
        <v>0</v>
      </c>
      <c r="AH64" s="27">
        <v>26</v>
      </c>
      <c r="AI64" s="7"/>
      <c r="AJ64" s="24">
        <f>AC64*U64</f>
        <v>117.288</v>
      </c>
      <c r="AK64" s="87">
        <v>7.05</v>
      </c>
      <c r="AL64" s="11">
        <v>5.25</v>
      </c>
      <c r="AM64" s="11">
        <v>0</v>
      </c>
      <c r="AN64" s="24">
        <f>AK64+AM64</f>
        <v>7.05</v>
      </c>
      <c r="AO64" s="6"/>
      <c r="AP64" s="11"/>
      <c r="AQ64" s="11">
        <v>59</v>
      </c>
      <c r="AR64" s="11">
        <f>100- ((AP64+AQ64)/(AC64*2))*100</f>
        <v>90.895061728395063</v>
      </c>
      <c r="AS64" s="90">
        <f>AU61</f>
        <v>131.7820000000001</v>
      </c>
      <c r="AT64" s="90">
        <f>AJ64+AK64+AL64+AM64</f>
        <v>129.58799999999999</v>
      </c>
      <c r="AU64" s="90">
        <f>AS64-AT64</f>
        <v>2.1940000000001021</v>
      </c>
      <c r="AV64" s="7"/>
      <c r="AW64" s="24">
        <f>(AC64/W64)*100</f>
        <v>61.714285714285708</v>
      </c>
      <c r="AX64" s="11" t="s">
        <v>59</v>
      </c>
      <c r="AY64" s="24">
        <f>(AK64/(AJ64+AK64))*100</f>
        <v>5.6700284707812578</v>
      </c>
      <c r="AZ64" s="11">
        <f>(AN64/AJ64)*100</f>
        <v>6.0108450992428892</v>
      </c>
      <c r="BA64" s="4"/>
      <c r="BB64" s="11" t="s">
        <v>76</v>
      </c>
      <c r="BC64" s="11" t="s">
        <v>76</v>
      </c>
      <c r="BD64" s="11" t="s">
        <v>76</v>
      </c>
    </row>
    <row r="65" spans="2:56" ht="16.5" thickBot="1">
      <c r="B65" s="18"/>
      <c r="C65" s="16"/>
      <c r="D65" s="16"/>
      <c r="E65" s="4"/>
      <c r="F65" s="12"/>
      <c r="G65" s="12"/>
      <c r="H65" s="12"/>
      <c r="I65" s="12"/>
      <c r="J65" s="12"/>
      <c r="K65" s="12"/>
      <c r="L65" s="4"/>
      <c r="M65" s="12"/>
      <c r="N65" s="12"/>
      <c r="O65" s="4"/>
      <c r="P65" s="13"/>
      <c r="Q65" s="4"/>
      <c r="R65" s="12"/>
      <c r="S65" s="12"/>
      <c r="T65" s="12"/>
      <c r="U65" s="12"/>
      <c r="V65" s="12"/>
      <c r="W65" s="12"/>
      <c r="X65" s="4"/>
      <c r="Y65" s="12"/>
      <c r="Z65" s="12"/>
      <c r="AA65" s="26"/>
      <c r="AB65" s="28"/>
      <c r="AC65" s="177"/>
      <c r="AD65" s="33"/>
      <c r="AE65" s="32"/>
      <c r="AF65" s="30"/>
      <c r="AG65" s="28"/>
      <c r="AH65" s="35"/>
      <c r="AI65" s="7"/>
      <c r="AJ65" s="12"/>
      <c r="AK65" s="88"/>
      <c r="AL65" s="12"/>
      <c r="AM65" s="12"/>
      <c r="AN65" s="12"/>
      <c r="AO65" s="6"/>
      <c r="AP65" s="12"/>
      <c r="AQ65" s="12"/>
      <c r="AR65" s="12"/>
      <c r="AS65" s="12"/>
      <c r="AT65" s="12"/>
      <c r="AU65" s="12"/>
      <c r="AV65" s="7"/>
      <c r="AW65" s="12"/>
      <c r="AX65" s="12" t="s">
        <v>10</v>
      </c>
      <c r="AY65" s="12"/>
      <c r="AZ65" s="12"/>
      <c r="BA65" s="4"/>
      <c r="BB65" s="12"/>
      <c r="BC65" s="12"/>
      <c r="BD65" s="14"/>
    </row>
    <row r="66" spans="2:56">
      <c r="C66" t="s">
        <v>10</v>
      </c>
      <c r="D66" t="s">
        <v>10</v>
      </c>
    </row>
    <row r="67" spans="2:56" ht="15.75" thickBot="1"/>
    <row r="68" spans="2:56">
      <c r="B68" s="57" t="s">
        <v>42</v>
      </c>
      <c r="C68" s="58" t="s">
        <v>2</v>
      </c>
      <c r="D68" s="59" t="s">
        <v>2</v>
      </c>
      <c r="F68" s="731" t="s">
        <v>14</v>
      </c>
      <c r="G68" s="732"/>
      <c r="H68" s="732"/>
      <c r="I68" s="732"/>
      <c r="J68" s="732"/>
      <c r="K68" s="733"/>
      <c r="L68" s="4"/>
      <c r="M68" s="734" t="s">
        <v>43</v>
      </c>
      <c r="N68" s="735"/>
      <c r="O68" s="4"/>
      <c r="P68" s="48" t="s">
        <v>12</v>
      </c>
      <c r="R68" s="48" t="s">
        <v>24</v>
      </c>
      <c r="S68" s="731" t="s">
        <v>44</v>
      </c>
      <c r="T68" s="732"/>
      <c r="U68" s="733"/>
      <c r="V68" s="48" t="s">
        <v>39</v>
      </c>
      <c r="W68" s="71" t="s">
        <v>19</v>
      </c>
      <c r="X68" t="s">
        <v>10</v>
      </c>
      <c r="Y68" s="736" t="s">
        <v>15</v>
      </c>
      <c r="Z68" s="737"/>
      <c r="AA68" s="737"/>
      <c r="AB68" s="737"/>
      <c r="AC68" s="38" t="s">
        <v>19</v>
      </c>
      <c r="AD68" s="8"/>
      <c r="AE68" s="738" t="s">
        <v>55</v>
      </c>
      <c r="AF68" s="739"/>
      <c r="AG68" s="739"/>
      <c r="AH68" s="42" t="s">
        <v>57</v>
      </c>
      <c r="AI68" s="5"/>
      <c r="AJ68" s="45" t="s">
        <v>51</v>
      </c>
      <c r="AK68" s="84"/>
      <c r="AL68" s="46"/>
      <c r="AM68" s="47"/>
      <c r="AN68" s="48" t="s">
        <v>13</v>
      </c>
      <c r="AO68" s="5"/>
      <c r="AP68" s="740" t="s">
        <v>68</v>
      </c>
      <c r="AQ68" s="741"/>
      <c r="AR68" s="742"/>
      <c r="AS68" s="740" t="s">
        <v>52</v>
      </c>
      <c r="AT68" s="741"/>
      <c r="AU68" s="742"/>
      <c r="AW68" s="75" t="s">
        <v>32</v>
      </c>
      <c r="AX68" s="71" t="s">
        <v>32</v>
      </c>
      <c r="AY68" s="48" t="s">
        <v>29</v>
      </c>
      <c r="AZ68" s="48" t="s">
        <v>29</v>
      </c>
      <c r="BB68" s="1" t="s">
        <v>32</v>
      </c>
      <c r="BC68" s="1" t="s">
        <v>10</v>
      </c>
      <c r="BD68" s="1" t="s">
        <v>10</v>
      </c>
    </row>
    <row r="69" spans="2:56" ht="15.75" thickBot="1">
      <c r="B69" s="60" t="s">
        <v>10</v>
      </c>
      <c r="C69" s="49" t="s">
        <v>10</v>
      </c>
      <c r="D69" s="61" t="s">
        <v>12</v>
      </c>
      <c r="F69" s="65" t="s">
        <v>4</v>
      </c>
      <c r="G69" s="65" t="s">
        <v>5</v>
      </c>
      <c r="H69" s="65" t="s">
        <v>6</v>
      </c>
      <c r="I69" s="65" t="s">
        <v>7</v>
      </c>
      <c r="J69" s="65" t="s">
        <v>9</v>
      </c>
      <c r="K69" s="65" t="s">
        <v>13</v>
      </c>
      <c r="L69" s="4"/>
      <c r="M69" s="67" t="s">
        <v>12</v>
      </c>
      <c r="N69" s="68" t="s">
        <v>46</v>
      </c>
      <c r="O69" s="3"/>
      <c r="P69" s="49" t="s">
        <v>3</v>
      </c>
      <c r="R69" s="49" t="s">
        <v>23</v>
      </c>
      <c r="S69" s="53" t="s">
        <v>16</v>
      </c>
      <c r="T69" s="49" t="s">
        <v>17</v>
      </c>
      <c r="U69" s="49" t="s">
        <v>45</v>
      </c>
      <c r="V69" s="49" t="s">
        <v>63</v>
      </c>
      <c r="W69" s="72" t="s">
        <v>21</v>
      </c>
      <c r="X69" t="s">
        <v>10</v>
      </c>
      <c r="Y69" s="713" t="s">
        <v>26</v>
      </c>
      <c r="Z69" s="714"/>
      <c r="AA69" s="714"/>
      <c r="AB69" s="715"/>
      <c r="AC69" s="39" t="s">
        <v>13</v>
      </c>
      <c r="AD69" s="8"/>
      <c r="AE69" s="716" t="s">
        <v>56</v>
      </c>
      <c r="AF69" s="717"/>
      <c r="AG69" s="717"/>
      <c r="AH69" s="82" t="s">
        <v>58</v>
      </c>
      <c r="AI69" s="5"/>
      <c r="AJ69" s="48" t="s">
        <v>33</v>
      </c>
      <c r="AK69" s="85" t="s">
        <v>27</v>
      </c>
      <c r="AL69" s="48" t="s">
        <v>35</v>
      </c>
      <c r="AM69" s="48" t="s">
        <v>36</v>
      </c>
      <c r="AN69" s="49" t="s">
        <v>40</v>
      </c>
      <c r="AO69" s="20"/>
      <c r="AP69" s="51"/>
      <c r="AQ69" s="52"/>
      <c r="AR69" s="53"/>
      <c r="AS69" s="51" t="s">
        <v>50</v>
      </c>
      <c r="AT69" s="52">
        <v>2</v>
      </c>
      <c r="AU69" s="53" t="s">
        <v>79</v>
      </c>
      <c r="AW69" s="76" t="s">
        <v>19</v>
      </c>
      <c r="AX69" s="72" t="s">
        <v>19</v>
      </c>
      <c r="AY69" s="49" t="s">
        <v>37</v>
      </c>
      <c r="AZ69" s="49" t="s">
        <v>38</v>
      </c>
      <c r="BB69" s="4" t="s">
        <v>19</v>
      </c>
      <c r="BC69" s="4" t="s">
        <v>37</v>
      </c>
      <c r="BD69" s="4" t="s">
        <v>38</v>
      </c>
    </row>
    <row r="70" spans="2:56" ht="15.75" thickBot="1">
      <c r="B70" s="62"/>
      <c r="C70" s="63"/>
      <c r="D70" s="64" t="s">
        <v>10</v>
      </c>
      <c r="F70" s="66"/>
      <c r="G70" s="66"/>
      <c r="H70" s="66"/>
      <c r="I70" s="66" t="s">
        <v>8</v>
      </c>
      <c r="J70" s="66"/>
      <c r="K70" s="66"/>
      <c r="L70" s="4"/>
      <c r="M70" s="69" t="s">
        <v>20</v>
      </c>
      <c r="N70" s="66" t="s">
        <v>11</v>
      </c>
      <c r="O70" s="4"/>
      <c r="P70" s="50" t="s">
        <v>10</v>
      </c>
      <c r="R70" s="50"/>
      <c r="S70" s="70"/>
      <c r="T70" s="50"/>
      <c r="U70" s="50"/>
      <c r="V70" s="50" t="s">
        <v>18</v>
      </c>
      <c r="W70" s="73" t="s">
        <v>22</v>
      </c>
      <c r="Y70" s="40" t="s">
        <v>16</v>
      </c>
      <c r="Z70" s="40" t="s">
        <v>17</v>
      </c>
      <c r="AA70" s="37" t="s">
        <v>25</v>
      </c>
      <c r="AB70" s="79" t="s">
        <v>28</v>
      </c>
      <c r="AC70" s="41"/>
      <c r="AD70" s="5"/>
      <c r="AE70" s="43" t="s">
        <v>16</v>
      </c>
      <c r="AF70" s="44" t="s">
        <v>17</v>
      </c>
      <c r="AG70" s="80" t="s">
        <v>28</v>
      </c>
      <c r="AH70" s="81" t="s">
        <v>28</v>
      </c>
      <c r="AI70" s="20"/>
      <c r="AJ70" s="50" t="s">
        <v>34</v>
      </c>
      <c r="AK70" s="86" t="s">
        <v>34</v>
      </c>
      <c r="AL70" s="50" t="s">
        <v>34</v>
      </c>
      <c r="AM70" s="50" t="s">
        <v>34</v>
      </c>
      <c r="AN70" s="50" t="s">
        <v>34</v>
      </c>
      <c r="AO70" s="5"/>
      <c r="AP70" s="89" t="s">
        <v>70</v>
      </c>
      <c r="AQ70" s="55" t="s">
        <v>69</v>
      </c>
      <c r="AR70" s="56" t="s">
        <v>71</v>
      </c>
      <c r="AS70" s="54" t="s">
        <v>48</v>
      </c>
      <c r="AT70" s="55" t="s">
        <v>47</v>
      </c>
      <c r="AU70" s="56" t="s">
        <v>49</v>
      </c>
      <c r="AW70" s="77" t="s">
        <v>29</v>
      </c>
      <c r="AX70" s="73" t="s">
        <v>29</v>
      </c>
      <c r="AY70" s="50"/>
      <c r="AZ70" s="50"/>
      <c r="BB70" s="10">
        <v>1</v>
      </c>
      <c r="BC70" s="9">
        <v>0</v>
      </c>
      <c r="BD70" s="2" t="s">
        <v>41</v>
      </c>
    </row>
    <row r="71" spans="2:56" ht="15.75" thickBot="1"/>
    <row r="72" spans="2:56" ht="15.75">
      <c r="B72" s="17">
        <v>41036</v>
      </c>
      <c r="C72" s="15" t="s">
        <v>1</v>
      </c>
      <c r="D72" s="19">
        <v>7</v>
      </c>
      <c r="E72" s="4"/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f>SUM(F72:J72)</f>
        <v>0</v>
      </c>
      <c r="L72" s="4"/>
      <c r="M72" s="11">
        <v>2.5</v>
      </c>
      <c r="N72" s="11">
        <v>2</v>
      </c>
      <c r="O72" s="4"/>
      <c r="P72" s="21">
        <f>D72-(M72+N72)</f>
        <v>2.5</v>
      </c>
      <c r="Q72" s="4"/>
      <c r="R72" s="11" t="s">
        <v>54</v>
      </c>
      <c r="S72" s="23">
        <v>0.12</v>
      </c>
      <c r="T72" s="23">
        <v>0.121</v>
      </c>
      <c r="U72" s="23">
        <v>0.24</v>
      </c>
      <c r="V72" s="11">
        <v>70</v>
      </c>
      <c r="W72" s="24">
        <f>P72*V72</f>
        <v>175</v>
      </c>
      <c r="X72" s="4"/>
      <c r="Y72" s="22">
        <v>162</v>
      </c>
      <c r="Z72" s="22">
        <v>162</v>
      </c>
      <c r="AA72" s="25">
        <v>162</v>
      </c>
      <c r="AB72" s="27">
        <v>0</v>
      </c>
      <c r="AC72" s="176">
        <v>162</v>
      </c>
      <c r="AD72" s="34"/>
      <c r="AE72" s="31">
        <v>9</v>
      </c>
      <c r="AF72" s="29">
        <v>10</v>
      </c>
      <c r="AG72" s="27">
        <v>0</v>
      </c>
      <c r="AH72" s="27">
        <v>9.5</v>
      </c>
      <c r="AI72" s="7"/>
      <c r="AJ72" s="24">
        <f>AC72*U72</f>
        <v>38.879999999999995</v>
      </c>
      <c r="AK72" s="87">
        <v>4</v>
      </c>
      <c r="AL72" s="11">
        <v>2</v>
      </c>
      <c r="AM72" s="11">
        <v>2</v>
      </c>
      <c r="AN72" s="24">
        <f>AK72+AM72</f>
        <v>6</v>
      </c>
      <c r="AO72" s="6"/>
      <c r="AP72" s="11"/>
      <c r="AQ72" s="11">
        <v>3</v>
      </c>
      <c r="AR72" s="11">
        <f>100- ((AP72+AQ72)/(AC72*2))*100</f>
        <v>99.074074074074076</v>
      </c>
      <c r="AS72" s="90">
        <v>180</v>
      </c>
      <c r="AT72" s="90">
        <f>AJ72+AK72+AL72+AM72</f>
        <v>46.879999999999995</v>
      </c>
      <c r="AU72" s="90">
        <f>AS72-AT72</f>
        <v>133.12</v>
      </c>
      <c r="AV72" s="7"/>
      <c r="AW72" s="24">
        <f>(AC72/W72)*100</f>
        <v>92.571428571428569</v>
      </c>
      <c r="AX72" s="11" t="s">
        <v>59</v>
      </c>
      <c r="AY72" s="24">
        <f>(AK72/(AJ72+AK72))*100</f>
        <v>9.3283582089552244</v>
      </c>
      <c r="AZ72" s="11">
        <f>(AN72/AJ72)*100</f>
        <v>15.432098765432102</v>
      </c>
      <c r="BA72" s="4"/>
      <c r="BB72" s="11" t="s">
        <v>62</v>
      </c>
      <c r="BC72" s="11" t="s">
        <v>62</v>
      </c>
      <c r="BD72" s="11" t="s">
        <v>76</v>
      </c>
    </row>
    <row r="73" spans="2:56" ht="16.5" thickBot="1">
      <c r="B73" s="18"/>
      <c r="C73" s="16"/>
      <c r="D73" s="16"/>
      <c r="E73" s="4"/>
      <c r="F73" s="12"/>
      <c r="G73" s="12"/>
      <c r="H73" s="12"/>
      <c r="I73" s="12"/>
      <c r="J73" s="12"/>
      <c r="K73" s="12"/>
      <c r="L73" s="4"/>
      <c r="M73" s="12"/>
      <c r="N73" s="12"/>
      <c r="O73" s="4"/>
      <c r="P73" s="13"/>
      <c r="Q73" s="4"/>
      <c r="R73" s="12"/>
      <c r="S73" s="12"/>
      <c r="T73" s="12"/>
      <c r="U73" s="12"/>
      <c r="V73" s="12"/>
      <c r="W73" s="12"/>
      <c r="X73" s="4"/>
      <c r="Y73" s="12"/>
      <c r="Z73" s="12"/>
      <c r="AA73" s="26"/>
      <c r="AB73" s="28"/>
      <c r="AC73" s="177"/>
      <c r="AD73" s="33"/>
      <c r="AE73" s="32"/>
      <c r="AF73" s="30"/>
      <c r="AG73" s="28"/>
      <c r="AH73" s="35"/>
      <c r="AI73" s="7"/>
      <c r="AJ73" s="12"/>
      <c r="AK73" s="88"/>
      <c r="AL73" s="12"/>
      <c r="AM73" s="12"/>
      <c r="AN73" s="12"/>
      <c r="AO73" s="6"/>
      <c r="AP73" s="12"/>
      <c r="AQ73" s="12"/>
      <c r="AR73" s="12"/>
      <c r="AS73" s="12"/>
      <c r="AT73" s="12"/>
      <c r="AU73" s="12"/>
      <c r="AV73" s="7"/>
      <c r="AW73" s="12"/>
      <c r="AX73" s="12" t="s">
        <v>10</v>
      </c>
      <c r="AY73" s="12"/>
      <c r="AZ73" s="12"/>
      <c r="BA73" s="4"/>
      <c r="BB73" s="12"/>
      <c r="BC73" s="12"/>
      <c r="BD73" s="14"/>
    </row>
    <row r="74" spans="2:56" ht="16.5" thickBot="1">
      <c r="AC74" s="178"/>
    </row>
    <row r="75" spans="2:56" ht="15.75">
      <c r="B75" s="17">
        <v>41037</v>
      </c>
      <c r="C75" s="15" t="s">
        <v>0</v>
      </c>
      <c r="D75" s="19">
        <v>7.5</v>
      </c>
      <c r="E75" s="4"/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f>SUM(F75:J75)</f>
        <v>0</v>
      </c>
      <c r="L75" s="4"/>
      <c r="M75" s="11">
        <v>0</v>
      </c>
      <c r="N75" s="11">
        <v>0</v>
      </c>
      <c r="O75" s="4"/>
      <c r="P75" s="21">
        <f>D75-(M75+N75)</f>
        <v>7.5</v>
      </c>
      <c r="Q75" s="4"/>
      <c r="R75" s="11" t="s">
        <v>54</v>
      </c>
      <c r="S75" s="23">
        <v>0.12</v>
      </c>
      <c r="T75" s="23">
        <v>0.121</v>
      </c>
      <c r="U75" s="23">
        <v>0.24</v>
      </c>
      <c r="V75" s="11">
        <v>70</v>
      </c>
      <c r="W75" s="24">
        <f>P75*V75</f>
        <v>525</v>
      </c>
      <c r="X75" s="4"/>
      <c r="Y75" s="22">
        <v>198</v>
      </c>
      <c r="Z75" s="22">
        <v>198</v>
      </c>
      <c r="AA75" s="25">
        <v>198</v>
      </c>
      <c r="AB75" s="27">
        <v>0</v>
      </c>
      <c r="AC75" s="176">
        <v>198</v>
      </c>
      <c r="AD75" s="34"/>
      <c r="AE75" s="31">
        <v>26</v>
      </c>
      <c r="AF75" s="29">
        <v>26</v>
      </c>
      <c r="AG75" s="27">
        <v>0</v>
      </c>
      <c r="AH75" s="27">
        <v>26</v>
      </c>
      <c r="AI75" s="7"/>
      <c r="AJ75" s="24">
        <f>AC75*U75</f>
        <v>47.519999999999996</v>
      </c>
      <c r="AK75" s="87">
        <f>AH75*U75</f>
        <v>6.24</v>
      </c>
      <c r="AL75" s="11">
        <v>2.97</v>
      </c>
      <c r="AM75" s="11">
        <v>0</v>
      </c>
      <c r="AN75" s="24">
        <f>AK75+AM75</f>
        <v>6.24</v>
      </c>
      <c r="AO75" s="6"/>
      <c r="AP75" s="11">
        <v>21</v>
      </c>
      <c r="AQ75" s="11">
        <v>66</v>
      </c>
      <c r="AR75" s="11">
        <f>100- ((AP75+AQ75)/(AC75*2))*100</f>
        <v>78.030303030303031</v>
      </c>
      <c r="AS75" s="90">
        <f>AU72</f>
        <v>133.12</v>
      </c>
      <c r="AT75" s="90">
        <f>AJ75+AK75+AL75+AM75</f>
        <v>56.73</v>
      </c>
      <c r="AU75" s="90">
        <f>AS75-AT75</f>
        <v>76.390000000000015</v>
      </c>
      <c r="AV75" s="7"/>
      <c r="AW75" s="24">
        <f>(AC75/W75)*100</f>
        <v>37.714285714285715</v>
      </c>
      <c r="AX75" s="11" t="s">
        <v>59</v>
      </c>
      <c r="AY75" s="24">
        <f>(AK75/(AJ75+AK75))*100</f>
        <v>11.607142857142858</v>
      </c>
      <c r="AZ75" s="11">
        <f>(AN75/AJ75)*100</f>
        <v>13.131313131313133</v>
      </c>
      <c r="BA75" s="4"/>
      <c r="BB75" s="11" t="s">
        <v>76</v>
      </c>
      <c r="BC75" s="11" t="s">
        <v>76</v>
      </c>
      <c r="BD75" s="11" t="s">
        <v>76</v>
      </c>
    </row>
    <row r="76" spans="2:56" ht="16.5" thickBot="1">
      <c r="B76" s="18"/>
      <c r="C76" s="16"/>
      <c r="D76" s="16"/>
      <c r="E76" s="4"/>
      <c r="F76" s="12"/>
      <c r="G76" s="12"/>
      <c r="H76" s="12"/>
      <c r="I76" s="12"/>
      <c r="J76" s="12"/>
      <c r="K76" s="12"/>
      <c r="L76" s="4"/>
      <c r="M76" s="12"/>
      <c r="N76" s="12"/>
      <c r="O76" s="4"/>
      <c r="P76" s="13"/>
      <c r="Q76" s="4"/>
      <c r="R76" s="12"/>
      <c r="S76" s="12"/>
      <c r="T76" s="12"/>
      <c r="U76" s="12"/>
      <c r="V76" s="12"/>
      <c r="W76" s="12"/>
      <c r="X76" s="4"/>
      <c r="Y76" s="12"/>
      <c r="Z76" s="12"/>
      <c r="AA76" s="26"/>
      <c r="AB76" s="28"/>
      <c r="AC76" s="177"/>
      <c r="AD76" s="33"/>
      <c r="AE76" s="32"/>
      <c r="AF76" s="30"/>
      <c r="AG76" s="28"/>
      <c r="AH76" s="35"/>
      <c r="AI76" s="7"/>
      <c r="AJ76" s="12"/>
      <c r="AK76" s="88"/>
      <c r="AL76" s="12"/>
      <c r="AM76" s="12"/>
      <c r="AN76" s="12"/>
      <c r="AO76" s="6"/>
      <c r="AP76" s="12"/>
      <c r="AQ76" s="12"/>
      <c r="AR76" s="12"/>
      <c r="AS76" s="12"/>
      <c r="AT76" s="12"/>
      <c r="AU76" s="12"/>
      <c r="AV76" s="7"/>
      <c r="AW76" s="12"/>
      <c r="AX76" s="12" t="s">
        <v>10</v>
      </c>
      <c r="AY76" s="12"/>
      <c r="AZ76" s="12"/>
      <c r="BA76" s="4"/>
      <c r="BB76" s="12"/>
      <c r="BC76" s="12"/>
      <c r="BD76" s="14"/>
    </row>
    <row r="77" spans="2:56" ht="16.5" thickBot="1">
      <c r="C77" t="s">
        <v>10</v>
      </c>
      <c r="D77" t="s">
        <v>10</v>
      </c>
      <c r="AC77" s="178"/>
    </row>
    <row r="78" spans="2:56" ht="16.5" thickBot="1">
      <c r="B78" s="17">
        <v>41037</v>
      </c>
      <c r="C78" s="15" t="s">
        <v>1</v>
      </c>
      <c r="D78" s="19">
        <v>7</v>
      </c>
      <c r="E78" s="4"/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f>SUM(F78:J78)</f>
        <v>0</v>
      </c>
      <c r="L78" s="4"/>
      <c r="M78" s="11">
        <v>2.5</v>
      </c>
      <c r="N78" s="11">
        <v>2</v>
      </c>
      <c r="O78" s="4"/>
      <c r="P78" s="21">
        <f>D78-(M78+N78)</f>
        <v>2.5</v>
      </c>
      <c r="Q78" s="4"/>
      <c r="R78" s="11" t="s">
        <v>54</v>
      </c>
      <c r="S78" s="23">
        <v>0.12</v>
      </c>
      <c r="T78" s="23">
        <v>0.121</v>
      </c>
      <c r="U78" s="23">
        <v>0.24</v>
      </c>
      <c r="V78" s="11">
        <v>70</v>
      </c>
      <c r="W78" s="24">
        <f>P78*V78</f>
        <v>175</v>
      </c>
      <c r="X78" s="4"/>
      <c r="Y78" s="22">
        <v>162</v>
      </c>
      <c r="Z78" s="22">
        <v>162</v>
      </c>
      <c r="AA78" s="25">
        <v>162</v>
      </c>
      <c r="AB78" s="27">
        <v>0</v>
      </c>
      <c r="AC78" s="176">
        <v>162</v>
      </c>
      <c r="AD78" s="34"/>
      <c r="AE78" s="31">
        <v>6</v>
      </c>
      <c r="AF78" s="29">
        <v>6</v>
      </c>
      <c r="AG78" s="27">
        <v>0</v>
      </c>
      <c r="AH78" s="27">
        <v>6</v>
      </c>
      <c r="AI78" s="7"/>
      <c r="AJ78" s="91">
        <f>AC78*U78</f>
        <v>38.879999999999995</v>
      </c>
      <c r="AK78" s="171">
        <v>1.91</v>
      </c>
      <c r="AL78" s="19">
        <v>2</v>
      </c>
      <c r="AM78" s="19">
        <v>0</v>
      </c>
      <c r="AN78" s="91">
        <f>AK78+AM78</f>
        <v>1.91</v>
      </c>
      <c r="AO78" s="6"/>
      <c r="AP78" s="19">
        <v>1</v>
      </c>
      <c r="AQ78" s="19">
        <v>3</v>
      </c>
      <c r="AR78" s="19">
        <f>100- ((AP78+AQ78)/(AC78*2))*100</f>
        <v>98.76543209876543</v>
      </c>
      <c r="AS78" s="172">
        <f>AU75</f>
        <v>76.390000000000015</v>
      </c>
      <c r="AT78" s="172">
        <f>AJ78+AK78+AL78+AM78</f>
        <v>42.789999999999992</v>
      </c>
      <c r="AU78" s="172">
        <f>AS78-AT78</f>
        <v>33.600000000000023</v>
      </c>
      <c r="AV78" s="7"/>
      <c r="AW78" s="24">
        <f>(AC78/W78)*100</f>
        <v>92.571428571428569</v>
      </c>
      <c r="AX78" s="11" t="s">
        <v>59</v>
      </c>
      <c r="AY78" s="24">
        <f>(AK78/(AJ78+AK78))*100</f>
        <v>4.6825202255454776</v>
      </c>
      <c r="AZ78" s="11">
        <f>(AN78/AJ78)*100</f>
        <v>4.912551440329219</v>
      </c>
      <c r="BA78" s="4"/>
      <c r="BB78" s="11" t="s">
        <v>62</v>
      </c>
      <c r="BC78" s="11" t="s">
        <v>62</v>
      </c>
      <c r="BD78" s="11" t="s">
        <v>62</v>
      </c>
    </row>
    <row r="79" spans="2:56" ht="16.5" thickBot="1">
      <c r="B79" s="18"/>
      <c r="C79" s="16"/>
      <c r="D79" s="16"/>
      <c r="E79" s="4"/>
      <c r="F79" s="12"/>
      <c r="G79" s="12"/>
      <c r="H79" s="12"/>
      <c r="I79" s="12"/>
      <c r="J79" s="12"/>
      <c r="K79" s="12"/>
      <c r="L79" s="4"/>
      <c r="M79" s="12"/>
      <c r="N79" s="12"/>
      <c r="O79" s="4"/>
      <c r="P79" s="13"/>
      <c r="Q79" s="4"/>
      <c r="R79" s="12"/>
      <c r="S79" s="12"/>
      <c r="T79" s="12"/>
      <c r="U79" s="12"/>
      <c r="V79" s="12"/>
      <c r="W79" s="12"/>
      <c r="X79" s="4"/>
      <c r="Y79" s="12"/>
      <c r="Z79" s="12"/>
      <c r="AA79" s="26"/>
      <c r="AB79" s="28"/>
      <c r="AC79" s="177"/>
      <c r="AD79" s="33"/>
      <c r="AE79" s="32"/>
      <c r="AF79" s="30"/>
      <c r="AG79" s="28"/>
      <c r="AH79" s="35"/>
      <c r="AI79" s="5"/>
      <c r="AJ79" s="746" t="s">
        <v>82</v>
      </c>
      <c r="AK79" s="747"/>
      <c r="AL79" s="747"/>
      <c r="AM79" s="747"/>
      <c r="AN79" s="747"/>
      <c r="AO79" s="747"/>
      <c r="AP79" s="747"/>
      <c r="AQ79" s="747"/>
      <c r="AR79" s="747"/>
      <c r="AS79" s="747"/>
      <c r="AT79" s="747"/>
      <c r="AU79" s="748"/>
      <c r="AV79" s="7"/>
      <c r="AW79" s="12"/>
      <c r="AX79" s="12" t="s">
        <v>10</v>
      </c>
      <c r="AY79" s="12"/>
      <c r="AZ79" s="12"/>
      <c r="BA79" s="4"/>
      <c r="BB79" s="12"/>
      <c r="BC79" s="12"/>
      <c r="BD79" s="14"/>
    </row>
    <row r="80" spans="2:56">
      <c r="B80" s="116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129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117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ht="15.75" thickBot="1">
      <c r="B81" s="116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129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117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>
      <c r="B82" s="57" t="s">
        <v>42</v>
      </c>
      <c r="C82" s="58" t="s">
        <v>2</v>
      </c>
      <c r="D82" s="59" t="s">
        <v>2</v>
      </c>
      <c r="E82" s="136"/>
      <c r="F82" s="718" t="s">
        <v>14</v>
      </c>
      <c r="G82" s="719"/>
      <c r="H82" s="719"/>
      <c r="I82" s="719"/>
      <c r="J82" s="719"/>
      <c r="K82" s="720"/>
      <c r="L82" s="19"/>
      <c r="M82" s="721" t="s">
        <v>43</v>
      </c>
      <c r="N82" s="722"/>
      <c r="O82" s="19"/>
      <c r="P82" s="91" t="s">
        <v>12</v>
      </c>
      <c r="Q82" s="136"/>
      <c r="R82" s="91" t="s">
        <v>24</v>
      </c>
      <c r="S82" s="718" t="s">
        <v>44</v>
      </c>
      <c r="T82" s="719"/>
      <c r="U82" s="720"/>
      <c r="V82" s="91" t="s">
        <v>39</v>
      </c>
      <c r="W82" s="137" t="s">
        <v>19</v>
      </c>
      <c r="X82" s="136" t="s">
        <v>10</v>
      </c>
      <c r="Y82" s="723" t="s">
        <v>15</v>
      </c>
      <c r="Z82" s="724"/>
      <c r="AA82" s="724"/>
      <c r="AB82" s="724"/>
      <c r="AC82" s="138" t="s">
        <v>19</v>
      </c>
      <c r="AD82" s="139"/>
      <c r="AE82" s="725" t="s">
        <v>55</v>
      </c>
      <c r="AF82" s="726"/>
      <c r="AG82" s="726"/>
      <c r="AH82" s="140" t="s">
        <v>57</v>
      </c>
      <c r="AI82" s="136"/>
      <c r="AJ82" s="141" t="s">
        <v>51</v>
      </c>
      <c r="AK82" s="142"/>
      <c r="AL82" s="143"/>
      <c r="AM82" s="144"/>
      <c r="AN82" s="91" t="s">
        <v>13</v>
      </c>
      <c r="AO82" s="136"/>
      <c r="AP82" s="743" t="s">
        <v>68</v>
      </c>
      <c r="AQ82" s="744"/>
      <c r="AR82" s="745"/>
      <c r="AS82" s="743" t="s">
        <v>52</v>
      </c>
      <c r="AT82" s="744"/>
      <c r="AU82" s="745"/>
      <c r="AV82" s="136"/>
      <c r="AW82" s="145" t="s">
        <v>32</v>
      </c>
      <c r="AX82" s="137" t="s">
        <v>32</v>
      </c>
      <c r="AY82" s="91" t="s">
        <v>29</v>
      </c>
      <c r="AZ82" s="91" t="s">
        <v>29</v>
      </c>
      <c r="BA82" s="136"/>
      <c r="BB82" s="19" t="s">
        <v>32</v>
      </c>
      <c r="BC82" s="19" t="s">
        <v>10</v>
      </c>
      <c r="BD82" s="146" t="s">
        <v>10</v>
      </c>
    </row>
    <row r="83" spans="1:56" ht="15.75" thickBot="1">
      <c r="B83" s="60" t="s">
        <v>10</v>
      </c>
      <c r="C83" s="49" t="s">
        <v>10</v>
      </c>
      <c r="D83" s="61" t="s">
        <v>12</v>
      </c>
      <c r="E83" s="5"/>
      <c r="F83" s="65" t="s">
        <v>4</v>
      </c>
      <c r="G83" s="65" t="s">
        <v>5</v>
      </c>
      <c r="H83" s="65" t="s">
        <v>6</v>
      </c>
      <c r="I83" s="65" t="s">
        <v>7</v>
      </c>
      <c r="J83" s="65" t="s">
        <v>9</v>
      </c>
      <c r="K83" s="65" t="s">
        <v>13</v>
      </c>
      <c r="L83" s="4"/>
      <c r="M83" s="67" t="s">
        <v>12</v>
      </c>
      <c r="N83" s="68" t="s">
        <v>46</v>
      </c>
      <c r="O83" s="3"/>
      <c r="P83" s="49" t="s">
        <v>3</v>
      </c>
      <c r="Q83" s="5"/>
      <c r="R83" s="49" t="s">
        <v>23</v>
      </c>
      <c r="S83" s="53" t="s">
        <v>16</v>
      </c>
      <c r="T83" s="49" t="s">
        <v>17</v>
      </c>
      <c r="U83" s="49" t="s">
        <v>45</v>
      </c>
      <c r="V83" s="49" t="s">
        <v>63</v>
      </c>
      <c r="W83" s="72" t="s">
        <v>21</v>
      </c>
      <c r="X83" s="5" t="s">
        <v>10</v>
      </c>
      <c r="Y83" s="713" t="s">
        <v>26</v>
      </c>
      <c r="Z83" s="714"/>
      <c r="AA83" s="714"/>
      <c r="AB83" s="715"/>
      <c r="AC83" s="39" t="s">
        <v>13</v>
      </c>
      <c r="AD83" s="8"/>
      <c r="AE83" s="716" t="s">
        <v>56</v>
      </c>
      <c r="AF83" s="717"/>
      <c r="AG83" s="717"/>
      <c r="AH83" s="82" t="s">
        <v>58</v>
      </c>
      <c r="AI83" s="5"/>
      <c r="AJ83" s="48" t="s">
        <v>33</v>
      </c>
      <c r="AK83" s="85" t="s">
        <v>27</v>
      </c>
      <c r="AL83" s="48" t="s">
        <v>35</v>
      </c>
      <c r="AM83" s="48" t="s">
        <v>36</v>
      </c>
      <c r="AN83" s="49" t="s">
        <v>40</v>
      </c>
      <c r="AO83" s="20"/>
      <c r="AP83" s="51"/>
      <c r="AQ83" s="52"/>
      <c r="AR83" s="53"/>
      <c r="AS83" s="51" t="s">
        <v>50</v>
      </c>
      <c r="AT83" s="52"/>
      <c r="AU83" s="53"/>
      <c r="AV83" s="5"/>
      <c r="AW83" s="76" t="s">
        <v>19</v>
      </c>
      <c r="AX83" s="72" t="s">
        <v>19</v>
      </c>
      <c r="AY83" s="49" t="s">
        <v>37</v>
      </c>
      <c r="AZ83" s="49" t="s">
        <v>38</v>
      </c>
      <c r="BA83" s="5"/>
      <c r="BB83" s="4" t="s">
        <v>19</v>
      </c>
      <c r="BC83" s="4" t="s">
        <v>37</v>
      </c>
      <c r="BD83" s="147" t="s">
        <v>38</v>
      </c>
    </row>
    <row r="84" spans="1:56" ht="15.75" thickBot="1">
      <c r="B84" s="62"/>
      <c r="C84" s="63"/>
      <c r="D84" s="64" t="s">
        <v>10</v>
      </c>
      <c r="E84" s="111"/>
      <c r="F84" s="148"/>
      <c r="G84" s="148"/>
      <c r="H84" s="148"/>
      <c r="I84" s="148" t="s">
        <v>8</v>
      </c>
      <c r="J84" s="148"/>
      <c r="K84" s="148"/>
      <c r="L84" s="16"/>
      <c r="M84" s="104" t="s">
        <v>20</v>
      </c>
      <c r="N84" s="148" t="s">
        <v>11</v>
      </c>
      <c r="O84" s="16"/>
      <c r="P84" s="63" t="s">
        <v>10</v>
      </c>
      <c r="Q84" s="111"/>
      <c r="R84" s="63"/>
      <c r="S84" s="149"/>
      <c r="T84" s="63"/>
      <c r="U84" s="63"/>
      <c r="V84" s="63" t="s">
        <v>18</v>
      </c>
      <c r="W84" s="150" t="s">
        <v>22</v>
      </c>
      <c r="X84" s="111"/>
      <c r="Y84" s="151" t="s">
        <v>16</v>
      </c>
      <c r="Z84" s="151" t="s">
        <v>17</v>
      </c>
      <c r="AA84" s="152" t="s">
        <v>25</v>
      </c>
      <c r="AB84" s="79" t="s">
        <v>28</v>
      </c>
      <c r="AC84" s="153"/>
      <c r="AD84" s="111"/>
      <c r="AE84" s="154" t="s">
        <v>16</v>
      </c>
      <c r="AF84" s="155" t="s">
        <v>17</v>
      </c>
      <c r="AG84" s="80" t="s">
        <v>28</v>
      </c>
      <c r="AH84" s="81" t="s">
        <v>28</v>
      </c>
      <c r="AI84" s="156"/>
      <c r="AJ84" s="63" t="s">
        <v>34</v>
      </c>
      <c r="AK84" s="157" t="s">
        <v>34</v>
      </c>
      <c r="AL84" s="63" t="s">
        <v>34</v>
      </c>
      <c r="AM84" s="63" t="s">
        <v>34</v>
      </c>
      <c r="AN84" s="63" t="s">
        <v>34</v>
      </c>
      <c r="AO84" s="111"/>
      <c r="AP84" s="158" t="s">
        <v>70</v>
      </c>
      <c r="AQ84" s="159" t="s">
        <v>69</v>
      </c>
      <c r="AR84" s="160" t="s">
        <v>71</v>
      </c>
      <c r="AS84" s="161" t="s">
        <v>48</v>
      </c>
      <c r="AT84" s="159" t="s">
        <v>47</v>
      </c>
      <c r="AU84" s="160" t="s">
        <v>49</v>
      </c>
      <c r="AV84" s="111"/>
      <c r="AW84" s="162" t="s">
        <v>29</v>
      </c>
      <c r="AX84" s="150" t="s">
        <v>29</v>
      </c>
      <c r="AY84" s="63"/>
      <c r="AZ84" s="63"/>
      <c r="BA84" s="111"/>
      <c r="BB84" s="163">
        <v>1</v>
      </c>
      <c r="BC84" s="164">
        <v>0</v>
      </c>
      <c r="BD84" s="115" t="s">
        <v>41</v>
      </c>
    </row>
    <row r="85" spans="1:56" ht="15.75" thickBot="1">
      <c r="A85" s="130"/>
      <c r="B85" s="20"/>
      <c r="C85" s="20"/>
      <c r="D85" s="20"/>
      <c r="E85" s="20"/>
      <c r="F85" s="131"/>
      <c r="G85" s="131"/>
      <c r="H85" s="131"/>
      <c r="I85" s="131"/>
      <c r="J85" s="131"/>
      <c r="K85" s="131"/>
      <c r="L85" s="20"/>
      <c r="M85" s="120"/>
      <c r="N85" s="131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132"/>
      <c r="AI85" s="20"/>
      <c r="AJ85" s="20"/>
      <c r="AK85" s="123"/>
      <c r="AL85" s="20"/>
      <c r="AM85" s="20"/>
      <c r="AN85" s="20"/>
      <c r="AO85" s="20"/>
      <c r="AP85" s="133"/>
      <c r="AQ85" s="122"/>
      <c r="AR85" s="20"/>
      <c r="AS85" s="119"/>
      <c r="AT85" s="122"/>
      <c r="AU85" s="20"/>
      <c r="AV85" s="20"/>
      <c r="AW85" s="20"/>
      <c r="AX85" s="20"/>
      <c r="AY85" s="20"/>
      <c r="AZ85" s="20"/>
      <c r="BA85" s="20"/>
      <c r="BB85" s="134"/>
      <c r="BC85" s="135"/>
      <c r="BD85" s="5"/>
    </row>
    <row r="86" spans="1:56" ht="15.75">
      <c r="B86" s="17">
        <v>41038</v>
      </c>
      <c r="C86" s="15" t="s">
        <v>1</v>
      </c>
      <c r="D86" s="19">
        <v>7</v>
      </c>
      <c r="E86" s="19"/>
      <c r="F86" s="11">
        <v>1</v>
      </c>
      <c r="G86" s="11">
        <v>0</v>
      </c>
      <c r="H86" s="11">
        <v>0</v>
      </c>
      <c r="I86" s="11">
        <v>0</v>
      </c>
      <c r="J86" s="11">
        <v>0</v>
      </c>
      <c r="K86" s="11">
        <f>SUM(F86:J86)</f>
        <v>1</v>
      </c>
      <c r="L86" s="19"/>
      <c r="M86" s="11">
        <v>2.5</v>
      </c>
      <c r="N86" s="11">
        <v>0</v>
      </c>
      <c r="O86" s="19"/>
      <c r="P86" s="21">
        <f>D86-(M86+N86)</f>
        <v>4.5</v>
      </c>
      <c r="Q86" s="19"/>
      <c r="R86" s="11" t="s">
        <v>72</v>
      </c>
      <c r="S86" s="23">
        <v>0</v>
      </c>
      <c r="T86" s="23">
        <v>0</v>
      </c>
      <c r="U86" s="23">
        <v>2.11</v>
      </c>
      <c r="V86" s="11">
        <v>30</v>
      </c>
      <c r="W86" s="24">
        <f>P86*V86</f>
        <v>135</v>
      </c>
      <c r="X86" s="19"/>
      <c r="Y86" s="22">
        <v>0</v>
      </c>
      <c r="Z86" s="22">
        <v>0</v>
      </c>
      <c r="AA86" s="25">
        <v>0</v>
      </c>
      <c r="AB86" s="27">
        <v>115</v>
      </c>
      <c r="AC86" s="176">
        <v>115</v>
      </c>
      <c r="AD86" s="165"/>
      <c r="AE86" s="31">
        <v>0</v>
      </c>
      <c r="AF86" s="29">
        <v>0</v>
      </c>
      <c r="AG86" s="27">
        <v>6</v>
      </c>
      <c r="AH86" s="27">
        <v>6</v>
      </c>
      <c r="AI86" s="166"/>
      <c r="AJ86" s="24">
        <f>AC86*U86</f>
        <v>242.64999999999998</v>
      </c>
      <c r="AK86" s="87">
        <v>12.66</v>
      </c>
      <c r="AL86" s="11">
        <v>0</v>
      </c>
      <c r="AM86" s="11">
        <v>0</v>
      </c>
      <c r="AN86" s="24">
        <f>AK86+AM86</f>
        <v>12.66</v>
      </c>
      <c r="AO86" s="167"/>
      <c r="AP86" s="11"/>
      <c r="AQ86" s="11"/>
      <c r="AR86" s="11"/>
      <c r="AS86" s="11"/>
      <c r="AT86" s="11"/>
      <c r="AU86" s="11"/>
      <c r="AV86" s="166"/>
      <c r="AW86" s="11" t="s">
        <v>59</v>
      </c>
      <c r="AX86" s="24">
        <f>(AC86/W86)*100</f>
        <v>85.18518518518519</v>
      </c>
      <c r="AY86" s="24">
        <f>(AK86/(AJ86+AK86))*100</f>
        <v>4.9586776859504145</v>
      </c>
      <c r="AZ86" s="11">
        <f>(AN86/AJ86)*100</f>
        <v>5.2173913043478262</v>
      </c>
      <c r="BA86" s="19"/>
      <c r="BB86" s="11" t="s">
        <v>62</v>
      </c>
      <c r="BC86" s="11" t="s">
        <v>62</v>
      </c>
      <c r="BD86" s="168" t="s">
        <v>62</v>
      </c>
    </row>
    <row r="87" spans="1:56" ht="16.5" thickBot="1">
      <c r="B87" s="18"/>
      <c r="C87" s="16"/>
      <c r="D87" s="16"/>
      <c r="E87" s="16"/>
      <c r="F87" s="12"/>
      <c r="G87" s="12"/>
      <c r="H87" s="12"/>
      <c r="I87" s="12"/>
      <c r="J87" s="12"/>
      <c r="K87" s="12"/>
      <c r="L87" s="16"/>
      <c r="M87" s="12"/>
      <c r="N87" s="12"/>
      <c r="O87" s="16"/>
      <c r="P87" s="13"/>
      <c r="Q87" s="16"/>
      <c r="R87" s="12"/>
      <c r="S87" s="12"/>
      <c r="T87" s="12"/>
      <c r="U87" s="12"/>
      <c r="V87" s="12"/>
      <c r="W87" s="12"/>
      <c r="X87" s="16"/>
      <c r="Y87" s="12"/>
      <c r="Z87" s="12"/>
      <c r="AA87" s="26"/>
      <c r="AB87" s="28"/>
      <c r="AC87" s="177"/>
      <c r="AD87" s="109"/>
      <c r="AE87" s="32"/>
      <c r="AF87" s="30"/>
      <c r="AG87" s="28"/>
      <c r="AH87" s="35"/>
      <c r="AI87" s="112"/>
      <c r="AJ87" s="12"/>
      <c r="AK87" s="88"/>
      <c r="AL87" s="12"/>
      <c r="AM87" s="12"/>
      <c r="AN87" s="12"/>
      <c r="AO87" s="114"/>
      <c r="AP87" s="12"/>
      <c r="AQ87" s="12"/>
      <c r="AR87" s="12"/>
      <c r="AS87" s="12"/>
      <c r="AT87" s="12"/>
      <c r="AU87" s="12"/>
      <c r="AV87" s="112"/>
      <c r="AW87" s="12"/>
      <c r="AX87" s="12" t="s">
        <v>10</v>
      </c>
      <c r="AY87" s="12"/>
      <c r="AZ87" s="12"/>
      <c r="BA87" s="16"/>
      <c r="BB87" s="12"/>
      <c r="BC87" s="12"/>
      <c r="BD87" s="14"/>
    </row>
    <row r="88" spans="1:56" ht="16.5" thickBot="1">
      <c r="AC88" s="178"/>
    </row>
    <row r="89" spans="1:56" ht="15.75">
      <c r="B89" s="17">
        <v>41038</v>
      </c>
      <c r="C89" s="15" t="s">
        <v>65</v>
      </c>
      <c r="D89" s="19">
        <v>8</v>
      </c>
      <c r="E89" s="4"/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f>SUM(F89:J89)</f>
        <v>0</v>
      </c>
      <c r="L89" s="4"/>
      <c r="M89" s="11">
        <v>0</v>
      </c>
      <c r="N89" s="11">
        <v>0</v>
      </c>
      <c r="O89" s="4"/>
      <c r="P89" s="21">
        <f>D89-(M89+N89)</f>
        <v>8</v>
      </c>
      <c r="Q89" s="4"/>
      <c r="R89" s="11" t="s">
        <v>72</v>
      </c>
      <c r="S89" s="23">
        <v>0</v>
      </c>
      <c r="T89" s="23">
        <v>0</v>
      </c>
      <c r="U89" s="23">
        <v>2.11</v>
      </c>
      <c r="V89" s="11">
        <v>30</v>
      </c>
      <c r="W89" s="24">
        <f>P89*V89</f>
        <v>240</v>
      </c>
      <c r="X89" s="4"/>
      <c r="Y89" s="22">
        <v>0</v>
      </c>
      <c r="Z89" s="22">
        <v>0</v>
      </c>
      <c r="AA89" s="25">
        <v>76</v>
      </c>
      <c r="AB89" s="27">
        <v>0</v>
      </c>
      <c r="AC89" s="176">
        <v>76</v>
      </c>
      <c r="AD89" s="34"/>
      <c r="AE89" s="31">
        <v>0</v>
      </c>
      <c r="AF89" s="29">
        <v>0</v>
      </c>
      <c r="AG89" s="27">
        <v>0</v>
      </c>
      <c r="AH89" s="27">
        <v>0</v>
      </c>
      <c r="AI89" s="7"/>
      <c r="AJ89" s="24">
        <f>AC89*U89</f>
        <v>160.35999999999999</v>
      </c>
      <c r="AK89" s="87">
        <v>0</v>
      </c>
      <c r="AL89" s="11">
        <v>0</v>
      </c>
      <c r="AM89" s="11">
        <v>0</v>
      </c>
      <c r="AN89" s="24">
        <f>AK89+AM89</f>
        <v>0</v>
      </c>
      <c r="AO89" s="6"/>
      <c r="AP89" s="11"/>
      <c r="AQ89" s="11"/>
      <c r="AR89" s="11"/>
      <c r="AS89" s="11"/>
      <c r="AT89" s="11"/>
      <c r="AU89" s="11"/>
      <c r="AV89" s="7"/>
      <c r="AW89" s="11" t="s">
        <v>59</v>
      </c>
      <c r="AX89" s="24">
        <f>(AC89/W89)*100</f>
        <v>31.666666666666664</v>
      </c>
      <c r="AY89" s="24">
        <f>(AK89/(AJ89+AK89))*100</f>
        <v>0</v>
      </c>
      <c r="AZ89" s="11">
        <f>(AN89/AJ89)*100</f>
        <v>0</v>
      </c>
      <c r="BA89" s="4"/>
      <c r="BB89" s="11" t="s">
        <v>62</v>
      </c>
      <c r="BC89" s="11" t="s">
        <v>75</v>
      </c>
      <c r="BD89" s="11" t="s">
        <v>75</v>
      </c>
    </row>
    <row r="90" spans="1:56" ht="16.5" thickBot="1">
      <c r="B90" s="18"/>
      <c r="C90" s="16"/>
      <c r="D90" s="16"/>
      <c r="E90" s="4"/>
      <c r="F90" s="12"/>
      <c r="G90" s="12"/>
      <c r="H90" s="12"/>
      <c r="I90" s="12"/>
      <c r="J90" s="12"/>
      <c r="K90" s="12"/>
      <c r="L90" s="4"/>
      <c r="M90" s="12"/>
      <c r="N90" s="12"/>
      <c r="O90" s="4"/>
      <c r="P90" s="13"/>
      <c r="Q90" s="4"/>
      <c r="R90" s="12"/>
      <c r="S90" s="12"/>
      <c r="T90" s="12"/>
      <c r="U90" s="12"/>
      <c r="V90" s="12"/>
      <c r="W90" s="12"/>
      <c r="X90" s="4"/>
      <c r="Y90" s="12"/>
      <c r="Z90" s="12"/>
      <c r="AA90" s="26"/>
      <c r="AB90" s="28"/>
      <c r="AC90" s="177"/>
      <c r="AD90" s="33"/>
      <c r="AE90" s="32"/>
      <c r="AF90" s="30"/>
      <c r="AG90" s="28"/>
      <c r="AH90" s="35"/>
      <c r="AI90" s="7"/>
      <c r="AJ90" s="12"/>
      <c r="AK90" s="88"/>
      <c r="AL90" s="12"/>
      <c r="AM90" s="12"/>
      <c r="AN90" s="12"/>
      <c r="AO90" s="6"/>
      <c r="AP90" s="12"/>
      <c r="AQ90" s="12"/>
      <c r="AR90" s="12"/>
      <c r="AS90" s="12"/>
      <c r="AT90" s="12"/>
      <c r="AU90" s="12"/>
      <c r="AV90" s="7"/>
      <c r="AW90" s="12"/>
      <c r="AX90" s="12" t="s">
        <v>10</v>
      </c>
      <c r="AY90" s="12"/>
      <c r="AZ90" s="12"/>
      <c r="BA90" s="4"/>
      <c r="BB90" s="12"/>
      <c r="BC90" s="12"/>
      <c r="BD90" s="14"/>
    </row>
    <row r="91" spans="1:56" ht="16.5" thickBot="1">
      <c r="AC91" s="178"/>
    </row>
    <row r="92" spans="1:56" ht="15.75">
      <c r="B92" s="17">
        <v>41039</v>
      </c>
      <c r="C92" s="15" t="s">
        <v>0</v>
      </c>
      <c r="D92" s="19">
        <v>7</v>
      </c>
      <c r="E92" s="4"/>
      <c r="F92" s="11">
        <v>2</v>
      </c>
      <c r="G92" s="11">
        <v>0</v>
      </c>
      <c r="H92" s="11">
        <v>0</v>
      </c>
      <c r="I92" s="11">
        <v>0</v>
      </c>
      <c r="J92" s="11">
        <v>0</v>
      </c>
      <c r="K92" s="11">
        <f>SUM(F92:J92)</f>
        <v>2</v>
      </c>
      <c r="L92" s="4"/>
      <c r="M92" s="11">
        <v>0</v>
      </c>
      <c r="N92" s="11">
        <v>0</v>
      </c>
      <c r="O92" s="4"/>
      <c r="P92" s="21">
        <f>D92-(M92+N92)</f>
        <v>7</v>
      </c>
      <c r="Q92" s="4"/>
      <c r="R92" s="11" t="s">
        <v>72</v>
      </c>
      <c r="S92" s="23">
        <v>0</v>
      </c>
      <c r="T92" s="23">
        <v>0</v>
      </c>
      <c r="U92" s="23">
        <v>2.11</v>
      </c>
      <c r="V92" s="11">
        <v>27</v>
      </c>
      <c r="W92" s="24">
        <f>P92*V92</f>
        <v>189</v>
      </c>
      <c r="X92" s="4"/>
      <c r="Y92" s="22">
        <v>0</v>
      </c>
      <c r="Z92" s="22">
        <v>0</v>
      </c>
      <c r="AA92" s="25">
        <v>130</v>
      </c>
      <c r="AB92" s="27">
        <v>0</v>
      </c>
      <c r="AC92" s="176">
        <v>130</v>
      </c>
      <c r="AD92" s="34"/>
      <c r="AE92" s="31">
        <v>0</v>
      </c>
      <c r="AF92" s="29">
        <v>0</v>
      </c>
      <c r="AG92" s="27">
        <v>4</v>
      </c>
      <c r="AH92" s="27">
        <v>4</v>
      </c>
      <c r="AI92" s="7"/>
      <c r="AJ92" s="24">
        <f>AC92*U92</f>
        <v>274.3</v>
      </c>
      <c r="AK92" s="87">
        <f>AH92*U92</f>
        <v>8.44</v>
      </c>
      <c r="AL92" s="11">
        <v>0</v>
      </c>
      <c r="AM92" s="11">
        <v>0</v>
      </c>
      <c r="AN92" s="24">
        <f>AK92+AM92</f>
        <v>8.44</v>
      </c>
      <c r="AO92" s="6"/>
      <c r="AP92" s="11"/>
      <c r="AQ92" s="11"/>
      <c r="AR92" s="11"/>
      <c r="AS92" s="11"/>
      <c r="AT92" s="11"/>
      <c r="AU92" s="11"/>
      <c r="AV92" s="7"/>
      <c r="AW92" s="11" t="s">
        <v>59</v>
      </c>
      <c r="AX92" s="24">
        <f>(AC92/W92)*100</f>
        <v>68.783068783068785</v>
      </c>
      <c r="AY92" s="24">
        <f>(AK92/(AJ92+AK92))*100</f>
        <v>2.9850746268656714</v>
      </c>
      <c r="AZ92" s="11">
        <f>(AN92/AJ92)*100</f>
        <v>3.0769230769230766</v>
      </c>
      <c r="BA92" s="4"/>
      <c r="BB92" s="11" t="s">
        <v>62</v>
      </c>
      <c r="BC92" s="11" t="s">
        <v>62</v>
      </c>
      <c r="BD92" s="11" t="s">
        <v>62</v>
      </c>
    </row>
    <row r="93" spans="1:56" ht="16.5" thickBot="1">
      <c r="B93" s="18"/>
      <c r="C93" s="16"/>
      <c r="D93" s="16"/>
      <c r="E93" s="4"/>
      <c r="F93" s="12"/>
      <c r="G93" s="12"/>
      <c r="H93" s="12"/>
      <c r="I93" s="12"/>
      <c r="J93" s="12"/>
      <c r="K93" s="12"/>
      <c r="L93" s="4"/>
      <c r="M93" s="12"/>
      <c r="N93" s="12"/>
      <c r="O93" s="4"/>
      <c r="P93" s="13"/>
      <c r="Q93" s="4"/>
      <c r="R93" s="12"/>
      <c r="S93" s="12"/>
      <c r="T93" s="12"/>
      <c r="U93" s="12"/>
      <c r="V93" s="12"/>
      <c r="W93" s="12"/>
      <c r="X93" s="4"/>
      <c r="Y93" s="12"/>
      <c r="Z93" s="12"/>
      <c r="AA93" s="26"/>
      <c r="AB93" s="28"/>
      <c r="AC93" s="177"/>
      <c r="AD93" s="33"/>
      <c r="AE93" s="32"/>
      <c r="AF93" s="30"/>
      <c r="AG93" s="28"/>
      <c r="AH93" s="35"/>
      <c r="AI93" s="7"/>
      <c r="AJ93" s="12"/>
      <c r="AK93" s="88"/>
      <c r="AL93" s="12"/>
      <c r="AM93" s="12"/>
      <c r="AN93" s="12"/>
      <c r="AO93" s="6"/>
      <c r="AP93" s="12"/>
      <c r="AQ93" s="12"/>
      <c r="AR93" s="12"/>
      <c r="AS93" s="12"/>
      <c r="AT93" s="12"/>
      <c r="AU93" s="12"/>
      <c r="AV93" s="7"/>
      <c r="AW93" s="12"/>
      <c r="AX93" s="12" t="s">
        <v>10</v>
      </c>
      <c r="AY93" s="12"/>
      <c r="AZ93" s="12"/>
      <c r="BA93" s="4"/>
      <c r="BB93" s="12"/>
      <c r="BC93" s="12"/>
      <c r="BD93" s="14"/>
    </row>
    <row r="94" spans="1:56" ht="16.5" thickBot="1">
      <c r="AC94" s="178"/>
    </row>
    <row r="95" spans="1:56" ht="12.75" customHeight="1">
      <c r="B95" s="17">
        <v>41040</v>
      </c>
      <c r="C95" s="15" t="s">
        <v>0</v>
      </c>
      <c r="D95" s="19">
        <v>7.5</v>
      </c>
      <c r="E95" s="4"/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f>SUM(F95:J95)</f>
        <v>0</v>
      </c>
      <c r="L95" s="4"/>
      <c r="M95" s="11">
        <v>0</v>
      </c>
      <c r="N95" s="11">
        <v>3</v>
      </c>
      <c r="O95" s="4"/>
      <c r="P95" s="21">
        <f>D95-(M95+N95)</f>
        <v>4.5</v>
      </c>
      <c r="Q95" s="4"/>
      <c r="R95" s="11" t="s">
        <v>72</v>
      </c>
      <c r="S95" s="23">
        <v>0</v>
      </c>
      <c r="T95" s="23">
        <v>0</v>
      </c>
      <c r="U95" s="23">
        <v>2.11</v>
      </c>
      <c r="V95" s="11">
        <v>27</v>
      </c>
      <c r="W95" s="24">
        <f>P95*V95</f>
        <v>121.5</v>
      </c>
      <c r="X95" s="4"/>
      <c r="Y95" s="22">
        <v>0</v>
      </c>
      <c r="Z95" s="22">
        <v>0</v>
      </c>
      <c r="AA95" s="25">
        <v>49</v>
      </c>
      <c r="AB95" s="27">
        <v>0</v>
      </c>
      <c r="AC95" s="176">
        <v>49</v>
      </c>
      <c r="AD95" s="34"/>
      <c r="AE95" s="31">
        <v>0</v>
      </c>
      <c r="AF95" s="29">
        <v>0</v>
      </c>
      <c r="AG95" s="27">
        <v>4</v>
      </c>
      <c r="AH95" s="27">
        <v>4</v>
      </c>
      <c r="AI95" s="7"/>
      <c r="AJ95" s="24">
        <f>AC95*U95</f>
        <v>103.39</v>
      </c>
      <c r="AK95" s="87">
        <f>AH95*U95</f>
        <v>8.44</v>
      </c>
      <c r="AL95" s="11">
        <v>0</v>
      </c>
      <c r="AM95" s="11">
        <v>0</v>
      </c>
      <c r="AN95" s="24">
        <f>AK95+AM95</f>
        <v>8.44</v>
      </c>
      <c r="AO95" s="6"/>
      <c r="AP95" s="11"/>
      <c r="AQ95" s="11"/>
      <c r="AR95" s="11"/>
      <c r="AS95" s="11"/>
      <c r="AT95" s="11"/>
      <c r="AU95" s="11"/>
      <c r="AV95" s="7"/>
      <c r="AW95" s="11" t="s">
        <v>59</v>
      </c>
      <c r="AX95" s="24">
        <f>(AC95/W95)*100</f>
        <v>40.329218106995881</v>
      </c>
      <c r="AY95" s="24">
        <f>(AK95/(AJ95+AK95))*100</f>
        <v>7.5471698113207548</v>
      </c>
      <c r="AZ95" s="11">
        <f>(AN95/AJ95)*100</f>
        <v>8.1632653061224492</v>
      </c>
      <c r="BA95" s="4"/>
      <c r="BB95" s="11" t="s">
        <v>62</v>
      </c>
      <c r="BC95" s="11" t="s">
        <v>62</v>
      </c>
      <c r="BD95" s="11" t="s">
        <v>62</v>
      </c>
    </row>
    <row r="96" spans="1:56" ht="16.5" thickBot="1">
      <c r="B96" s="18"/>
      <c r="C96" s="16"/>
      <c r="D96" s="16"/>
      <c r="E96" s="4"/>
      <c r="F96" s="12"/>
      <c r="G96" s="12"/>
      <c r="H96" s="12"/>
      <c r="I96" s="12"/>
      <c r="J96" s="12"/>
      <c r="K96" s="12"/>
      <c r="L96" s="4"/>
      <c r="M96" s="12"/>
      <c r="N96" s="12"/>
      <c r="O96" s="4"/>
      <c r="P96" s="13"/>
      <c r="Q96" s="4"/>
      <c r="R96" s="12"/>
      <c r="S96" s="12"/>
      <c r="T96" s="12"/>
      <c r="U96" s="12"/>
      <c r="V96" s="12"/>
      <c r="W96" s="12"/>
      <c r="X96" s="4"/>
      <c r="Y96" s="12"/>
      <c r="Z96" s="12"/>
      <c r="AA96" s="26"/>
      <c r="AB96" s="28"/>
      <c r="AC96" s="177"/>
      <c r="AD96" s="33"/>
      <c r="AE96" s="32"/>
      <c r="AF96" s="30"/>
      <c r="AG96" s="28"/>
      <c r="AH96" s="35"/>
      <c r="AI96" s="7"/>
      <c r="AJ96" s="12"/>
      <c r="AK96" s="88"/>
      <c r="AL96" s="12"/>
      <c r="AM96" s="12"/>
      <c r="AN96" s="12"/>
      <c r="AO96" s="6"/>
      <c r="AP96" s="12"/>
      <c r="AQ96" s="12"/>
      <c r="AR96" s="12"/>
      <c r="AS96" s="12"/>
      <c r="AT96" s="12"/>
      <c r="AU96" s="12"/>
      <c r="AV96" s="7"/>
      <c r="AW96" s="12"/>
      <c r="AX96" s="12" t="s">
        <v>10</v>
      </c>
      <c r="AY96" s="12"/>
      <c r="AZ96" s="12"/>
      <c r="BA96" s="4"/>
      <c r="BB96" s="12"/>
      <c r="BC96" s="12"/>
      <c r="BD96" s="14"/>
    </row>
    <row r="97" spans="2:56" ht="16.5" thickBot="1">
      <c r="AC97" s="178"/>
    </row>
    <row r="98" spans="2:56" ht="15.75">
      <c r="B98" s="17">
        <v>41040</v>
      </c>
      <c r="C98" s="15" t="s">
        <v>1</v>
      </c>
      <c r="D98" s="19">
        <v>7</v>
      </c>
      <c r="E98" s="4"/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f>SUM(F98:J98)</f>
        <v>0</v>
      </c>
      <c r="L98" s="4"/>
      <c r="M98" s="11">
        <v>2.5</v>
      </c>
      <c r="N98" s="11">
        <v>0</v>
      </c>
      <c r="O98" s="4"/>
      <c r="P98" s="21">
        <f>D98-(M98+N98)</f>
        <v>4.5</v>
      </c>
      <c r="Q98" s="4"/>
      <c r="R98" s="11" t="s">
        <v>73</v>
      </c>
      <c r="S98" s="23">
        <v>0</v>
      </c>
      <c r="T98" s="23">
        <v>0</v>
      </c>
      <c r="U98" s="23">
        <v>1.5</v>
      </c>
      <c r="V98" s="11">
        <v>30</v>
      </c>
      <c r="W98" s="24">
        <f>P98*V98</f>
        <v>135</v>
      </c>
      <c r="X98" s="4"/>
      <c r="Y98" s="22">
        <v>0</v>
      </c>
      <c r="Z98" s="22">
        <v>0</v>
      </c>
      <c r="AA98" s="25">
        <v>83</v>
      </c>
      <c r="AB98" s="27">
        <v>0</v>
      </c>
      <c r="AC98" s="176">
        <v>83</v>
      </c>
      <c r="AD98" s="34"/>
      <c r="AE98" s="31">
        <v>0</v>
      </c>
      <c r="AF98" s="29">
        <v>0</v>
      </c>
      <c r="AG98" s="27">
        <v>0</v>
      </c>
      <c r="AH98" s="27">
        <v>0</v>
      </c>
      <c r="AI98" s="7"/>
      <c r="AJ98" s="24">
        <f>AC98*U98</f>
        <v>124.5</v>
      </c>
      <c r="AK98" s="87">
        <v>0</v>
      </c>
      <c r="AL98" s="11">
        <v>0</v>
      </c>
      <c r="AM98" s="11">
        <v>0</v>
      </c>
      <c r="AN98" s="24">
        <f>AK98+AM98</f>
        <v>0</v>
      </c>
      <c r="AO98" s="6"/>
      <c r="AP98" s="11"/>
      <c r="AQ98" s="11"/>
      <c r="AR98" s="11"/>
      <c r="AS98" s="11"/>
      <c r="AT98" s="11"/>
      <c r="AU98" s="11"/>
      <c r="AV98" s="7"/>
      <c r="AW98" s="11" t="s">
        <v>59</v>
      </c>
      <c r="AX98" s="24">
        <f>(AC98/W98)*100</f>
        <v>61.481481481481481</v>
      </c>
      <c r="AY98" s="24">
        <f>(AK98/(AJ98+AK98))*100</f>
        <v>0</v>
      </c>
      <c r="AZ98" s="11">
        <f>(AN98/AJ98)*100</f>
        <v>0</v>
      </c>
      <c r="BA98" s="4"/>
      <c r="BB98" s="11" t="s">
        <v>62</v>
      </c>
      <c r="BC98" s="11" t="s">
        <v>64</v>
      </c>
      <c r="BD98" s="11" t="s">
        <v>64</v>
      </c>
    </row>
    <row r="99" spans="2:56" ht="15.75" thickBot="1">
      <c r="B99" s="18"/>
      <c r="C99" s="16"/>
      <c r="D99" s="16"/>
      <c r="E99" s="4"/>
      <c r="F99" s="12"/>
      <c r="G99" s="12"/>
      <c r="H99" s="12"/>
      <c r="I99" s="12"/>
      <c r="J99" s="12"/>
      <c r="K99" s="12"/>
      <c r="L99" s="4"/>
      <c r="M99" s="12"/>
      <c r="N99" s="12"/>
      <c r="O99" s="4"/>
      <c r="P99" s="13"/>
      <c r="Q99" s="4"/>
      <c r="R99" s="12"/>
      <c r="S99" s="12"/>
      <c r="T99" s="12"/>
      <c r="U99" s="12"/>
      <c r="V99" s="12"/>
      <c r="W99" s="12"/>
      <c r="X99" s="4"/>
      <c r="Y99" s="12"/>
      <c r="Z99" s="12"/>
      <c r="AA99" s="26"/>
      <c r="AB99" s="28"/>
      <c r="AC99" s="35"/>
      <c r="AD99" s="33"/>
      <c r="AE99" s="32"/>
      <c r="AF99" s="30"/>
      <c r="AG99" s="28"/>
      <c r="AH99" s="35"/>
      <c r="AI99" s="7"/>
      <c r="AJ99" s="12"/>
      <c r="AK99" s="88"/>
      <c r="AL99" s="12"/>
      <c r="AM99" s="12"/>
      <c r="AN99" s="12"/>
      <c r="AO99" s="6"/>
      <c r="AP99" s="12"/>
      <c r="AQ99" s="12"/>
      <c r="AR99" s="12"/>
      <c r="AS99" s="12"/>
      <c r="AT99" s="12"/>
      <c r="AU99" s="12"/>
      <c r="AV99" s="7"/>
      <c r="AW99" s="12"/>
      <c r="AX99" s="12" t="s">
        <v>10</v>
      </c>
      <c r="AY99" s="12"/>
      <c r="AZ99" s="12"/>
      <c r="BA99" s="4"/>
      <c r="BB99" s="12"/>
      <c r="BC99" s="12"/>
      <c r="BD99" s="14"/>
    </row>
    <row r="101" spans="2:56" ht="15.75" thickBot="1"/>
    <row r="102" spans="2:56">
      <c r="B102" s="57" t="s">
        <v>42</v>
      </c>
      <c r="C102" s="58" t="s">
        <v>2</v>
      </c>
      <c r="D102" s="59" t="s">
        <v>2</v>
      </c>
      <c r="E102" s="136"/>
      <c r="F102" s="718" t="s">
        <v>14</v>
      </c>
      <c r="G102" s="719"/>
      <c r="H102" s="719"/>
      <c r="I102" s="719"/>
      <c r="J102" s="719"/>
      <c r="K102" s="720"/>
      <c r="L102" s="19"/>
      <c r="M102" s="721" t="s">
        <v>43</v>
      </c>
      <c r="N102" s="722"/>
      <c r="O102" s="19"/>
      <c r="P102" s="91" t="s">
        <v>12</v>
      </c>
      <c r="Q102" s="136"/>
      <c r="R102" s="91" t="s">
        <v>24</v>
      </c>
      <c r="S102" s="718" t="s">
        <v>44</v>
      </c>
      <c r="T102" s="719"/>
      <c r="U102" s="720"/>
      <c r="V102" s="91" t="s">
        <v>39</v>
      </c>
      <c r="W102" s="137" t="s">
        <v>19</v>
      </c>
      <c r="X102" s="136" t="s">
        <v>10</v>
      </c>
      <c r="Y102" s="723" t="s">
        <v>15</v>
      </c>
      <c r="Z102" s="724"/>
      <c r="AA102" s="724"/>
      <c r="AB102" s="724"/>
      <c r="AC102" s="138" t="s">
        <v>19</v>
      </c>
      <c r="AD102" s="139"/>
      <c r="AE102" s="725" t="s">
        <v>55</v>
      </c>
      <c r="AF102" s="726"/>
      <c r="AG102" s="726"/>
      <c r="AH102" s="140" t="s">
        <v>57</v>
      </c>
      <c r="AI102" s="136"/>
      <c r="AJ102" s="141" t="s">
        <v>51</v>
      </c>
      <c r="AK102" s="142"/>
      <c r="AL102" s="143"/>
      <c r="AM102" s="144"/>
      <c r="AN102" s="91" t="s">
        <v>13</v>
      </c>
      <c r="AO102" s="136"/>
      <c r="AP102" s="743" t="s">
        <v>68</v>
      </c>
      <c r="AQ102" s="744"/>
      <c r="AR102" s="745"/>
      <c r="AS102" s="743" t="s">
        <v>52</v>
      </c>
      <c r="AT102" s="744"/>
      <c r="AU102" s="745"/>
      <c r="AV102" s="136"/>
      <c r="AW102" s="145" t="s">
        <v>32</v>
      </c>
      <c r="AX102" s="137" t="s">
        <v>32</v>
      </c>
      <c r="AY102" s="91" t="s">
        <v>29</v>
      </c>
      <c r="AZ102" s="91" t="s">
        <v>29</v>
      </c>
      <c r="BA102" s="136"/>
      <c r="BB102" s="19" t="s">
        <v>32</v>
      </c>
      <c r="BC102" s="19" t="s">
        <v>10</v>
      </c>
      <c r="BD102" s="146" t="s">
        <v>10</v>
      </c>
    </row>
    <row r="103" spans="2:56" ht="15.75" thickBot="1">
      <c r="B103" s="60" t="s">
        <v>10</v>
      </c>
      <c r="C103" s="49" t="s">
        <v>10</v>
      </c>
      <c r="D103" s="61" t="s">
        <v>12</v>
      </c>
      <c r="E103" s="5"/>
      <c r="F103" s="65" t="s">
        <v>4</v>
      </c>
      <c r="G103" s="65" t="s">
        <v>5</v>
      </c>
      <c r="H103" s="65" t="s">
        <v>6</v>
      </c>
      <c r="I103" s="65" t="s">
        <v>7</v>
      </c>
      <c r="J103" s="65" t="s">
        <v>9</v>
      </c>
      <c r="K103" s="65" t="s">
        <v>13</v>
      </c>
      <c r="L103" s="4"/>
      <c r="M103" s="67" t="s">
        <v>12</v>
      </c>
      <c r="N103" s="68" t="s">
        <v>46</v>
      </c>
      <c r="O103" s="3"/>
      <c r="P103" s="49" t="s">
        <v>3</v>
      </c>
      <c r="Q103" s="5"/>
      <c r="R103" s="49" t="s">
        <v>23</v>
      </c>
      <c r="S103" s="53" t="s">
        <v>16</v>
      </c>
      <c r="T103" s="49" t="s">
        <v>17</v>
      </c>
      <c r="U103" s="49" t="s">
        <v>45</v>
      </c>
      <c r="V103" s="49" t="s">
        <v>63</v>
      </c>
      <c r="W103" s="72" t="s">
        <v>21</v>
      </c>
      <c r="X103" s="5" t="s">
        <v>10</v>
      </c>
      <c r="Y103" s="713" t="s">
        <v>26</v>
      </c>
      <c r="Z103" s="714"/>
      <c r="AA103" s="714"/>
      <c r="AB103" s="715"/>
      <c r="AC103" s="39" t="s">
        <v>13</v>
      </c>
      <c r="AD103" s="8"/>
      <c r="AE103" s="716" t="s">
        <v>56</v>
      </c>
      <c r="AF103" s="717"/>
      <c r="AG103" s="717"/>
      <c r="AH103" s="82" t="s">
        <v>58</v>
      </c>
      <c r="AI103" s="5"/>
      <c r="AJ103" s="48" t="s">
        <v>33</v>
      </c>
      <c r="AK103" s="85" t="s">
        <v>27</v>
      </c>
      <c r="AL103" s="48" t="s">
        <v>35</v>
      </c>
      <c r="AM103" s="48" t="s">
        <v>36</v>
      </c>
      <c r="AN103" s="49" t="s">
        <v>40</v>
      </c>
      <c r="AO103" s="20"/>
      <c r="AP103" s="51"/>
      <c r="AQ103" s="52"/>
      <c r="AR103" s="53"/>
      <c r="AS103" s="51" t="s">
        <v>50</v>
      </c>
      <c r="AT103" s="52">
        <v>3</v>
      </c>
      <c r="AU103" s="53" t="s">
        <v>78</v>
      </c>
      <c r="AV103" s="5"/>
      <c r="AW103" s="76" t="s">
        <v>19</v>
      </c>
      <c r="AX103" s="72" t="s">
        <v>19</v>
      </c>
      <c r="AY103" s="49" t="s">
        <v>37</v>
      </c>
      <c r="AZ103" s="49" t="s">
        <v>38</v>
      </c>
      <c r="BA103" s="5"/>
      <c r="BB103" s="4" t="s">
        <v>19</v>
      </c>
      <c r="BC103" s="4" t="s">
        <v>37</v>
      </c>
      <c r="BD103" s="147" t="s">
        <v>38</v>
      </c>
    </row>
    <row r="104" spans="2:56" ht="15.75" thickBot="1">
      <c r="B104" s="62"/>
      <c r="C104" s="63"/>
      <c r="D104" s="64" t="s">
        <v>10</v>
      </c>
      <c r="E104" s="111"/>
      <c r="F104" s="148"/>
      <c r="G104" s="148"/>
      <c r="H104" s="148"/>
      <c r="I104" s="148" t="s">
        <v>8</v>
      </c>
      <c r="J104" s="148"/>
      <c r="K104" s="148"/>
      <c r="L104" s="16"/>
      <c r="M104" s="104" t="s">
        <v>20</v>
      </c>
      <c r="N104" s="148" t="s">
        <v>11</v>
      </c>
      <c r="O104" s="16"/>
      <c r="P104" s="63" t="s">
        <v>10</v>
      </c>
      <c r="Q104" s="111"/>
      <c r="R104" s="63"/>
      <c r="S104" s="149"/>
      <c r="T104" s="63"/>
      <c r="U104" s="63"/>
      <c r="V104" s="63" t="s">
        <v>18</v>
      </c>
      <c r="W104" s="150" t="s">
        <v>22</v>
      </c>
      <c r="X104" s="111"/>
      <c r="Y104" s="151" t="s">
        <v>16</v>
      </c>
      <c r="Z104" s="151" t="s">
        <v>17</v>
      </c>
      <c r="AA104" s="152" t="s">
        <v>25</v>
      </c>
      <c r="AB104" s="79" t="s">
        <v>28</v>
      </c>
      <c r="AC104" s="153"/>
      <c r="AD104" s="111"/>
      <c r="AE104" s="154" t="s">
        <v>16</v>
      </c>
      <c r="AF104" s="155" t="s">
        <v>17</v>
      </c>
      <c r="AG104" s="80" t="s">
        <v>28</v>
      </c>
      <c r="AH104" s="81" t="s">
        <v>28</v>
      </c>
      <c r="AI104" s="156"/>
      <c r="AJ104" s="63" t="s">
        <v>34</v>
      </c>
      <c r="AK104" s="157" t="s">
        <v>34</v>
      </c>
      <c r="AL104" s="63" t="s">
        <v>34</v>
      </c>
      <c r="AM104" s="63" t="s">
        <v>34</v>
      </c>
      <c r="AN104" s="63" t="s">
        <v>34</v>
      </c>
      <c r="AO104" s="111"/>
      <c r="AP104" s="158" t="s">
        <v>70</v>
      </c>
      <c r="AQ104" s="159" t="s">
        <v>69</v>
      </c>
      <c r="AR104" s="160" t="s">
        <v>71</v>
      </c>
      <c r="AS104" s="161" t="s">
        <v>48</v>
      </c>
      <c r="AT104" s="159" t="s">
        <v>47</v>
      </c>
      <c r="AU104" s="160" t="s">
        <v>49</v>
      </c>
      <c r="AV104" s="111"/>
      <c r="AW104" s="162" t="s">
        <v>29</v>
      </c>
      <c r="AX104" s="150" t="s">
        <v>29</v>
      </c>
      <c r="AY104" s="63"/>
      <c r="AZ104" s="63"/>
      <c r="BA104" s="111"/>
      <c r="BB104" s="163">
        <v>1</v>
      </c>
      <c r="BC104" s="164">
        <v>0</v>
      </c>
      <c r="BD104" s="115" t="s">
        <v>41</v>
      </c>
    </row>
    <row r="105" spans="2:56" ht="15.75" thickBot="1"/>
    <row r="106" spans="2:56" ht="15.75">
      <c r="B106" s="17">
        <v>41041</v>
      </c>
      <c r="C106" s="15" t="s">
        <v>0</v>
      </c>
      <c r="D106" s="19">
        <v>7.5</v>
      </c>
      <c r="E106" s="4"/>
      <c r="F106" s="11">
        <v>1.25</v>
      </c>
      <c r="G106" s="11">
        <v>0</v>
      </c>
      <c r="H106" s="11">
        <v>0</v>
      </c>
      <c r="I106" s="11">
        <v>0</v>
      </c>
      <c r="J106" s="11">
        <v>1</v>
      </c>
      <c r="K106" s="11">
        <f>SUM(F106:J106)</f>
        <v>2.25</v>
      </c>
      <c r="L106" s="4"/>
      <c r="M106" s="11">
        <v>0</v>
      </c>
      <c r="N106" s="11">
        <v>0</v>
      </c>
      <c r="O106" s="4"/>
      <c r="P106" s="21">
        <f>D106-(M106+N106)</f>
        <v>7.5</v>
      </c>
      <c r="Q106" s="4"/>
      <c r="R106" s="11" t="s">
        <v>66</v>
      </c>
      <c r="S106" s="23">
        <v>0.184</v>
      </c>
      <c r="T106" s="23">
        <v>0.184</v>
      </c>
      <c r="U106" s="23">
        <f>S106+T106</f>
        <v>0.36799999999999999</v>
      </c>
      <c r="V106" s="11">
        <v>70</v>
      </c>
      <c r="W106" s="24">
        <f>P106*V106</f>
        <v>525</v>
      </c>
      <c r="X106" s="4"/>
      <c r="Y106" s="22">
        <v>552</v>
      </c>
      <c r="Z106" s="22">
        <v>552</v>
      </c>
      <c r="AA106" s="25">
        <v>0</v>
      </c>
      <c r="AB106" s="27">
        <v>0</v>
      </c>
      <c r="AC106" s="176">
        <v>552</v>
      </c>
      <c r="AD106" s="34"/>
      <c r="AE106" s="31">
        <v>5</v>
      </c>
      <c r="AF106" s="29">
        <v>6</v>
      </c>
      <c r="AG106" s="27">
        <v>0</v>
      </c>
      <c r="AH106" s="27">
        <v>5.5</v>
      </c>
      <c r="AI106" s="7"/>
      <c r="AJ106" s="24">
        <f>AC106*U106</f>
        <v>203.136</v>
      </c>
      <c r="AK106" s="87">
        <v>2.12</v>
      </c>
      <c r="AL106" s="11">
        <v>8.1300000000000008</v>
      </c>
      <c r="AM106" s="11">
        <v>0</v>
      </c>
      <c r="AN106" s="24">
        <f>AK106+AM106</f>
        <v>2.12</v>
      </c>
      <c r="AO106" s="6"/>
      <c r="AP106" s="11">
        <v>0</v>
      </c>
      <c r="AQ106" s="11">
        <v>0</v>
      </c>
      <c r="AR106" s="11">
        <f>100- ((AP106+AQ106)/(AC106*2))*100</f>
        <v>100</v>
      </c>
      <c r="AS106" s="11">
        <v>680</v>
      </c>
      <c r="AT106" s="90">
        <f>AJ106+AK106+AL106+AM106</f>
        <v>213.386</v>
      </c>
      <c r="AU106" s="90">
        <f>AS106-AT106</f>
        <v>466.61400000000003</v>
      </c>
      <c r="AV106" s="7"/>
      <c r="AW106" s="24">
        <f>(AC106/W106)*100</f>
        <v>105.14285714285714</v>
      </c>
      <c r="AX106" s="11" t="s">
        <v>59</v>
      </c>
      <c r="AY106" s="24">
        <f>(AK106/(AJ106+AK106))*100</f>
        <v>1.0328565303815724</v>
      </c>
      <c r="AZ106" s="11">
        <f>(AN106/AJ106)*100</f>
        <v>1.043635790800252</v>
      </c>
      <c r="BA106" s="4"/>
      <c r="BB106" s="11" t="s">
        <v>77</v>
      </c>
      <c r="BC106" s="11" t="s">
        <v>62</v>
      </c>
      <c r="BD106" s="11" t="s">
        <v>74</v>
      </c>
    </row>
    <row r="107" spans="2:56" ht="16.5" thickBot="1">
      <c r="B107" s="18"/>
      <c r="C107" s="16"/>
      <c r="D107" s="16"/>
      <c r="E107" s="4"/>
      <c r="F107" s="12"/>
      <c r="G107" s="12"/>
      <c r="H107" s="12"/>
      <c r="I107" s="12"/>
      <c r="J107" s="12"/>
      <c r="K107" s="12"/>
      <c r="L107" s="4"/>
      <c r="M107" s="12"/>
      <c r="N107" s="12"/>
      <c r="O107" s="4"/>
      <c r="P107" s="13"/>
      <c r="Q107" s="4"/>
      <c r="R107" s="12"/>
      <c r="S107" s="12"/>
      <c r="T107" s="12"/>
      <c r="U107" s="12"/>
      <c r="V107" s="12"/>
      <c r="W107" s="12"/>
      <c r="X107" s="4"/>
      <c r="Y107" s="12"/>
      <c r="Z107" s="12"/>
      <c r="AA107" s="26"/>
      <c r="AB107" s="28"/>
      <c r="AC107" s="177"/>
      <c r="AD107" s="33"/>
      <c r="AE107" s="32"/>
      <c r="AF107" s="30"/>
      <c r="AG107" s="28"/>
      <c r="AH107" s="35"/>
      <c r="AI107" s="7"/>
      <c r="AJ107" s="12"/>
      <c r="AK107" s="88"/>
      <c r="AL107" s="12"/>
      <c r="AM107" s="12"/>
      <c r="AN107" s="12"/>
      <c r="AO107" s="6"/>
      <c r="AP107" s="12"/>
      <c r="AQ107" s="12"/>
      <c r="AR107" s="12"/>
      <c r="AS107" s="12"/>
      <c r="AT107" s="12"/>
      <c r="AU107" s="12"/>
      <c r="AV107" s="7"/>
      <c r="AW107" s="12"/>
      <c r="AX107" s="12" t="s">
        <v>10</v>
      </c>
      <c r="AY107" s="12"/>
      <c r="AZ107" s="12"/>
      <c r="BA107" s="4"/>
      <c r="BB107" s="12"/>
      <c r="BC107" s="12"/>
      <c r="BD107" s="14"/>
    </row>
    <row r="108" spans="2:56" ht="16.5" thickBot="1">
      <c r="AC108" s="178"/>
    </row>
    <row r="109" spans="2:56" ht="15.75">
      <c r="B109" s="17">
        <v>41043</v>
      </c>
      <c r="C109" s="15" t="s">
        <v>0</v>
      </c>
      <c r="D109" s="19">
        <v>7.5</v>
      </c>
      <c r="E109" s="4"/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f>SUM(F109:J109)</f>
        <v>0</v>
      </c>
      <c r="L109" s="4"/>
      <c r="M109" s="11">
        <v>0</v>
      </c>
      <c r="N109" s="11">
        <v>0</v>
      </c>
      <c r="O109" s="4"/>
      <c r="P109" s="21">
        <f>D109-(M109+N109)</f>
        <v>7.5</v>
      </c>
      <c r="Q109" s="4"/>
      <c r="R109" s="11" t="s">
        <v>66</v>
      </c>
      <c r="S109" s="23">
        <v>0.184</v>
      </c>
      <c r="T109" s="23">
        <v>0.184</v>
      </c>
      <c r="U109" s="23">
        <f>S109+T109</f>
        <v>0.36799999999999999</v>
      </c>
      <c r="V109" s="11">
        <v>70</v>
      </c>
      <c r="W109" s="24">
        <f>P109*V109</f>
        <v>525</v>
      </c>
      <c r="X109" s="4"/>
      <c r="Y109" s="22">
        <v>576</v>
      </c>
      <c r="Z109" s="22">
        <v>576</v>
      </c>
      <c r="AA109" s="25">
        <v>0</v>
      </c>
      <c r="AB109" s="27">
        <v>0</v>
      </c>
      <c r="AC109" s="176">
        <v>576</v>
      </c>
      <c r="AD109" s="34"/>
      <c r="AE109" s="31">
        <v>8</v>
      </c>
      <c r="AF109" s="29">
        <v>8</v>
      </c>
      <c r="AG109" s="27">
        <v>0</v>
      </c>
      <c r="AH109" s="27">
        <v>8</v>
      </c>
      <c r="AI109" s="7"/>
      <c r="AJ109" s="24">
        <f>AC109*U109</f>
        <v>211.96799999999999</v>
      </c>
      <c r="AK109" s="87">
        <v>3.87</v>
      </c>
      <c r="AL109" s="11">
        <v>6.89</v>
      </c>
      <c r="AM109" s="11">
        <v>2</v>
      </c>
      <c r="AN109" s="24">
        <f>AK109+AM109</f>
        <v>5.87</v>
      </c>
      <c r="AO109" s="6"/>
      <c r="AP109" s="11">
        <v>2</v>
      </c>
      <c r="AQ109" s="11">
        <v>16</v>
      </c>
      <c r="AR109" s="11">
        <f>100- ((AP109+AQ109)/(AC109*2))*100</f>
        <v>98.4375</v>
      </c>
      <c r="AS109" s="90">
        <f>AU106</f>
        <v>466.61400000000003</v>
      </c>
      <c r="AT109" s="90">
        <f>AJ109+AK109+AL109+AM109</f>
        <v>224.72799999999998</v>
      </c>
      <c r="AU109" s="90">
        <f>AS109-AT109</f>
        <v>241.88600000000005</v>
      </c>
      <c r="AV109" s="7"/>
      <c r="AW109" s="24">
        <f>(AC109/W109)*100</f>
        <v>109.71428571428572</v>
      </c>
      <c r="AX109" s="11" t="s">
        <v>59</v>
      </c>
      <c r="AY109" s="24">
        <f>(AK109/(AJ109+AK109))*100</f>
        <v>1.7930114252355935</v>
      </c>
      <c r="AZ109" s="11">
        <f>(AN109/AJ109)*100</f>
        <v>2.7692859299516912</v>
      </c>
      <c r="BA109" s="4"/>
      <c r="BB109" s="11" t="s">
        <v>77</v>
      </c>
      <c r="BC109" s="11" t="s">
        <v>62</v>
      </c>
      <c r="BD109" s="11" t="s">
        <v>74</v>
      </c>
    </row>
    <row r="110" spans="2:56" ht="16.5" thickBot="1">
      <c r="B110" s="18"/>
      <c r="C110" s="16"/>
      <c r="D110" s="16"/>
      <c r="E110" s="4"/>
      <c r="F110" s="12"/>
      <c r="G110" s="12"/>
      <c r="H110" s="12"/>
      <c r="I110" s="12"/>
      <c r="J110" s="12"/>
      <c r="K110" s="12"/>
      <c r="L110" s="4"/>
      <c r="M110" s="12"/>
      <c r="N110" s="12"/>
      <c r="O110" s="4"/>
      <c r="P110" s="13"/>
      <c r="Q110" s="4"/>
      <c r="R110" s="12"/>
      <c r="S110" s="12"/>
      <c r="T110" s="12"/>
      <c r="U110" s="12"/>
      <c r="V110" s="12"/>
      <c r="W110" s="12"/>
      <c r="X110" s="4"/>
      <c r="Y110" s="12"/>
      <c r="Z110" s="12"/>
      <c r="AA110" s="26"/>
      <c r="AB110" s="28"/>
      <c r="AC110" s="177"/>
      <c r="AD110" s="33"/>
      <c r="AE110" s="32"/>
      <c r="AF110" s="30"/>
      <c r="AG110" s="28"/>
      <c r="AH110" s="35"/>
      <c r="AI110" s="7"/>
      <c r="AJ110" s="12"/>
      <c r="AK110" s="88"/>
      <c r="AL110" s="12"/>
      <c r="AM110" s="12"/>
      <c r="AN110" s="12"/>
      <c r="AO110" s="6"/>
      <c r="AP110" s="12"/>
      <c r="AQ110" s="12"/>
      <c r="AR110" s="12"/>
      <c r="AS110" s="12"/>
      <c r="AT110" s="12"/>
      <c r="AU110" s="12"/>
      <c r="AV110" s="7"/>
      <c r="AW110" s="12"/>
      <c r="AX110" s="12" t="s">
        <v>10</v>
      </c>
      <c r="AY110" s="12"/>
      <c r="AZ110" s="12"/>
      <c r="BA110" s="4"/>
      <c r="BB110" s="12"/>
      <c r="BC110" s="12"/>
      <c r="BD110" s="14"/>
    </row>
    <row r="111" spans="2:56" ht="16.5" thickBot="1">
      <c r="AC111" s="178"/>
    </row>
    <row r="112" spans="2:56" ht="15.75">
      <c r="B112" s="17">
        <v>41043</v>
      </c>
      <c r="C112" s="15" t="s">
        <v>1</v>
      </c>
      <c r="D112" s="19">
        <v>7</v>
      </c>
      <c r="E112" s="4"/>
      <c r="F112" s="11">
        <v>0</v>
      </c>
      <c r="G112" s="11">
        <v>0</v>
      </c>
      <c r="H112" s="11">
        <v>0</v>
      </c>
      <c r="I112" s="11">
        <v>0</v>
      </c>
      <c r="J112" s="11">
        <v>4</v>
      </c>
      <c r="K112" s="11">
        <f>SUM(F112:J112)</f>
        <v>4</v>
      </c>
      <c r="L112" s="4"/>
      <c r="M112" s="11">
        <v>2.5</v>
      </c>
      <c r="N112" s="11">
        <v>0</v>
      </c>
      <c r="O112" s="4"/>
      <c r="P112" s="21">
        <f>D112-(M112+N112)</f>
        <v>4.5</v>
      </c>
      <c r="Q112" s="4"/>
      <c r="R112" s="11" t="s">
        <v>66</v>
      </c>
      <c r="S112" s="23">
        <v>0.184</v>
      </c>
      <c r="T112" s="23">
        <v>0.184</v>
      </c>
      <c r="U112" s="23">
        <f>S112+T112</f>
        <v>0.36799999999999999</v>
      </c>
      <c r="V112" s="11">
        <v>70</v>
      </c>
      <c r="W112" s="24">
        <f>P112*V112</f>
        <v>315</v>
      </c>
      <c r="X112" s="4"/>
      <c r="Y112" s="22">
        <v>110</v>
      </c>
      <c r="Z112" s="22">
        <v>110</v>
      </c>
      <c r="AA112" s="25">
        <v>0</v>
      </c>
      <c r="AB112" s="27">
        <v>0</v>
      </c>
      <c r="AC112" s="176">
        <v>110</v>
      </c>
      <c r="AD112" s="34"/>
      <c r="AE112" s="31">
        <v>0</v>
      </c>
      <c r="AF112" s="29">
        <v>0</v>
      </c>
      <c r="AG112" s="27">
        <v>0</v>
      </c>
      <c r="AH112" s="27">
        <v>0</v>
      </c>
      <c r="AI112" s="7"/>
      <c r="AJ112" s="24">
        <f>AC112*U112</f>
        <v>40.479999999999997</v>
      </c>
      <c r="AK112" s="87">
        <v>0</v>
      </c>
      <c r="AL112" s="11">
        <v>1.42</v>
      </c>
      <c r="AM112" s="11">
        <v>0</v>
      </c>
      <c r="AN112" s="24">
        <f>AK112+AM112</f>
        <v>0</v>
      </c>
      <c r="AO112" s="6"/>
      <c r="AP112" s="11">
        <v>0</v>
      </c>
      <c r="AQ112" s="11">
        <v>1</v>
      </c>
      <c r="AR112" s="11">
        <f>100- ((AP112+AQ112)/(AC112*2))*100</f>
        <v>99.545454545454547</v>
      </c>
      <c r="AS112" s="90">
        <f>AU109</f>
        <v>241.88600000000005</v>
      </c>
      <c r="AT112" s="90">
        <f>AJ112+AK112+AL112+AM112</f>
        <v>41.9</v>
      </c>
      <c r="AU112" s="90">
        <f>AS112-AT112</f>
        <v>199.98600000000005</v>
      </c>
      <c r="AV112" s="7"/>
      <c r="AW112" s="24">
        <f>(AC112/W112)*100</f>
        <v>34.920634920634917</v>
      </c>
      <c r="AX112" s="11" t="s">
        <v>59</v>
      </c>
      <c r="AY112" s="24">
        <f>(AK112/(AJ112+AK112))*100</f>
        <v>0</v>
      </c>
      <c r="AZ112" s="11">
        <f>(AN112/AJ112)*100</f>
        <v>0</v>
      </c>
      <c r="BA112" s="4"/>
      <c r="BB112" s="11" t="s">
        <v>76</v>
      </c>
      <c r="BC112" s="11" t="s">
        <v>75</v>
      </c>
      <c r="BD112" s="11" t="s">
        <v>75</v>
      </c>
    </row>
    <row r="113" spans="2:56" ht="16.5" thickBot="1">
      <c r="B113" s="18"/>
      <c r="C113" s="16"/>
      <c r="D113" s="16"/>
      <c r="E113" s="4"/>
      <c r="F113" s="12"/>
      <c r="G113" s="12"/>
      <c r="H113" s="12"/>
      <c r="I113" s="12"/>
      <c r="J113" s="12"/>
      <c r="K113" s="12"/>
      <c r="L113" s="4"/>
      <c r="M113" s="12"/>
      <c r="N113" s="12"/>
      <c r="O113" s="4"/>
      <c r="P113" s="13"/>
      <c r="Q113" s="4"/>
      <c r="R113" s="12"/>
      <c r="S113" s="12"/>
      <c r="T113" s="12"/>
      <c r="U113" s="12"/>
      <c r="V113" s="12"/>
      <c r="W113" s="12"/>
      <c r="X113" s="4"/>
      <c r="Y113" s="12"/>
      <c r="Z113" s="12"/>
      <c r="AA113" s="26"/>
      <c r="AB113" s="28"/>
      <c r="AC113" s="177"/>
      <c r="AD113" s="33"/>
      <c r="AE113" s="32"/>
      <c r="AF113" s="30"/>
      <c r="AG113" s="28"/>
      <c r="AH113" s="35"/>
      <c r="AI113" s="7"/>
      <c r="AJ113" s="12"/>
      <c r="AK113" s="88"/>
      <c r="AL113" s="12"/>
      <c r="AM113" s="12"/>
      <c r="AN113" s="12"/>
      <c r="AO113" s="6"/>
      <c r="AP113" s="12"/>
      <c r="AQ113" s="12"/>
      <c r="AR113" s="12"/>
      <c r="AS113" s="12"/>
      <c r="AT113" s="12"/>
      <c r="AU113" s="12"/>
      <c r="AV113" s="7"/>
      <c r="AW113" s="12"/>
      <c r="AX113" s="12" t="s">
        <v>10</v>
      </c>
      <c r="AY113" s="12"/>
      <c r="AZ113" s="12"/>
      <c r="BA113" s="4"/>
      <c r="BB113" s="12"/>
      <c r="BC113" s="12"/>
      <c r="BD113" s="14"/>
    </row>
    <row r="114" spans="2:56" ht="16.5" thickBot="1">
      <c r="AC114" s="178"/>
    </row>
    <row r="115" spans="2:56" ht="15.75">
      <c r="B115" s="17">
        <v>41044</v>
      </c>
      <c r="C115" s="15" t="s">
        <v>0</v>
      </c>
      <c r="D115" s="19">
        <v>7.5</v>
      </c>
      <c r="E115" s="4"/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f>SUM(F115:J115)</f>
        <v>0</v>
      </c>
      <c r="L115" s="4"/>
      <c r="M115" s="11">
        <v>0</v>
      </c>
      <c r="N115" s="11">
        <v>0</v>
      </c>
      <c r="O115" s="4"/>
      <c r="P115" s="21">
        <f>D115-(M115+N115)</f>
        <v>7.5</v>
      </c>
      <c r="Q115" s="4"/>
      <c r="R115" s="11" t="s">
        <v>66</v>
      </c>
      <c r="S115" s="23">
        <v>0.184</v>
      </c>
      <c r="T115" s="23">
        <v>0.184</v>
      </c>
      <c r="U115" s="23">
        <f>S115+T115</f>
        <v>0.36799999999999999</v>
      </c>
      <c r="V115" s="11">
        <v>70</v>
      </c>
      <c r="W115" s="24">
        <f>P115*V115</f>
        <v>525</v>
      </c>
      <c r="X115" s="4"/>
      <c r="Y115" s="22">
        <v>661</v>
      </c>
      <c r="Z115" s="22">
        <v>661</v>
      </c>
      <c r="AA115" s="25">
        <v>0</v>
      </c>
      <c r="AB115" s="27">
        <v>0</v>
      </c>
      <c r="AC115" s="176">
        <v>661</v>
      </c>
      <c r="AD115" s="34"/>
      <c r="AE115" s="31">
        <v>3</v>
      </c>
      <c r="AF115" s="29">
        <v>3</v>
      </c>
      <c r="AG115" s="27">
        <v>0</v>
      </c>
      <c r="AH115" s="27">
        <v>8</v>
      </c>
      <c r="AI115" s="5"/>
      <c r="AJ115" s="169">
        <f>AC115*U115</f>
        <v>243.24799999999999</v>
      </c>
      <c r="AK115" s="87">
        <v>1</v>
      </c>
      <c r="AL115" s="11">
        <v>9</v>
      </c>
      <c r="AM115" s="11">
        <v>2.2000000000000002</v>
      </c>
      <c r="AN115" s="24">
        <f>AK115+AM115</f>
        <v>3.2</v>
      </c>
      <c r="AO115" s="167"/>
      <c r="AP115" s="11">
        <v>0</v>
      </c>
      <c r="AQ115" s="11">
        <v>28</v>
      </c>
      <c r="AR115" s="11">
        <f>100- ((AP115+AQ115)/(AC115*2))*100</f>
        <v>97.881996974281392</v>
      </c>
      <c r="AS115" s="90">
        <f>AU112</f>
        <v>199.98600000000005</v>
      </c>
      <c r="AT115" s="90">
        <f>AJ115+AK115+AL115+AM115</f>
        <v>255.44799999999998</v>
      </c>
      <c r="AU115" s="170">
        <f>AS115-AT115</f>
        <v>-55.461999999999932</v>
      </c>
      <c r="AV115" s="7"/>
      <c r="AW115" s="24">
        <f>(AC115/W115)*100</f>
        <v>125.9047619047619</v>
      </c>
      <c r="AX115" s="11" t="s">
        <v>59</v>
      </c>
      <c r="AY115" s="24">
        <f>(AK115/(AJ115+AK115))*100</f>
        <v>0.40941993383773873</v>
      </c>
      <c r="AZ115" s="11">
        <f>(AN115/AJ115)*100</f>
        <v>1.3155298296388871</v>
      </c>
      <c r="BA115" s="4"/>
      <c r="BB115" s="11" t="s">
        <v>77</v>
      </c>
      <c r="BC115" s="11" t="s">
        <v>62</v>
      </c>
      <c r="BD115" s="11" t="s">
        <v>74</v>
      </c>
    </row>
    <row r="116" spans="2:56" ht="16.5" thickBot="1">
      <c r="B116" s="18"/>
      <c r="C116" s="16"/>
      <c r="D116" s="16"/>
      <c r="E116" s="4"/>
      <c r="F116" s="12"/>
      <c r="G116" s="12"/>
      <c r="H116" s="12"/>
      <c r="I116" s="12"/>
      <c r="J116" s="12"/>
      <c r="K116" s="12"/>
      <c r="L116" s="4"/>
      <c r="M116" s="12"/>
      <c r="N116" s="12"/>
      <c r="O116" s="4"/>
      <c r="P116" s="13"/>
      <c r="Q116" s="4"/>
      <c r="R116" s="12"/>
      <c r="S116" s="12"/>
      <c r="T116" s="12"/>
      <c r="U116" s="12"/>
      <c r="V116" s="12"/>
      <c r="W116" s="12"/>
      <c r="X116" s="4"/>
      <c r="Y116" s="12"/>
      <c r="Z116" s="12"/>
      <c r="AA116" s="26"/>
      <c r="AB116" s="28"/>
      <c r="AC116" s="177"/>
      <c r="AD116" s="33"/>
      <c r="AE116" s="32"/>
      <c r="AF116" s="30"/>
      <c r="AG116" s="28"/>
      <c r="AH116" s="35"/>
      <c r="AI116" s="5"/>
      <c r="AJ116" s="749" t="s">
        <v>81</v>
      </c>
      <c r="AK116" s="750"/>
      <c r="AL116" s="750"/>
      <c r="AM116" s="750"/>
      <c r="AN116" s="750"/>
      <c r="AO116" s="750"/>
      <c r="AP116" s="750"/>
      <c r="AQ116" s="750"/>
      <c r="AR116" s="750"/>
      <c r="AS116" s="750"/>
      <c r="AT116" s="750"/>
      <c r="AU116" s="751"/>
      <c r="AV116" s="7"/>
      <c r="AW116" s="12"/>
      <c r="AX116" s="12" t="s">
        <v>10</v>
      </c>
      <c r="AY116" s="12"/>
      <c r="AZ116" s="12"/>
      <c r="BA116" s="4"/>
      <c r="BB116" s="12"/>
      <c r="BC116" s="12"/>
      <c r="BD116" s="14"/>
    </row>
    <row r="118" spans="2:56" ht="15.75" thickBot="1"/>
    <row r="119" spans="2:56">
      <c r="B119" s="57" t="s">
        <v>42</v>
      </c>
      <c r="C119" s="58" t="s">
        <v>2</v>
      </c>
      <c r="D119" s="59" t="s">
        <v>2</v>
      </c>
      <c r="E119" s="136"/>
      <c r="F119" s="718" t="s">
        <v>14</v>
      </c>
      <c r="G119" s="719"/>
      <c r="H119" s="719"/>
      <c r="I119" s="719"/>
      <c r="J119" s="719"/>
      <c r="K119" s="720"/>
      <c r="L119" s="19"/>
      <c r="M119" s="721" t="s">
        <v>43</v>
      </c>
      <c r="N119" s="722"/>
      <c r="O119" s="19"/>
      <c r="P119" s="91" t="s">
        <v>12</v>
      </c>
      <c r="Q119" s="136"/>
      <c r="R119" s="91" t="s">
        <v>24</v>
      </c>
      <c r="S119" s="718" t="s">
        <v>44</v>
      </c>
      <c r="T119" s="719"/>
      <c r="U119" s="720"/>
      <c r="V119" s="91" t="s">
        <v>39</v>
      </c>
      <c r="W119" s="137" t="s">
        <v>19</v>
      </c>
      <c r="X119" s="136" t="s">
        <v>10</v>
      </c>
      <c r="Y119" s="723" t="s">
        <v>15</v>
      </c>
      <c r="Z119" s="724"/>
      <c r="AA119" s="724"/>
      <c r="AB119" s="724"/>
      <c r="AC119" s="138" t="s">
        <v>19</v>
      </c>
      <c r="AD119" s="139"/>
      <c r="AE119" s="725" t="s">
        <v>55</v>
      </c>
      <c r="AF119" s="726"/>
      <c r="AG119" s="726"/>
      <c r="AH119" s="140" t="s">
        <v>57</v>
      </c>
      <c r="AI119" s="136"/>
      <c r="AJ119" s="141" t="s">
        <v>51</v>
      </c>
      <c r="AK119" s="142"/>
      <c r="AL119" s="143"/>
      <c r="AM119" s="144"/>
      <c r="AN119" s="91" t="s">
        <v>13</v>
      </c>
      <c r="AO119" s="136"/>
      <c r="AP119" s="743" t="s">
        <v>68</v>
      </c>
      <c r="AQ119" s="744"/>
      <c r="AR119" s="745"/>
      <c r="AS119" s="743" t="s">
        <v>52</v>
      </c>
      <c r="AT119" s="744"/>
      <c r="AU119" s="745"/>
      <c r="AV119" s="136"/>
      <c r="AW119" s="145" t="s">
        <v>32</v>
      </c>
      <c r="AX119" s="137" t="s">
        <v>32</v>
      </c>
      <c r="AY119" s="91" t="s">
        <v>29</v>
      </c>
      <c r="AZ119" s="91" t="s">
        <v>29</v>
      </c>
      <c r="BA119" s="136"/>
      <c r="BB119" s="19" t="s">
        <v>32</v>
      </c>
      <c r="BC119" s="19" t="s">
        <v>10</v>
      </c>
      <c r="BD119" s="146" t="s">
        <v>10</v>
      </c>
    </row>
    <row r="120" spans="2:56" ht="15.75" thickBot="1">
      <c r="B120" s="60" t="s">
        <v>10</v>
      </c>
      <c r="C120" s="49" t="s">
        <v>10</v>
      </c>
      <c r="D120" s="61" t="s">
        <v>12</v>
      </c>
      <c r="E120" s="5"/>
      <c r="F120" s="65" t="s">
        <v>4</v>
      </c>
      <c r="G120" s="65" t="s">
        <v>5</v>
      </c>
      <c r="H120" s="65" t="s">
        <v>6</v>
      </c>
      <c r="I120" s="65" t="s">
        <v>7</v>
      </c>
      <c r="J120" s="65" t="s">
        <v>9</v>
      </c>
      <c r="K120" s="65" t="s">
        <v>13</v>
      </c>
      <c r="L120" s="4"/>
      <c r="M120" s="67" t="s">
        <v>12</v>
      </c>
      <c r="N120" s="68" t="s">
        <v>46</v>
      </c>
      <c r="O120" s="3"/>
      <c r="P120" s="49" t="s">
        <v>3</v>
      </c>
      <c r="Q120" s="5"/>
      <c r="R120" s="49" t="s">
        <v>23</v>
      </c>
      <c r="S120" s="53" t="s">
        <v>16</v>
      </c>
      <c r="T120" s="49" t="s">
        <v>17</v>
      </c>
      <c r="U120" s="49" t="s">
        <v>45</v>
      </c>
      <c r="V120" s="49" t="s">
        <v>63</v>
      </c>
      <c r="W120" s="72" t="s">
        <v>21</v>
      </c>
      <c r="X120" s="5" t="s">
        <v>10</v>
      </c>
      <c r="Y120" s="713" t="s">
        <v>26</v>
      </c>
      <c r="Z120" s="714"/>
      <c r="AA120" s="714"/>
      <c r="AB120" s="715"/>
      <c r="AC120" s="39" t="s">
        <v>13</v>
      </c>
      <c r="AD120" s="8"/>
      <c r="AE120" s="716" t="s">
        <v>56</v>
      </c>
      <c r="AF120" s="717"/>
      <c r="AG120" s="717"/>
      <c r="AH120" s="82" t="s">
        <v>58</v>
      </c>
      <c r="AI120" s="5"/>
      <c r="AJ120" s="48" t="s">
        <v>33</v>
      </c>
      <c r="AK120" s="85" t="s">
        <v>27</v>
      </c>
      <c r="AL120" s="48" t="s">
        <v>35</v>
      </c>
      <c r="AM120" s="48" t="s">
        <v>36</v>
      </c>
      <c r="AN120" s="49" t="s">
        <v>40</v>
      </c>
      <c r="AO120" s="20"/>
      <c r="AP120" s="51"/>
      <c r="AQ120" s="52"/>
      <c r="AR120" s="53"/>
      <c r="AS120" s="51" t="s">
        <v>50</v>
      </c>
      <c r="AT120" s="52">
        <v>4</v>
      </c>
      <c r="AU120" s="53" t="s">
        <v>78</v>
      </c>
      <c r="AV120" s="5"/>
      <c r="AW120" s="76" t="s">
        <v>19</v>
      </c>
      <c r="AX120" s="72" t="s">
        <v>19</v>
      </c>
      <c r="AY120" s="49" t="s">
        <v>37</v>
      </c>
      <c r="AZ120" s="49" t="s">
        <v>38</v>
      </c>
      <c r="BA120" s="5"/>
      <c r="BB120" s="4" t="s">
        <v>19</v>
      </c>
      <c r="BC120" s="4" t="s">
        <v>37</v>
      </c>
      <c r="BD120" s="147" t="s">
        <v>38</v>
      </c>
    </row>
    <row r="121" spans="2:56" ht="15.75" thickBot="1">
      <c r="B121" s="62"/>
      <c r="C121" s="63"/>
      <c r="D121" s="64" t="s">
        <v>10</v>
      </c>
      <c r="E121" s="111"/>
      <c r="F121" s="148"/>
      <c r="G121" s="148"/>
      <c r="H121" s="148"/>
      <c r="I121" s="148" t="s">
        <v>8</v>
      </c>
      <c r="J121" s="148"/>
      <c r="K121" s="148"/>
      <c r="L121" s="16"/>
      <c r="M121" s="104" t="s">
        <v>20</v>
      </c>
      <c r="N121" s="148" t="s">
        <v>11</v>
      </c>
      <c r="O121" s="16"/>
      <c r="P121" s="63" t="s">
        <v>10</v>
      </c>
      <c r="Q121" s="111"/>
      <c r="R121" s="63"/>
      <c r="S121" s="149"/>
      <c r="T121" s="63"/>
      <c r="U121" s="63"/>
      <c r="V121" s="63" t="s">
        <v>18</v>
      </c>
      <c r="W121" s="150" t="s">
        <v>22</v>
      </c>
      <c r="X121" s="111"/>
      <c r="Y121" s="151" t="s">
        <v>16</v>
      </c>
      <c r="Z121" s="151" t="s">
        <v>17</v>
      </c>
      <c r="AA121" s="152" t="s">
        <v>25</v>
      </c>
      <c r="AB121" s="79" t="s">
        <v>28</v>
      </c>
      <c r="AC121" s="153"/>
      <c r="AD121" s="111"/>
      <c r="AE121" s="154" t="s">
        <v>16</v>
      </c>
      <c r="AF121" s="155" t="s">
        <v>17</v>
      </c>
      <c r="AG121" s="80" t="s">
        <v>28</v>
      </c>
      <c r="AH121" s="81" t="s">
        <v>28</v>
      </c>
      <c r="AI121" s="156"/>
      <c r="AJ121" s="63" t="s">
        <v>34</v>
      </c>
      <c r="AK121" s="157" t="s">
        <v>34</v>
      </c>
      <c r="AL121" s="63" t="s">
        <v>34</v>
      </c>
      <c r="AM121" s="63" t="s">
        <v>34</v>
      </c>
      <c r="AN121" s="63" t="s">
        <v>34</v>
      </c>
      <c r="AO121" s="111"/>
      <c r="AP121" s="158" t="s">
        <v>70</v>
      </c>
      <c r="AQ121" s="159" t="s">
        <v>69</v>
      </c>
      <c r="AR121" s="160" t="s">
        <v>71</v>
      </c>
      <c r="AS121" s="161" t="s">
        <v>48</v>
      </c>
      <c r="AT121" s="159" t="s">
        <v>47</v>
      </c>
      <c r="AU121" s="160" t="s">
        <v>49</v>
      </c>
      <c r="AV121" s="111"/>
      <c r="AW121" s="162" t="s">
        <v>29</v>
      </c>
      <c r="AX121" s="150" t="s">
        <v>29</v>
      </c>
      <c r="AY121" s="63"/>
      <c r="AZ121" s="63"/>
      <c r="BA121" s="111"/>
      <c r="BB121" s="163">
        <v>1</v>
      </c>
      <c r="BC121" s="164">
        <v>0</v>
      </c>
      <c r="BD121" s="115" t="s">
        <v>41</v>
      </c>
    </row>
    <row r="122" spans="2:56" ht="15.75" thickBot="1"/>
    <row r="123" spans="2:56" ht="15.75">
      <c r="B123" s="17">
        <v>41044</v>
      </c>
      <c r="C123" s="15" t="s">
        <v>1</v>
      </c>
      <c r="D123" s="19">
        <v>7</v>
      </c>
      <c r="E123" s="4"/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f>SUM(F123:J123)</f>
        <v>0</v>
      </c>
      <c r="L123" s="4"/>
      <c r="M123" s="11">
        <v>2.5</v>
      </c>
      <c r="N123" s="11">
        <v>0</v>
      </c>
      <c r="O123" s="4"/>
      <c r="P123" s="21">
        <f>D123-(M123+N123)</f>
        <v>4.5</v>
      </c>
      <c r="Q123" s="4"/>
      <c r="R123" s="11" t="s">
        <v>66</v>
      </c>
      <c r="S123" s="23">
        <v>0.184</v>
      </c>
      <c r="T123" s="23">
        <v>0.184</v>
      </c>
      <c r="U123" s="23">
        <f>S123+T123</f>
        <v>0.36799999999999999</v>
      </c>
      <c r="V123" s="11">
        <v>70</v>
      </c>
      <c r="W123" s="24">
        <f>P123*V123</f>
        <v>315</v>
      </c>
      <c r="X123" s="4"/>
      <c r="Y123" s="22">
        <v>402</v>
      </c>
      <c r="Z123" s="22">
        <v>402</v>
      </c>
      <c r="AA123" s="25">
        <v>0</v>
      </c>
      <c r="AB123" s="27">
        <v>0</v>
      </c>
      <c r="AC123" s="176">
        <v>402</v>
      </c>
      <c r="AD123" s="34"/>
      <c r="AE123" s="31">
        <v>2</v>
      </c>
      <c r="AF123" s="29">
        <v>2</v>
      </c>
      <c r="AG123" s="27">
        <v>0</v>
      </c>
      <c r="AH123" s="27">
        <v>2</v>
      </c>
      <c r="AI123" s="7"/>
      <c r="AJ123" s="24">
        <f>AC123*U123</f>
        <v>147.93600000000001</v>
      </c>
      <c r="AK123" s="87">
        <v>0.72</v>
      </c>
      <c r="AL123" s="11">
        <v>5.47</v>
      </c>
      <c r="AM123" s="11">
        <v>0</v>
      </c>
      <c r="AN123" s="24">
        <f>AK123+AM123</f>
        <v>0.72</v>
      </c>
      <c r="AO123" s="6"/>
      <c r="AP123" s="11">
        <v>0</v>
      </c>
      <c r="AQ123" s="11">
        <v>2</v>
      </c>
      <c r="AR123" s="11">
        <f>100- ((AP123+AQ123)/(AC123*2))*100</f>
        <v>99.75124378109453</v>
      </c>
      <c r="AS123" s="11">
        <v>680</v>
      </c>
      <c r="AT123" s="90">
        <f>AJ123+AK123+AL123+AM123</f>
        <v>154.126</v>
      </c>
      <c r="AU123" s="90">
        <f>AS123-AT123</f>
        <v>525.87400000000002</v>
      </c>
      <c r="AV123" s="7"/>
      <c r="AW123" s="24">
        <f>(AC123/W123)*100</f>
        <v>127.61904761904761</v>
      </c>
      <c r="AX123" s="11" t="s">
        <v>59</v>
      </c>
      <c r="AY123" s="24">
        <f>(AK123/(AJ123+AK123))*100</f>
        <v>0.48433968356474</v>
      </c>
      <c r="AZ123" s="11">
        <f>(AN123/AJ123)*100</f>
        <v>0.48669695003244645</v>
      </c>
      <c r="BA123" s="4"/>
      <c r="BB123" s="11" t="s">
        <v>75</v>
      </c>
      <c r="BC123" s="11" t="s">
        <v>76</v>
      </c>
      <c r="BD123" s="11" t="s">
        <v>75</v>
      </c>
    </row>
    <row r="124" spans="2:56" ht="16.5" thickBot="1">
      <c r="B124" s="18"/>
      <c r="C124" s="16"/>
      <c r="D124" s="16"/>
      <c r="E124" s="4"/>
      <c r="F124" s="12"/>
      <c r="G124" s="12"/>
      <c r="H124" s="12"/>
      <c r="I124" s="12"/>
      <c r="J124" s="12"/>
      <c r="K124" s="12"/>
      <c r="L124" s="4"/>
      <c r="M124" s="12"/>
      <c r="N124" s="12"/>
      <c r="O124" s="4"/>
      <c r="P124" s="13"/>
      <c r="Q124" s="4"/>
      <c r="R124" s="12"/>
      <c r="S124" s="12"/>
      <c r="T124" s="12"/>
      <c r="U124" s="12"/>
      <c r="V124" s="12"/>
      <c r="W124" s="12"/>
      <c r="X124" s="4"/>
      <c r="Y124" s="12"/>
      <c r="Z124" s="12"/>
      <c r="AA124" s="26"/>
      <c r="AB124" s="28"/>
      <c r="AC124" s="177"/>
      <c r="AD124" s="33"/>
      <c r="AE124" s="32"/>
      <c r="AF124" s="30"/>
      <c r="AG124" s="28"/>
      <c r="AH124" s="35"/>
      <c r="AI124" s="7"/>
      <c r="AJ124" s="12"/>
      <c r="AK124" s="88"/>
      <c r="AL124" s="12"/>
      <c r="AM124" s="12"/>
      <c r="AN124" s="12"/>
      <c r="AO124" s="6"/>
      <c r="AP124" s="12"/>
      <c r="AQ124" s="12"/>
      <c r="AR124" s="12"/>
      <c r="AS124" s="12"/>
      <c r="AT124" s="12"/>
      <c r="AU124" s="12"/>
      <c r="AV124" s="7"/>
      <c r="AW124" s="12"/>
      <c r="AX124" s="12" t="s">
        <v>10</v>
      </c>
      <c r="AY124" s="12"/>
      <c r="AZ124" s="12"/>
      <c r="BA124" s="4"/>
      <c r="BB124" s="12"/>
      <c r="BC124" s="12"/>
      <c r="BD124" s="14"/>
    </row>
    <row r="125" spans="2:56" ht="16.5" thickBot="1">
      <c r="AC125" s="178"/>
    </row>
    <row r="126" spans="2:56" ht="15.75">
      <c r="B126" s="17">
        <v>41045</v>
      </c>
      <c r="C126" s="15" t="s">
        <v>0</v>
      </c>
      <c r="D126" s="19">
        <v>7.5</v>
      </c>
      <c r="E126" s="4"/>
      <c r="F126" s="11">
        <v>0</v>
      </c>
      <c r="G126" s="11">
        <v>0</v>
      </c>
      <c r="H126" s="11">
        <v>0</v>
      </c>
      <c r="I126" s="11">
        <v>0</v>
      </c>
      <c r="J126" s="11">
        <v>1.33</v>
      </c>
      <c r="K126" s="11">
        <f>SUM(F126:J126)</f>
        <v>1.33</v>
      </c>
      <c r="L126" s="4"/>
      <c r="M126" s="11">
        <v>0</v>
      </c>
      <c r="N126" s="11">
        <v>0</v>
      </c>
      <c r="O126" s="4"/>
      <c r="P126" s="21">
        <f>D126-(M126+N126)</f>
        <v>7.5</v>
      </c>
      <c r="Q126" s="4"/>
      <c r="R126" s="11" t="s">
        <v>66</v>
      </c>
      <c r="S126" s="23">
        <v>0.184</v>
      </c>
      <c r="T126" s="23">
        <v>0.184</v>
      </c>
      <c r="U126" s="23">
        <f>S126+T126</f>
        <v>0.36799999999999999</v>
      </c>
      <c r="V126" s="11">
        <v>70</v>
      </c>
      <c r="W126" s="24">
        <f>P126*V126</f>
        <v>525</v>
      </c>
      <c r="X126" s="4"/>
      <c r="Y126" s="22">
        <v>438</v>
      </c>
      <c r="Z126" s="22">
        <v>438</v>
      </c>
      <c r="AA126" s="25">
        <v>0</v>
      </c>
      <c r="AB126" s="27">
        <v>0</v>
      </c>
      <c r="AC126" s="176">
        <v>438</v>
      </c>
      <c r="AD126" s="34"/>
      <c r="AE126" s="31">
        <v>3</v>
      </c>
      <c r="AF126" s="29">
        <v>3</v>
      </c>
      <c r="AG126" s="27">
        <v>0</v>
      </c>
      <c r="AH126" s="27">
        <v>3</v>
      </c>
      <c r="AI126" s="7"/>
      <c r="AJ126" s="24">
        <f>AC126*U126</f>
        <v>161.184</v>
      </c>
      <c r="AK126" s="87">
        <v>1.35</v>
      </c>
      <c r="AL126" s="11">
        <v>5</v>
      </c>
      <c r="AM126" s="11">
        <v>0.8</v>
      </c>
      <c r="AN126" s="24">
        <f>AK126+AM126</f>
        <v>2.1500000000000004</v>
      </c>
      <c r="AO126" s="6"/>
      <c r="AP126" s="11">
        <v>1</v>
      </c>
      <c r="AQ126" s="11">
        <v>74</v>
      </c>
      <c r="AR126" s="11">
        <f>100- ((AP126+AQ126)/(AC126*2))*100</f>
        <v>91.438356164383563</v>
      </c>
      <c r="AS126" s="90">
        <f>AU123</f>
        <v>525.87400000000002</v>
      </c>
      <c r="AT126" s="90">
        <f>AJ126+AK126+AL126+AM126</f>
        <v>168.334</v>
      </c>
      <c r="AU126" s="90">
        <f>AS126-AT126</f>
        <v>357.54</v>
      </c>
      <c r="AV126" s="7"/>
      <c r="AW126" s="24">
        <f>(AC126/W126)*100</f>
        <v>83.428571428571431</v>
      </c>
      <c r="AX126" s="11" t="s">
        <v>59</v>
      </c>
      <c r="AY126" s="24">
        <f>(AK126/(AJ126+AK126))*100</f>
        <v>0.830595444645428</v>
      </c>
      <c r="AZ126" s="11">
        <f>(AN126/AJ126)*100</f>
        <v>1.3338792932300976</v>
      </c>
      <c r="BA126" s="4"/>
      <c r="BB126" s="11" t="s">
        <v>76</v>
      </c>
      <c r="BC126" s="11" t="s">
        <v>76</v>
      </c>
      <c r="BD126" s="11" t="s">
        <v>75</v>
      </c>
    </row>
    <row r="127" spans="2:56" ht="16.5" thickBot="1">
      <c r="B127" s="18"/>
      <c r="C127" s="16"/>
      <c r="D127" s="16"/>
      <c r="E127" s="4"/>
      <c r="F127" s="12"/>
      <c r="G127" s="12"/>
      <c r="H127" s="12"/>
      <c r="I127" s="12"/>
      <c r="J127" s="12"/>
      <c r="K127" s="12"/>
      <c r="L127" s="4"/>
      <c r="M127" s="12"/>
      <c r="N127" s="12"/>
      <c r="O127" s="4"/>
      <c r="P127" s="13"/>
      <c r="Q127" s="4"/>
      <c r="R127" s="12"/>
      <c r="S127" s="12"/>
      <c r="T127" s="12"/>
      <c r="U127" s="12"/>
      <c r="V127" s="12"/>
      <c r="W127" s="12"/>
      <c r="X127" s="4"/>
      <c r="Y127" s="12"/>
      <c r="Z127" s="12"/>
      <c r="AA127" s="26"/>
      <c r="AB127" s="28"/>
      <c r="AC127" s="177"/>
      <c r="AD127" s="33"/>
      <c r="AE127" s="32"/>
      <c r="AF127" s="30"/>
      <c r="AG127" s="28"/>
      <c r="AH127" s="35"/>
      <c r="AI127" s="7"/>
      <c r="AJ127" s="12"/>
      <c r="AK127" s="88"/>
      <c r="AL127" s="12"/>
      <c r="AM127" s="12"/>
      <c r="AN127" s="12"/>
      <c r="AO127" s="6"/>
      <c r="AP127" s="12"/>
      <c r="AQ127" s="12"/>
      <c r="AR127" s="12"/>
      <c r="AS127" s="12"/>
      <c r="AT127" s="12"/>
      <c r="AU127" s="12"/>
      <c r="AV127" s="7"/>
      <c r="AW127" s="12"/>
      <c r="AX127" s="12" t="s">
        <v>10</v>
      </c>
      <c r="AY127" s="12"/>
      <c r="AZ127" s="12"/>
      <c r="BA127" s="4"/>
      <c r="BB127" s="12"/>
      <c r="BC127" s="12"/>
      <c r="BD127" s="14"/>
    </row>
    <row r="128" spans="2:56" ht="16.5" thickBot="1">
      <c r="AC128" s="178"/>
    </row>
    <row r="129" spans="2:56" ht="15.75">
      <c r="B129" s="17">
        <v>41045</v>
      </c>
      <c r="C129" s="15" t="s">
        <v>1</v>
      </c>
      <c r="D129" s="19">
        <v>7</v>
      </c>
      <c r="E129" s="4"/>
      <c r="F129" s="11">
        <v>0.75</v>
      </c>
      <c r="G129" s="11">
        <v>0</v>
      </c>
      <c r="H129" s="11">
        <v>0</v>
      </c>
      <c r="I129" s="11">
        <v>1.33</v>
      </c>
      <c r="J129" s="11">
        <v>0</v>
      </c>
      <c r="K129" s="11">
        <f>SUM(F129:J129)</f>
        <v>2.08</v>
      </c>
      <c r="L129" s="4"/>
      <c r="M129" s="11">
        <v>2.5</v>
      </c>
      <c r="N129" s="11">
        <v>0</v>
      </c>
      <c r="O129" s="4"/>
      <c r="P129" s="21">
        <f>D129-(M129+N129)</f>
        <v>4.5</v>
      </c>
      <c r="Q129" s="4"/>
      <c r="R129" s="11" t="s">
        <v>66</v>
      </c>
      <c r="S129" s="23">
        <v>0.184</v>
      </c>
      <c r="T129" s="23">
        <v>0.184</v>
      </c>
      <c r="U129" s="23">
        <f>S129+T129</f>
        <v>0.36799999999999999</v>
      </c>
      <c r="V129" s="11">
        <v>70</v>
      </c>
      <c r="W129" s="24">
        <f>P129*V129</f>
        <v>315</v>
      </c>
      <c r="X129" s="4"/>
      <c r="Y129" s="22">
        <v>330</v>
      </c>
      <c r="Z129" s="22">
        <v>330</v>
      </c>
      <c r="AA129" s="25">
        <v>0</v>
      </c>
      <c r="AB129" s="27">
        <v>0</v>
      </c>
      <c r="AC129" s="176">
        <v>330</v>
      </c>
      <c r="AD129" s="34"/>
      <c r="AE129" s="31">
        <v>0</v>
      </c>
      <c r="AF129" s="29">
        <v>0</v>
      </c>
      <c r="AG129" s="27">
        <v>0</v>
      </c>
      <c r="AH129" s="27">
        <v>0</v>
      </c>
      <c r="AI129" s="7"/>
      <c r="AJ129" s="24">
        <f>AC129*U129</f>
        <v>121.44</v>
      </c>
      <c r="AK129" s="87">
        <v>0</v>
      </c>
      <c r="AL129" s="11">
        <v>4.87</v>
      </c>
      <c r="AM129" s="11">
        <v>0</v>
      </c>
      <c r="AN129" s="24">
        <f>AK129+AM129</f>
        <v>0</v>
      </c>
      <c r="AO129" s="6"/>
      <c r="AP129" s="11">
        <v>0</v>
      </c>
      <c r="AQ129" s="11">
        <v>2</v>
      </c>
      <c r="AR129" s="11">
        <f>100- ((AP129+AQ129)/(AC129*2))*100</f>
        <v>99.696969696969703</v>
      </c>
      <c r="AS129" s="90">
        <f>AU126</f>
        <v>357.54</v>
      </c>
      <c r="AT129" s="90">
        <f>AJ129+AK129+AL129+AM129</f>
        <v>126.31</v>
      </c>
      <c r="AU129" s="90">
        <f>AS129-AT129</f>
        <v>231.23000000000002</v>
      </c>
      <c r="AV129" s="7"/>
      <c r="AW129" s="24">
        <f>(AC129/W129)*100</f>
        <v>104.76190476190477</v>
      </c>
      <c r="AX129" s="11" t="s">
        <v>59</v>
      </c>
      <c r="AY129" s="24">
        <f>(AK129/(AJ129+AK129))*100</f>
        <v>0</v>
      </c>
      <c r="AZ129" s="11">
        <f>(AN129/AJ129)*100</f>
        <v>0</v>
      </c>
      <c r="BA129" s="4"/>
      <c r="BB129" s="11" t="s">
        <v>75</v>
      </c>
      <c r="BC129" s="11" t="s">
        <v>75</v>
      </c>
      <c r="BD129" s="11" t="s">
        <v>75</v>
      </c>
    </row>
    <row r="130" spans="2:56" ht="15.75" thickBot="1">
      <c r="B130" s="18"/>
      <c r="C130" s="16"/>
      <c r="D130" s="16"/>
      <c r="E130" s="4"/>
      <c r="F130" s="12"/>
      <c r="G130" s="12"/>
      <c r="H130" s="12"/>
      <c r="I130" s="12"/>
      <c r="J130" s="12"/>
      <c r="K130" s="12"/>
      <c r="L130" s="4"/>
      <c r="M130" s="12"/>
      <c r="N130" s="12"/>
      <c r="O130" s="4"/>
      <c r="P130" s="13"/>
      <c r="Q130" s="4"/>
      <c r="R130" s="12"/>
      <c r="S130" s="12"/>
      <c r="T130" s="12"/>
      <c r="U130" s="12"/>
      <c r="V130" s="12"/>
      <c r="W130" s="12"/>
      <c r="X130" s="4"/>
      <c r="Y130" s="12"/>
      <c r="Z130" s="12"/>
      <c r="AA130" s="26"/>
      <c r="AB130" s="28"/>
      <c r="AC130" s="35"/>
      <c r="AD130" s="33"/>
      <c r="AE130" s="32"/>
      <c r="AF130" s="30"/>
      <c r="AG130" s="28"/>
      <c r="AH130" s="35"/>
      <c r="AI130" s="7"/>
      <c r="AJ130" s="12"/>
      <c r="AK130" s="88"/>
      <c r="AL130" s="12"/>
      <c r="AM130" s="12"/>
      <c r="AN130" s="12"/>
      <c r="AO130" s="6"/>
      <c r="AP130" s="12"/>
      <c r="AQ130" s="12"/>
      <c r="AR130" s="12"/>
      <c r="AS130" s="12"/>
      <c r="AT130" s="12"/>
      <c r="AU130" s="12"/>
      <c r="AV130" s="7"/>
      <c r="AW130" s="12"/>
      <c r="AX130" s="12" t="s">
        <v>10</v>
      </c>
      <c r="AY130" s="12"/>
      <c r="AZ130" s="12"/>
      <c r="BA130" s="4"/>
      <c r="BB130" s="12"/>
      <c r="BC130" s="12"/>
      <c r="BD130" s="14"/>
    </row>
    <row r="132" spans="2:56" ht="15.75" thickBot="1"/>
    <row r="133" spans="2:56">
      <c r="B133" s="57" t="s">
        <v>42</v>
      </c>
      <c r="C133" s="58" t="s">
        <v>2</v>
      </c>
      <c r="D133" s="59" t="s">
        <v>2</v>
      </c>
      <c r="E133" s="136"/>
      <c r="F133" s="718" t="s">
        <v>14</v>
      </c>
      <c r="G133" s="719"/>
      <c r="H133" s="719"/>
      <c r="I133" s="719"/>
      <c r="J133" s="719"/>
      <c r="K133" s="720"/>
      <c r="L133" s="19"/>
      <c r="M133" s="721" t="s">
        <v>43</v>
      </c>
      <c r="N133" s="722"/>
      <c r="O133" s="19"/>
      <c r="P133" s="91" t="s">
        <v>12</v>
      </c>
      <c r="Q133" s="136"/>
      <c r="R133" s="91" t="s">
        <v>24</v>
      </c>
      <c r="S133" s="718" t="s">
        <v>44</v>
      </c>
      <c r="T133" s="719"/>
      <c r="U133" s="720"/>
      <c r="V133" s="91" t="s">
        <v>39</v>
      </c>
      <c r="W133" s="137" t="s">
        <v>19</v>
      </c>
      <c r="X133" s="136" t="s">
        <v>10</v>
      </c>
      <c r="Y133" s="723" t="s">
        <v>15</v>
      </c>
      <c r="Z133" s="724"/>
      <c r="AA133" s="724"/>
      <c r="AB133" s="724"/>
      <c r="AC133" s="138" t="s">
        <v>19</v>
      </c>
      <c r="AD133" s="139"/>
      <c r="AE133" s="725" t="s">
        <v>55</v>
      </c>
      <c r="AF133" s="726"/>
      <c r="AG133" s="726"/>
      <c r="AH133" s="140" t="s">
        <v>57</v>
      </c>
      <c r="AI133" s="136"/>
      <c r="AJ133" s="141" t="s">
        <v>51</v>
      </c>
      <c r="AK133" s="142"/>
      <c r="AL133" s="143"/>
      <c r="AM133" s="144"/>
      <c r="AN133" s="91" t="s">
        <v>13</v>
      </c>
      <c r="AO133" s="136"/>
      <c r="AP133" s="743" t="s">
        <v>68</v>
      </c>
      <c r="AQ133" s="744"/>
      <c r="AR133" s="745"/>
      <c r="AS133" s="743" t="s">
        <v>52</v>
      </c>
      <c r="AT133" s="744"/>
      <c r="AU133" s="745"/>
      <c r="AV133" s="136"/>
      <c r="AW133" s="145" t="s">
        <v>32</v>
      </c>
      <c r="AX133" s="137" t="s">
        <v>32</v>
      </c>
      <c r="AY133" s="91" t="s">
        <v>29</v>
      </c>
      <c r="AZ133" s="91" t="s">
        <v>29</v>
      </c>
      <c r="BA133" s="136"/>
      <c r="BB133" s="19" t="s">
        <v>32</v>
      </c>
      <c r="BC133" s="19" t="s">
        <v>10</v>
      </c>
      <c r="BD133" s="146" t="s">
        <v>10</v>
      </c>
    </row>
    <row r="134" spans="2:56" ht="15.75" thickBot="1">
      <c r="B134" s="60" t="s">
        <v>10</v>
      </c>
      <c r="C134" s="49" t="s">
        <v>10</v>
      </c>
      <c r="D134" s="61" t="s">
        <v>12</v>
      </c>
      <c r="E134" s="5"/>
      <c r="F134" s="65" t="s">
        <v>4</v>
      </c>
      <c r="G134" s="65" t="s">
        <v>5</v>
      </c>
      <c r="H134" s="65" t="s">
        <v>6</v>
      </c>
      <c r="I134" s="65" t="s">
        <v>7</v>
      </c>
      <c r="J134" s="65" t="s">
        <v>9</v>
      </c>
      <c r="K134" s="65" t="s">
        <v>13</v>
      </c>
      <c r="L134" s="4"/>
      <c r="M134" s="67" t="s">
        <v>12</v>
      </c>
      <c r="N134" s="68" t="s">
        <v>46</v>
      </c>
      <c r="O134" s="3"/>
      <c r="P134" s="49" t="s">
        <v>3</v>
      </c>
      <c r="Q134" s="5"/>
      <c r="R134" s="49" t="s">
        <v>23</v>
      </c>
      <c r="S134" s="53" t="s">
        <v>16</v>
      </c>
      <c r="T134" s="49" t="s">
        <v>17</v>
      </c>
      <c r="U134" s="49" t="s">
        <v>45</v>
      </c>
      <c r="V134" s="49" t="s">
        <v>63</v>
      </c>
      <c r="W134" s="72" t="s">
        <v>21</v>
      </c>
      <c r="X134" s="5" t="s">
        <v>10</v>
      </c>
      <c r="Y134" s="713" t="s">
        <v>26</v>
      </c>
      <c r="Z134" s="714"/>
      <c r="AA134" s="714"/>
      <c r="AB134" s="715"/>
      <c r="AC134" s="39" t="s">
        <v>13</v>
      </c>
      <c r="AD134" s="8"/>
      <c r="AE134" s="716" t="s">
        <v>56</v>
      </c>
      <c r="AF134" s="717"/>
      <c r="AG134" s="717"/>
      <c r="AH134" s="82" t="s">
        <v>58</v>
      </c>
      <c r="AI134" s="5"/>
      <c r="AJ134" s="48" t="s">
        <v>33</v>
      </c>
      <c r="AK134" s="85" t="s">
        <v>27</v>
      </c>
      <c r="AL134" s="48" t="s">
        <v>35</v>
      </c>
      <c r="AM134" s="48" t="s">
        <v>36</v>
      </c>
      <c r="AN134" s="49" t="s">
        <v>40</v>
      </c>
      <c r="AO134" s="20"/>
      <c r="AP134" s="51"/>
      <c r="AQ134" s="52"/>
      <c r="AR134" s="53"/>
      <c r="AS134" s="51" t="s">
        <v>50</v>
      </c>
      <c r="AT134" s="52">
        <v>3</v>
      </c>
      <c r="AU134" s="53" t="s">
        <v>79</v>
      </c>
      <c r="AV134" s="5"/>
      <c r="AW134" s="76" t="s">
        <v>19</v>
      </c>
      <c r="AX134" s="72" t="s">
        <v>19</v>
      </c>
      <c r="AY134" s="49" t="s">
        <v>37</v>
      </c>
      <c r="AZ134" s="49" t="s">
        <v>38</v>
      </c>
      <c r="BA134" s="5"/>
      <c r="BB134" s="4" t="s">
        <v>19</v>
      </c>
      <c r="BC134" s="4" t="s">
        <v>37</v>
      </c>
      <c r="BD134" s="147" t="s">
        <v>38</v>
      </c>
    </row>
    <row r="135" spans="2:56" ht="15.75" thickBot="1">
      <c r="B135" s="62"/>
      <c r="C135" s="63"/>
      <c r="D135" s="64" t="s">
        <v>10</v>
      </c>
      <c r="E135" s="111"/>
      <c r="F135" s="148"/>
      <c r="G135" s="148"/>
      <c r="H135" s="148"/>
      <c r="I135" s="148" t="s">
        <v>8</v>
      </c>
      <c r="J135" s="148"/>
      <c r="K135" s="148"/>
      <c r="L135" s="16"/>
      <c r="M135" s="104" t="s">
        <v>20</v>
      </c>
      <c r="N135" s="148" t="s">
        <v>11</v>
      </c>
      <c r="O135" s="16"/>
      <c r="P135" s="63" t="s">
        <v>10</v>
      </c>
      <c r="Q135" s="111"/>
      <c r="R135" s="63"/>
      <c r="S135" s="149"/>
      <c r="T135" s="63"/>
      <c r="U135" s="63"/>
      <c r="V135" s="63" t="s">
        <v>18</v>
      </c>
      <c r="W135" s="150" t="s">
        <v>22</v>
      </c>
      <c r="X135" s="111"/>
      <c r="Y135" s="151" t="s">
        <v>16</v>
      </c>
      <c r="Z135" s="151" t="s">
        <v>17</v>
      </c>
      <c r="AA135" s="152" t="s">
        <v>25</v>
      </c>
      <c r="AB135" s="79" t="s">
        <v>28</v>
      </c>
      <c r="AC135" s="153"/>
      <c r="AD135" s="111"/>
      <c r="AE135" s="154" t="s">
        <v>16</v>
      </c>
      <c r="AF135" s="155" t="s">
        <v>17</v>
      </c>
      <c r="AG135" s="80" t="s">
        <v>28</v>
      </c>
      <c r="AH135" s="81" t="s">
        <v>28</v>
      </c>
      <c r="AI135" s="156"/>
      <c r="AJ135" s="63" t="s">
        <v>34</v>
      </c>
      <c r="AK135" s="157" t="s">
        <v>34</v>
      </c>
      <c r="AL135" s="63" t="s">
        <v>34</v>
      </c>
      <c r="AM135" s="63" t="s">
        <v>34</v>
      </c>
      <c r="AN135" s="63" t="s">
        <v>34</v>
      </c>
      <c r="AO135" s="111"/>
      <c r="AP135" s="158" t="s">
        <v>70</v>
      </c>
      <c r="AQ135" s="159" t="s">
        <v>69</v>
      </c>
      <c r="AR135" s="160" t="s">
        <v>71</v>
      </c>
      <c r="AS135" s="161" t="s">
        <v>48</v>
      </c>
      <c r="AT135" s="159" t="s">
        <v>47</v>
      </c>
      <c r="AU135" s="160" t="s">
        <v>49</v>
      </c>
      <c r="AV135" s="111"/>
      <c r="AW135" s="162" t="s">
        <v>29</v>
      </c>
      <c r="AX135" s="150" t="s">
        <v>29</v>
      </c>
      <c r="AY135" s="63"/>
      <c r="AZ135" s="63"/>
      <c r="BA135" s="111"/>
      <c r="BB135" s="163">
        <v>1</v>
      </c>
      <c r="BC135" s="164">
        <v>0</v>
      </c>
      <c r="BD135" s="115" t="s">
        <v>41</v>
      </c>
    </row>
    <row r="136" spans="2:56" ht="15.75" thickBot="1"/>
    <row r="137" spans="2:56" ht="15.75">
      <c r="B137" s="17">
        <v>41046</v>
      </c>
      <c r="C137" s="15" t="s">
        <v>0</v>
      </c>
      <c r="D137" s="19">
        <v>7.5</v>
      </c>
      <c r="E137" s="4"/>
      <c r="F137" s="11">
        <v>0</v>
      </c>
      <c r="G137" s="11">
        <v>0</v>
      </c>
      <c r="H137" s="11">
        <v>0</v>
      </c>
      <c r="I137" s="11">
        <v>0</v>
      </c>
      <c r="J137" s="11">
        <v>2</v>
      </c>
      <c r="K137" s="11">
        <f>SUM(F137:J137)</f>
        <v>2</v>
      </c>
      <c r="L137" s="4"/>
      <c r="M137" s="11">
        <v>0</v>
      </c>
      <c r="N137" s="11">
        <v>1</v>
      </c>
      <c r="O137" s="4"/>
      <c r="P137" s="21">
        <f>D137-(M137+N137)</f>
        <v>6.5</v>
      </c>
      <c r="Q137" s="4"/>
      <c r="R137" s="11" t="s">
        <v>54</v>
      </c>
      <c r="S137" s="23">
        <v>0.121</v>
      </c>
      <c r="T137" s="23">
        <v>0.12</v>
      </c>
      <c r="U137" s="23">
        <f>S137+T137</f>
        <v>0.24099999999999999</v>
      </c>
      <c r="V137" s="11">
        <v>70</v>
      </c>
      <c r="W137" s="24">
        <f>P137*V137</f>
        <v>455</v>
      </c>
      <c r="X137" s="4"/>
      <c r="Y137" s="22">
        <v>420</v>
      </c>
      <c r="Z137" s="22">
        <v>420</v>
      </c>
      <c r="AA137" s="25">
        <v>0</v>
      </c>
      <c r="AB137" s="27">
        <v>0</v>
      </c>
      <c r="AC137" s="176">
        <v>420</v>
      </c>
      <c r="AD137" s="34"/>
      <c r="AE137" s="31">
        <v>0</v>
      </c>
      <c r="AF137" s="29">
        <v>0</v>
      </c>
      <c r="AG137" s="27">
        <v>0</v>
      </c>
      <c r="AH137" s="27">
        <v>0</v>
      </c>
      <c r="AI137" s="7"/>
      <c r="AJ137" s="24">
        <f>AC137*U137</f>
        <v>101.22</v>
      </c>
      <c r="AK137" s="87">
        <v>3.9</v>
      </c>
      <c r="AL137" s="11">
        <v>10</v>
      </c>
      <c r="AM137" s="11">
        <v>0</v>
      </c>
      <c r="AN137" s="24">
        <f>AK137+AM137</f>
        <v>3.9</v>
      </c>
      <c r="AO137" s="6"/>
      <c r="AP137" s="11">
        <v>0</v>
      </c>
      <c r="AQ137" s="11">
        <v>51</v>
      </c>
      <c r="AR137" s="11">
        <f>100- ((AP137+AQ137)/(AC137*2))*100</f>
        <v>93.928571428571431</v>
      </c>
      <c r="AS137" s="90">
        <v>680</v>
      </c>
      <c r="AT137" s="90">
        <f>AJ137+AK137+AL137+AM137</f>
        <v>115.12</v>
      </c>
      <c r="AU137" s="90">
        <f>AS137-AT137</f>
        <v>564.88</v>
      </c>
      <c r="AV137" s="7"/>
      <c r="AW137" s="24">
        <f>(AC137/W137)*100</f>
        <v>92.307692307692307</v>
      </c>
      <c r="AX137" s="11" t="s">
        <v>59</v>
      </c>
      <c r="AY137" s="24">
        <f>(AK137/(AJ137+AK137))*100</f>
        <v>3.7100456621004563</v>
      </c>
      <c r="AZ137" s="11">
        <f>(AN137/AJ137)*100</f>
        <v>3.8529934795494962</v>
      </c>
      <c r="BA137" s="4"/>
      <c r="BB137" s="11" t="s">
        <v>76</v>
      </c>
      <c r="BC137" s="11" t="s">
        <v>76</v>
      </c>
      <c r="BD137" s="11" t="s">
        <v>76</v>
      </c>
    </row>
    <row r="138" spans="2:56" ht="16.5" thickBot="1">
      <c r="B138" s="18"/>
      <c r="C138" s="16"/>
      <c r="D138" s="16"/>
      <c r="E138" s="4"/>
      <c r="F138" s="12"/>
      <c r="G138" s="12"/>
      <c r="H138" s="12"/>
      <c r="I138" s="12"/>
      <c r="J138" s="12"/>
      <c r="K138" s="12"/>
      <c r="L138" s="4"/>
      <c r="M138" s="12"/>
      <c r="N138" s="12"/>
      <c r="O138" s="4"/>
      <c r="P138" s="13"/>
      <c r="Q138" s="4"/>
      <c r="R138" s="12"/>
      <c r="S138" s="12"/>
      <c r="T138" s="12"/>
      <c r="U138" s="12"/>
      <c r="V138" s="12"/>
      <c r="W138" s="12"/>
      <c r="X138" s="4"/>
      <c r="Y138" s="12"/>
      <c r="Z138" s="12"/>
      <c r="AA138" s="26"/>
      <c r="AB138" s="28"/>
      <c r="AC138" s="177"/>
      <c r="AD138" s="33"/>
      <c r="AE138" s="32"/>
      <c r="AF138" s="30"/>
      <c r="AG138" s="28"/>
      <c r="AH138" s="35"/>
      <c r="AI138" s="7"/>
      <c r="AJ138" s="12"/>
      <c r="AK138" s="88"/>
      <c r="AL138" s="12"/>
      <c r="AM138" s="12"/>
      <c r="AN138" s="12"/>
      <c r="AO138" s="6"/>
      <c r="AP138" s="12"/>
      <c r="AQ138" s="12"/>
      <c r="AR138" s="12"/>
      <c r="AS138" s="12"/>
      <c r="AT138" s="12"/>
      <c r="AU138" s="12"/>
      <c r="AV138" s="7"/>
      <c r="AW138" s="12"/>
      <c r="AX138" s="12" t="s">
        <v>10</v>
      </c>
      <c r="AY138" s="12"/>
      <c r="AZ138" s="12"/>
      <c r="BA138" s="4"/>
      <c r="BB138" s="12"/>
      <c r="BC138" s="12"/>
      <c r="BD138" s="14"/>
    </row>
    <row r="139" spans="2:56" ht="16.5" thickBot="1">
      <c r="AC139" s="178"/>
    </row>
    <row r="140" spans="2:56" ht="15.75">
      <c r="B140" s="17">
        <v>41046</v>
      </c>
      <c r="C140" s="15" t="s">
        <v>1</v>
      </c>
      <c r="D140" s="19">
        <v>7</v>
      </c>
      <c r="E140" s="4"/>
      <c r="F140" s="11">
        <v>0.75</v>
      </c>
      <c r="G140" s="11">
        <v>0</v>
      </c>
      <c r="H140" s="11">
        <v>0</v>
      </c>
      <c r="I140" s="11">
        <v>0</v>
      </c>
      <c r="J140" s="11">
        <v>0</v>
      </c>
      <c r="K140" s="11">
        <f>SUM(F140:J140)</f>
        <v>0.75</v>
      </c>
      <c r="L140" s="4"/>
      <c r="M140" s="11">
        <v>2.5</v>
      </c>
      <c r="N140" s="11">
        <v>0</v>
      </c>
      <c r="O140" s="4"/>
      <c r="P140" s="21">
        <f>D140-(M140+N140)</f>
        <v>4.5</v>
      </c>
      <c r="Q140" s="4"/>
      <c r="R140" s="11" t="s">
        <v>54</v>
      </c>
      <c r="S140" s="23">
        <v>0.121</v>
      </c>
      <c r="T140" s="23">
        <v>0.12</v>
      </c>
      <c r="U140" s="23">
        <f>S140+T140</f>
        <v>0.24099999999999999</v>
      </c>
      <c r="V140" s="11">
        <v>70</v>
      </c>
      <c r="W140" s="24">
        <f>P140*V140</f>
        <v>315</v>
      </c>
      <c r="X140" s="4"/>
      <c r="Y140" s="22">
        <v>289</v>
      </c>
      <c r="Z140" s="22">
        <v>289</v>
      </c>
      <c r="AA140" s="25">
        <v>0</v>
      </c>
      <c r="AB140" s="27">
        <v>0</v>
      </c>
      <c r="AC140" s="176">
        <v>289</v>
      </c>
      <c r="AD140" s="34"/>
      <c r="AE140" s="31">
        <v>7</v>
      </c>
      <c r="AF140" s="29">
        <v>7</v>
      </c>
      <c r="AG140" s="27">
        <v>0</v>
      </c>
      <c r="AH140" s="27">
        <v>7</v>
      </c>
      <c r="AI140" s="7"/>
      <c r="AJ140" s="24">
        <f>AC140*U140</f>
        <v>69.649000000000001</v>
      </c>
      <c r="AK140" s="87">
        <v>2.67</v>
      </c>
      <c r="AL140" s="11">
        <v>6.02</v>
      </c>
      <c r="AM140" s="11">
        <v>0</v>
      </c>
      <c r="AN140" s="24">
        <f>AK140+AM140</f>
        <v>2.67</v>
      </c>
      <c r="AO140" s="6"/>
      <c r="AP140" s="11">
        <v>0</v>
      </c>
      <c r="AQ140" s="11">
        <v>2</v>
      </c>
      <c r="AR140" s="11">
        <f>100- ((AP140+AQ140)/(AC140*2))*100</f>
        <v>99.653979238754332</v>
      </c>
      <c r="AS140" s="90">
        <f>AU137</f>
        <v>564.88</v>
      </c>
      <c r="AT140" s="90">
        <f>AJ140+AK140+AL140+AM140</f>
        <v>78.338999999999999</v>
      </c>
      <c r="AU140" s="90">
        <f>AS140-AT140</f>
        <v>486.541</v>
      </c>
      <c r="AV140" s="7"/>
      <c r="AW140" s="24">
        <f>(AC140/W140)*100</f>
        <v>91.746031746031747</v>
      </c>
      <c r="AX140" s="11" t="s">
        <v>59</v>
      </c>
      <c r="AY140" s="24">
        <f>(AK140/(AJ140+AK140))*100</f>
        <v>3.691975829311799</v>
      </c>
      <c r="AZ140" s="11">
        <f>(AN140/AJ140)*100</f>
        <v>3.8335080187798818</v>
      </c>
      <c r="BA140" s="4"/>
      <c r="BB140" s="11" t="s">
        <v>76</v>
      </c>
      <c r="BC140" s="11" t="s">
        <v>76</v>
      </c>
      <c r="BD140" s="11" t="s">
        <v>76</v>
      </c>
    </row>
    <row r="141" spans="2:56" ht="16.5" thickBot="1">
      <c r="B141" s="18"/>
      <c r="C141" s="16"/>
      <c r="D141" s="16"/>
      <c r="E141" s="4"/>
      <c r="F141" s="12"/>
      <c r="G141" s="12"/>
      <c r="H141" s="12"/>
      <c r="I141" s="12"/>
      <c r="J141" s="12"/>
      <c r="K141" s="12"/>
      <c r="L141" s="4"/>
      <c r="M141" s="12"/>
      <c r="N141" s="12"/>
      <c r="O141" s="4"/>
      <c r="P141" s="13"/>
      <c r="Q141" s="4"/>
      <c r="R141" s="12"/>
      <c r="S141" s="12"/>
      <c r="T141" s="12"/>
      <c r="U141" s="12"/>
      <c r="V141" s="12"/>
      <c r="W141" s="12"/>
      <c r="X141" s="4"/>
      <c r="Y141" s="12"/>
      <c r="Z141" s="12"/>
      <c r="AA141" s="26"/>
      <c r="AB141" s="28"/>
      <c r="AC141" s="177"/>
      <c r="AD141" s="33"/>
      <c r="AE141" s="32"/>
      <c r="AF141" s="30"/>
      <c r="AG141" s="28"/>
      <c r="AH141" s="35"/>
      <c r="AI141" s="7"/>
      <c r="AJ141" s="12"/>
      <c r="AK141" s="88"/>
      <c r="AL141" s="12"/>
      <c r="AM141" s="12"/>
      <c r="AN141" s="12"/>
      <c r="AO141" s="6"/>
      <c r="AP141" s="12"/>
      <c r="AQ141" s="12"/>
      <c r="AR141" s="12"/>
      <c r="AS141" s="12"/>
      <c r="AT141" s="12"/>
      <c r="AU141" s="12"/>
      <c r="AV141" s="7"/>
      <c r="AW141" s="12"/>
      <c r="AX141" s="12" t="s">
        <v>10</v>
      </c>
      <c r="AY141" s="12"/>
      <c r="AZ141" s="12"/>
      <c r="BA141" s="4"/>
      <c r="BB141" s="12"/>
      <c r="BC141" s="12"/>
      <c r="BD141" s="14"/>
    </row>
    <row r="142" spans="2:56" ht="16.5" thickBot="1">
      <c r="AC142" s="178"/>
    </row>
    <row r="143" spans="2:56" ht="15.75">
      <c r="B143" s="17">
        <v>41047</v>
      </c>
      <c r="C143" s="15" t="s">
        <v>0</v>
      </c>
      <c r="D143" s="19">
        <v>7.5</v>
      </c>
      <c r="E143" s="4"/>
      <c r="F143" s="11">
        <v>0</v>
      </c>
      <c r="G143" s="11">
        <v>0</v>
      </c>
      <c r="H143" s="11">
        <v>0</v>
      </c>
      <c r="I143" s="11">
        <v>0</v>
      </c>
      <c r="J143" s="11">
        <v>1.5</v>
      </c>
      <c r="K143" s="11">
        <f>SUM(F143:J143)</f>
        <v>1.5</v>
      </c>
      <c r="L143" s="4"/>
      <c r="M143" s="11">
        <v>0</v>
      </c>
      <c r="N143" s="11">
        <v>1</v>
      </c>
      <c r="O143" s="4"/>
      <c r="P143" s="21">
        <f>D143-(M143+N143)</f>
        <v>6.5</v>
      </c>
      <c r="Q143" s="4"/>
      <c r="R143" s="11" t="s">
        <v>54</v>
      </c>
      <c r="S143" s="23">
        <v>0.121</v>
      </c>
      <c r="T143" s="23">
        <v>0.12</v>
      </c>
      <c r="U143" s="23">
        <f>S143+T143</f>
        <v>0.24099999999999999</v>
      </c>
      <c r="V143" s="11">
        <v>70</v>
      </c>
      <c r="W143" s="24">
        <f>P143*V143</f>
        <v>455</v>
      </c>
      <c r="X143" s="4"/>
      <c r="Y143" s="22">
        <v>264</v>
      </c>
      <c r="Z143" s="22">
        <v>264</v>
      </c>
      <c r="AA143" s="25">
        <v>0</v>
      </c>
      <c r="AB143" s="27">
        <v>0</v>
      </c>
      <c r="AC143" s="176">
        <v>264</v>
      </c>
      <c r="AD143" s="34"/>
      <c r="AE143" s="31">
        <v>13</v>
      </c>
      <c r="AF143" s="29">
        <v>13</v>
      </c>
      <c r="AG143" s="27">
        <v>0</v>
      </c>
      <c r="AH143" s="27">
        <v>13</v>
      </c>
      <c r="AI143" s="7"/>
      <c r="AJ143" s="24">
        <f>AC143*U143</f>
        <v>63.623999999999995</v>
      </c>
      <c r="AK143" s="87">
        <v>6.12</v>
      </c>
      <c r="AL143" s="11">
        <v>4.3</v>
      </c>
      <c r="AM143" s="11">
        <v>0</v>
      </c>
      <c r="AN143" s="24">
        <f>AK143+AM143</f>
        <v>6.12</v>
      </c>
      <c r="AO143" s="6"/>
      <c r="AP143" s="11">
        <v>0</v>
      </c>
      <c r="AQ143" s="11">
        <v>0</v>
      </c>
      <c r="AR143" s="11">
        <v>0</v>
      </c>
      <c r="AS143" s="90">
        <f>AU140</f>
        <v>486.541</v>
      </c>
      <c r="AT143" s="90">
        <f>AJ143+AK143+AL143+AM143</f>
        <v>74.043999999999997</v>
      </c>
      <c r="AU143" s="90">
        <f>AS143-AT143</f>
        <v>412.49700000000001</v>
      </c>
      <c r="AV143" s="7"/>
      <c r="AW143" s="24">
        <f>(AC143/W143)*100</f>
        <v>58.021978021978029</v>
      </c>
      <c r="AX143" s="11" t="s">
        <v>59</v>
      </c>
      <c r="AY143" s="24">
        <f>(AK143/(AJ143+AK143))*100</f>
        <v>8.7749483826565715</v>
      </c>
      <c r="AZ143" s="11">
        <f>(AN143/AJ143)*100</f>
        <v>9.6190116937004913</v>
      </c>
      <c r="BA143" s="4"/>
      <c r="BB143" s="11" t="s">
        <v>76</v>
      </c>
      <c r="BC143" s="11" t="s">
        <v>76</v>
      </c>
      <c r="BD143" s="11" t="s">
        <v>76</v>
      </c>
    </row>
    <row r="144" spans="2:56" ht="16.5" thickBot="1">
      <c r="B144" s="18"/>
      <c r="C144" s="16"/>
      <c r="D144" s="16"/>
      <c r="E144" s="4"/>
      <c r="F144" s="12"/>
      <c r="G144" s="12"/>
      <c r="H144" s="12"/>
      <c r="I144" s="12"/>
      <c r="J144" s="12"/>
      <c r="K144" s="12"/>
      <c r="L144" s="4"/>
      <c r="M144" s="12"/>
      <c r="N144" s="12"/>
      <c r="O144" s="4"/>
      <c r="P144" s="13"/>
      <c r="Q144" s="4"/>
      <c r="R144" s="12"/>
      <c r="S144" s="12"/>
      <c r="T144" s="12"/>
      <c r="U144" s="12"/>
      <c r="V144" s="12"/>
      <c r="W144" s="12"/>
      <c r="X144" s="4"/>
      <c r="Y144" s="12"/>
      <c r="Z144" s="12"/>
      <c r="AA144" s="26"/>
      <c r="AB144" s="28"/>
      <c r="AC144" s="177"/>
      <c r="AD144" s="33"/>
      <c r="AE144" s="32"/>
      <c r="AF144" s="30"/>
      <c r="AG144" s="28"/>
      <c r="AH144" s="35"/>
      <c r="AI144" s="7"/>
      <c r="AJ144" s="12"/>
      <c r="AK144" s="88"/>
      <c r="AL144" s="12"/>
      <c r="AM144" s="12"/>
      <c r="AN144" s="12"/>
      <c r="AO144" s="6"/>
      <c r="AP144" s="12"/>
      <c r="AQ144" s="12"/>
      <c r="AR144" s="12"/>
      <c r="AS144" s="12"/>
      <c r="AT144" s="12"/>
      <c r="AU144" s="12"/>
      <c r="AV144" s="7"/>
      <c r="AW144" s="12"/>
      <c r="AX144" s="12" t="s">
        <v>10</v>
      </c>
      <c r="AY144" s="12"/>
      <c r="AZ144" s="12"/>
      <c r="BA144" s="4"/>
      <c r="BB144" s="12"/>
      <c r="BC144" s="12"/>
      <c r="BD144" s="14"/>
    </row>
    <row r="145" spans="2:56" ht="16.5" thickBot="1">
      <c r="AC145" s="178"/>
    </row>
    <row r="146" spans="2:56" ht="15.75">
      <c r="B146" s="17">
        <v>41047</v>
      </c>
      <c r="C146" s="15" t="s">
        <v>1</v>
      </c>
      <c r="D146" s="19">
        <v>7</v>
      </c>
      <c r="E146" s="4"/>
      <c r="F146" s="11">
        <v>0</v>
      </c>
      <c r="G146" s="11">
        <v>0</v>
      </c>
      <c r="H146" s="11">
        <v>0</v>
      </c>
      <c r="I146" s="11">
        <v>0</v>
      </c>
      <c r="J146" s="11">
        <v>0.5</v>
      </c>
      <c r="K146" s="11">
        <f>SUM(F146:J146)</f>
        <v>0.5</v>
      </c>
      <c r="L146" s="4"/>
      <c r="M146" s="11">
        <v>2.5</v>
      </c>
      <c r="N146" s="11">
        <v>0</v>
      </c>
      <c r="O146" s="4"/>
      <c r="P146" s="21">
        <f>D146-(M146+N146)</f>
        <v>4.5</v>
      </c>
      <c r="Q146" s="4"/>
      <c r="R146" s="11" t="s">
        <v>67</v>
      </c>
      <c r="S146" s="23">
        <v>0.129</v>
      </c>
      <c r="T146" s="23">
        <v>0.129</v>
      </c>
      <c r="U146" s="23">
        <f>S146+T146</f>
        <v>0.25800000000000001</v>
      </c>
      <c r="V146" s="11">
        <v>70</v>
      </c>
      <c r="W146" s="24">
        <f>P146*V146</f>
        <v>315</v>
      </c>
      <c r="X146" s="4"/>
      <c r="Y146" s="22">
        <v>384</v>
      </c>
      <c r="Z146" s="22">
        <v>384</v>
      </c>
      <c r="AA146" s="25">
        <v>0</v>
      </c>
      <c r="AB146" s="27">
        <v>0</v>
      </c>
      <c r="AC146" s="176">
        <v>384</v>
      </c>
      <c r="AD146" s="34"/>
      <c r="AE146" s="31">
        <v>6</v>
      </c>
      <c r="AF146" s="29">
        <v>6</v>
      </c>
      <c r="AG146" s="27">
        <v>0</v>
      </c>
      <c r="AH146" s="27">
        <v>6</v>
      </c>
      <c r="AI146" s="7"/>
      <c r="AJ146" s="24">
        <f>AC146*U146</f>
        <v>99.072000000000003</v>
      </c>
      <c r="AK146" s="87">
        <v>1.47</v>
      </c>
      <c r="AL146" s="11">
        <v>5.64</v>
      </c>
      <c r="AM146" s="11">
        <v>0</v>
      </c>
      <c r="AN146" s="24">
        <f>AK146+AM146</f>
        <v>1.47</v>
      </c>
      <c r="AO146" s="6"/>
      <c r="AP146" s="11">
        <v>0</v>
      </c>
      <c r="AQ146" s="11">
        <v>6</v>
      </c>
      <c r="AR146" s="11">
        <f>100- ((AP146+AQ146)/(AC146*2))*100</f>
        <v>99.21875</v>
      </c>
      <c r="AS146" s="90">
        <f>AU143</f>
        <v>412.49700000000001</v>
      </c>
      <c r="AT146" s="90">
        <f>AJ146+AK146+AL146+AM146</f>
        <v>106.182</v>
      </c>
      <c r="AU146" s="90">
        <f>AS146-AT146</f>
        <v>306.315</v>
      </c>
      <c r="AV146" s="7"/>
      <c r="AW146" s="24">
        <f>(AC146/W146)*100</f>
        <v>121.90476190476191</v>
      </c>
      <c r="AX146" s="11" t="s">
        <v>59</v>
      </c>
      <c r="AY146" s="24">
        <f>(AK146/(AJ146+AK146))*100</f>
        <v>1.462075550516202</v>
      </c>
      <c r="AZ146" s="11">
        <f>(AN146/AJ146)*100</f>
        <v>1.4837693798449612</v>
      </c>
      <c r="BA146" s="4"/>
      <c r="BB146" s="11" t="s">
        <v>75</v>
      </c>
      <c r="BC146" s="11" t="s">
        <v>76</v>
      </c>
      <c r="BD146" s="11" t="s">
        <v>75</v>
      </c>
    </row>
    <row r="147" spans="2:56" ht="16.5" thickBot="1">
      <c r="B147" s="18"/>
      <c r="C147" s="16"/>
      <c r="D147" s="16"/>
      <c r="E147" s="4"/>
      <c r="F147" s="12"/>
      <c r="G147" s="12"/>
      <c r="H147" s="12"/>
      <c r="I147" s="12"/>
      <c r="J147" s="12"/>
      <c r="K147" s="12"/>
      <c r="L147" s="4"/>
      <c r="M147" s="12"/>
      <c r="N147" s="12"/>
      <c r="O147" s="4"/>
      <c r="P147" s="13"/>
      <c r="Q147" s="4"/>
      <c r="R147" s="12"/>
      <c r="S147" s="12"/>
      <c r="T147" s="12"/>
      <c r="U147" s="12"/>
      <c r="V147" s="12"/>
      <c r="W147" s="12"/>
      <c r="X147" s="4"/>
      <c r="Y147" s="12"/>
      <c r="Z147" s="12"/>
      <c r="AA147" s="26"/>
      <c r="AB147" s="28"/>
      <c r="AC147" s="177"/>
      <c r="AD147" s="33"/>
      <c r="AE147" s="32"/>
      <c r="AF147" s="30"/>
      <c r="AG147" s="28"/>
      <c r="AH147" s="35"/>
      <c r="AI147" s="7"/>
      <c r="AJ147" s="12"/>
      <c r="AK147" s="88"/>
      <c r="AL147" s="12"/>
      <c r="AM147" s="12"/>
      <c r="AN147" s="12"/>
      <c r="AO147" s="6"/>
      <c r="AP147" s="12"/>
      <c r="AQ147" s="12"/>
      <c r="AR147" s="12"/>
      <c r="AS147" s="12"/>
      <c r="AT147" s="12"/>
      <c r="AU147" s="12"/>
      <c r="AV147" s="7"/>
      <c r="AW147" s="12"/>
      <c r="AX147" s="12" t="s">
        <v>10</v>
      </c>
      <c r="AY147" s="12"/>
      <c r="AZ147" s="12"/>
      <c r="BA147" s="4"/>
      <c r="BB147" s="12"/>
      <c r="BC147" s="12"/>
      <c r="BD147" s="14"/>
    </row>
    <row r="148" spans="2:56" ht="16.5" thickBot="1">
      <c r="AC148" s="178"/>
    </row>
    <row r="149" spans="2:56" ht="15.75">
      <c r="B149" s="17">
        <v>41048</v>
      </c>
      <c r="C149" s="15" t="s">
        <v>0</v>
      </c>
      <c r="D149" s="19">
        <v>7.5</v>
      </c>
      <c r="E149" s="4"/>
      <c r="F149" s="11">
        <v>0</v>
      </c>
      <c r="G149" s="11">
        <v>0</v>
      </c>
      <c r="H149" s="11">
        <v>0</v>
      </c>
      <c r="I149" s="11">
        <v>0</v>
      </c>
      <c r="J149" s="11">
        <v>0.33</v>
      </c>
      <c r="K149" s="11">
        <f>SUM(F149:J149)</f>
        <v>0.33</v>
      </c>
      <c r="L149" s="4"/>
      <c r="M149" s="11">
        <v>0</v>
      </c>
      <c r="N149" s="11">
        <v>0</v>
      </c>
      <c r="O149" s="4"/>
      <c r="P149" s="21">
        <f>D149-(M149+N149)</f>
        <v>7.5</v>
      </c>
      <c r="Q149" s="4"/>
      <c r="R149" s="11" t="s">
        <v>67</v>
      </c>
      <c r="S149" s="23">
        <v>0.129</v>
      </c>
      <c r="T149" s="23">
        <v>0.129</v>
      </c>
      <c r="U149" s="23">
        <f>S149+T149</f>
        <v>0.25800000000000001</v>
      </c>
      <c r="V149" s="11">
        <v>70</v>
      </c>
      <c r="W149" s="24">
        <f>P149*V149</f>
        <v>525</v>
      </c>
      <c r="X149" s="4"/>
      <c r="Y149" s="22">
        <v>568</v>
      </c>
      <c r="Z149" s="22">
        <v>568</v>
      </c>
      <c r="AA149" s="25">
        <v>0</v>
      </c>
      <c r="AB149" s="27">
        <v>0</v>
      </c>
      <c r="AC149" s="176">
        <v>568</v>
      </c>
      <c r="AD149" s="34"/>
      <c r="AE149" s="31">
        <v>8</v>
      </c>
      <c r="AF149" s="29">
        <v>8</v>
      </c>
      <c r="AG149" s="27">
        <v>0</v>
      </c>
      <c r="AH149" s="27">
        <v>8</v>
      </c>
      <c r="AI149" s="7"/>
      <c r="AJ149" s="24">
        <f>AC149*U149</f>
        <v>146.54400000000001</v>
      </c>
      <c r="AK149" s="87">
        <v>2.9</v>
      </c>
      <c r="AL149" s="173">
        <v>7.29</v>
      </c>
      <c r="AM149" s="173">
        <v>0</v>
      </c>
      <c r="AN149" s="24">
        <f>AK149+AM149</f>
        <v>2.9</v>
      </c>
      <c r="AO149" s="6"/>
      <c r="AP149" s="11">
        <v>0</v>
      </c>
      <c r="AQ149" s="11">
        <v>0</v>
      </c>
      <c r="AR149" s="11">
        <v>0</v>
      </c>
      <c r="AS149" s="90">
        <f>AU146</f>
        <v>306.315</v>
      </c>
      <c r="AT149" s="90">
        <f>AJ149+AK149+AL149+AM149</f>
        <v>156.73400000000001</v>
      </c>
      <c r="AU149" s="90">
        <f>AS149-AT149</f>
        <v>149.58099999999999</v>
      </c>
      <c r="AV149" s="7"/>
      <c r="AW149" s="24">
        <f>(AC149/W149)*100</f>
        <v>108.19047619047619</v>
      </c>
      <c r="AX149" s="11" t="s">
        <v>59</v>
      </c>
      <c r="AY149" s="24">
        <f>(AK149/(AJ149+AK149))*100</f>
        <v>1.9405262171783406</v>
      </c>
      <c r="AZ149" s="11">
        <f>(AN149/AJ149)*100</f>
        <v>1.9789278305491864</v>
      </c>
      <c r="BA149" s="4"/>
      <c r="BB149" s="11" t="s">
        <v>75</v>
      </c>
      <c r="BC149" s="11" t="s">
        <v>76</v>
      </c>
      <c r="BD149" s="11" t="s">
        <v>75</v>
      </c>
    </row>
    <row r="150" spans="2:56" ht="16.5" thickBot="1">
      <c r="B150" s="18"/>
      <c r="C150" s="16"/>
      <c r="D150" s="16"/>
      <c r="E150" s="4"/>
      <c r="F150" s="12"/>
      <c r="G150" s="12"/>
      <c r="H150" s="12"/>
      <c r="I150" s="12"/>
      <c r="J150" s="12"/>
      <c r="K150" s="12"/>
      <c r="L150" s="4"/>
      <c r="M150" s="12"/>
      <c r="N150" s="12"/>
      <c r="O150" s="4"/>
      <c r="P150" s="13"/>
      <c r="Q150" s="4"/>
      <c r="R150" s="12"/>
      <c r="S150" s="12"/>
      <c r="T150" s="12"/>
      <c r="U150" s="12"/>
      <c r="V150" s="12"/>
      <c r="W150" s="12"/>
      <c r="X150" s="4"/>
      <c r="Y150" s="12"/>
      <c r="Z150" s="12"/>
      <c r="AA150" s="26"/>
      <c r="AB150" s="28"/>
      <c r="AC150" s="177"/>
      <c r="AD150" s="33"/>
      <c r="AE150" s="32"/>
      <c r="AF150" s="30"/>
      <c r="AG150" s="28"/>
      <c r="AH150" s="35"/>
      <c r="AI150" s="7"/>
      <c r="AJ150" s="12"/>
      <c r="AK150" s="88"/>
      <c r="AL150" s="174"/>
      <c r="AM150" s="174"/>
      <c r="AN150" s="12"/>
      <c r="AO150" s="6"/>
      <c r="AP150" s="12"/>
      <c r="AQ150" s="12"/>
      <c r="AR150" s="12"/>
      <c r="AS150" s="12"/>
      <c r="AT150" s="12"/>
      <c r="AU150" s="12"/>
      <c r="AV150" s="7"/>
      <c r="AW150" s="12"/>
      <c r="AX150" s="12" t="s">
        <v>10</v>
      </c>
      <c r="AY150" s="12"/>
      <c r="AZ150" s="12"/>
      <c r="BA150" s="4"/>
      <c r="BB150" s="12"/>
      <c r="BC150" s="12"/>
      <c r="BD150" s="14"/>
    </row>
    <row r="151" spans="2:56" ht="16.5" thickBot="1">
      <c r="AC151" s="178"/>
      <c r="AL151" s="175"/>
      <c r="AM151" s="175"/>
    </row>
    <row r="152" spans="2:56" ht="15.75">
      <c r="B152" s="17">
        <v>41050</v>
      </c>
      <c r="C152" s="15" t="s">
        <v>0</v>
      </c>
      <c r="D152" s="19">
        <v>7.5</v>
      </c>
      <c r="E152" s="4"/>
      <c r="F152" s="11">
        <v>0</v>
      </c>
      <c r="G152" s="11">
        <v>0</v>
      </c>
      <c r="H152" s="11">
        <v>0</v>
      </c>
      <c r="I152" s="11">
        <v>0</v>
      </c>
      <c r="J152" s="11">
        <v>0.33</v>
      </c>
      <c r="K152" s="11">
        <f>SUM(F152:J152)</f>
        <v>0.33</v>
      </c>
      <c r="L152" s="4"/>
      <c r="M152" s="11">
        <v>0</v>
      </c>
      <c r="N152" s="11">
        <v>0</v>
      </c>
      <c r="O152" s="4"/>
      <c r="P152" s="21">
        <f>D152-(M152+N152)</f>
        <v>7.5</v>
      </c>
      <c r="Q152" s="4"/>
      <c r="R152" s="11" t="s">
        <v>67</v>
      </c>
      <c r="S152" s="23">
        <v>0.129</v>
      </c>
      <c r="T152" s="23">
        <v>0.129</v>
      </c>
      <c r="U152" s="23">
        <f>S152+T152</f>
        <v>0.25800000000000001</v>
      </c>
      <c r="V152" s="11">
        <v>70</v>
      </c>
      <c r="W152" s="24">
        <f>P152*V152</f>
        <v>525</v>
      </c>
      <c r="X152" s="4"/>
      <c r="Y152" s="22">
        <v>568</v>
      </c>
      <c r="Z152" s="22">
        <v>568</v>
      </c>
      <c r="AA152" s="25">
        <v>0</v>
      </c>
      <c r="AB152" s="27">
        <v>0</v>
      </c>
      <c r="AC152" s="176">
        <v>528</v>
      </c>
      <c r="AD152" s="34"/>
      <c r="AE152" s="31">
        <v>8</v>
      </c>
      <c r="AF152" s="29">
        <v>8</v>
      </c>
      <c r="AG152" s="27">
        <v>0</v>
      </c>
      <c r="AH152" s="27">
        <v>8</v>
      </c>
      <c r="AI152" s="7"/>
      <c r="AJ152" s="24">
        <f>AC152*U152</f>
        <v>136.22399999999999</v>
      </c>
      <c r="AK152" s="87">
        <v>2.9</v>
      </c>
      <c r="AL152" s="173">
        <v>7.9</v>
      </c>
      <c r="AM152" s="173">
        <v>0</v>
      </c>
      <c r="AN152" s="24">
        <f>AK152+AM152</f>
        <v>2.9</v>
      </c>
      <c r="AO152" s="6"/>
      <c r="AP152" s="11">
        <v>0</v>
      </c>
      <c r="AQ152" s="11">
        <v>17</v>
      </c>
      <c r="AR152" s="11">
        <f>100- ((AP152+AQ152)/(AC152*2))*100</f>
        <v>98.390151515151516</v>
      </c>
      <c r="AS152" s="90">
        <f>AU149</f>
        <v>149.58099999999999</v>
      </c>
      <c r="AT152" s="90">
        <f>AJ152+AK152+AL152+AM152</f>
        <v>147.024</v>
      </c>
      <c r="AU152" s="90">
        <f>AS152-AT152</f>
        <v>2.5569999999999879</v>
      </c>
      <c r="AV152" s="7"/>
      <c r="AW152" s="24">
        <f>(AC152/W152)*100</f>
        <v>100.57142857142858</v>
      </c>
      <c r="AX152" s="11" t="s">
        <v>59</v>
      </c>
      <c r="AY152" s="24">
        <f>(AK152/(AJ152+AK152))*100</f>
        <v>2.0844714068025647</v>
      </c>
      <c r="AZ152" s="11">
        <f>(AN152/AJ152)*100</f>
        <v>2.1288466055907915</v>
      </c>
      <c r="BA152" s="4"/>
      <c r="BB152" s="11" t="s">
        <v>75</v>
      </c>
      <c r="BC152" s="11" t="s">
        <v>76</v>
      </c>
      <c r="BD152" s="11" t="s">
        <v>75</v>
      </c>
    </row>
    <row r="153" spans="2:56" ht="16.5" thickBot="1">
      <c r="B153" s="18"/>
      <c r="C153" s="16"/>
      <c r="D153" s="16"/>
      <c r="E153" s="4"/>
      <c r="F153" s="12"/>
      <c r="G153" s="12"/>
      <c r="H153" s="12"/>
      <c r="I153" s="12"/>
      <c r="J153" s="12"/>
      <c r="K153" s="12"/>
      <c r="L153" s="4"/>
      <c r="M153" s="12"/>
      <c r="N153" s="12"/>
      <c r="O153" s="4"/>
      <c r="P153" s="13"/>
      <c r="Q153" s="4"/>
      <c r="R153" s="12"/>
      <c r="S153" s="12"/>
      <c r="T153" s="12"/>
      <c r="U153" s="12"/>
      <c r="V153" s="12"/>
      <c r="W153" s="12"/>
      <c r="X153" s="4"/>
      <c r="Y153" s="12"/>
      <c r="Z153" s="12"/>
      <c r="AA153" s="26"/>
      <c r="AB153" s="28"/>
      <c r="AC153" s="177"/>
      <c r="AD153" s="33"/>
      <c r="AE153" s="32"/>
      <c r="AF153" s="30"/>
      <c r="AG153" s="28"/>
      <c r="AH153" s="35"/>
      <c r="AI153" s="7"/>
      <c r="AJ153" s="12"/>
      <c r="AK153" s="88"/>
      <c r="AL153" s="174"/>
      <c r="AM153" s="174"/>
      <c r="AN153" s="12"/>
      <c r="AO153" s="6"/>
      <c r="AP153" s="12"/>
      <c r="AQ153" s="12"/>
      <c r="AR153" s="12"/>
      <c r="AS153" s="12"/>
      <c r="AT153" s="12"/>
      <c r="AU153" s="12"/>
      <c r="AV153" s="7"/>
      <c r="AW153" s="12"/>
      <c r="AX153" s="12" t="s">
        <v>10</v>
      </c>
      <c r="AY153" s="12"/>
      <c r="AZ153" s="12"/>
      <c r="BA153" s="4"/>
      <c r="BB153" s="12"/>
      <c r="BC153" s="12"/>
      <c r="BD153" s="14"/>
    </row>
    <row r="154" spans="2:56" ht="16.5" thickBot="1">
      <c r="AC154" s="178"/>
      <c r="AL154" s="175"/>
      <c r="AM154" s="175"/>
    </row>
    <row r="155" spans="2:56" ht="15.75">
      <c r="B155" s="17">
        <v>41050</v>
      </c>
      <c r="C155" s="15" t="s">
        <v>1</v>
      </c>
      <c r="D155" s="19">
        <v>7</v>
      </c>
      <c r="E155" s="4"/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f>SUM(F155:J155)</f>
        <v>0</v>
      </c>
      <c r="L155" s="4"/>
      <c r="M155" s="11">
        <v>2.5</v>
      </c>
      <c r="N155" s="11">
        <v>3</v>
      </c>
      <c r="O155" s="4"/>
      <c r="P155" s="21">
        <f>D155-(M155+N155)</f>
        <v>1.5</v>
      </c>
      <c r="Q155" s="4"/>
      <c r="R155" s="11" t="s">
        <v>54</v>
      </c>
      <c r="S155" s="23">
        <v>0.121</v>
      </c>
      <c r="T155" s="23">
        <v>0.12</v>
      </c>
      <c r="U155" s="23">
        <f>S155+T155</f>
        <v>0.24099999999999999</v>
      </c>
      <c r="V155" s="11">
        <v>70</v>
      </c>
      <c r="W155" s="24">
        <f>P155*V155</f>
        <v>105</v>
      </c>
      <c r="X155" s="4"/>
      <c r="Y155" s="22">
        <v>64</v>
      </c>
      <c r="Z155" s="22">
        <v>64</v>
      </c>
      <c r="AA155" s="25">
        <v>0</v>
      </c>
      <c r="AB155" s="27">
        <v>0</v>
      </c>
      <c r="AC155" s="176">
        <v>64</v>
      </c>
      <c r="AD155" s="34"/>
      <c r="AE155" s="31">
        <v>5</v>
      </c>
      <c r="AF155" s="29">
        <v>5</v>
      </c>
      <c r="AG155" s="27">
        <v>0</v>
      </c>
      <c r="AH155" s="27">
        <v>5</v>
      </c>
      <c r="AI155" s="7"/>
      <c r="AJ155" s="24">
        <f>AC155*U155</f>
        <v>15.423999999999999</v>
      </c>
      <c r="AK155" s="87">
        <v>2.9</v>
      </c>
      <c r="AL155" s="173">
        <v>1.08</v>
      </c>
      <c r="AM155" s="173">
        <v>0</v>
      </c>
      <c r="AN155" s="24">
        <f>AK155+AM155</f>
        <v>2.9</v>
      </c>
      <c r="AO155" s="6"/>
      <c r="AP155" s="11">
        <v>0</v>
      </c>
      <c r="AQ155" s="11">
        <v>0</v>
      </c>
      <c r="AR155" s="11">
        <v>0</v>
      </c>
      <c r="AS155" s="90">
        <f>AU152</f>
        <v>2.5569999999999879</v>
      </c>
      <c r="AT155" s="90">
        <f>AJ155+AK155+AL155+AM155</f>
        <v>19.403999999999996</v>
      </c>
      <c r="AU155" s="90">
        <f>AS155-AT155</f>
        <v>-16.847000000000008</v>
      </c>
      <c r="AV155" s="7"/>
      <c r="AW155" s="24">
        <f>(AC155/W155)*100</f>
        <v>60.952380952380956</v>
      </c>
      <c r="AX155" s="11" t="s">
        <v>59</v>
      </c>
      <c r="AY155" s="24">
        <f>(AK155/(AJ155+AK155))*100</f>
        <v>15.826238812486357</v>
      </c>
      <c r="AZ155" s="11">
        <f>(AN155/AJ155)*100</f>
        <v>18.801867219917014</v>
      </c>
      <c r="BA155" s="4"/>
      <c r="BB155" s="11" t="s">
        <v>76</v>
      </c>
      <c r="BC155" s="11" t="s">
        <v>76</v>
      </c>
      <c r="BD155" s="11" t="s">
        <v>76</v>
      </c>
    </row>
    <row r="156" spans="2:56" ht="16.5" thickBot="1">
      <c r="B156" s="18"/>
      <c r="C156" s="16"/>
      <c r="D156" s="16"/>
      <c r="E156" s="4"/>
      <c r="F156" s="12"/>
      <c r="G156" s="12"/>
      <c r="H156" s="12"/>
      <c r="I156" s="12"/>
      <c r="J156" s="12"/>
      <c r="K156" s="12"/>
      <c r="L156" s="4"/>
      <c r="M156" s="12"/>
      <c r="N156" s="12"/>
      <c r="O156" s="4"/>
      <c r="P156" s="13"/>
      <c r="Q156" s="4"/>
      <c r="R156" s="12"/>
      <c r="S156" s="12"/>
      <c r="T156" s="12"/>
      <c r="U156" s="12"/>
      <c r="V156" s="12"/>
      <c r="W156" s="12"/>
      <c r="X156" s="4"/>
      <c r="Y156" s="12"/>
      <c r="Z156" s="12"/>
      <c r="AA156" s="26"/>
      <c r="AB156" s="28"/>
      <c r="AC156" s="177"/>
      <c r="AD156" s="33"/>
      <c r="AE156" s="32"/>
      <c r="AF156" s="30"/>
      <c r="AG156" s="28"/>
      <c r="AH156" s="35"/>
      <c r="AI156" s="7"/>
      <c r="AJ156" s="12"/>
      <c r="AK156" s="88"/>
      <c r="AL156" s="174"/>
      <c r="AM156" s="174"/>
      <c r="AN156" s="12"/>
      <c r="AO156" s="6"/>
      <c r="AP156" s="12"/>
      <c r="AQ156" s="12"/>
      <c r="AR156" s="12"/>
      <c r="AS156" s="12"/>
      <c r="AT156" s="12"/>
      <c r="AU156" s="12"/>
      <c r="AV156" s="7"/>
      <c r="AW156" s="12"/>
      <c r="AX156" s="12" t="s">
        <v>10</v>
      </c>
      <c r="AY156" s="12"/>
      <c r="AZ156" s="12"/>
      <c r="BA156" s="4"/>
      <c r="BB156" s="12"/>
      <c r="BC156" s="12"/>
      <c r="BD156" s="14"/>
    </row>
    <row r="157" spans="2:56" ht="16.5" thickBot="1">
      <c r="AC157" s="178"/>
    </row>
    <row r="158" spans="2:56" ht="15.75">
      <c r="B158" s="17">
        <v>41051</v>
      </c>
      <c r="C158" s="15" t="s">
        <v>0</v>
      </c>
      <c r="D158" s="19">
        <v>7.5</v>
      </c>
      <c r="E158" s="4"/>
      <c r="F158" s="11">
        <v>0</v>
      </c>
      <c r="G158" s="11">
        <v>0</v>
      </c>
      <c r="H158" s="11">
        <v>0</v>
      </c>
      <c r="I158" s="11">
        <v>0</v>
      </c>
      <c r="J158" s="11">
        <v>1.5</v>
      </c>
      <c r="K158" s="11">
        <f>SUM(F158:J158)</f>
        <v>1.5</v>
      </c>
      <c r="L158" s="4"/>
      <c r="M158" s="11">
        <v>0</v>
      </c>
      <c r="N158" s="11">
        <v>1.5</v>
      </c>
      <c r="O158" s="4"/>
      <c r="P158" s="21">
        <f>D158-(M158+N158)</f>
        <v>6</v>
      </c>
      <c r="Q158" s="4"/>
      <c r="R158" s="11" t="s">
        <v>54</v>
      </c>
      <c r="S158" s="23">
        <v>0.121</v>
      </c>
      <c r="T158" s="23">
        <v>0.12</v>
      </c>
      <c r="U158" s="23">
        <f>S158+T158</f>
        <v>0.24099999999999999</v>
      </c>
      <c r="V158" s="11">
        <v>70</v>
      </c>
      <c r="W158" s="24">
        <f>P158*V158</f>
        <v>420</v>
      </c>
      <c r="X158" s="4"/>
      <c r="Y158" s="22">
        <v>308</v>
      </c>
      <c r="Z158" s="22">
        <v>308</v>
      </c>
      <c r="AA158" s="25">
        <v>0</v>
      </c>
      <c r="AB158" s="27">
        <v>0</v>
      </c>
      <c r="AC158" s="176">
        <v>308</v>
      </c>
      <c r="AD158" s="34"/>
      <c r="AE158" s="31">
        <v>0</v>
      </c>
      <c r="AF158" s="29">
        <v>0</v>
      </c>
      <c r="AG158" s="27">
        <v>0</v>
      </c>
      <c r="AH158" s="27">
        <v>0</v>
      </c>
      <c r="AI158" s="7"/>
      <c r="AJ158" s="24">
        <f>AC158*U158</f>
        <v>74.227999999999994</v>
      </c>
      <c r="AK158" s="87">
        <v>1.1000000000000001</v>
      </c>
      <c r="AL158" s="11">
        <v>3.4</v>
      </c>
      <c r="AM158" s="11">
        <v>0</v>
      </c>
      <c r="AN158" s="24">
        <f>AK158+AM158</f>
        <v>1.1000000000000001</v>
      </c>
      <c r="AO158" s="6"/>
      <c r="AP158" s="11">
        <v>0</v>
      </c>
      <c r="AQ158" s="11">
        <v>0</v>
      </c>
      <c r="AR158" s="11">
        <f>100- ((AP158+AQ158)/(AC158*2))*100</f>
        <v>100</v>
      </c>
      <c r="AS158" s="90">
        <f>AU155</f>
        <v>-16.847000000000008</v>
      </c>
      <c r="AT158" s="90">
        <f>AJ158+AK158+AL158+AM158</f>
        <v>78.727999999999994</v>
      </c>
      <c r="AU158" s="90">
        <f>AS158-AT158</f>
        <v>-95.575000000000003</v>
      </c>
      <c r="AV158" s="7"/>
      <c r="AW158" s="24">
        <f>(AC158/W158)*100</f>
        <v>73.333333333333329</v>
      </c>
      <c r="AX158" s="11" t="s">
        <v>59</v>
      </c>
      <c r="AY158" s="24">
        <f>(AK158/(AJ158+AK158))*100</f>
        <v>1.460280373831776</v>
      </c>
      <c r="AZ158" s="11">
        <f>(AN158/AJ158)*100</f>
        <v>1.4819205690574988</v>
      </c>
      <c r="BA158" s="4"/>
      <c r="BB158" s="11" t="s">
        <v>76</v>
      </c>
      <c r="BC158" s="11" t="s">
        <v>76</v>
      </c>
      <c r="BD158" s="11" t="s">
        <v>75</v>
      </c>
    </row>
    <row r="159" spans="2:56" ht="16.5" thickBot="1">
      <c r="B159" s="18"/>
      <c r="C159" s="16"/>
      <c r="D159" s="16"/>
      <c r="E159" s="4"/>
      <c r="F159" s="12"/>
      <c r="G159" s="12"/>
      <c r="H159" s="12"/>
      <c r="I159" s="12"/>
      <c r="J159" s="12"/>
      <c r="K159" s="12"/>
      <c r="L159" s="4"/>
      <c r="M159" s="12"/>
      <c r="N159" s="12"/>
      <c r="O159" s="4"/>
      <c r="P159" s="13"/>
      <c r="Q159" s="4"/>
      <c r="R159" s="12"/>
      <c r="S159" s="12"/>
      <c r="T159" s="12"/>
      <c r="U159" s="12"/>
      <c r="V159" s="12"/>
      <c r="W159" s="12"/>
      <c r="X159" s="4"/>
      <c r="Y159" s="12"/>
      <c r="Z159" s="12"/>
      <c r="AA159" s="26"/>
      <c r="AB159" s="28"/>
      <c r="AC159" s="177"/>
      <c r="AD159" s="33"/>
      <c r="AE159" s="32"/>
      <c r="AF159" s="30"/>
      <c r="AG159" s="28"/>
      <c r="AH159" s="35"/>
      <c r="AI159" s="7"/>
      <c r="AJ159" s="12"/>
      <c r="AK159" s="88"/>
      <c r="AL159" s="12"/>
      <c r="AM159" s="12"/>
      <c r="AN159" s="12"/>
      <c r="AO159" s="6"/>
      <c r="AP159" s="12"/>
      <c r="AQ159" s="12"/>
      <c r="AR159" s="12"/>
      <c r="AS159" s="12"/>
      <c r="AT159" s="12"/>
      <c r="AU159" s="12"/>
      <c r="AV159" s="7"/>
      <c r="AW159" s="12"/>
      <c r="AX159" s="12" t="s">
        <v>10</v>
      </c>
      <c r="AY159" s="12"/>
      <c r="AZ159" s="12"/>
      <c r="BA159" s="4"/>
      <c r="BB159" s="12"/>
      <c r="BC159" s="12"/>
      <c r="BD159" s="14"/>
    </row>
    <row r="160" spans="2:56" ht="15.75" thickBot="1"/>
    <row r="161" spans="2:56">
      <c r="B161" s="57" t="s">
        <v>42</v>
      </c>
      <c r="C161" s="58" t="s">
        <v>2</v>
      </c>
      <c r="D161" s="59" t="s">
        <v>2</v>
      </c>
      <c r="E161" s="136"/>
      <c r="F161" s="718" t="s">
        <v>14</v>
      </c>
      <c r="G161" s="719"/>
      <c r="H161" s="719"/>
      <c r="I161" s="719"/>
      <c r="J161" s="719"/>
      <c r="K161" s="720"/>
      <c r="L161" s="19"/>
      <c r="M161" s="721" t="s">
        <v>43</v>
      </c>
      <c r="N161" s="722"/>
      <c r="O161" s="19"/>
      <c r="P161" s="91" t="s">
        <v>12</v>
      </c>
      <c r="Q161" s="136"/>
      <c r="R161" s="91" t="s">
        <v>24</v>
      </c>
      <c r="S161" s="718" t="s">
        <v>44</v>
      </c>
      <c r="T161" s="719"/>
      <c r="U161" s="720"/>
      <c r="V161" s="91" t="s">
        <v>39</v>
      </c>
      <c r="W161" s="137" t="s">
        <v>19</v>
      </c>
      <c r="X161" s="136" t="s">
        <v>10</v>
      </c>
      <c r="Y161" s="723" t="s">
        <v>15</v>
      </c>
      <c r="Z161" s="724"/>
      <c r="AA161" s="724"/>
      <c r="AB161" s="724"/>
      <c r="AC161" s="138" t="s">
        <v>19</v>
      </c>
      <c r="AD161" s="139"/>
      <c r="AE161" s="725" t="s">
        <v>55</v>
      </c>
      <c r="AF161" s="726"/>
      <c r="AG161" s="726"/>
      <c r="AH161" s="140" t="s">
        <v>57</v>
      </c>
      <c r="AI161" s="136"/>
      <c r="AJ161" s="141" t="s">
        <v>51</v>
      </c>
      <c r="AK161" s="142"/>
      <c r="AL161" s="143"/>
      <c r="AM161" s="144"/>
      <c r="AN161" s="91" t="s">
        <v>13</v>
      </c>
      <c r="AO161" s="136"/>
      <c r="AP161" s="743" t="s">
        <v>68</v>
      </c>
      <c r="AQ161" s="744"/>
      <c r="AR161" s="745"/>
      <c r="AS161" s="743" t="s">
        <v>52</v>
      </c>
      <c r="AT161" s="744"/>
      <c r="AU161" s="745"/>
      <c r="AV161" s="136"/>
      <c r="AW161" s="145" t="s">
        <v>32</v>
      </c>
      <c r="AX161" s="137" t="s">
        <v>32</v>
      </c>
      <c r="AY161" s="91" t="s">
        <v>29</v>
      </c>
      <c r="AZ161" s="91" t="s">
        <v>29</v>
      </c>
      <c r="BA161" s="136"/>
      <c r="BB161" s="19" t="s">
        <v>32</v>
      </c>
      <c r="BC161" s="19" t="s">
        <v>10</v>
      </c>
      <c r="BD161" s="146" t="s">
        <v>10</v>
      </c>
    </row>
    <row r="162" spans="2:56" ht="15.75" thickBot="1">
      <c r="B162" s="60" t="s">
        <v>10</v>
      </c>
      <c r="C162" s="49" t="s">
        <v>10</v>
      </c>
      <c r="D162" s="61" t="s">
        <v>12</v>
      </c>
      <c r="E162" s="5"/>
      <c r="F162" s="65" t="s">
        <v>4</v>
      </c>
      <c r="G162" s="65" t="s">
        <v>5</v>
      </c>
      <c r="H162" s="65" t="s">
        <v>6</v>
      </c>
      <c r="I162" s="65" t="s">
        <v>7</v>
      </c>
      <c r="J162" s="65" t="s">
        <v>9</v>
      </c>
      <c r="K162" s="65" t="s">
        <v>13</v>
      </c>
      <c r="L162" s="4"/>
      <c r="M162" s="67" t="s">
        <v>12</v>
      </c>
      <c r="N162" s="68" t="s">
        <v>46</v>
      </c>
      <c r="O162" s="3"/>
      <c r="P162" s="49" t="s">
        <v>3</v>
      </c>
      <c r="Q162" s="5"/>
      <c r="R162" s="49" t="s">
        <v>23</v>
      </c>
      <c r="S162" s="53" t="s">
        <v>16</v>
      </c>
      <c r="T162" s="49" t="s">
        <v>17</v>
      </c>
      <c r="U162" s="49" t="s">
        <v>45</v>
      </c>
      <c r="V162" s="49" t="s">
        <v>63</v>
      </c>
      <c r="W162" s="72" t="s">
        <v>21</v>
      </c>
      <c r="X162" s="5" t="s">
        <v>10</v>
      </c>
      <c r="Y162" s="713" t="s">
        <v>26</v>
      </c>
      <c r="Z162" s="714"/>
      <c r="AA162" s="714"/>
      <c r="AB162" s="715"/>
      <c r="AC162" s="39" t="s">
        <v>13</v>
      </c>
      <c r="AD162" s="8"/>
      <c r="AE162" s="716" t="s">
        <v>56</v>
      </c>
      <c r="AF162" s="717"/>
      <c r="AG162" s="717"/>
      <c r="AH162" s="82" t="s">
        <v>58</v>
      </c>
      <c r="AI162" s="5"/>
      <c r="AJ162" s="48" t="s">
        <v>33</v>
      </c>
      <c r="AK162" s="85" t="s">
        <v>27</v>
      </c>
      <c r="AL162" s="48" t="s">
        <v>35</v>
      </c>
      <c r="AM162" s="48" t="s">
        <v>36</v>
      </c>
      <c r="AN162" s="49" t="s">
        <v>40</v>
      </c>
      <c r="AO162" s="20"/>
      <c r="AP162" s="51"/>
      <c r="AQ162" s="52"/>
      <c r="AR162" s="53"/>
      <c r="AS162" s="51" t="s">
        <v>50</v>
      </c>
      <c r="AT162" s="52">
        <v>4</v>
      </c>
      <c r="AU162" s="53" t="s">
        <v>80</v>
      </c>
      <c r="AV162" s="5"/>
      <c r="AW162" s="76" t="s">
        <v>19</v>
      </c>
      <c r="AX162" s="72" t="s">
        <v>19</v>
      </c>
      <c r="AY162" s="49" t="s">
        <v>37</v>
      </c>
      <c r="AZ162" s="49" t="s">
        <v>38</v>
      </c>
      <c r="BA162" s="5"/>
      <c r="BB162" s="4" t="s">
        <v>19</v>
      </c>
      <c r="BC162" s="4" t="s">
        <v>37</v>
      </c>
      <c r="BD162" s="147" t="s">
        <v>38</v>
      </c>
    </row>
    <row r="163" spans="2:56" ht="15.75" thickBot="1">
      <c r="B163" s="62"/>
      <c r="C163" s="63"/>
      <c r="D163" s="64" t="s">
        <v>10</v>
      </c>
      <c r="E163" s="111"/>
      <c r="F163" s="148"/>
      <c r="G163" s="148"/>
      <c r="H163" s="148"/>
      <c r="I163" s="148" t="s">
        <v>8</v>
      </c>
      <c r="J163" s="148"/>
      <c r="K163" s="148"/>
      <c r="L163" s="16"/>
      <c r="M163" s="104" t="s">
        <v>20</v>
      </c>
      <c r="N163" s="148" t="s">
        <v>11</v>
      </c>
      <c r="O163" s="16"/>
      <c r="P163" s="63" t="s">
        <v>10</v>
      </c>
      <c r="Q163" s="111"/>
      <c r="R163" s="63"/>
      <c r="S163" s="149"/>
      <c r="T163" s="63"/>
      <c r="U163" s="63"/>
      <c r="V163" s="63" t="s">
        <v>18</v>
      </c>
      <c r="W163" s="150" t="s">
        <v>22</v>
      </c>
      <c r="X163" s="111"/>
      <c r="Y163" s="151" t="s">
        <v>16</v>
      </c>
      <c r="Z163" s="151" t="s">
        <v>17</v>
      </c>
      <c r="AA163" s="152" t="s">
        <v>25</v>
      </c>
      <c r="AB163" s="79" t="s">
        <v>28</v>
      </c>
      <c r="AC163" s="153"/>
      <c r="AD163" s="111"/>
      <c r="AE163" s="154" t="s">
        <v>16</v>
      </c>
      <c r="AF163" s="155" t="s">
        <v>17</v>
      </c>
      <c r="AG163" s="80" t="s">
        <v>28</v>
      </c>
      <c r="AH163" s="81" t="s">
        <v>28</v>
      </c>
      <c r="AI163" s="156"/>
      <c r="AJ163" s="63" t="s">
        <v>34</v>
      </c>
      <c r="AK163" s="157" t="s">
        <v>34</v>
      </c>
      <c r="AL163" s="63" t="s">
        <v>34</v>
      </c>
      <c r="AM163" s="63" t="s">
        <v>34</v>
      </c>
      <c r="AN163" s="63" t="s">
        <v>34</v>
      </c>
      <c r="AO163" s="111"/>
      <c r="AP163" s="158" t="s">
        <v>70</v>
      </c>
      <c r="AQ163" s="159" t="s">
        <v>69</v>
      </c>
      <c r="AR163" s="160" t="s">
        <v>71</v>
      </c>
      <c r="AS163" s="161" t="s">
        <v>48</v>
      </c>
      <c r="AT163" s="159" t="s">
        <v>47</v>
      </c>
      <c r="AU163" s="160" t="s">
        <v>49</v>
      </c>
      <c r="AV163" s="111"/>
      <c r="AW163" s="162" t="s">
        <v>29</v>
      </c>
      <c r="AX163" s="150" t="s">
        <v>29</v>
      </c>
      <c r="AY163" s="63"/>
      <c r="AZ163" s="63"/>
      <c r="BA163" s="111"/>
      <c r="BB163" s="163">
        <v>1</v>
      </c>
      <c r="BC163" s="164">
        <v>0</v>
      </c>
      <c r="BD163" s="115" t="s">
        <v>41</v>
      </c>
    </row>
    <row r="164" spans="2:56" ht="15.75" thickBot="1"/>
    <row r="165" spans="2:56" ht="15.75">
      <c r="B165" s="17">
        <v>41051</v>
      </c>
      <c r="C165" s="15" t="s">
        <v>1</v>
      </c>
      <c r="D165" s="19">
        <v>7.5</v>
      </c>
      <c r="E165" s="4"/>
      <c r="F165" s="11">
        <v>0</v>
      </c>
      <c r="G165" s="11">
        <v>0</v>
      </c>
      <c r="H165" s="11">
        <v>0</v>
      </c>
      <c r="I165" s="11">
        <v>0.66</v>
      </c>
      <c r="J165" s="11">
        <v>0</v>
      </c>
      <c r="K165" s="11">
        <f>SUM(F165:J165)</f>
        <v>0.66</v>
      </c>
      <c r="L165" s="4"/>
      <c r="M165" s="11">
        <v>2.5</v>
      </c>
      <c r="N165" s="11">
        <v>0</v>
      </c>
      <c r="O165" s="4"/>
      <c r="P165" s="21">
        <f>D165-(M165+N165)</f>
        <v>5</v>
      </c>
      <c r="Q165" s="4"/>
      <c r="R165" s="11" t="s">
        <v>66</v>
      </c>
      <c r="S165" s="23">
        <v>0.183</v>
      </c>
      <c r="T165" s="23">
        <v>0.183</v>
      </c>
      <c r="U165" s="23">
        <f>S165+T165</f>
        <v>0.36599999999999999</v>
      </c>
      <c r="V165" s="11">
        <v>80</v>
      </c>
      <c r="W165" s="24">
        <f>P165*V165</f>
        <v>400</v>
      </c>
      <c r="X165" s="4"/>
      <c r="Y165" s="22">
        <v>365</v>
      </c>
      <c r="Z165" s="22">
        <v>365</v>
      </c>
      <c r="AA165" s="25">
        <v>0</v>
      </c>
      <c r="AB165" s="27">
        <v>0</v>
      </c>
      <c r="AC165" s="176">
        <v>365</v>
      </c>
      <c r="AD165" s="34"/>
      <c r="AE165" s="31">
        <v>11</v>
      </c>
      <c r="AF165" s="29">
        <v>11</v>
      </c>
      <c r="AG165" s="27">
        <v>0</v>
      </c>
      <c r="AH165" s="27">
        <v>11</v>
      </c>
      <c r="AI165" s="7"/>
      <c r="AJ165" s="24">
        <f>AC165*U165</f>
        <v>133.59</v>
      </c>
      <c r="AK165" s="87">
        <v>2.86</v>
      </c>
      <c r="AL165" s="11">
        <v>6.1</v>
      </c>
      <c r="AM165" s="11">
        <v>2.8</v>
      </c>
      <c r="AN165" s="24">
        <f>AK165+AM165</f>
        <v>5.66</v>
      </c>
      <c r="AO165" s="6"/>
      <c r="AP165" s="11">
        <v>0</v>
      </c>
      <c r="AQ165" s="11">
        <v>2</v>
      </c>
      <c r="AR165" s="11">
        <f>100- ((AP165+AQ165)/(AC165*2))*100</f>
        <v>99.726027397260268</v>
      </c>
      <c r="AS165" s="90">
        <v>231.23</v>
      </c>
      <c r="AT165" s="90">
        <f>AJ165+AK165+AL165+AM165</f>
        <v>145.35000000000002</v>
      </c>
      <c r="AU165" s="90">
        <f>AS165-AT165</f>
        <v>85.879999999999967</v>
      </c>
      <c r="AV165" s="7"/>
      <c r="AW165" s="24">
        <f>(AC165/W165)*100</f>
        <v>91.25</v>
      </c>
      <c r="AX165" s="11" t="s">
        <v>59</v>
      </c>
      <c r="AY165" s="24">
        <f>(AK165/(AJ165+AK165))*100</f>
        <v>2.0960058629534628</v>
      </c>
      <c r="AZ165" s="11">
        <f>(AN165/AJ165)*100</f>
        <v>4.236844075155326</v>
      </c>
      <c r="BA165" s="4"/>
      <c r="BB165" s="11" t="s">
        <v>76</v>
      </c>
      <c r="BC165" s="11" t="s">
        <v>76</v>
      </c>
      <c r="BD165" s="11" t="s">
        <v>76</v>
      </c>
    </row>
    <row r="166" spans="2:56" ht="16.5" thickBot="1">
      <c r="B166" s="18"/>
      <c r="C166" s="16"/>
      <c r="D166" s="16"/>
      <c r="E166" s="4"/>
      <c r="F166" s="12"/>
      <c r="G166" s="12"/>
      <c r="H166" s="12"/>
      <c r="I166" s="12"/>
      <c r="J166" s="12"/>
      <c r="K166" s="12"/>
      <c r="L166" s="4"/>
      <c r="M166" s="12"/>
      <c r="N166" s="12"/>
      <c r="O166" s="4"/>
      <c r="P166" s="13"/>
      <c r="Q166" s="4"/>
      <c r="R166" s="12"/>
      <c r="S166" s="12"/>
      <c r="T166" s="12"/>
      <c r="U166" s="12"/>
      <c r="V166" s="12"/>
      <c r="W166" s="12"/>
      <c r="X166" s="4"/>
      <c r="Y166" s="12"/>
      <c r="Z166" s="12"/>
      <c r="AA166" s="26"/>
      <c r="AB166" s="28"/>
      <c r="AC166" s="177"/>
      <c r="AD166" s="33"/>
      <c r="AE166" s="32"/>
      <c r="AF166" s="30"/>
      <c r="AG166" s="28"/>
      <c r="AH166" s="35"/>
      <c r="AI166" s="7"/>
      <c r="AJ166" s="12"/>
      <c r="AK166" s="88"/>
      <c r="AL166" s="12"/>
      <c r="AM166" s="12"/>
      <c r="AN166" s="12"/>
      <c r="AO166" s="6"/>
      <c r="AP166" s="12"/>
      <c r="AQ166" s="12"/>
      <c r="AR166" s="12"/>
      <c r="AS166" s="12"/>
      <c r="AT166" s="12"/>
      <c r="AU166" s="12"/>
      <c r="AV166" s="7"/>
      <c r="AW166" s="12"/>
      <c r="AX166" s="12" t="s">
        <v>10</v>
      </c>
      <c r="AY166" s="12"/>
      <c r="AZ166" s="12"/>
      <c r="BA166" s="4"/>
      <c r="BB166" s="12"/>
      <c r="BC166" s="12"/>
      <c r="BD166" s="14"/>
    </row>
    <row r="167" spans="2:56" ht="16.5" thickBot="1">
      <c r="AC167" s="178"/>
    </row>
    <row r="168" spans="2:56" ht="15.75">
      <c r="B168" s="17">
        <v>41052</v>
      </c>
      <c r="C168" s="15" t="s">
        <v>0</v>
      </c>
      <c r="D168" s="19">
        <v>7.5</v>
      </c>
      <c r="E168" s="4"/>
      <c r="F168" s="11">
        <v>0</v>
      </c>
      <c r="G168" s="11">
        <v>5.66</v>
      </c>
      <c r="H168" s="11">
        <v>0</v>
      </c>
      <c r="I168" s="11">
        <v>0</v>
      </c>
      <c r="J168" s="11">
        <v>0</v>
      </c>
      <c r="K168" s="11">
        <f>SUM(F168:J168)</f>
        <v>5.66</v>
      </c>
      <c r="L168" s="4"/>
      <c r="M168" s="11">
        <v>0</v>
      </c>
      <c r="N168" s="11">
        <v>0</v>
      </c>
      <c r="O168" s="4"/>
      <c r="P168" s="21">
        <f>D168-(M168+N168)</f>
        <v>7.5</v>
      </c>
      <c r="Q168" s="4"/>
      <c r="R168" s="11" t="s">
        <v>66</v>
      </c>
      <c r="S168" s="23">
        <v>0.183</v>
      </c>
      <c r="T168" s="23">
        <v>0.183</v>
      </c>
      <c r="U168" s="23">
        <f>S168+T168</f>
        <v>0.36599999999999999</v>
      </c>
      <c r="V168" s="11">
        <v>80</v>
      </c>
      <c r="W168" s="24">
        <f>P168*V168</f>
        <v>600</v>
      </c>
      <c r="X168" s="4"/>
      <c r="Y168" s="22">
        <v>216</v>
      </c>
      <c r="Z168" s="22">
        <v>216</v>
      </c>
      <c r="AA168" s="25">
        <v>0</v>
      </c>
      <c r="AB168" s="27">
        <v>0</v>
      </c>
      <c r="AC168" s="176">
        <v>216</v>
      </c>
      <c r="AD168" s="34"/>
      <c r="AE168" s="31">
        <v>3</v>
      </c>
      <c r="AF168" s="29">
        <v>3</v>
      </c>
      <c r="AG168" s="27">
        <v>0</v>
      </c>
      <c r="AH168" s="27">
        <v>3</v>
      </c>
      <c r="AI168" s="7"/>
      <c r="AJ168" s="24">
        <f>AC168*U168</f>
        <v>79.055999999999997</v>
      </c>
      <c r="AK168" s="87">
        <v>1.1499999999999999</v>
      </c>
      <c r="AL168" s="11">
        <v>3.17</v>
      </c>
      <c r="AM168" s="11">
        <v>0</v>
      </c>
      <c r="AN168" s="24">
        <f>AK168+AM168</f>
        <v>1.1499999999999999</v>
      </c>
      <c r="AO168" s="6"/>
      <c r="AP168" s="11">
        <v>0</v>
      </c>
      <c r="AQ168" s="11">
        <v>2</v>
      </c>
      <c r="AR168" s="11">
        <f>100- ((AP168+AQ168)/(AC168*2))*100</f>
        <v>99.537037037037038</v>
      </c>
      <c r="AS168" s="90">
        <f>AU165</f>
        <v>85.879999999999967</v>
      </c>
      <c r="AT168" s="90">
        <f>AJ168+AK168+AL168+AM168</f>
        <v>83.376000000000005</v>
      </c>
      <c r="AU168" s="90">
        <f>AS168-AT168</f>
        <v>2.5039999999999623</v>
      </c>
      <c r="AV168" s="7"/>
      <c r="AW168" s="24">
        <f>(AC168/W168)*100</f>
        <v>36</v>
      </c>
      <c r="AX168" s="11" t="s">
        <v>59</v>
      </c>
      <c r="AY168" s="24">
        <f>(AK168/(AJ168+AK168))*100</f>
        <v>1.433807944542802</v>
      </c>
      <c r="AZ168" s="11">
        <f>(AN168/AJ168)*100</f>
        <v>1.4546650475612224</v>
      </c>
      <c r="BA168" s="4"/>
      <c r="BB168" s="11" t="s">
        <v>76</v>
      </c>
      <c r="BC168" s="11" t="s">
        <v>76</v>
      </c>
      <c r="BD168" s="11" t="s">
        <v>75</v>
      </c>
    </row>
    <row r="169" spans="2:56" ht="15.75" thickBot="1">
      <c r="B169" s="18"/>
      <c r="C169" s="16"/>
      <c r="D169" s="16"/>
      <c r="E169" s="4"/>
      <c r="F169" s="12"/>
      <c r="G169" s="12"/>
      <c r="H169" s="12"/>
      <c r="I169" s="12"/>
      <c r="J169" s="12"/>
      <c r="K169" s="12"/>
      <c r="L169" s="4"/>
      <c r="M169" s="12"/>
      <c r="N169" s="12"/>
      <c r="O169" s="4"/>
      <c r="P169" s="13"/>
      <c r="Q169" s="4"/>
      <c r="R169" s="12"/>
      <c r="S169" s="12"/>
      <c r="T169" s="12"/>
      <c r="U169" s="12"/>
      <c r="V169" s="12"/>
      <c r="W169" s="12"/>
      <c r="X169" s="4"/>
      <c r="Y169" s="12"/>
      <c r="Z169" s="12"/>
      <c r="AA169" s="26"/>
      <c r="AB169" s="28"/>
      <c r="AC169" s="35"/>
      <c r="AD169" s="33"/>
      <c r="AE169" s="32"/>
      <c r="AF169" s="30"/>
      <c r="AG169" s="28"/>
      <c r="AH169" s="35"/>
      <c r="AI169" s="7"/>
      <c r="AJ169" s="12"/>
      <c r="AK169" s="88"/>
      <c r="AL169" s="12"/>
      <c r="AM169" s="12"/>
      <c r="AN169" s="12"/>
      <c r="AO169" s="6"/>
      <c r="AP169" s="12"/>
      <c r="AQ169" s="12"/>
      <c r="AR169" s="12"/>
      <c r="AS169" s="12"/>
      <c r="AT169" s="12"/>
      <c r="AU169" s="12"/>
      <c r="AV169" s="7"/>
      <c r="AW169" s="12"/>
      <c r="AX169" s="12" t="s">
        <v>10</v>
      </c>
      <c r="AY169" s="12"/>
      <c r="AZ169" s="12"/>
      <c r="BA169" s="4"/>
      <c r="BB169" s="12"/>
      <c r="BC169" s="12"/>
      <c r="BD169" s="14"/>
    </row>
    <row r="170" spans="2:56" ht="15.75" thickBot="1"/>
    <row r="171" spans="2:56">
      <c r="B171" s="57" t="s">
        <v>42</v>
      </c>
      <c r="C171" s="58" t="s">
        <v>2</v>
      </c>
      <c r="D171" s="59" t="s">
        <v>2</v>
      </c>
      <c r="E171" s="136"/>
      <c r="F171" s="718" t="s">
        <v>14</v>
      </c>
      <c r="G171" s="719"/>
      <c r="H171" s="719"/>
      <c r="I171" s="719"/>
      <c r="J171" s="719"/>
      <c r="K171" s="720"/>
      <c r="L171" s="19"/>
      <c r="M171" s="721" t="s">
        <v>43</v>
      </c>
      <c r="N171" s="722"/>
      <c r="O171" s="19"/>
      <c r="P171" s="91" t="s">
        <v>12</v>
      </c>
      <c r="Q171" s="136"/>
      <c r="R171" s="91" t="s">
        <v>24</v>
      </c>
      <c r="S171" s="718" t="s">
        <v>44</v>
      </c>
      <c r="T171" s="719"/>
      <c r="U171" s="720"/>
      <c r="V171" s="91" t="s">
        <v>39</v>
      </c>
      <c r="W171" s="137" t="s">
        <v>19</v>
      </c>
      <c r="X171" s="136" t="s">
        <v>10</v>
      </c>
      <c r="Y171" s="723" t="s">
        <v>15</v>
      </c>
      <c r="Z171" s="724"/>
      <c r="AA171" s="724"/>
      <c r="AB171" s="724"/>
      <c r="AC171" s="138" t="s">
        <v>19</v>
      </c>
      <c r="AD171" s="139"/>
      <c r="AE171" s="725" t="s">
        <v>55</v>
      </c>
      <c r="AF171" s="726"/>
      <c r="AG171" s="726"/>
      <c r="AH171" s="140" t="s">
        <v>57</v>
      </c>
      <c r="AI171" s="136"/>
      <c r="AJ171" s="141" t="s">
        <v>51</v>
      </c>
      <c r="AK171" s="142"/>
      <c r="AL171" s="143"/>
      <c r="AM171" s="144"/>
      <c r="AN171" s="91" t="s">
        <v>13</v>
      </c>
      <c r="AO171" s="136"/>
      <c r="AP171" s="743" t="s">
        <v>68</v>
      </c>
      <c r="AQ171" s="744"/>
      <c r="AR171" s="745"/>
      <c r="AS171" s="743" t="s">
        <v>52</v>
      </c>
      <c r="AT171" s="744"/>
      <c r="AU171" s="745"/>
      <c r="AV171" s="136"/>
      <c r="AW171" s="145" t="s">
        <v>32</v>
      </c>
      <c r="AX171" s="137" t="s">
        <v>32</v>
      </c>
      <c r="AY171" s="91" t="s">
        <v>29</v>
      </c>
      <c r="AZ171" s="91" t="s">
        <v>29</v>
      </c>
      <c r="BA171" s="136"/>
      <c r="BB171" s="19" t="s">
        <v>32</v>
      </c>
      <c r="BC171" s="19" t="s">
        <v>10</v>
      </c>
      <c r="BD171" s="146" t="s">
        <v>10</v>
      </c>
    </row>
    <row r="172" spans="2:56" ht="15.75" thickBot="1">
      <c r="B172" s="60" t="s">
        <v>10</v>
      </c>
      <c r="C172" s="49" t="s">
        <v>10</v>
      </c>
      <c r="D172" s="61" t="s">
        <v>12</v>
      </c>
      <c r="E172" s="5"/>
      <c r="F172" s="65" t="s">
        <v>4</v>
      </c>
      <c r="G172" s="65" t="s">
        <v>5</v>
      </c>
      <c r="H172" s="65" t="s">
        <v>6</v>
      </c>
      <c r="I172" s="65" t="s">
        <v>7</v>
      </c>
      <c r="J172" s="65" t="s">
        <v>9</v>
      </c>
      <c r="K172" s="65" t="s">
        <v>13</v>
      </c>
      <c r="L172" s="4"/>
      <c r="M172" s="67" t="s">
        <v>12</v>
      </c>
      <c r="N172" s="68" t="s">
        <v>46</v>
      </c>
      <c r="O172" s="3"/>
      <c r="P172" s="49" t="s">
        <v>3</v>
      </c>
      <c r="Q172" s="5"/>
      <c r="R172" s="49" t="s">
        <v>23</v>
      </c>
      <c r="S172" s="53" t="s">
        <v>16</v>
      </c>
      <c r="T172" s="49" t="s">
        <v>17</v>
      </c>
      <c r="U172" s="49" t="s">
        <v>45</v>
      </c>
      <c r="V172" s="49" t="s">
        <v>63</v>
      </c>
      <c r="W172" s="72" t="s">
        <v>21</v>
      </c>
      <c r="X172" s="5" t="s">
        <v>10</v>
      </c>
      <c r="Y172" s="713" t="s">
        <v>26</v>
      </c>
      <c r="Z172" s="714"/>
      <c r="AA172" s="714"/>
      <c r="AB172" s="715"/>
      <c r="AC172" s="39" t="s">
        <v>13</v>
      </c>
      <c r="AD172" s="8"/>
      <c r="AE172" s="716" t="s">
        <v>56</v>
      </c>
      <c r="AF172" s="717"/>
      <c r="AG172" s="717"/>
      <c r="AH172" s="82" t="s">
        <v>58</v>
      </c>
      <c r="AI172" s="5"/>
      <c r="AJ172" s="48" t="s">
        <v>33</v>
      </c>
      <c r="AK172" s="85" t="s">
        <v>27</v>
      </c>
      <c r="AL172" s="48" t="s">
        <v>35</v>
      </c>
      <c r="AM172" s="48" t="s">
        <v>36</v>
      </c>
      <c r="AN172" s="49" t="s">
        <v>40</v>
      </c>
      <c r="AO172" s="20"/>
      <c r="AP172" s="51"/>
      <c r="AQ172" s="52"/>
      <c r="AR172" s="53"/>
      <c r="AS172" s="51" t="s">
        <v>50</v>
      </c>
      <c r="AT172" s="52">
        <v>1</v>
      </c>
      <c r="AU172" s="53" t="s">
        <v>83</v>
      </c>
      <c r="AV172" s="5"/>
      <c r="AW172" s="76" t="s">
        <v>19</v>
      </c>
      <c r="AX172" s="72" t="s">
        <v>19</v>
      </c>
      <c r="AY172" s="49" t="s">
        <v>37</v>
      </c>
      <c r="AZ172" s="49" t="s">
        <v>38</v>
      </c>
      <c r="BA172" s="5"/>
      <c r="BB172" s="4" t="s">
        <v>19</v>
      </c>
      <c r="BC172" s="4" t="s">
        <v>37</v>
      </c>
      <c r="BD172" s="147" t="s">
        <v>38</v>
      </c>
    </row>
    <row r="173" spans="2:56" ht="15.75" thickBot="1">
      <c r="B173" s="62"/>
      <c r="C173" s="63"/>
      <c r="D173" s="64" t="s">
        <v>10</v>
      </c>
      <c r="E173" s="111"/>
      <c r="F173" s="148"/>
      <c r="G173" s="148"/>
      <c r="H173" s="148"/>
      <c r="I173" s="148" t="s">
        <v>8</v>
      </c>
      <c r="J173" s="148"/>
      <c r="K173" s="148"/>
      <c r="L173" s="16"/>
      <c r="M173" s="104" t="s">
        <v>20</v>
      </c>
      <c r="N173" s="148" t="s">
        <v>11</v>
      </c>
      <c r="O173" s="16"/>
      <c r="P173" s="63" t="s">
        <v>10</v>
      </c>
      <c r="Q173" s="111"/>
      <c r="R173" s="63"/>
      <c r="S173" s="149"/>
      <c r="T173" s="63"/>
      <c r="U173" s="63"/>
      <c r="V173" s="63" t="s">
        <v>18</v>
      </c>
      <c r="W173" s="150" t="s">
        <v>22</v>
      </c>
      <c r="X173" s="111"/>
      <c r="Y173" s="151" t="s">
        <v>16</v>
      </c>
      <c r="Z173" s="151" t="s">
        <v>17</v>
      </c>
      <c r="AA173" s="152" t="s">
        <v>25</v>
      </c>
      <c r="AB173" s="79" t="s">
        <v>28</v>
      </c>
      <c r="AC173" s="153"/>
      <c r="AD173" s="111"/>
      <c r="AE173" s="154" t="s">
        <v>16</v>
      </c>
      <c r="AF173" s="155" t="s">
        <v>17</v>
      </c>
      <c r="AG173" s="80" t="s">
        <v>28</v>
      </c>
      <c r="AH173" s="81" t="s">
        <v>28</v>
      </c>
      <c r="AI173" s="156"/>
      <c r="AJ173" s="63" t="s">
        <v>34</v>
      </c>
      <c r="AK173" s="157" t="s">
        <v>34</v>
      </c>
      <c r="AL173" s="63" t="s">
        <v>34</v>
      </c>
      <c r="AM173" s="63" t="s">
        <v>34</v>
      </c>
      <c r="AN173" s="63" t="s">
        <v>34</v>
      </c>
      <c r="AO173" s="111"/>
      <c r="AP173" s="158" t="s">
        <v>70</v>
      </c>
      <c r="AQ173" s="159" t="s">
        <v>69</v>
      </c>
      <c r="AR173" s="160" t="s">
        <v>71</v>
      </c>
      <c r="AS173" s="161" t="s">
        <v>48</v>
      </c>
      <c r="AT173" s="159" t="s">
        <v>47</v>
      </c>
      <c r="AU173" s="160" t="s">
        <v>49</v>
      </c>
      <c r="AV173" s="111"/>
      <c r="AW173" s="162" t="s">
        <v>29</v>
      </c>
      <c r="AX173" s="150" t="s">
        <v>29</v>
      </c>
      <c r="AY173" s="63"/>
      <c r="AZ173" s="63"/>
      <c r="BA173" s="111"/>
      <c r="BB173" s="163">
        <v>1</v>
      </c>
      <c r="BC173" s="164">
        <v>0</v>
      </c>
      <c r="BD173" s="115" t="s">
        <v>41</v>
      </c>
    </row>
    <row r="174" spans="2:56" ht="15.75" thickBot="1"/>
    <row r="175" spans="2:56" ht="15.75">
      <c r="B175" s="17">
        <v>41052</v>
      </c>
      <c r="C175" s="15" t="s">
        <v>1</v>
      </c>
      <c r="D175" s="19">
        <v>7.5</v>
      </c>
      <c r="E175" s="4"/>
      <c r="F175" s="11">
        <v>0</v>
      </c>
      <c r="G175" s="11">
        <v>1.7</v>
      </c>
      <c r="H175" s="11">
        <v>0</v>
      </c>
      <c r="I175" s="11">
        <v>0</v>
      </c>
      <c r="J175" s="11">
        <v>0</v>
      </c>
      <c r="K175" s="11">
        <f>SUM(F175:J175)</f>
        <v>1.7</v>
      </c>
      <c r="L175" s="4"/>
      <c r="M175" s="11">
        <v>2.5</v>
      </c>
      <c r="N175" s="11">
        <v>0</v>
      </c>
      <c r="O175" s="4"/>
      <c r="P175" s="21">
        <f>D175-(M175+N175)</f>
        <v>5</v>
      </c>
      <c r="Q175" s="4"/>
      <c r="R175" s="11" t="s">
        <v>66</v>
      </c>
      <c r="S175" s="23">
        <v>0.183</v>
      </c>
      <c r="T175" s="23">
        <v>0.183</v>
      </c>
      <c r="U175" s="23">
        <f>S175+T175</f>
        <v>0.36599999999999999</v>
      </c>
      <c r="V175" s="11">
        <v>80</v>
      </c>
      <c r="W175" s="24">
        <f>P175*V175</f>
        <v>400</v>
      </c>
      <c r="X175" s="4"/>
      <c r="Y175" s="22">
        <v>258</v>
      </c>
      <c r="Z175" s="22">
        <v>258</v>
      </c>
      <c r="AA175" s="25">
        <v>0</v>
      </c>
      <c r="AB175" s="27">
        <v>0</v>
      </c>
      <c r="AC175" s="176">
        <v>258</v>
      </c>
      <c r="AD175" s="34"/>
      <c r="AE175" s="31">
        <v>15</v>
      </c>
      <c r="AF175" s="29">
        <v>15</v>
      </c>
      <c r="AG175" s="27">
        <v>0</v>
      </c>
      <c r="AH175" s="27">
        <v>15</v>
      </c>
      <c r="AI175" s="7"/>
      <c r="AJ175" s="24">
        <f>AC175*U175</f>
        <v>94.427999999999997</v>
      </c>
      <c r="AK175" s="87">
        <v>2.15</v>
      </c>
      <c r="AL175" s="11">
        <v>7.62</v>
      </c>
      <c r="AM175" s="11">
        <v>0</v>
      </c>
      <c r="AN175" s="24">
        <f>AK175+AM175</f>
        <v>2.15</v>
      </c>
      <c r="AO175" s="6"/>
      <c r="AP175" s="11">
        <v>0</v>
      </c>
      <c r="AQ175" s="11">
        <v>1</v>
      </c>
      <c r="AR175" s="11">
        <f>100- ((AP175+AQ175)/(AC175*2))*100</f>
        <v>99.806201550387598</v>
      </c>
      <c r="AS175" s="90">
        <v>758</v>
      </c>
      <c r="AT175" s="90">
        <f>AJ175+AK175+AL175+AM175</f>
        <v>104.19800000000001</v>
      </c>
      <c r="AU175" s="90">
        <f>AS175-AT175</f>
        <v>653.80200000000002</v>
      </c>
      <c r="AV175" s="7"/>
      <c r="AW175" s="24">
        <f>(AC175/W175)*100</f>
        <v>64.5</v>
      </c>
      <c r="AX175" s="11" t="s">
        <v>59</v>
      </c>
      <c r="AY175" s="24">
        <f>(AK175/(AJ175+AK175))*100</f>
        <v>2.2261798753339268</v>
      </c>
      <c r="AZ175" s="11">
        <f>(AN175/AJ175)*100</f>
        <v>2.2768670309653913</v>
      </c>
      <c r="BA175" s="4"/>
      <c r="BB175" s="11" t="s">
        <v>76</v>
      </c>
      <c r="BC175" s="11" t="s">
        <v>76</v>
      </c>
      <c r="BD175" s="11" t="s">
        <v>75</v>
      </c>
    </row>
    <row r="176" spans="2:56" ht="16.5" thickBot="1">
      <c r="B176" s="18"/>
      <c r="C176" s="16"/>
      <c r="D176" s="16"/>
      <c r="E176" s="4"/>
      <c r="F176" s="12"/>
      <c r="G176" s="12"/>
      <c r="H176" s="12"/>
      <c r="I176" s="12"/>
      <c r="J176" s="12"/>
      <c r="K176" s="12"/>
      <c r="L176" s="4"/>
      <c r="M176" s="12"/>
      <c r="N176" s="12"/>
      <c r="O176" s="4"/>
      <c r="P176" s="13"/>
      <c r="Q176" s="4"/>
      <c r="R176" s="12"/>
      <c r="S176" s="12"/>
      <c r="T176" s="12"/>
      <c r="U176" s="12"/>
      <c r="V176" s="12"/>
      <c r="W176" s="12"/>
      <c r="X176" s="4"/>
      <c r="Y176" s="12"/>
      <c r="Z176" s="12"/>
      <c r="AA176" s="26"/>
      <c r="AB176" s="28"/>
      <c r="AC176" s="177"/>
      <c r="AD176" s="33"/>
      <c r="AE176" s="32"/>
      <c r="AF176" s="30"/>
      <c r="AG176" s="28"/>
      <c r="AH176" s="35"/>
      <c r="AI176" s="7"/>
      <c r="AJ176" s="12"/>
      <c r="AK176" s="88"/>
      <c r="AL176" s="12"/>
      <c r="AM176" s="12"/>
      <c r="AN176" s="12"/>
      <c r="AO176" s="6"/>
      <c r="AP176" s="12"/>
      <c r="AQ176" s="12"/>
      <c r="AR176" s="12"/>
      <c r="AS176" s="12"/>
      <c r="AT176" s="12"/>
      <c r="AU176" s="12"/>
      <c r="AV176" s="7"/>
      <c r="AW176" s="12"/>
      <c r="AX176" s="12" t="s">
        <v>10</v>
      </c>
      <c r="AY176" s="12"/>
      <c r="AZ176" s="12"/>
      <c r="BA176" s="4"/>
      <c r="BB176" s="12"/>
      <c r="BC176" s="12"/>
      <c r="BD176" s="14"/>
    </row>
    <row r="177" spans="2:56" ht="16.5" thickBot="1">
      <c r="AC177" s="178"/>
    </row>
    <row r="178" spans="2:56" ht="15.75">
      <c r="B178" s="17">
        <v>41053</v>
      </c>
      <c r="C178" s="15" t="s">
        <v>0</v>
      </c>
      <c r="D178" s="19">
        <v>7.5</v>
      </c>
      <c r="E178" s="4"/>
      <c r="F178" s="11">
        <v>0</v>
      </c>
      <c r="G178" s="11">
        <v>0</v>
      </c>
      <c r="H178" s="11">
        <v>0</v>
      </c>
      <c r="I178" s="11">
        <v>0</v>
      </c>
      <c r="J178" s="11">
        <v>0.5</v>
      </c>
      <c r="K178" s="11">
        <f>SUM(F178:J178)</f>
        <v>0.5</v>
      </c>
      <c r="L178" s="4"/>
      <c r="M178" s="11">
        <v>0</v>
      </c>
      <c r="N178" s="11">
        <v>0</v>
      </c>
      <c r="O178" s="4"/>
      <c r="P178" s="21">
        <f>D178-(M178+N178)</f>
        <v>7.5</v>
      </c>
      <c r="Q178" s="4"/>
      <c r="R178" s="11" t="s">
        <v>66</v>
      </c>
      <c r="S178" s="23">
        <v>0.183</v>
      </c>
      <c r="T178" s="23">
        <v>0.183</v>
      </c>
      <c r="U178" s="23">
        <f>S178+T178</f>
        <v>0.36599999999999999</v>
      </c>
      <c r="V178" s="11">
        <v>80</v>
      </c>
      <c r="W178" s="24">
        <f>P178*V178</f>
        <v>600</v>
      </c>
      <c r="X178" s="4"/>
      <c r="Y178" s="22">
        <v>573</v>
      </c>
      <c r="Z178" s="22">
        <v>573</v>
      </c>
      <c r="AA178" s="25">
        <v>0</v>
      </c>
      <c r="AB178" s="27">
        <v>0</v>
      </c>
      <c r="AC178" s="176">
        <v>573</v>
      </c>
      <c r="AD178" s="34"/>
      <c r="AE178" s="31">
        <v>4</v>
      </c>
      <c r="AF178" s="29">
        <v>4</v>
      </c>
      <c r="AG178" s="27">
        <v>0</v>
      </c>
      <c r="AH178" s="27">
        <v>4</v>
      </c>
      <c r="AI178" s="7"/>
      <c r="AJ178" s="24">
        <f>AC178*U178</f>
        <v>209.71799999999999</v>
      </c>
      <c r="AK178" s="87">
        <v>2.88</v>
      </c>
      <c r="AL178" s="11">
        <v>7.72</v>
      </c>
      <c r="AM178" s="11">
        <v>0</v>
      </c>
      <c r="AN178" s="24">
        <f>AK178+AM178</f>
        <v>2.88</v>
      </c>
      <c r="AO178" s="6"/>
      <c r="AP178" s="11">
        <v>0</v>
      </c>
      <c r="AQ178" s="11">
        <v>2</v>
      </c>
      <c r="AR178" s="11">
        <f>100- ((AP178+AQ178)/(AC178*2))*100</f>
        <v>99.825479930191975</v>
      </c>
      <c r="AS178" s="90">
        <f>AU175</f>
        <v>653.80200000000002</v>
      </c>
      <c r="AT178" s="90">
        <f>AJ178+AK178+AL178+AM178</f>
        <v>220.31799999999998</v>
      </c>
      <c r="AU178" s="90">
        <f>AS178-AT178</f>
        <v>433.48400000000004</v>
      </c>
      <c r="AV178" s="7"/>
      <c r="AW178" s="24">
        <f>(AC178/W178)*100</f>
        <v>95.5</v>
      </c>
      <c r="AX178" s="11" t="s">
        <v>59</v>
      </c>
      <c r="AY178" s="24">
        <f>(AK178/(AJ178+AK178))*100</f>
        <v>1.3546693760054187</v>
      </c>
      <c r="AZ178" s="11">
        <f>(AN178/AJ178)*100</f>
        <v>1.3732726804566131</v>
      </c>
      <c r="BA178" s="4"/>
      <c r="BB178" s="11" t="s">
        <v>76</v>
      </c>
      <c r="BC178" s="11" t="s">
        <v>76</v>
      </c>
      <c r="BD178" s="11" t="s">
        <v>75</v>
      </c>
    </row>
    <row r="179" spans="2:56" ht="16.5" thickBot="1">
      <c r="B179" s="18"/>
      <c r="C179" s="16"/>
      <c r="D179" s="16"/>
      <c r="E179" s="4"/>
      <c r="F179" s="12"/>
      <c r="G179" s="12"/>
      <c r="H179" s="12"/>
      <c r="I179" s="12"/>
      <c r="J179" s="12"/>
      <c r="K179" s="12"/>
      <c r="L179" s="4"/>
      <c r="M179" s="12"/>
      <c r="N179" s="12"/>
      <c r="O179" s="4"/>
      <c r="P179" s="13"/>
      <c r="Q179" s="4"/>
      <c r="R179" s="12"/>
      <c r="S179" s="12"/>
      <c r="T179" s="12"/>
      <c r="U179" s="12"/>
      <c r="V179" s="12"/>
      <c r="W179" s="12"/>
      <c r="X179" s="4"/>
      <c r="Y179" s="12"/>
      <c r="Z179" s="12"/>
      <c r="AA179" s="26"/>
      <c r="AB179" s="28"/>
      <c r="AC179" s="177"/>
      <c r="AD179" s="33"/>
      <c r="AE179" s="32"/>
      <c r="AF179" s="30"/>
      <c r="AG179" s="28"/>
      <c r="AH179" s="35"/>
      <c r="AI179" s="7"/>
      <c r="AJ179" s="12"/>
      <c r="AK179" s="88"/>
      <c r="AL179" s="12"/>
      <c r="AM179" s="12"/>
      <c r="AN179" s="12"/>
      <c r="AO179" s="6"/>
      <c r="AP179" s="12"/>
      <c r="AQ179" s="12"/>
      <c r="AR179" s="12"/>
      <c r="AS179" s="12"/>
      <c r="AT179" s="12"/>
      <c r="AU179" s="12"/>
      <c r="AV179" s="7"/>
      <c r="AW179" s="12"/>
      <c r="AX179" s="12" t="s">
        <v>10</v>
      </c>
      <c r="AY179" s="12"/>
      <c r="AZ179" s="12"/>
      <c r="BA179" s="4"/>
      <c r="BB179" s="12"/>
      <c r="BC179" s="12"/>
      <c r="BD179" s="14"/>
    </row>
    <row r="180" spans="2:56" ht="16.5" thickBot="1">
      <c r="AC180" s="178"/>
    </row>
    <row r="181" spans="2:56" ht="15.75">
      <c r="B181" s="17">
        <v>41053</v>
      </c>
      <c r="C181" s="15" t="s">
        <v>1</v>
      </c>
      <c r="D181" s="19">
        <v>7.5</v>
      </c>
      <c r="E181" s="4"/>
      <c r="F181" s="11">
        <v>0</v>
      </c>
      <c r="G181" s="11">
        <v>0</v>
      </c>
      <c r="H181" s="11">
        <v>0</v>
      </c>
      <c r="I181" s="11">
        <v>2.25</v>
      </c>
      <c r="J181" s="11">
        <v>0</v>
      </c>
      <c r="K181" s="11">
        <f>SUM(F181:J181)</f>
        <v>2.25</v>
      </c>
      <c r="L181" s="4"/>
      <c r="M181" s="11">
        <v>2.5</v>
      </c>
      <c r="N181" s="11">
        <v>0</v>
      </c>
      <c r="O181" s="4"/>
      <c r="P181" s="21">
        <f>D181-(M181+N181)</f>
        <v>5</v>
      </c>
      <c r="Q181" s="4"/>
      <c r="R181" s="11" t="s">
        <v>66</v>
      </c>
      <c r="S181" s="23">
        <v>0.183</v>
      </c>
      <c r="T181" s="23">
        <v>0.183</v>
      </c>
      <c r="U181" s="23">
        <f>S181+T181</f>
        <v>0.36599999999999999</v>
      </c>
      <c r="V181" s="11">
        <v>80</v>
      </c>
      <c r="W181" s="24">
        <f>P181*V181</f>
        <v>400</v>
      </c>
      <c r="X181" s="4"/>
      <c r="Y181" s="22">
        <v>170</v>
      </c>
      <c r="Z181" s="22">
        <v>170</v>
      </c>
      <c r="AA181" s="25">
        <v>0</v>
      </c>
      <c r="AB181" s="27">
        <v>0</v>
      </c>
      <c r="AC181" s="176">
        <v>170</v>
      </c>
      <c r="AD181" s="34"/>
      <c r="AE181" s="31">
        <v>4</v>
      </c>
      <c r="AF181" s="29">
        <v>4</v>
      </c>
      <c r="AG181" s="27">
        <v>0</v>
      </c>
      <c r="AH181" s="27">
        <v>4</v>
      </c>
      <c r="AI181" s="7"/>
      <c r="AJ181" s="24">
        <f>AC181*U181</f>
        <v>62.22</v>
      </c>
      <c r="AK181" s="87">
        <v>1.22</v>
      </c>
      <c r="AL181" s="11">
        <v>3.21</v>
      </c>
      <c r="AM181" s="11">
        <v>0</v>
      </c>
      <c r="AN181" s="24">
        <f>AK181+AM181</f>
        <v>1.22</v>
      </c>
      <c r="AO181" s="6"/>
      <c r="AP181" s="11">
        <v>0</v>
      </c>
      <c r="AQ181" s="11">
        <v>0</v>
      </c>
      <c r="AR181" s="11">
        <f>100- ((AP181+AQ181)/(AC181*2))*100</f>
        <v>100</v>
      </c>
      <c r="AS181" s="90">
        <f>AU178</f>
        <v>433.48400000000004</v>
      </c>
      <c r="AT181" s="90">
        <f>AJ181+AK181+AL181+AM181</f>
        <v>66.649999999999991</v>
      </c>
      <c r="AU181" s="90">
        <f>AS181-AT181</f>
        <v>366.83400000000006</v>
      </c>
      <c r="AV181" s="7"/>
      <c r="AW181" s="24">
        <f>(AC181/W181)*100</f>
        <v>42.5</v>
      </c>
      <c r="AX181" s="11" t="s">
        <v>59</v>
      </c>
      <c r="AY181" s="24">
        <f>(AK181/(AJ181+AK181))*100</f>
        <v>1.9230769230769231</v>
      </c>
      <c r="AZ181" s="11">
        <f>(AN181/AJ181)*100</f>
        <v>1.9607843137254901</v>
      </c>
      <c r="BA181" s="4"/>
      <c r="BB181" s="11" t="s">
        <v>76</v>
      </c>
      <c r="BC181" s="11" t="s">
        <v>76</v>
      </c>
      <c r="BD181" s="11" t="s">
        <v>75</v>
      </c>
    </row>
    <row r="182" spans="2:56" ht="16.5" thickBot="1">
      <c r="B182" s="18"/>
      <c r="C182" s="16"/>
      <c r="D182" s="16"/>
      <c r="E182" s="4"/>
      <c r="F182" s="12"/>
      <c r="G182" s="12"/>
      <c r="H182" s="12"/>
      <c r="I182" s="12"/>
      <c r="J182" s="12"/>
      <c r="K182" s="12"/>
      <c r="L182" s="4"/>
      <c r="M182" s="12"/>
      <c r="N182" s="12"/>
      <c r="O182" s="4"/>
      <c r="P182" s="13"/>
      <c r="Q182" s="4"/>
      <c r="R182" s="12"/>
      <c r="S182" s="12"/>
      <c r="T182" s="12"/>
      <c r="U182" s="12"/>
      <c r="V182" s="12"/>
      <c r="W182" s="12"/>
      <c r="X182" s="4"/>
      <c r="Y182" s="12"/>
      <c r="Z182" s="12"/>
      <c r="AA182" s="26"/>
      <c r="AB182" s="28"/>
      <c r="AC182" s="177"/>
      <c r="AD182" s="33"/>
      <c r="AE182" s="32"/>
      <c r="AF182" s="30"/>
      <c r="AG182" s="28"/>
      <c r="AH182" s="35"/>
      <c r="AI182" s="7"/>
      <c r="AJ182" s="12"/>
      <c r="AK182" s="88"/>
      <c r="AL182" s="12"/>
      <c r="AM182" s="12"/>
      <c r="AN182" s="12"/>
      <c r="AO182" s="6"/>
      <c r="AP182" s="12"/>
      <c r="AQ182" s="12"/>
      <c r="AR182" s="12"/>
      <c r="AS182" s="12"/>
      <c r="AT182" s="12"/>
      <c r="AU182" s="12"/>
      <c r="AV182" s="7"/>
      <c r="AW182" s="12"/>
      <c r="AX182" s="12" t="s">
        <v>10</v>
      </c>
      <c r="AY182" s="12"/>
      <c r="AZ182" s="12"/>
      <c r="BA182" s="4"/>
      <c r="BB182" s="12"/>
      <c r="BC182" s="12"/>
      <c r="BD182" s="14"/>
    </row>
    <row r="183" spans="2:56" ht="16.5" thickBot="1">
      <c r="AC183" s="178"/>
    </row>
    <row r="184" spans="2:56" ht="15.75">
      <c r="B184" s="17">
        <v>41054</v>
      </c>
      <c r="C184" s="15" t="s">
        <v>0</v>
      </c>
      <c r="D184" s="19">
        <v>7.5</v>
      </c>
      <c r="E184" s="4"/>
      <c r="F184" s="11">
        <v>0</v>
      </c>
      <c r="G184" s="11">
        <v>0</v>
      </c>
      <c r="H184" s="11">
        <v>0</v>
      </c>
      <c r="I184" s="11">
        <v>0</v>
      </c>
      <c r="J184" s="11">
        <v>0.66</v>
      </c>
      <c r="K184" s="11">
        <f>SUM(F184:J184)</f>
        <v>0.66</v>
      </c>
      <c r="L184" s="4"/>
      <c r="M184" s="11">
        <v>0</v>
      </c>
      <c r="N184" s="11">
        <v>0</v>
      </c>
      <c r="O184" s="4"/>
      <c r="P184" s="21">
        <f>D184-(M184+N184)</f>
        <v>7.5</v>
      </c>
      <c r="Q184" s="4"/>
      <c r="R184" s="11" t="s">
        <v>66</v>
      </c>
      <c r="S184" s="23">
        <v>0.183</v>
      </c>
      <c r="T184" s="23">
        <v>0.183</v>
      </c>
      <c r="U184" s="23">
        <f>S184+T184</f>
        <v>0.36599999999999999</v>
      </c>
      <c r="V184" s="11">
        <v>80</v>
      </c>
      <c r="W184" s="24">
        <f>P184*V184</f>
        <v>600</v>
      </c>
      <c r="X184" s="4"/>
      <c r="Y184" s="22">
        <v>544</v>
      </c>
      <c r="Z184" s="22">
        <v>544</v>
      </c>
      <c r="AA184" s="25">
        <v>0</v>
      </c>
      <c r="AB184" s="27">
        <v>0</v>
      </c>
      <c r="AC184" s="176">
        <v>544</v>
      </c>
      <c r="AD184" s="34"/>
      <c r="AE184" s="31">
        <v>11</v>
      </c>
      <c r="AF184" s="29">
        <v>11</v>
      </c>
      <c r="AG184" s="27">
        <v>0</v>
      </c>
      <c r="AH184" s="27">
        <v>11</v>
      </c>
      <c r="AI184" s="7"/>
      <c r="AJ184" s="24">
        <f>AC184*U184</f>
        <v>199.10399999999998</v>
      </c>
      <c r="AK184" s="87">
        <v>3.76</v>
      </c>
      <c r="AL184" s="11">
        <v>7.53</v>
      </c>
      <c r="AM184" s="11">
        <v>0</v>
      </c>
      <c r="AN184" s="24">
        <f>AK184+AM184</f>
        <v>3.76</v>
      </c>
      <c r="AO184" s="6"/>
      <c r="AP184" s="11">
        <v>0</v>
      </c>
      <c r="AQ184" s="11">
        <v>27</v>
      </c>
      <c r="AR184" s="11">
        <f>100- ((AP184+AQ184)/(AC184*2))*100</f>
        <v>97.518382352941174</v>
      </c>
      <c r="AS184" s="90">
        <f>AU181</f>
        <v>366.83400000000006</v>
      </c>
      <c r="AT184" s="90">
        <f>AJ184+AK184+AL184+AM184</f>
        <v>210.39399999999998</v>
      </c>
      <c r="AU184" s="90">
        <f>AS184-AT184</f>
        <v>156.44000000000008</v>
      </c>
      <c r="AV184" s="7"/>
      <c r="AW184" s="24">
        <f>(AC184/W184)*100</f>
        <v>90.666666666666657</v>
      </c>
      <c r="AX184" s="11" t="s">
        <v>59</v>
      </c>
      <c r="AY184" s="24">
        <f>(AK184/(AJ184+AK184))*100</f>
        <v>1.8534584746431109</v>
      </c>
      <c r="AZ184" s="11">
        <f>(AN184/AJ184)*100</f>
        <v>1.8884603021536484</v>
      </c>
      <c r="BA184" s="4"/>
      <c r="BB184" s="11" t="s">
        <v>76</v>
      </c>
      <c r="BC184" s="11" t="s">
        <v>76</v>
      </c>
      <c r="BD184" s="11" t="s">
        <v>75</v>
      </c>
    </row>
    <row r="185" spans="2:56" ht="16.5" thickBot="1">
      <c r="B185" s="18"/>
      <c r="C185" s="16"/>
      <c r="D185" s="16"/>
      <c r="E185" s="4"/>
      <c r="F185" s="12"/>
      <c r="G185" s="12"/>
      <c r="H185" s="12"/>
      <c r="I185" s="12"/>
      <c r="J185" s="12"/>
      <c r="K185" s="12"/>
      <c r="L185" s="4"/>
      <c r="M185" s="12"/>
      <c r="N185" s="12"/>
      <c r="O185" s="4"/>
      <c r="P185" s="13"/>
      <c r="Q185" s="4"/>
      <c r="R185" s="12"/>
      <c r="S185" s="12"/>
      <c r="T185" s="12"/>
      <c r="U185" s="12"/>
      <c r="V185" s="12"/>
      <c r="W185" s="12"/>
      <c r="X185" s="4"/>
      <c r="Y185" s="12"/>
      <c r="Z185" s="12"/>
      <c r="AA185" s="26"/>
      <c r="AB185" s="28"/>
      <c r="AC185" s="177"/>
      <c r="AD185" s="33"/>
      <c r="AE185" s="32"/>
      <c r="AF185" s="30"/>
      <c r="AG185" s="28"/>
      <c r="AH185" s="35"/>
      <c r="AI185" s="7"/>
      <c r="AJ185" s="12"/>
      <c r="AK185" s="88"/>
      <c r="AL185" s="12"/>
      <c r="AM185" s="12"/>
      <c r="AN185" s="12"/>
      <c r="AO185" s="6"/>
      <c r="AP185" s="12"/>
      <c r="AQ185" s="12"/>
      <c r="AR185" s="12"/>
      <c r="AS185" s="12"/>
      <c r="AT185" s="12"/>
      <c r="AU185" s="12"/>
      <c r="AV185" s="7"/>
      <c r="AW185" s="12"/>
      <c r="AX185" s="12" t="s">
        <v>10</v>
      </c>
      <c r="AY185" s="12"/>
      <c r="AZ185" s="12"/>
      <c r="BA185" s="4"/>
      <c r="BB185" s="12"/>
      <c r="BC185" s="12"/>
      <c r="BD185" s="14"/>
    </row>
    <row r="186" spans="2:56" ht="15.75" thickBot="1"/>
    <row r="187" spans="2:56" ht="15.75">
      <c r="B187" s="17">
        <v>41054</v>
      </c>
      <c r="C187" s="15" t="s">
        <v>1</v>
      </c>
      <c r="D187" s="19">
        <v>7.5</v>
      </c>
      <c r="E187" s="4"/>
      <c r="F187" s="11">
        <v>0</v>
      </c>
      <c r="G187" s="11">
        <v>0</v>
      </c>
      <c r="H187" s="11">
        <v>0</v>
      </c>
      <c r="I187" s="11">
        <v>0</v>
      </c>
      <c r="J187" s="11">
        <v>0.33</v>
      </c>
      <c r="K187" s="11">
        <f>SUM(F187:J187)</f>
        <v>0.33</v>
      </c>
      <c r="L187" s="4"/>
      <c r="M187" s="11">
        <v>2.5</v>
      </c>
      <c r="N187" s="11">
        <v>0</v>
      </c>
      <c r="O187" s="4"/>
      <c r="P187" s="21">
        <f>D187-(M187+N187)</f>
        <v>5</v>
      </c>
      <c r="Q187" s="4"/>
      <c r="R187" s="11" t="s">
        <v>66</v>
      </c>
      <c r="S187" s="23">
        <v>0.183</v>
      </c>
      <c r="T187" s="23">
        <v>0.183</v>
      </c>
      <c r="U187" s="23">
        <f>S187+T187</f>
        <v>0.36599999999999999</v>
      </c>
      <c r="V187" s="11">
        <v>80</v>
      </c>
      <c r="W187" s="24">
        <f>P187*V187</f>
        <v>400</v>
      </c>
      <c r="X187" s="4"/>
      <c r="Y187" s="22">
        <v>267</v>
      </c>
      <c r="Z187" s="22">
        <v>267</v>
      </c>
      <c r="AA187" s="25">
        <v>0</v>
      </c>
      <c r="AB187" s="27">
        <v>0</v>
      </c>
      <c r="AC187" s="176">
        <v>267</v>
      </c>
      <c r="AD187" s="34"/>
      <c r="AE187" s="31">
        <v>9</v>
      </c>
      <c r="AF187" s="29">
        <v>9</v>
      </c>
      <c r="AG187" s="27">
        <v>0</v>
      </c>
      <c r="AH187" s="27">
        <v>9</v>
      </c>
      <c r="AI187" s="7"/>
      <c r="AJ187" s="24">
        <f>AC187*U187</f>
        <v>97.721999999999994</v>
      </c>
      <c r="AK187" s="87">
        <v>2.92</v>
      </c>
      <c r="AL187" s="11">
        <v>3.9</v>
      </c>
      <c r="AM187" s="11">
        <v>0</v>
      </c>
      <c r="AN187" s="24">
        <f>AK187+AM187</f>
        <v>2.92</v>
      </c>
      <c r="AO187" s="6"/>
      <c r="AP187" s="11">
        <v>0</v>
      </c>
      <c r="AQ187" s="11">
        <v>0</v>
      </c>
      <c r="AR187" s="11">
        <f>100- ((AP187+AQ187)/(AC187*2))*100</f>
        <v>100</v>
      </c>
      <c r="AS187" s="90">
        <f>AU184</f>
        <v>156.44000000000008</v>
      </c>
      <c r="AT187" s="90">
        <f>AJ187+AK187+AL187+AM187</f>
        <v>104.542</v>
      </c>
      <c r="AU187" s="90">
        <f>AS187-AT187</f>
        <v>51.898000000000081</v>
      </c>
      <c r="AV187" s="7"/>
      <c r="AW187" s="24">
        <f>(AC187/W187)*100</f>
        <v>66.75</v>
      </c>
      <c r="AX187" s="11" t="s">
        <v>59</v>
      </c>
      <c r="AY187" s="24">
        <f>(AK187/(AJ187+AK187))*100</f>
        <v>2.9013731841577077</v>
      </c>
      <c r="AZ187" s="11">
        <f>(AN187/AJ187)*100</f>
        <v>2.9880681934467161</v>
      </c>
      <c r="BA187" s="4"/>
      <c r="BB187" s="11" t="s">
        <v>76</v>
      </c>
      <c r="BC187" s="11" t="s">
        <v>76</v>
      </c>
      <c r="BD187" s="11" t="s">
        <v>75</v>
      </c>
    </row>
    <row r="188" spans="2:56" ht="16.5" thickBot="1">
      <c r="B188" s="18"/>
      <c r="C188" s="16"/>
      <c r="D188" s="16"/>
      <c r="E188" s="4"/>
      <c r="F188" s="12"/>
      <c r="G188" s="12"/>
      <c r="H188" s="12"/>
      <c r="I188" s="12"/>
      <c r="J188" s="12"/>
      <c r="K188" s="12"/>
      <c r="L188" s="4"/>
      <c r="M188" s="12"/>
      <c r="N188" s="12"/>
      <c r="O188" s="4"/>
      <c r="P188" s="13"/>
      <c r="Q188" s="4"/>
      <c r="R188" s="12"/>
      <c r="S188" s="12"/>
      <c r="T188" s="12"/>
      <c r="U188" s="12"/>
      <c r="V188" s="12"/>
      <c r="W188" s="12"/>
      <c r="X188" s="4"/>
      <c r="Y188" s="12"/>
      <c r="Z188" s="12"/>
      <c r="AA188" s="26"/>
      <c r="AB188" s="28"/>
      <c r="AC188" s="177"/>
      <c r="AD188" s="33"/>
      <c r="AE188" s="32"/>
      <c r="AF188" s="30"/>
      <c r="AG188" s="28"/>
      <c r="AH188" s="35"/>
      <c r="AI188" s="7"/>
      <c r="AJ188" s="12"/>
      <c r="AK188" s="88"/>
      <c r="AL188" s="12"/>
      <c r="AM188" s="12"/>
      <c r="AN188" s="12"/>
      <c r="AO188" s="6"/>
      <c r="AP188" s="12"/>
      <c r="AQ188" s="12"/>
      <c r="AR188" s="12"/>
      <c r="AS188" s="12"/>
      <c r="AT188" s="12"/>
      <c r="AU188" s="12"/>
      <c r="AV188" s="7"/>
      <c r="AW188" s="12"/>
      <c r="AX188" s="12" t="s">
        <v>10</v>
      </c>
      <c r="AY188" s="12"/>
      <c r="AZ188" s="12"/>
      <c r="BA188" s="4"/>
      <c r="BB188" s="12"/>
      <c r="BC188" s="12"/>
      <c r="BD188" s="14"/>
    </row>
    <row r="189" spans="2:56" ht="15.75" thickBot="1"/>
    <row r="190" spans="2:56" ht="15.75">
      <c r="B190" s="17">
        <v>41054</v>
      </c>
      <c r="C190" s="15" t="s">
        <v>65</v>
      </c>
      <c r="D190" s="19">
        <v>8</v>
      </c>
      <c r="E190" s="4"/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f>SUM(F190:J190)</f>
        <v>0</v>
      </c>
      <c r="L190" s="4"/>
      <c r="M190" s="11">
        <v>0</v>
      </c>
      <c r="N190" s="11">
        <v>1</v>
      </c>
      <c r="O190" s="4"/>
      <c r="P190" s="21">
        <f>D190-(M190+N190)</f>
        <v>7</v>
      </c>
      <c r="Q190" s="4"/>
      <c r="R190" s="11" t="s">
        <v>66</v>
      </c>
      <c r="S190" s="23">
        <v>0.183</v>
      </c>
      <c r="T190" s="23">
        <v>0.183</v>
      </c>
      <c r="U190" s="23">
        <f>S190+T190</f>
        <v>0.36599999999999999</v>
      </c>
      <c r="V190" s="11">
        <v>80</v>
      </c>
      <c r="W190" s="24">
        <f>P190*V190</f>
        <v>560</v>
      </c>
      <c r="X190" s="4"/>
      <c r="Y190" s="22">
        <v>459</v>
      </c>
      <c r="Z190" s="22">
        <v>459</v>
      </c>
      <c r="AA190" s="25">
        <v>0</v>
      </c>
      <c r="AB190" s="27">
        <v>0</v>
      </c>
      <c r="AC190" s="176">
        <v>459</v>
      </c>
      <c r="AD190" s="34"/>
      <c r="AE190" s="31">
        <v>16</v>
      </c>
      <c r="AF190" s="29">
        <v>16</v>
      </c>
      <c r="AG190" s="27">
        <v>0</v>
      </c>
      <c r="AH190" s="27">
        <v>16</v>
      </c>
      <c r="AI190" s="7"/>
      <c r="AJ190" s="24">
        <f>AC190*U190</f>
        <v>167.994</v>
      </c>
      <c r="AK190" s="87">
        <v>3</v>
      </c>
      <c r="AL190" s="11">
        <v>8</v>
      </c>
      <c r="AM190" s="11">
        <v>0</v>
      </c>
      <c r="AN190" s="24">
        <f>AK190+AM190</f>
        <v>3</v>
      </c>
      <c r="AO190" s="6"/>
      <c r="AP190" s="11">
        <v>0</v>
      </c>
      <c r="AQ190" s="11">
        <v>1</v>
      </c>
      <c r="AR190" s="11">
        <f>100- ((AP190+AQ190)/(AC190*2))*100</f>
        <v>99.891067538126364</v>
      </c>
      <c r="AS190" s="90">
        <f>AU187</f>
        <v>51.898000000000081</v>
      </c>
      <c r="AT190" s="90">
        <f>AJ190+AK190+AL190+AM190</f>
        <v>178.994</v>
      </c>
      <c r="AU190" s="90">
        <f>AS190-AT190</f>
        <v>-127.09599999999992</v>
      </c>
      <c r="AV190" s="7"/>
      <c r="AW190" s="24">
        <f>(AC190/W190)*100</f>
        <v>81.964285714285708</v>
      </c>
      <c r="AX190" s="11" t="s">
        <v>59</v>
      </c>
      <c r="AY190" s="24">
        <f>(AK190/(AJ190+AK190))*100</f>
        <v>1.754447524474543</v>
      </c>
      <c r="AZ190" s="11">
        <f>(AN190/AJ190)*100</f>
        <v>1.785778063502268</v>
      </c>
      <c r="BA190" s="4"/>
      <c r="BB190" s="11" t="s">
        <v>76</v>
      </c>
      <c r="BC190" s="11" t="s">
        <v>76</v>
      </c>
      <c r="BD190" s="11" t="s">
        <v>75</v>
      </c>
    </row>
    <row r="191" spans="2:56" ht="16.5" thickBot="1">
      <c r="B191" s="18"/>
      <c r="C191" s="16"/>
      <c r="D191" s="16"/>
      <c r="E191" s="4"/>
      <c r="F191" s="12"/>
      <c r="G191" s="12"/>
      <c r="H191" s="12"/>
      <c r="I191" s="12"/>
      <c r="J191" s="12"/>
      <c r="K191" s="12"/>
      <c r="L191" s="4"/>
      <c r="M191" s="12"/>
      <c r="N191" s="12"/>
      <c r="O191" s="4"/>
      <c r="P191" s="13"/>
      <c r="Q191" s="4"/>
      <c r="R191" s="12"/>
      <c r="S191" s="12"/>
      <c r="T191" s="12"/>
      <c r="U191" s="12"/>
      <c r="V191" s="12"/>
      <c r="W191" s="12"/>
      <c r="X191" s="4"/>
      <c r="Y191" s="12"/>
      <c r="Z191" s="12"/>
      <c r="AA191" s="26"/>
      <c r="AB191" s="28"/>
      <c r="AC191" s="177"/>
      <c r="AD191" s="33"/>
      <c r="AE191" s="32"/>
      <c r="AF191" s="30"/>
      <c r="AG191" s="28"/>
      <c r="AH191" s="35"/>
      <c r="AI191" s="7"/>
      <c r="AJ191" s="12"/>
      <c r="AK191" s="88"/>
      <c r="AL191" s="12"/>
      <c r="AM191" s="12"/>
      <c r="AN191" s="12"/>
      <c r="AO191" s="6"/>
      <c r="AP191" s="12"/>
      <c r="AQ191" s="12"/>
      <c r="AR191" s="12"/>
      <c r="AS191" s="12"/>
      <c r="AT191" s="12"/>
      <c r="AU191" s="12"/>
      <c r="AV191" s="7"/>
      <c r="AW191" s="12"/>
      <c r="AX191" s="12" t="s">
        <v>10</v>
      </c>
      <c r="AY191" s="12"/>
      <c r="AZ191" s="12"/>
      <c r="BA191" s="4"/>
      <c r="BB191" s="12"/>
      <c r="BC191" s="12"/>
      <c r="BD191" s="14"/>
    </row>
    <row r="192" spans="2:56" ht="15.75" thickBot="1"/>
    <row r="193" spans="2:56">
      <c r="B193" s="57" t="s">
        <v>42</v>
      </c>
      <c r="C193" s="58" t="s">
        <v>2</v>
      </c>
      <c r="D193" s="59" t="s">
        <v>2</v>
      </c>
      <c r="E193" s="136"/>
      <c r="F193" s="718" t="s">
        <v>14</v>
      </c>
      <c r="G193" s="719"/>
      <c r="H193" s="719"/>
      <c r="I193" s="719"/>
      <c r="J193" s="719"/>
      <c r="K193" s="720"/>
      <c r="L193" s="19"/>
      <c r="M193" s="721" t="s">
        <v>43</v>
      </c>
      <c r="N193" s="722"/>
      <c r="O193" s="19"/>
      <c r="P193" s="91" t="s">
        <v>12</v>
      </c>
      <c r="Q193" s="136"/>
      <c r="R193" s="91" t="s">
        <v>24</v>
      </c>
      <c r="S193" s="718" t="s">
        <v>44</v>
      </c>
      <c r="T193" s="719"/>
      <c r="U193" s="720"/>
      <c r="V193" s="91" t="s">
        <v>39</v>
      </c>
      <c r="W193" s="137" t="s">
        <v>19</v>
      </c>
      <c r="X193" s="136" t="s">
        <v>10</v>
      </c>
      <c r="Y193" s="723" t="s">
        <v>15</v>
      </c>
      <c r="Z193" s="724"/>
      <c r="AA193" s="724"/>
      <c r="AB193" s="724"/>
      <c r="AC193" s="138" t="s">
        <v>19</v>
      </c>
      <c r="AD193" s="139"/>
      <c r="AE193" s="725" t="s">
        <v>55</v>
      </c>
      <c r="AF193" s="726"/>
      <c r="AG193" s="726"/>
      <c r="AH193" s="140" t="s">
        <v>57</v>
      </c>
      <c r="AI193" s="136"/>
      <c r="AJ193" s="141" t="s">
        <v>51</v>
      </c>
      <c r="AK193" s="142"/>
      <c r="AL193" s="143"/>
      <c r="AM193" s="144"/>
      <c r="AN193" s="91" t="s">
        <v>13</v>
      </c>
      <c r="AO193" s="136"/>
      <c r="AP193" s="743" t="s">
        <v>68</v>
      </c>
      <c r="AQ193" s="744"/>
      <c r="AR193" s="745"/>
      <c r="AS193" s="743" t="s">
        <v>52</v>
      </c>
      <c r="AT193" s="744"/>
      <c r="AU193" s="745"/>
      <c r="AV193" s="136"/>
      <c r="AW193" s="145" t="s">
        <v>32</v>
      </c>
      <c r="AX193" s="137" t="s">
        <v>32</v>
      </c>
      <c r="AY193" s="91" t="s">
        <v>29</v>
      </c>
      <c r="AZ193" s="91" t="s">
        <v>29</v>
      </c>
      <c r="BA193" s="136"/>
      <c r="BB193" s="19" t="s">
        <v>32</v>
      </c>
      <c r="BC193" s="19" t="s">
        <v>10</v>
      </c>
      <c r="BD193" s="146" t="s">
        <v>10</v>
      </c>
    </row>
    <row r="194" spans="2:56" ht="15.75" thickBot="1">
      <c r="B194" s="60" t="s">
        <v>10</v>
      </c>
      <c r="C194" s="49" t="s">
        <v>10</v>
      </c>
      <c r="D194" s="61" t="s">
        <v>12</v>
      </c>
      <c r="E194" s="5"/>
      <c r="F194" s="65" t="s">
        <v>4</v>
      </c>
      <c r="G194" s="65" t="s">
        <v>5</v>
      </c>
      <c r="H194" s="65" t="s">
        <v>6</v>
      </c>
      <c r="I194" s="65" t="s">
        <v>7</v>
      </c>
      <c r="J194" s="65" t="s">
        <v>9</v>
      </c>
      <c r="K194" s="65" t="s">
        <v>13</v>
      </c>
      <c r="L194" s="4"/>
      <c r="M194" s="67" t="s">
        <v>12</v>
      </c>
      <c r="N194" s="68" t="s">
        <v>46</v>
      </c>
      <c r="O194" s="3"/>
      <c r="P194" s="49" t="s">
        <v>3</v>
      </c>
      <c r="Q194" s="5"/>
      <c r="R194" s="49" t="s">
        <v>23</v>
      </c>
      <c r="S194" s="53" t="s">
        <v>16</v>
      </c>
      <c r="T194" s="49" t="s">
        <v>17</v>
      </c>
      <c r="U194" s="49" t="s">
        <v>45</v>
      </c>
      <c r="V194" s="49" t="s">
        <v>63</v>
      </c>
      <c r="W194" s="72" t="s">
        <v>21</v>
      </c>
      <c r="X194" s="5" t="s">
        <v>10</v>
      </c>
      <c r="Y194" s="713" t="s">
        <v>26</v>
      </c>
      <c r="Z194" s="714"/>
      <c r="AA194" s="714"/>
      <c r="AB194" s="715"/>
      <c r="AC194" s="39" t="s">
        <v>13</v>
      </c>
      <c r="AD194" s="8"/>
      <c r="AE194" s="716" t="s">
        <v>56</v>
      </c>
      <c r="AF194" s="717"/>
      <c r="AG194" s="717"/>
      <c r="AH194" s="82" t="s">
        <v>58</v>
      </c>
      <c r="AI194" s="5"/>
      <c r="AJ194" s="48" t="s">
        <v>33</v>
      </c>
      <c r="AK194" s="85" t="s">
        <v>27</v>
      </c>
      <c r="AL194" s="48" t="s">
        <v>35</v>
      </c>
      <c r="AM194" s="48" t="s">
        <v>36</v>
      </c>
      <c r="AN194" s="49" t="s">
        <v>40</v>
      </c>
      <c r="AO194" s="20"/>
      <c r="AP194" s="51"/>
      <c r="AQ194" s="52"/>
      <c r="AR194" s="53"/>
      <c r="AS194" s="51" t="s">
        <v>50</v>
      </c>
      <c r="AT194" s="52">
        <v>4</v>
      </c>
      <c r="AU194" s="53" t="s">
        <v>79</v>
      </c>
      <c r="AV194" s="5"/>
      <c r="AW194" s="76" t="s">
        <v>19</v>
      </c>
      <c r="AX194" s="72" t="s">
        <v>19</v>
      </c>
      <c r="AY194" s="49" t="s">
        <v>37</v>
      </c>
      <c r="AZ194" s="49" t="s">
        <v>38</v>
      </c>
      <c r="BA194" s="5"/>
      <c r="BB194" s="4" t="s">
        <v>19</v>
      </c>
      <c r="BC194" s="4" t="s">
        <v>37</v>
      </c>
      <c r="BD194" s="147" t="s">
        <v>38</v>
      </c>
    </row>
    <row r="195" spans="2:56" ht="15.75" thickBot="1">
      <c r="B195" s="62"/>
      <c r="C195" s="63"/>
      <c r="D195" s="64" t="s">
        <v>10</v>
      </c>
      <c r="E195" s="111"/>
      <c r="F195" s="148"/>
      <c r="G195" s="148"/>
      <c r="H195" s="148"/>
      <c r="I195" s="148" t="s">
        <v>8</v>
      </c>
      <c r="J195" s="148"/>
      <c r="K195" s="148"/>
      <c r="L195" s="16"/>
      <c r="M195" s="104" t="s">
        <v>20</v>
      </c>
      <c r="N195" s="148" t="s">
        <v>11</v>
      </c>
      <c r="O195" s="16"/>
      <c r="P195" s="63" t="s">
        <v>10</v>
      </c>
      <c r="Q195" s="111"/>
      <c r="R195" s="63"/>
      <c r="S195" s="149"/>
      <c r="T195" s="63"/>
      <c r="U195" s="63"/>
      <c r="V195" s="63" t="s">
        <v>18</v>
      </c>
      <c r="W195" s="150" t="s">
        <v>22</v>
      </c>
      <c r="X195" s="111"/>
      <c r="Y195" s="151" t="s">
        <v>16</v>
      </c>
      <c r="Z195" s="151" t="s">
        <v>17</v>
      </c>
      <c r="AA195" s="152" t="s">
        <v>25</v>
      </c>
      <c r="AB195" s="79" t="s">
        <v>28</v>
      </c>
      <c r="AC195" s="153"/>
      <c r="AD195" s="111"/>
      <c r="AE195" s="154" t="s">
        <v>16</v>
      </c>
      <c r="AF195" s="155" t="s">
        <v>17</v>
      </c>
      <c r="AG195" s="80" t="s">
        <v>28</v>
      </c>
      <c r="AH195" s="81" t="s">
        <v>28</v>
      </c>
      <c r="AI195" s="156"/>
      <c r="AJ195" s="63" t="s">
        <v>34</v>
      </c>
      <c r="AK195" s="157" t="s">
        <v>34</v>
      </c>
      <c r="AL195" s="63" t="s">
        <v>34</v>
      </c>
      <c r="AM195" s="63" t="s">
        <v>34</v>
      </c>
      <c r="AN195" s="63" t="s">
        <v>34</v>
      </c>
      <c r="AO195" s="111"/>
      <c r="AP195" s="158" t="s">
        <v>70</v>
      </c>
      <c r="AQ195" s="159" t="s">
        <v>69</v>
      </c>
      <c r="AR195" s="160" t="s">
        <v>71</v>
      </c>
      <c r="AS195" s="161" t="s">
        <v>48</v>
      </c>
      <c r="AT195" s="159" t="s">
        <v>47</v>
      </c>
      <c r="AU195" s="160" t="s">
        <v>49</v>
      </c>
      <c r="AV195" s="111"/>
      <c r="AW195" s="162" t="s">
        <v>29</v>
      </c>
      <c r="AX195" s="150" t="s">
        <v>29</v>
      </c>
      <c r="AY195" s="63"/>
      <c r="AZ195" s="63"/>
      <c r="BA195" s="111"/>
      <c r="BB195" s="163">
        <v>1</v>
      </c>
      <c r="BC195" s="164">
        <v>0</v>
      </c>
      <c r="BD195" s="115" t="s">
        <v>41</v>
      </c>
    </row>
    <row r="196" spans="2:56" ht="15.75">
      <c r="B196" s="17">
        <v>41055</v>
      </c>
      <c r="C196" s="15" t="s">
        <v>0</v>
      </c>
      <c r="D196" s="19">
        <v>7.5</v>
      </c>
      <c r="E196" s="4"/>
      <c r="F196" s="11">
        <v>3.5</v>
      </c>
      <c r="G196" s="11">
        <v>0</v>
      </c>
      <c r="H196" s="11">
        <v>0</v>
      </c>
      <c r="I196" s="11">
        <v>0</v>
      </c>
      <c r="J196" s="11">
        <v>0</v>
      </c>
      <c r="K196" s="11">
        <f>SUM(F196:J196)</f>
        <v>3.5</v>
      </c>
      <c r="L196" s="4"/>
      <c r="M196" s="11">
        <v>0</v>
      </c>
      <c r="N196" s="11">
        <v>0</v>
      </c>
      <c r="O196" s="4"/>
      <c r="P196" s="21">
        <f>D196-(M196+N196)</f>
        <v>7.5</v>
      </c>
      <c r="Q196" s="4"/>
      <c r="R196" s="11" t="s">
        <v>54</v>
      </c>
      <c r="S196" s="23">
        <v>0.12</v>
      </c>
      <c r="T196" s="23">
        <v>0.12</v>
      </c>
      <c r="U196" s="23">
        <f>S196+T196</f>
        <v>0.24</v>
      </c>
      <c r="V196" s="11">
        <v>80</v>
      </c>
      <c r="W196" s="24">
        <f>P196*V196</f>
        <v>600</v>
      </c>
      <c r="X196" s="4"/>
      <c r="Y196" s="22">
        <v>374</v>
      </c>
      <c r="Z196" s="22">
        <v>374</v>
      </c>
      <c r="AA196" s="25">
        <v>0</v>
      </c>
      <c r="AB196" s="27">
        <v>0</v>
      </c>
      <c r="AC196" s="176">
        <v>374</v>
      </c>
      <c r="AD196" s="34"/>
      <c r="AE196" s="31">
        <v>11</v>
      </c>
      <c r="AF196" s="29">
        <v>11</v>
      </c>
      <c r="AG196" s="27">
        <v>0</v>
      </c>
      <c r="AH196" s="27">
        <v>11</v>
      </c>
      <c r="AI196" s="7"/>
      <c r="AJ196" s="24">
        <f>AC196*U196</f>
        <v>89.759999999999991</v>
      </c>
      <c r="AK196" s="87">
        <v>2.56</v>
      </c>
      <c r="AL196" s="11">
        <v>4.5599999999999996</v>
      </c>
      <c r="AM196" s="11">
        <v>0</v>
      </c>
      <c r="AN196" s="24">
        <f>AK196+AM196</f>
        <v>2.56</v>
      </c>
      <c r="AO196" s="6"/>
      <c r="AP196" s="11">
        <v>0</v>
      </c>
      <c r="AQ196" s="11">
        <v>0</v>
      </c>
      <c r="AR196" s="11">
        <f>100- ((AP196+AQ196)/(AC196*2))*100</f>
        <v>100</v>
      </c>
      <c r="AS196" s="90">
        <v>680</v>
      </c>
      <c r="AT196" s="90">
        <f>AJ196+AK196+AL196+AM196</f>
        <v>96.88</v>
      </c>
      <c r="AU196" s="90">
        <f>AS196-AT196</f>
        <v>583.12</v>
      </c>
      <c r="AV196" s="7"/>
      <c r="AW196" s="24">
        <f>(AC196/W196)*100</f>
        <v>62.333333333333329</v>
      </c>
      <c r="AX196" s="11" t="s">
        <v>59</v>
      </c>
      <c r="AY196" s="24">
        <f>(AK196/(AJ196+AK196))*100</f>
        <v>2.7729636048526864</v>
      </c>
      <c r="AZ196" s="11">
        <f>(AN196/AJ196)*100</f>
        <v>2.8520499108734403</v>
      </c>
      <c r="BA196" s="4"/>
      <c r="BB196" s="11" t="s">
        <v>76</v>
      </c>
      <c r="BC196" s="11" t="s">
        <v>76</v>
      </c>
      <c r="BD196" s="11" t="s">
        <v>75</v>
      </c>
    </row>
    <row r="197" spans="2:56" ht="16.5" thickBot="1">
      <c r="B197" s="18"/>
      <c r="C197" s="16"/>
      <c r="D197" s="16"/>
      <c r="E197" s="4"/>
      <c r="F197" s="12"/>
      <c r="G197" s="12"/>
      <c r="H197" s="12"/>
      <c r="I197" s="12"/>
      <c r="J197" s="12"/>
      <c r="K197" s="12"/>
      <c r="L197" s="4"/>
      <c r="M197" s="12"/>
      <c r="N197" s="12"/>
      <c r="O197" s="4"/>
      <c r="P197" s="13"/>
      <c r="Q197" s="4"/>
      <c r="R197" s="12"/>
      <c r="S197" s="12"/>
      <c r="T197" s="12"/>
      <c r="U197" s="12"/>
      <c r="V197" s="12"/>
      <c r="W197" s="12"/>
      <c r="X197" s="4"/>
      <c r="Y197" s="12"/>
      <c r="Z197" s="12"/>
      <c r="AA197" s="26"/>
      <c r="AB197" s="28"/>
      <c r="AC197" s="177"/>
      <c r="AD197" s="33"/>
      <c r="AE197" s="32"/>
      <c r="AF197" s="30"/>
      <c r="AG197" s="28"/>
      <c r="AH197" s="35"/>
      <c r="AI197" s="7"/>
      <c r="AJ197" s="12"/>
      <c r="AK197" s="88"/>
      <c r="AL197" s="12"/>
      <c r="AM197" s="12"/>
      <c r="AN197" s="12"/>
      <c r="AO197" s="6"/>
      <c r="AP197" s="12"/>
      <c r="AQ197" s="12"/>
      <c r="AR197" s="12"/>
      <c r="AS197" s="12"/>
      <c r="AT197" s="12"/>
      <c r="AU197" s="12"/>
      <c r="AV197" s="7"/>
      <c r="AW197" s="12"/>
      <c r="AX197" s="12" t="s">
        <v>10</v>
      </c>
      <c r="AY197" s="12"/>
      <c r="AZ197" s="12"/>
      <c r="BA197" s="4"/>
      <c r="BB197" s="12"/>
      <c r="BC197" s="12"/>
      <c r="BD197" s="14"/>
    </row>
    <row r="198" spans="2:56" ht="15.75" thickBot="1"/>
    <row r="199" spans="2:56" ht="15.75">
      <c r="B199" s="17">
        <v>41055</v>
      </c>
      <c r="C199" s="15" t="s">
        <v>1</v>
      </c>
      <c r="D199" s="19">
        <v>7.5</v>
      </c>
      <c r="E199" s="4"/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f>SUM(F199:J199)</f>
        <v>0</v>
      </c>
      <c r="L199" s="4"/>
      <c r="M199" s="11">
        <v>2.5</v>
      </c>
      <c r="N199" s="11">
        <v>1</v>
      </c>
      <c r="O199" s="4"/>
      <c r="P199" s="21">
        <f>D199-(M199+N199)</f>
        <v>4</v>
      </c>
      <c r="Q199" s="4"/>
      <c r="R199" s="11" t="s">
        <v>54</v>
      </c>
      <c r="S199" s="23">
        <v>0.12</v>
      </c>
      <c r="T199" s="23">
        <v>0.12</v>
      </c>
      <c r="U199" s="23">
        <f>S199+T199</f>
        <v>0.24</v>
      </c>
      <c r="V199" s="11">
        <v>80</v>
      </c>
      <c r="W199" s="24">
        <f>P199*V199</f>
        <v>320</v>
      </c>
      <c r="X199" s="4"/>
      <c r="Y199" s="22">
        <v>168</v>
      </c>
      <c r="Z199" s="22">
        <v>168</v>
      </c>
      <c r="AA199" s="25">
        <v>0</v>
      </c>
      <c r="AB199" s="27">
        <v>0</v>
      </c>
      <c r="AC199" s="176">
        <v>168</v>
      </c>
      <c r="AD199" s="34"/>
      <c r="AE199" s="31">
        <v>4</v>
      </c>
      <c r="AF199" s="29">
        <v>4</v>
      </c>
      <c r="AG199" s="27">
        <v>0</v>
      </c>
      <c r="AH199" s="27">
        <v>4</v>
      </c>
      <c r="AI199" s="7"/>
      <c r="AJ199" s="24">
        <f>AC199*U199</f>
        <v>40.32</v>
      </c>
      <c r="AK199" s="87">
        <v>2.7</v>
      </c>
      <c r="AL199" s="11">
        <v>2.68</v>
      </c>
      <c r="AM199" s="11">
        <v>0</v>
      </c>
      <c r="AN199" s="24">
        <f>AK199+AM199</f>
        <v>2.7</v>
      </c>
      <c r="AO199" s="6"/>
      <c r="AP199" s="11">
        <v>0</v>
      </c>
      <c r="AQ199" s="11">
        <v>0</v>
      </c>
      <c r="AR199" s="11">
        <f>100- ((AP199+AQ199)/(AC199*2))*100</f>
        <v>100</v>
      </c>
      <c r="AS199" s="90">
        <f>AU196</f>
        <v>583.12</v>
      </c>
      <c r="AT199" s="90">
        <f>AJ199+AK199+AL199+AM199</f>
        <v>45.7</v>
      </c>
      <c r="AU199" s="90">
        <f>AS199-AT199</f>
        <v>537.41999999999996</v>
      </c>
      <c r="AV199" s="7"/>
      <c r="AW199" s="24">
        <f>(AC199/W199)*100</f>
        <v>52.5</v>
      </c>
      <c r="AX199" s="11" t="s">
        <v>59</v>
      </c>
      <c r="AY199" s="24">
        <f>(AK199/(AJ199+AK199))*100</f>
        <v>6.2761506276150625</v>
      </c>
      <c r="AZ199" s="11">
        <f>(AN199/AJ199)*100</f>
        <v>6.6964285714285712</v>
      </c>
      <c r="BA199" s="4"/>
      <c r="BB199" s="11" t="s">
        <v>76</v>
      </c>
      <c r="BC199" s="11" t="s">
        <v>76</v>
      </c>
      <c r="BD199" s="11" t="s">
        <v>76</v>
      </c>
    </row>
    <row r="200" spans="2:56" ht="16.5" thickBot="1">
      <c r="B200" s="18"/>
      <c r="C200" s="16"/>
      <c r="D200" s="16"/>
      <c r="E200" s="4"/>
      <c r="F200" s="12"/>
      <c r="G200" s="12"/>
      <c r="H200" s="12"/>
      <c r="I200" s="12"/>
      <c r="J200" s="12"/>
      <c r="K200" s="12"/>
      <c r="L200" s="4"/>
      <c r="M200" s="12"/>
      <c r="N200" s="12"/>
      <c r="O200" s="4"/>
      <c r="P200" s="13"/>
      <c r="Q200" s="4"/>
      <c r="R200" s="12"/>
      <c r="S200" s="12"/>
      <c r="T200" s="12"/>
      <c r="U200" s="12"/>
      <c r="V200" s="12"/>
      <c r="W200" s="12"/>
      <c r="X200" s="4"/>
      <c r="Y200" s="12"/>
      <c r="Z200" s="12"/>
      <c r="AA200" s="26"/>
      <c r="AB200" s="28"/>
      <c r="AC200" s="177"/>
      <c r="AD200" s="33"/>
      <c r="AE200" s="32"/>
      <c r="AF200" s="30"/>
      <c r="AG200" s="28"/>
      <c r="AH200" s="35"/>
      <c r="AI200" s="7"/>
      <c r="AJ200" s="12"/>
      <c r="AK200" s="88"/>
      <c r="AL200" s="12"/>
      <c r="AM200" s="12"/>
      <c r="AN200" s="12"/>
      <c r="AO200" s="6"/>
      <c r="AP200" s="12"/>
      <c r="AQ200" s="12"/>
      <c r="AR200" s="12"/>
      <c r="AS200" s="12"/>
      <c r="AT200" s="12"/>
      <c r="AU200" s="12"/>
      <c r="AV200" s="7"/>
      <c r="AW200" s="12"/>
      <c r="AX200" s="12" t="s">
        <v>10</v>
      </c>
      <c r="AY200" s="12"/>
      <c r="AZ200" s="12"/>
      <c r="BA200" s="4"/>
      <c r="BB200" s="12"/>
      <c r="BC200" s="12"/>
      <c r="BD200" s="14"/>
    </row>
    <row r="201" spans="2:56" ht="15.75" thickBot="1"/>
    <row r="202" spans="2:56">
      <c r="B202" s="57" t="s">
        <v>42</v>
      </c>
      <c r="C202" s="58" t="s">
        <v>2</v>
      </c>
      <c r="D202" s="59" t="s">
        <v>2</v>
      </c>
      <c r="E202" s="136"/>
      <c r="F202" s="718" t="s">
        <v>14</v>
      </c>
      <c r="G202" s="719"/>
      <c r="H202" s="719"/>
      <c r="I202" s="719"/>
      <c r="J202" s="719"/>
      <c r="K202" s="720"/>
      <c r="L202" s="19"/>
      <c r="M202" s="721" t="s">
        <v>43</v>
      </c>
      <c r="N202" s="722"/>
      <c r="O202" s="19"/>
      <c r="P202" s="91" t="s">
        <v>12</v>
      </c>
      <c r="Q202" s="136"/>
      <c r="R202" s="91" t="s">
        <v>24</v>
      </c>
      <c r="S202" s="718" t="s">
        <v>44</v>
      </c>
      <c r="T202" s="719"/>
      <c r="U202" s="720"/>
      <c r="V202" s="91" t="s">
        <v>39</v>
      </c>
      <c r="W202" s="137" t="s">
        <v>19</v>
      </c>
      <c r="X202" s="136" t="s">
        <v>10</v>
      </c>
      <c r="Y202" s="723" t="s">
        <v>15</v>
      </c>
      <c r="Z202" s="724"/>
      <c r="AA202" s="724"/>
      <c r="AB202" s="724"/>
      <c r="AC202" s="138" t="s">
        <v>19</v>
      </c>
      <c r="AD202" s="139"/>
      <c r="AE202" s="725" t="s">
        <v>55</v>
      </c>
      <c r="AF202" s="726"/>
      <c r="AG202" s="726"/>
      <c r="AH202" s="140" t="s">
        <v>57</v>
      </c>
      <c r="AI202" s="136"/>
      <c r="AJ202" s="141" t="s">
        <v>51</v>
      </c>
      <c r="AK202" s="142"/>
      <c r="AL202" s="143"/>
      <c r="AM202" s="144"/>
      <c r="AN202" s="91" t="s">
        <v>13</v>
      </c>
      <c r="AO202" s="136"/>
      <c r="AP202" s="743" t="s">
        <v>68</v>
      </c>
      <c r="AQ202" s="744"/>
      <c r="AR202" s="745"/>
      <c r="AS202" s="743" t="s">
        <v>52</v>
      </c>
      <c r="AT202" s="744"/>
      <c r="AU202" s="745"/>
      <c r="AV202" s="136"/>
      <c r="AW202" s="145" t="s">
        <v>32</v>
      </c>
      <c r="AX202" s="137" t="s">
        <v>32</v>
      </c>
      <c r="AY202" s="91" t="s">
        <v>29</v>
      </c>
      <c r="AZ202" s="91" t="s">
        <v>29</v>
      </c>
      <c r="BA202" s="136"/>
      <c r="BB202" s="19" t="s">
        <v>32</v>
      </c>
      <c r="BC202" s="19" t="s">
        <v>10</v>
      </c>
      <c r="BD202" s="146" t="s">
        <v>10</v>
      </c>
    </row>
    <row r="203" spans="2:56" ht="15.75" thickBot="1">
      <c r="B203" s="60" t="s">
        <v>10</v>
      </c>
      <c r="C203" s="49" t="s">
        <v>10</v>
      </c>
      <c r="D203" s="61" t="s">
        <v>12</v>
      </c>
      <c r="E203" s="5"/>
      <c r="F203" s="65" t="s">
        <v>4</v>
      </c>
      <c r="G203" s="65" t="s">
        <v>5</v>
      </c>
      <c r="H203" s="65" t="s">
        <v>6</v>
      </c>
      <c r="I203" s="65" t="s">
        <v>7</v>
      </c>
      <c r="J203" s="65" t="s">
        <v>9</v>
      </c>
      <c r="K203" s="65" t="s">
        <v>13</v>
      </c>
      <c r="L203" s="4"/>
      <c r="M203" s="67" t="s">
        <v>12</v>
      </c>
      <c r="N203" s="68" t="s">
        <v>46</v>
      </c>
      <c r="O203" s="3"/>
      <c r="P203" s="49" t="s">
        <v>3</v>
      </c>
      <c r="Q203" s="5"/>
      <c r="R203" s="49" t="s">
        <v>23</v>
      </c>
      <c r="S203" s="53" t="s">
        <v>16</v>
      </c>
      <c r="T203" s="49" t="s">
        <v>17</v>
      </c>
      <c r="U203" s="49" t="s">
        <v>45</v>
      </c>
      <c r="V203" s="49" t="s">
        <v>63</v>
      </c>
      <c r="W203" s="72" t="s">
        <v>21</v>
      </c>
      <c r="X203" s="5" t="s">
        <v>10</v>
      </c>
      <c r="Y203" s="713" t="s">
        <v>26</v>
      </c>
      <c r="Z203" s="714"/>
      <c r="AA203" s="714"/>
      <c r="AB203" s="715"/>
      <c r="AC203" s="39" t="s">
        <v>13</v>
      </c>
      <c r="AD203" s="8"/>
      <c r="AE203" s="716" t="s">
        <v>56</v>
      </c>
      <c r="AF203" s="717"/>
      <c r="AG203" s="717"/>
      <c r="AH203" s="82" t="s">
        <v>58</v>
      </c>
      <c r="AI203" s="5"/>
      <c r="AJ203" s="48" t="s">
        <v>33</v>
      </c>
      <c r="AK203" s="85" t="s">
        <v>27</v>
      </c>
      <c r="AL203" s="48" t="s">
        <v>35</v>
      </c>
      <c r="AM203" s="48" t="s">
        <v>36</v>
      </c>
      <c r="AN203" s="49" t="s">
        <v>40</v>
      </c>
      <c r="AO203" s="20"/>
      <c r="AP203" s="51"/>
      <c r="AQ203" s="52"/>
      <c r="AR203" s="53"/>
      <c r="AS203" s="51" t="s">
        <v>50</v>
      </c>
      <c r="AT203" s="52"/>
      <c r="AU203" s="53"/>
      <c r="AV203" s="5"/>
      <c r="AW203" s="76" t="s">
        <v>19</v>
      </c>
      <c r="AX203" s="72" t="s">
        <v>19</v>
      </c>
      <c r="AY203" s="49" t="s">
        <v>37</v>
      </c>
      <c r="AZ203" s="49" t="s">
        <v>38</v>
      </c>
      <c r="BA203" s="5"/>
      <c r="BB203" s="4" t="s">
        <v>19</v>
      </c>
      <c r="BC203" s="4" t="s">
        <v>37</v>
      </c>
      <c r="BD203" s="147" t="s">
        <v>38</v>
      </c>
    </row>
    <row r="204" spans="2:56" ht="15.75" thickBot="1">
      <c r="B204" s="62"/>
      <c r="C204" s="63"/>
      <c r="D204" s="64" t="s">
        <v>10</v>
      </c>
      <c r="E204" s="111"/>
      <c r="F204" s="148"/>
      <c r="G204" s="148"/>
      <c r="H204" s="148"/>
      <c r="I204" s="148" t="s">
        <v>8</v>
      </c>
      <c r="J204" s="148"/>
      <c r="K204" s="148"/>
      <c r="L204" s="16"/>
      <c r="M204" s="104" t="s">
        <v>20</v>
      </c>
      <c r="N204" s="148" t="s">
        <v>11</v>
      </c>
      <c r="O204" s="16"/>
      <c r="P204" s="63" t="s">
        <v>10</v>
      </c>
      <c r="Q204" s="111"/>
      <c r="R204" s="63"/>
      <c r="S204" s="149"/>
      <c r="T204" s="63"/>
      <c r="U204" s="63"/>
      <c r="V204" s="63" t="s">
        <v>18</v>
      </c>
      <c r="W204" s="150" t="s">
        <v>22</v>
      </c>
      <c r="X204" s="111"/>
      <c r="Y204" s="151" t="s">
        <v>16</v>
      </c>
      <c r="Z204" s="151" t="s">
        <v>17</v>
      </c>
      <c r="AA204" s="152" t="s">
        <v>25</v>
      </c>
      <c r="AB204" s="79" t="s">
        <v>28</v>
      </c>
      <c r="AC204" s="153"/>
      <c r="AD204" s="111"/>
      <c r="AE204" s="154" t="s">
        <v>16</v>
      </c>
      <c r="AF204" s="155" t="s">
        <v>17</v>
      </c>
      <c r="AG204" s="80" t="s">
        <v>28</v>
      </c>
      <c r="AH204" s="81" t="s">
        <v>28</v>
      </c>
      <c r="AI204" s="156"/>
      <c r="AJ204" s="63" t="s">
        <v>34</v>
      </c>
      <c r="AK204" s="157" t="s">
        <v>34</v>
      </c>
      <c r="AL204" s="63" t="s">
        <v>34</v>
      </c>
      <c r="AM204" s="63" t="s">
        <v>34</v>
      </c>
      <c r="AN204" s="63" t="s">
        <v>34</v>
      </c>
      <c r="AO204" s="111"/>
      <c r="AP204" s="158" t="s">
        <v>70</v>
      </c>
      <c r="AQ204" s="159" t="s">
        <v>69</v>
      </c>
      <c r="AR204" s="160" t="s">
        <v>71</v>
      </c>
      <c r="AS204" s="161" t="s">
        <v>48</v>
      </c>
      <c r="AT204" s="159" t="s">
        <v>47</v>
      </c>
      <c r="AU204" s="160" t="s">
        <v>49</v>
      </c>
      <c r="AV204" s="111"/>
      <c r="AW204" s="162" t="s">
        <v>29</v>
      </c>
      <c r="AX204" s="150" t="s">
        <v>29</v>
      </c>
      <c r="AY204" s="63"/>
      <c r="AZ204" s="63"/>
      <c r="BA204" s="111"/>
      <c r="BB204" s="163">
        <v>1</v>
      </c>
      <c r="BC204" s="164">
        <v>0</v>
      </c>
      <c r="BD204" s="115" t="s">
        <v>41</v>
      </c>
    </row>
    <row r="205" spans="2:56" ht="15.75" thickBot="1"/>
    <row r="206" spans="2:56" ht="15.75">
      <c r="B206" s="17">
        <v>41056</v>
      </c>
      <c r="C206" s="15" t="s">
        <v>0</v>
      </c>
      <c r="D206" s="19">
        <v>7.5</v>
      </c>
      <c r="E206" s="4"/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f>SUM(F206:J206)</f>
        <v>0</v>
      </c>
      <c r="L206" s="4"/>
      <c r="M206" s="11">
        <v>0</v>
      </c>
      <c r="N206" s="11">
        <v>0</v>
      </c>
      <c r="O206" s="4"/>
      <c r="P206" s="21">
        <f>D206-(M206+N206)</f>
        <v>7.5</v>
      </c>
      <c r="Q206" s="4"/>
      <c r="R206" s="11" t="s">
        <v>73</v>
      </c>
      <c r="S206" s="23">
        <v>0</v>
      </c>
      <c r="T206" s="23">
        <v>0</v>
      </c>
      <c r="U206" s="23">
        <v>1.5</v>
      </c>
      <c r="V206" s="11">
        <v>30</v>
      </c>
      <c r="W206" s="24">
        <f>P206*V206</f>
        <v>225</v>
      </c>
      <c r="X206" s="4"/>
      <c r="Y206" s="22">
        <v>0</v>
      </c>
      <c r="Z206" s="22">
        <v>0</v>
      </c>
      <c r="AA206" s="25">
        <v>141</v>
      </c>
      <c r="AB206" s="27">
        <v>0</v>
      </c>
      <c r="AC206" s="176">
        <v>141</v>
      </c>
      <c r="AD206" s="34"/>
      <c r="AE206" s="31">
        <v>0</v>
      </c>
      <c r="AF206" s="29">
        <v>0</v>
      </c>
      <c r="AG206" s="27">
        <v>0</v>
      </c>
      <c r="AH206" s="27">
        <v>0</v>
      </c>
      <c r="AI206" s="7"/>
      <c r="AJ206" s="24">
        <f>AC206*U206</f>
        <v>211.5</v>
      </c>
      <c r="AK206" s="87">
        <v>0</v>
      </c>
      <c r="AL206" s="11">
        <v>0</v>
      </c>
      <c r="AM206" s="11">
        <v>0</v>
      </c>
      <c r="AN206" s="24">
        <f>AK206+AM206</f>
        <v>0</v>
      </c>
      <c r="AO206" s="6"/>
      <c r="AP206" s="11"/>
      <c r="AQ206" s="11"/>
      <c r="AR206" s="11"/>
      <c r="AS206" s="11"/>
      <c r="AT206" s="11"/>
      <c r="AU206" s="11"/>
      <c r="AV206" s="7"/>
      <c r="AW206" s="11" t="s">
        <v>59</v>
      </c>
      <c r="AX206" s="24">
        <f>(AC206/W206)*100</f>
        <v>62.666666666666671</v>
      </c>
      <c r="AY206" s="24">
        <f>(AK206/(AJ206+AK206))*100</f>
        <v>0</v>
      </c>
      <c r="AZ206" s="11">
        <f>(AN206/AJ206)*100</f>
        <v>0</v>
      </c>
      <c r="BA206" s="4"/>
      <c r="BB206" s="11" t="s">
        <v>62</v>
      </c>
      <c r="BC206" s="11" t="s">
        <v>64</v>
      </c>
      <c r="BD206" s="11" t="s">
        <v>64</v>
      </c>
    </row>
    <row r="207" spans="2:56" ht="15.75" thickBot="1">
      <c r="B207" s="18"/>
      <c r="C207" s="16"/>
      <c r="D207" s="16"/>
      <c r="E207" s="4"/>
      <c r="F207" s="12"/>
      <c r="G207" s="12"/>
      <c r="H207" s="12"/>
      <c r="I207" s="12"/>
      <c r="J207" s="12"/>
      <c r="K207" s="12"/>
      <c r="L207" s="4"/>
      <c r="M207" s="12"/>
      <c r="N207" s="12"/>
      <c r="O207" s="4"/>
      <c r="P207" s="13"/>
      <c r="Q207" s="4"/>
      <c r="R207" s="12"/>
      <c r="S207" s="12"/>
      <c r="T207" s="12"/>
      <c r="U207" s="12"/>
      <c r="V207" s="12"/>
      <c r="W207" s="12"/>
      <c r="X207" s="4"/>
      <c r="Y207" s="12"/>
      <c r="Z207" s="12"/>
      <c r="AA207" s="26"/>
      <c r="AB207" s="28"/>
      <c r="AC207" s="35"/>
      <c r="AD207" s="33"/>
      <c r="AE207" s="32"/>
      <c r="AF207" s="30"/>
      <c r="AG207" s="28"/>
      <c r="AH207" s="35"/>
      <c r="AI207" s="7"/>
      <c r="AJ207" s="12"/>
      <c r="AK207" s="88"/>
      <c r="AL207" s="12"/>
      <c r="AM207" s="12"/>
      <c r="AN207" s="12"/>
      <c r="AO207" s="6"/>
      <c r="AP207" s="12"/>
      <c r="AQ207" s="12"/>
      <c r="AR207" s="12"/>
      <c r="AS207" s="12"/>
      <c r="AT207" s="12"/>
      <c r="AU207" s="12"/>
      <c r="AV207" s="7"/>
      <c r="AW207" s="12"/>
      <c r="AX207" s="12" t="s">
        <v>10</v>
      </c>
      <c r="AY207" s="12"/>
      <c r="AZ207" s="12"/>
      <c r="BA207" s="4"/>
      <c r="BB207" s="12"/>
      <c r="BC207" s="12"/>
      <c r="BD207" s="14"/>
    </row>
    <row r="208" spans="2:56" ht="15.75" thickBot="1"/>
    <row r="209" spans="2:56" ht="15.75">
      <c r="B209" s="17">
        <v>41057</v>
      </c>
      <c r="C209" s="15" t="s">
        <v>0</v>
      </c>
      <c r="D209" s="19">
        <v>7.5</v>
      </c>
      <c r="E209" s="4"/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f>SUM(F209:J209)</f>
        <v>0</v>
      </c>
      <c r="L209" s="4"/>
      <c r="M209" s="11">
        <v>0</v>
      </c>
      <c r="N209" s="11">
        <v>0</v>
      </c>
      <c r="O209" s="4"/>
      <c r="P209" s="21">
        <f>D209-(M209+N209)</f>
        <v>7.5</v>
      </c>
      <c r="Q209" s="4"/>
      <c r="R209" s="11" t="s">
        <v>73</v>
      </c>
      <c r="S209" s="23">
        <v>0</v>
      </c>
      <c r="T209" s="23">
        <v>0</v>
      </c>
      <c r="U209" s="23">
        <v>1.5</v>
      </c>
      <c r="V209" s="11">
        <v>30</v>
      </c>
      <c r="W209" s="24">
        <f>P209*V209</f>
        <v>225</v>
      </c>
      <c r="X209" s="4"/>
      <c r="Y209" s="22">
        <v>0</v>
      </c>
      <c r="Z209" s="22">
        <v>0</v>
      </c>
      <c r="AA209" s="25">
        <v>160</v>
      </c>
      <c r="AB209" s="27">
        <v>0</v>
      </c>
      <c r="AC209" s="176">
        <v>160</v>
      </c>
      <c r="AD209" s="34"/>
      <c r="AE209" s="31">
        <v>0</v>
      </c>
      <c r="AF209" s="29">
        <v>0</v>
      </c>
      <c r="AG209" s="27">
        <v>4</v>
      </c>
      <c r="AH209" s="27">
        <v>4</v>
      </c>
      <c r="AI209" s="7"/>
      <c r="AJ209" s="24">
        <f>AC209*U209</f>
        <v>240</v>
      </c>
      <c r="AK209" s="87">
        <v>6</v>
      </c>
      <c r="AL209" s="11">
        <v>0</v>
      </c>
      <c r="AM209" s="11">
        <v>0</v>
      </c>
      <c r="AN209" s="24">
        <f>AK209+AM209</f>
        <v>6</v>
      </c>
      <c r="AO209" s="6"/>
      <c r="AP209" s="11"/>
      <c r="AQ209" s="11"/>
      <c r="AR209" s="11"/>
      <c r="AS209" s="11"/>
      <c r="AT209" s="11"/>
      <c r="AU209" s="11"/>
      <c r="AV209" s="7"/>
      <c r="AW209" s="11" t="s">
        <v>59</v>
      </c>
      <c r="AX209" s="24">
        <f>(AC209/W209)*100</f>
        <v>71.111111111111114</v>
      </c>
      <c r="AY209" s="24">
        <f>(AK209/(AJ209+AK209))*100</f>
        <v>2.4390243902439024</v>
      </c>
      <c r="AZ209" s="11">
        <f>(AN209/AJ209)*100</f>
        <v>2.5</v>
      </c>
      <c r="BA209" s="4"/>
      <c r="BB209" s="11" t="s">
        <v>62</v>
      </c>
      <c r="BC209" s="11" t="s">
        <v>62</v>
      </c>
      <c r="BD209" s="11" t="s">
        <v>64</v>
      </c>
    </row>
    <row r="210" spans="2:56" ht="15.75" thickBot="1">
      <c r="B210" s="18"/>
      <c r="C210" s="16"/>
      <c r="D210" s="16"/>
      <c r="E210" s="4"/>
      <c r="F210" s="12"/>
      <c r="G210" s="12"/>
      <c r="H210" s="12"/>
      <c r="I210" s="12"/>
      <c r="J210" s="12"/>
      <c r="K210" s="12"/>
      <c r="L210" s="4"/>
      <c r="M210" s="12"/>
      <c r="N210" s="12"/>
      <c r="O210" s="4"/>
      <c r="P210" s="13"/>
      <c r="Q210" s="4"/>
      <c r="R210" s="12"/>
      <c r="S210" s="12"/>
      <c r="T210" s="12"/>
      <c r="U210" s="12"/>
      <c r="V210" s="12"/>
      <c r="W210" s="12"/>
      <c r="X210" s="4"/>
      <c r="Y210" s="12"/>
      <c r="Z210" s="12"/>
      <c r="AA210" s="26"/>
      <c r="AB210" s="28"/>
      <c r="AC210" s="35"/>
      <c r="AD210" s="33"/>
      <c r="AE210" s="32"/>
      <c r="AF210" s="30"/>
      <c r="AG210" s="28"/>
      <c r="AH210" s="35"/>
      <c r="AI210" s="7"/>
      <c r="AJ210" s="12"/>
      <c r="AK210" s="88"/>
      <c r="AL210" s="12"/>
      <c r="AM210" s="12"/>
      <c r="AN210" s="12"/>
      <c r="AO210" s="6"/>
      <c r="AP210" s="12"/>
      <c r="AQ210" s="12"/>
      <c r="AR210" s="12"/>
      <c r="AS210" s="12"/>
      <c r="AT210" s="12"/>
      <c r="AU210" s="12"/>
      <c r="AV210" s="7"/>
      <c r="AW210" s="12"/>
      <c r="AX210" s="12" t="s">
        <v>10</v>
      </c>
      <c r="AY210" s="12"/>
      <c r="AZ210" s="12"/>
      <c r="BA210" s="4"/>
      <c r="BB210" s="12"/>
      <c r="BC210" s="12"/>
      <c r="BD210" s="14"/>
    </row>
    <row r="211" spans="2:56" ht="15.75" thickBot="1"/>
    <row r="212" spans="2:56" ht="15.75">
      <c r="B212" s="17">
        <v>41057</v>
      </c>
      <c r="C212" s="15" t="s">
        <v>1</v>
      </c>
      <c r="D212" s="19">
        <v>7.5</v>
      </c>
      <c r="E212" s="4"/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f>SUM(F212:J212)</f>
        <v>0</v>
      </c>
      <c r="L212" s="4"/>
      <c r="M212" s="11">
        <v>2.5</v>
      </c>
      <c r="N212" s="11">
        <v>0</v>
      </c>
      <c r="O212" s="4"/>
      <c r="P212" s="21">
        <f>D212-(M212+N212)</f>
        <v>5</v>
      </c>
      <c r="Q212" s="4"/>
      <c r="R212" s="11" t="s">
        <v>73</v>
      </c>
      <c r="S212" s="23">
        <v>0</v>
      </c>
      <c r="T212" s="23">
        <v>0</v>
      </c>
      <c r="U212" s="23">
        <v>1.5</v>
      </c>
      <c r="V212" s="11">
        <v>30</v>
      </c>
      <c r="W212" s="24">
        <f>P212*V212</f>
        <v>150</v>
      </c>
      <c r="X212" s="4"/>
      <c r="Y212" s="22">
        <v>0</v>
      </c>
      <c r="Z212" s="22">
        <v>0</v>
      </c>
      <c r="AA212" s="25">
        <v>32</v>
      </c>
      <c r="AB212" s="27">
        <v>0</v>
      </c>
      <c r="AC212" s="176">
        <v>32</v>
      </c>
      <c r="AD212" s="34"/>
      <c r="AE212" s="31">
        <v>0</v>
      </c>
      <c r="AF212" s="29">
        <v>0</v>
      </c>
      <c r="AG212" s="27">
        <v>4</v>
      </c>
      <c r="AH212" s="27">
        <v>4</v>
      </c>
      <c r="AI212" s="7"/>
      <c r="AJ212" s="24">
        <f>AC212*U212</f>
        <v>48</v>
      </c>
      <c r="AK212" s="87">
        <v>0</v>
      </c>
      <c r="AL212" s="11">
        <v>0</v>
      </c>
      <c r="AM212" s="11">
        <v>0</v>
      </c>
      <c r="AN212" s="24">
        <f>AK212+AM212</f>
        <v>0</v>
      </c>
      <c r="AO212" s="6"/>
      <c r="AP212" s="11"/>
      <c r="AQ212" s="11"/>
      <c r="AR212" s="11"/>
      <c r="AS212" s="11"/>
      <c r="AT212" s="11"/>
      <c r="AU212" s="11"/>
      <c r="AV212" s="7"/>
      <c r="AW212" s="11" t="s">
        <v>59</v>
      </c>
      <c r="AX212" s="24">
        <f>(AC212/W212)*100</f>
        <v>21.333333333333336</v>
      </c>
      <c r="AY212" s="24">
        <f>(AK212/(AJ212+AK212))*100</f>
        <v>0</v>
      </c>
      <c r="AZ212" s="11">
        <f>(AN212/AJ212)*100</f>
        <v>0</v>
      </c>
      <c r="BA212" s="4"/>
      <c r="BB212" s="11" t="s">
        <v>62</v>
      </c>
      <c r="BC212" s="11" t="s">
        <v>64</v>
      </c>
      <c r="BD212" s="11" t="s">
        <v>64</v>
      </c>
    </row>
    <row r="213" spans="2:56" ht="15.75" thickBot="1">
      <c r="B213" s="18"/>
      <c r="C213" s="16"/>
      <c r="D213" s="16"/>
      <c r="E213" s="4"/>
      <c r="F213" s="12"/>
      <c r="G213" s="12"/>
      <c r="H213" s="12"/>
      <c r="I213" s="12"/>
      <c r="J213" s="12"/>
      <c r="K213" s="12"/>
      <c r="L213" s="4"/>
      <c r="M213" s="12"/>
      <c r="N213" s="12"/>
      <c r="O213" s="4"/>
      <c r="P213" s="13"/>
      <c r="Q213" s="4"/>
      <c r="R213" s="12"/>
      <c r="S213" s="12"/>
      <c r="T213" s="12"/>
      <c r="U213" s="12"/>
      <c r="V213" s="12"/>
      <c r="W213" s="12"/>
      <c r="X213" s="4"/>
      <c r="Y213" s="12"/>
      <c r="Z213" s="12"/>
      <c r="AA213" s="26"/>
      <c r="AB213" s="28"/>
      <c r="AC213" s="35"/>
      <c r="AD213" s="33"/>
      <c r="AE213" s="32"/>
      <c r="AF213" s="30"/>
      <c r="AG213" s="28"/>
      <c r="AH213" s="35"/>
      <c r="AI213" s="7"/>
      <c r="AJ213" s="12"/>
      <c r="AK213" s="88"/>
      <c r="AL213" s="12"/>
      <c r="AM213" s="12"/>
      <c r="AN213" s="12"/>
      <c r="AO213" s="6"/>
      <c r="AP213" s="12"/>
      <c r="AQ213" s="12"/>
      <c r="AR213" s="12"/>
      <c r="AS213" s="12"/>
      <c r="AT213" s="12"/>
      <c r="AU213" s="12"/>
      <c r="AV213" s="7"/>
      <c r="AW213" s="12"/>
      <c r="AX213" s="12" t="s">
        <v>10</v>
      </c>
      <c r="AY213" s="12"/>
      <c r="AZ213" s="12"/>
      <c r="BA213" s="4"/>
      <c r="BB213" s="12"/>
      <c r="BC213" s="12"/>
      <c r="BD213" s="14"/>
    </row>
    <row r="215" spans="2:56" ht="15" customHeight="1" thickBot="1"/>
    <row r="216" spans="2:56">
      <c r="B216" s="57" t="s">
        <v>42</v>
      </c>
      <c r="C216" s="58" t="s">
        <v>2</v>
      </c>
      <c r="D216" s="59" t="s">
        <v>2</v>
      </c>
      <c r="E216" s="136"/>
      <c r="F216" s="718" t="s">
        <v>14</v>
      </c>
      <c r="G216" s="719"/>
      <c r="H216" s="719"/>
      <c r="I216" s="719"/>
      <c r="J216" s="719"/>
      <c r="K216" s="720"/>
      <c r="L216" s="19"/>
      <c r="M216" s="721" t="s">
        <v>43</v>
      </c>
      <c r="N216" s="722"/>
      <c r="O216" s="19"/>
      <c r="P216" s="91" t="s">
        <v>12</v>
      </c>
      <c r="Q216" s="136"/>
      <c r="R216" s="91" t="s">
        <v>24</v>
      </c>
      <c r="S216" s="718" t="s">
        <v>44</v>
      </c>
      <c r="T216" s="719"/>
      <c r="U216" s="720"/>
      <c r="V216" s="91" t="s">
        <v>39</v>
      </c>
      <c r="W216" s="137" t="s">
        <v>19</v>
      </c>
      <c r="X216" s="136" t="s">
        <v>10</v>
      </c>
      <c r="Y216" s="723" t="s">
        <v>15</v>
      </c>
      <c r="Z216" s="724"/>
      <c r="AA216" s="724"/>
      <c r="AB216" s="724"/>
      <c r="AC216" s="138" t="s">
        <v>19</v>
      </c>
      <c r="AD216" s="139"/>
      <c r="AE216" s="725" t="s">
        <v>55</v>
      </c>
      <c r="AF216" s="726"/>
      <c r="AG216" s="726"/>
      <c r="AH216" s="140" t="s">
        <v>57</v>
      </c>
      <c r="AI216" s="136"/>
      <c r="AJ216" s="141" t="s">
        <v>51</v>
      </c>
      <c r="AK216" s="142"/>
      <c r="AL216" s="143"/>
      <c r="AM216" s="144"/>
      <c r="AN216" s="91" t="s">
        <v>13</v>
      </c>
      <c r="AO216" s="136"/>
      <c r="AP216" s="743" t="s">
        <v>68</v>
      </c>
      <c r="AQ216" s="744"/>
      <c r="AR216" s="745"/>
      <c r="AS216" s="743" t="s">
        <v>52</v>
      </c>
      <c r="AT216" s="744"/>
      <c r="AU216" s="745"/>
      <c r="AV216" s="136"/>
      <c r="AW216" s="145" t="s">
        <v>32</v>
      </c>
      <c r="AX216" s="137" t="s">
        <v>32</v>
      </c>
      <c r="AY216" s="91" t="s">
        <v>29</v>
      </c>
      <c r="AZ216" s="91" t="s">
        <v>29</v>
      </c>
      <c r="BA216" s="136"/>
      <c r="BB216" s="19" t="s">
        <v>32</v>
      </c>
      <c r="BC216" s="19" t="s">
        <v>10</v>
      </c>
      <c r="BD216" s="146" t="s">
        <v>10</v>
      </c>
    </row>
    <row r="217" spans="2:56" ht="15.75" thickBot="1">
      <c r="B217" s="60" t="s">
        <v>10</v>
      </c>
      <c r="C217" s="49" t="s">
        <v>10</v>
      </c>
      <c r="D217" s="61" t="s">
        <v>12</v>
      </c>
      <c r="E217" s="5"/>
      <c r="F217" s="65" t="s">
        <v>4</v>
      </c>
      <c r="G217" s="65" t="s">
        <v>5</v>
      </c>
      <c r="H217" s="65" t="s">
        <v>6</v>
      </c>
      <c r="I217" s="65" t="s">
        <v>7</v>
      </c>
      <c r="J217" s="65" t="s">
        <v>9</v>
      </c>
      <c r="K217" s="65" t="s">
        <v>13</v>
      </c>
      <c r="L217" s="4"/>
      <c r="M217" s="67" t="s">
        <v>12</v>
      </c>
      <c r="N217" s="68" t="s">
        <v>46</v>
      </c>
      <c r="O217" s="3"/>
      <c r="P217" s="49" t="s">
        <v>3</v>
      </c>
      <c r="Q217" s="5"/>
      <c r="R217" s="49" t="s">
        <v>23</v>
      </c>
      <c r="S217" s="53" t="s">
        <v>16</v>
      </c>
      <c r="T217" s="49" t="s">
        <v>17</v>
      </c>
      <c r="U217" s="49" t="s">
        <v>45</v>
      </c>
      <c r="V217" s="49" t="s">
        <v>63</v>
      </c>
      <c r="W217" s="72" t="s">
        <v>21</v>
      </c>
      <c r="X217" s="5" t="s">
        <v>10</v>
      </c>
      <c r="Y217" s="713" t="s">
        <v>26</v>
      </c>
      <c r="Z217" s="714"/>
      <c r="AA217" s="714"/>
      <c r="AB217" s="715"/>
      <c r="AC217" s="39" t="s">
        <v>13</v>
      </c>
      <c r="AD217" s="8"/>
      <c r="AE217" s="716" t="s">
        <v>56</v>
      </c>
      <c r="AF217" s="717"/>
      <c r="AG217" s="717"/>
      <c r="AH217" s="82" t="s">
        <v>58</v>
      </c>
      <c r="AI217" s="5"/>
      <c r="AJ217" s="48" t="s">
        <v>33</v>
      </c>
      <c r="AK217" s="85" t="s">
        <v>27</v>
      </c>
      <c r="AL217" s="48" t="s">
        <v>35</v>
      </c>
      <c r="AM217" s="48" t="s">
        <v>36</v>
      </c>
      <c r="AN217" s="49" t="s">
        <v>40</v>
      </c>
      <c r="AO217" s="20"/>
      <c r="AP217" s="51"/>
      <c r="AQ217" s="52"/>
      <c r="AR217" s="53"/>
      <c r="AS217" s="51" t="s">
        <v>50</v>
      </c>
      <c r="AT217" s="52">
        <v>2</v>
      </c>
      <c r="AU217" s="53" t="s">
        <v>83</v>
      </c>
      <c r="AV217" s="5"/>
      <c r="AW217" s="76" t="s">
        <v>19</v>
      </c>
      <c r="AX217" s="72" t="s">
        <v>19</v>
      </c>
      <c r="AY217" s="49" t="s">
        <v>37</v>
      </c>
      <c r="AZ217" s="49" t="s">
        <v>38</v>
      </c>
      <c r="BA217" s="5"/>
      <c r="BB217" s="4" t="s">
        <v>19</v>
      </c>
      <c r="BC217" s="4" t="s">
        <v>37</v>
      </c>
      <c r="BD217" s="147" t="s">
        <v>38</v>
      </c>
    </row>
    <row r="218" spans="2:56" ht="15.75" thickBot="1">
      <c r="B218" s="62"/>
      <c r="C218" s="63"/>
      <c r="D218" s="64" t="s">
        <v>10</v>
      </c>
      <c r="E218" s="111"/>
      <c r="F218" s="148"/>
      <c r="G218" s="148"/>
      <c r="H218" s="148"/>
      <c r="I218" s="148" t="s">
        <v>8</v>
      </c>
      <c r="J218" s="148"/>
      <c r="K218" s="148"/>
      <c r="L218" s="16"/>
      <c r="M218" s="104" t="s">
        <v>20</v>
      </c>
      <c r="N218" s="148" t="s">
        <v>11</v>
      </c>
      <c r="O218" s="16"/>
      <c r="P218" s="63" t="s">
        <v>10</v>
      </c>
      <c r="Q218" s="111"/>
      <c r="R218" s="63"/>
      <c r="S218" s="149"/>
      <c r="T218" s="63"/>
      <c r="U218" s="63"/>
      <c r="V218" s="63" t="s">
        <v>18</v>
      </c>
      <c r="W218" s="150" t="s">
        <v>22</v>
      </c>
      <c r="X218" s="111"/>
      <c r="Y218" s="151" t="s">
        <v>16</v>
      </c>
      <c r="Z218" s="151" t="s">
        <v>17</v>
      </c>
      <c r="AA218" s="152" t="s">
        <v>25</v>
      </c>
      <c r="AB218" s="79" t="s">
        <v>28</v>
      </c>
      <c r="AC218" s="153"/>
      <c r="AD218" s="111"/>
      <c r="AE218" s="154" t="s">
        <v>16</v>
      </c>
      <c r="AF218" s="155" t="s">
        <v>17</v>
      </c>
      <c r="AG218" s="80" t="s">
        <v>28</v>
      </c>
      <c r="AH218" s="81" t="s">
        <v>28</v>
      </c>
      <c r="AI218" s="156"/>
      <c r="AJ218" s="63" t="s">
        <v>34</v>
      </c>
      <c r="AK218" s="157" t="s">
        <v>34</v>
      </c>
      <c r="AL218" s="63" t="s">
        <v>34</v>
      </c>
      <c r="AM218" s="63" t="s">
        <v>34</v>
      </c>
      <c r="AN218" s="63" t="s">
        <v>34</v>
      </c>
      <c r="AO218" s="111"/>
      <c r="AP218" s="158" t="s">
        <v>70</v>
      </c>
      <c r="AQ218" s="159" t="s">
        <v>69</v>
      </c>
      <c r="AR218" s="160" t="s">
        <v>71</v>
      </c>
      <c r="AS218" s="161" t="s">
        <v>48</v>
      </c>
      <c r="AT218" s="159" t="s">
        <v>47</v>
      </c>
      <c r="AU218" s="160" t="s">
        <v>49</v>
      </c>
      <c r="AV218" s="111"/>
      <c r="AW218" s="162" t="s">
        <v>29</v>
      </c>
      <c r="AX218" s="150" t="s">
        <v>29</v>
      </c>
      <c r="AY218" s="63"/>
      <c r="AZ218" s="63"/>
      <c r="BA218" s="111"/>
      <c r="BB218" s="163">
        <v>1</v>
      </c>
      <c r="BC218" s="164">
        <v>0</v>
      </c>
      <c r="BD218" s="115" t="s">
        <v>41</v>
      </c>
    </row>
    <row r="219" spans="2:56" ht="15.75" thickBot="1"/>
    <row r="220" spans="2:56" ht="15.75">
      <c r="B220" s="17">
        <v>41057</v>
      </c>
      <c r="C220" s="15" t="s">
        <v>65</v>
      </c>
      <c r="D220" s="19">
        <v>8</v>
      </c>
      <c r="E220" s="4"/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f>SUM(F220:J220)</f>
        <v>0</v>
      </c>
      <c r="L220" s="4"/>
      <c r="M220" s="11">
        <v>0</v>
      </c>
      <c r="N220" s="11">
        <v>0</v>
      </c>
      <c r="O220" s="4"/>
      <c r="P220" s="21">
        <f>D220-(M220+N220)</f>
        <v>8</v>
      </c>
      <c r="Q220" s="4"/>
      <c r="R220" s="11" t="s">
        <v>66</v>
      </c>
      <c r="S220" s="23">
        <v>0.183</v>
      </c>
      <c r="T220" s="23">
        <v>0.183</v>
      </c>
      <c r="U220" s="23">
        <f>S220+T220</f>
        <v>0.36599999999999999</v>
      </c>
      <c r="V220" s="11">
        <v>80</v>
      </c>
      <c r="W220" s="24">
        <f>P220*V220</f>
        <v>640</v>
      </c>
      <c r="X220" s="4"/>
      <c r="Y220" s="22">
        <v>325</v>
      </c>
      <c r="Z220" s="22">
        <v>325</v>
      </c>
      <c r="AA220" s="25">
        <v>0</v>
      </c>
      <c r="AB220" s="27">
        <v>0</v>
      </c>
      <c r="AC220" s="176">
        <v>325</v>
      </c>
      <c r="AD220" s="34"/>
      <c r="AE220" s="31">
        <v>0</v>
      </c>
      <c r="AF220" s="29">
        <v>0</v>
      </c>
      <c r="AG220" s="27">
        <v>0</v>
      </c>
      <c r="AH220" s="27">
        <v>0</v>
      </c>
      <c r="AI220" s="7"/>
      <c r="AJ220" s="24">
        <f>AC220*U220</f>
        <v>118.95</v>
      </c>
      <c r="AK220" s="87">
        <v>0</v>
      </c>
      <c r="AL220" s="11">
        <v>0</v>
      </c>
      <c r="AM220" s="11">
        <v>0</v>
      </c>
      <c r="AN220" s="24">
        <f>AK220+AM220</f>
        <v>0</v>
      </c>
      <c r="AO220" s="6"/>
      <c r="AP220" s="11">
        <v>0</v>
      </c>
      <c r="AQ220" s="11">
        <v>2</v>
      </c>
      <c r="AR220" s="11">
        <f>100- ((AP220+AQ220)/(AC220*2))*100</f>
        <v>99.692307692307693</v>
      </c>
      <c r="AS220" s="90">
        <v>637</v>
      </c>
      <c r="AT220" s="90">
        <f>AJ220+AK220+AL220+AM220</f>
        <v>118.95</v>
      </c>
      <c r="AU220" s="90">
        <f>AS220-AT220</f>
        <v>518.04999999999995</v>
      </c>
      <c r="AV220" s="7"/>
      <c r="AW220" s="24">
        <f>(AC220/W220)*100</f>
        <v>50.78125</v>
      </c>
      <c r="AX220" s="11" t="s">
        <v>59</v>
      </c>
      <c r="AY220" s="24">
        <f>(AK220/(AJ220+AK220))*100</f>
        <v>0</v>
      </c>
      <c r="AZ220" s="11">
        <f>(AN220/AJ220)*100</f>
        <v>0</v>
      </c>
      <c r="BA220" s="4"/>
      <c r="BB220" s="11" t="s">
        <v>76</v>
      </c>
      <c r="BC220" s="11" t="s">
        <v>64</v>
      </c>
      <c r="BD220" s="11" t="s">
        <v>75</v>
      </c>
    </row>
    <row r="221" spans="2:56" ht="16.5" thickBot="1">
      <c r="B221" s="18"/>
      <c r="C221" s="16"/>
      <c r="D221" s="16"/>
      <c r="E221" s="4"/>
      <c r="F221" s="12"/>
      <c r="G221" s="12"/>
      <c r="H221" s="12"/>
      <c r="I221" s="12"/>
      <c r="J221" s="12"/>
      <c r="K221" s="12"/>
      <c r="L221" s="4"/>
      <c r="M221" s="12"/>
      <c r="N221" s="12"/>
      <c r="O221" s="4"/>
      <c r="P221" s="13"/>
      <c r="Q221" s="4"/>
      <c r="R221" s="12"/>
      <c r="S221" s="12"/>
      <c r="T221" s="12"/>
      <c r="U221" s="12"/>
      <c r="V221" s="12"/>
      <c r="W221" s="12"/>
      <c r="X221" s="4"/>
      <c r="Y221" s="12"/>
      <c r="Z221" s="12"/>
      <c r="AA221" s="26"/>
      <c r="AB221" s="28"/>
      <c r="AC221" s="177"/>
      <c r="AD221" s="33"/>
      <c r="AE221" s="32"/>
      <c r="AF221" s="30"/>
      <c r="AG221" s="28"/>
      <c r="AH221" s="35"/>
      <c r="AI221" s="7"/>
      <c r="AJ221" s="12"/>
      <c r="AK221" s="88"/>
      <c r="AL221" s="12"/>
      <c r="AM221" s="12"/>
      <c r="AN221" s="12"/>
      <c r="AO221" s="6"/>
      <c r="AP221" s="12"/>
      <c r="AQ221" s="12"/>
      <c r="AR221" s="12"/>
      <c r="AS221" s="12"/>
      <c r="AT221" s="12"/>
      <c r="AU221" s="12"/>
      <c r="AV221" s="7"/>
      <c r="AW221" s="12"/>
      <c r="AX221" s="12" t="s">
        <v>10</v>
      </c>
      <c r="AY221" s="12"/>
      <c r="AZ221" s="12"/>
      <c r="BA221" s="4"/>
      <c r="BB221" s="12"/>
      <c r="BC221" s="12"/>
      <c r="BD221" s="14"/>
    </row>
    <row r="222" spans="2:56" ht="15.75" thickBot="1"/>
    <row r="223" spans="2:56" ht="15.75">
      <c r="B223" s="17">
        <v>41058</v>
      </c>
      <c r="C223" s="15" t="s">
        <v>0</v>
      </c>
      <c r="D223" s="19">
        <v>7.5</v>
      </c>
      <c r="E223" s="4"/>
      <c r="F223" s="11">
        <v>0.16</v>
      </c>
      <c r="G223" s="11">
        <v>0</v>
      </c>
      <c r="H223" s="11">
        <v>0</v>
      </c>
      <c r="I223" s="11">
        <v>0</v>
      </c>
      <c r="J223" s="11">
        <v>0</v>
      </c>
      <c r="K223" s="11">
        <f>SUM(F223:J223)</f>
        <v>0.16</v>
      </c>
      <c r="L223" s="4"/>
      <c r="M223" s="11">
        <v>0</v>
      </c>
      <c r="N223" s="11">
        <v>0</v>
      </c>
      <c r="O223" s="4"/>
      <c r="P223" s="21">
        <f>D223-(M223+N223)</f>
        <v>7.5</v>
      </c>
      <c r="Q223" s="4"/>
      <c r="R223" s="11" t="s">
        <v>66</v>
      </c>
      <c r="S223" s="23">
        <v>0.183</v>
      </c>
      <c r="T223" s="23">
        <v>0.183</v>
      </c>
      <c r="U223" s="23">
        <f>S223+T223</f>
        <v>0.36599999999999999</v>
      </c>
      <c r="V223" s="11">
        <v>80</v>
      </c>
      <c r="W223" s="24">
        <f>P223*V223</f>
        <v>600</v>
      </c>
      <c r="X223" s="4"/>
      <c r="Y223" s="22">
        <v>567</v>
      </c>
      <c r="Z223" s="22">
        <v>567</v>
      </c>
      <c r="AA223" s="25">
        <v>0</v>
      </c>
      <c r="AB223" s="27">
        <v>0</v>
      </c>
      <c r="AC223" s="176">
        <v>567</v>
      </c>
      <c r="AD223" s="34"/>
      <c r="AE223" s="31">
        <v>6</v>
      </c>
      <c r="AF223" s="29">
        <v>6</v>
      </c>
      <c r="AG223" s="27">
        <v>0</v>
      </c>
      <c r="AH223" s="27">
        <v>6</v>
      </c>
      <c r="AI223" s="7"/>
      <c r="AJ223" s="24">
        <f>AC223*U223</f>
        <v>207.52199999999999</v>
      </c>
      <c r="AK223" s="87">
        <v>0</v>
      </c>
      <c r="AL223" s="11">
        <v>0</v>
      </c>
      <c r="AM223" s="11">
        <v>0</v>
      </c>
      <c r="AN223" s="24">
        <f>AK223+AM223</f>
        <v>0</v>
      </c>
      <c r="AO223" s="6"/>
      <c r="AP223" s="11">
        <v>0</v>
      </c>
      <c r="AQ223" s="11">
        <v>0</v>
      </c>
      <c r="AR223" s="11">
        <f>100- ((AP223+AQ223)/(AC223*2))*100</f>
        <v>100</v>
      </c>
      <c r="AS223" s="90">
        <f>AU220</f>
        <v>518.04999999999995</v>
      </c>
      <c r="AT223" s="90">
        <f>AJ223+AK223+AL223+AM223</f>
        <v>207.52199999999999</v>
      </c>
      <c r="AU223" s="90">
        <f>AS223-AT223</f>
        <v>310.52799999999996</v>
      </c>
      <c r="AV223" s="7"/>
      <c r="AW223" s="24">
        <f>(AC223/W223)*100</f>
        <v>94.5</v>
      </c>
      <c r="AX223" s="11" t="s">
        <v>59</v>
      </c>
      <c r="AY223" s="24">
        <f>(AK223/(AJ223+AK223))*100</f>
        <v>0</v>
      </c>
      <c r="AZ223" s="11">
        <f>(AN223/AJ223)*100</f>
        <v>0</v>
      </c>
      <c r="BA223" s="4"/>
      <c r="BB223" s="11" t="s">
        <v>76</v>
      </c>
      <c r="BC223" s="11" t="s">
        <v>64</v>
      </c>
      <c r="BD223" s="11" t="s">
        <v>75</v>
      </c>
    </row>
    <row r="224" spans="2:56" ht="16.5" thickBot="1">
      <c r="B224" s="18"/>
      <c r="C224" s="16"/>
      <c r="D224" s="16"/>
      <c r="E224" s="4"/>
      <c r="F224" s="12"/>
      <c r="G224" s="12"/>
      <c r="H224" s="12"/>
      <c r="I224" s="12"/>
      <c r="J224" s="12"/>
      <c r="K224" s="12"/>
      <c r="L224" s="4"/>
      <c r="M224" s="12"/>
      <c r="N224" s="12"/>
      <c r="O224" s="4"/>
      <c r="P224" s="13"/>
      <c r="Q224" s="4"/>
      <c r="R224" s="12"/>
      <c r="S224" s="12"/>
      <c r="T224" s="12"/>
      <c r="U224" s="12"/>
      <c r="V224" s="12"/>
      <c r="W224" s="12"/>
      <c r="X224" s="4"/>
      <c r="Y224" s="12"/>
      <c r="Z224" s="12"/>
      <c r="AA224" s="26"/>
      <c r="AB224" s="28"/>
      <c r="AC224" s="177"/>
      <c r="AD224" s="33"/>
      <c r="AE224" s="32"/>
      <c r="AF224" s="30"/>
      <c r="AG224" s="28"/>
      <c r="AH224" s="35"/>
      <c r="AI224" s="7"/>
      <c r="AJ224" s="12"/>
      <c r="AK224" s="88"/>
      <c r="AL224" s="12"/>
      <c r="AM224" s="12"/>
      <c r="AN224" s="12"/>
      <c r="AO224" s="6"/>
      <c r="AP224" s="12"/>
      <c r="AQ224" s="12"/>
      <c r="AR224" s="12"/>
      <c r="AS224" s="12"/>
      <c r="AT224" s="12"/>
      <c r="AU224" s="12"/>
      <c r="AV224" s="7"/>
      <c r="AW224" s="12"/>
      <c r="AX224" s="12" t="s">
        <v>10</v>
      </c>
      <c r="AY224" s="12"/>
      <c r="AZ224" s="12"/>
      <c r="BA224" s="4"/>
      <c r="BB224" s="12"/>
      <c r="BC224" s="12"/>
      <c r="BD224" s="14"/>
    </row>
    <row r="225" spans="2:56" ht="15.75" thickBot="1"/>
    <row r="226" spans="2:56" ht="15.75">
      <c r="B226" s="17">
        <v>41058</v>
      </c>
      <c r="C226" s="15" t="s">
        <v>1</v>
      </c>
      <c r="D226" s="19">
        <v>7.5</v>
      </c>
      <c r="E226" s="4"/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f>SUM(F226:J226)</f>
        <v>0</v>
      </c>
      <c r="L226" s="4"/>
      <c r="M226" s="11">
        <v>2.5</v>
      </c>
      <c r="N226" s="11">
        <v>0</v>
      </c>
      <c r="O226" s="4"/>
      <c r="P226" s="21">
        <f>D226-(M226+N226)</f>
        <v>5</v>
      </c>
      <c r="Q226" s="4"/>
      <c r="R226" s="11" t="s">
        <v>66</v>
      </c>
      <c r="S226" s="23">
        <v>0.183</v>
      </c>
      <c r="T226" s="23">
        <v>0.183</v>
      </c>
      <c r="U226" s="23">
        <f>S226+T226</f>
        <v>0.36599999999999999</v>
      </c>
      <c r="V226" s="11">
        <v>80</v>
      </c>
      <c r="W226" s="24">
        <f>P226*V226</f>
        <v>400</v>
      </c>
      <c r="X226" s="4"/>
      <c r="Y226" s="22">
        <v>368</v>
      </c>
      <c r="Z226" s="22">
        <v>368</v>
      </c>
      <c r="AA226" s="25">
        <v>0</v>
      </c>
      <c r="AB226" s="27">
        <v>0</v>
      </c>
      <c r="AC226" s="176">
        <v>368</v>
      </c>
      <c r="AD226" s="34"/>
      <c r="AE226" s="31">
        <v>0</v>
      </c>
      <c r="AF226" s="29">
        <v>0</v>
      </c>
      <c r="AG226" s="27">
        <v>0</v>
      </c>
      <c r="AH226" s="27">
        <v>0</v>
      </c>
      <c r="AI226" s="7"/>
      <c r="AJ226" s="24">
        <f>AC226*U226</f>
        <v>134.68799999999999</v>
      </c>
      <c r="AK226" s="87">
        <v>0</v>
      </c>
      <c r="AL226" s="11">
        <v>0</v>
      </c>
      <c r="AM226" s="11">
        <v>0</v>
      </c>
      <c r="AN226" s="24">
        <f>AK226+AM226</f>
        <v>0</v>
      </c>
      <c r="AO226" s="6"/>
      <c r="AP226" s="11">
        <v>0</v>
      </c>
      <c r="AQ226" s="11">
        <v>0</v>
      </c>
      <c r="AR226" s="11">
        <f>100- ((AP226+AQ226)/(AC226*2))*100</f>
        <v>100</v>
      </c>
      <c r="AS226" s="90">
        <f>AU223</f>
        <v>310.52799999999996</v>
      </c>
      <c r="AT226" s="90">
        <f>AJ226+AK226+AL226+AM226</f>
        <v>134.68799999999999</v>
      </c>
      <c r="AU226" s="90">
        <f>AS226-AT226</f>
        <v>175.83999999999997</v>
      </c>
      <c r="AV226" s="7"/>
      <c r="AW226" s="24">
        <f>(AC226/W226)*100</f>
        <v>92</v>
      </c>
      <c r="AX226" s="11" t="s">
        <v>59</v>
      </c>
      <c r="AY226" s="24">
        <f>(AK226/(AJ226+AK226))*100</f>
        <v>0</v>
      </c>
      <c r="AZ226" s="11">
        <f>(AN226/AJ226)*100</f>
        <v>0</v>
      </c>
      <c r="BA226" s="4"/>
      <c r="BB226" s="11" t="s">
        <v>76</v>
      </c>
      <c r="BC226" s="11" t="s">
        <v>64</v>
      </c>
      <c r="BD226" s="11" t="s">
        <v>75</v>
      </c>
    </row>
    <row r="227" spans="2:56" ht="16.5" thickBot="1">
      <c r="B227" s="18"/>
      <c r="C227" s="16"/>
      <c r="D227" s="16"/>
      <c r="E227" s="4"/>
      <c r="F227" s="12"/>
      <c r="G227" s="12"/>
      <c r="H227" s="12"/>
      <c r="I227" s="12"/>
      <c r="J227" s="12"/>
      <c r="K227" s="12"/>
      <c r="L227" s="4"/>
      <c r="M227" s="12"/>
      <c r="N227" s="12"/>
      <c r="O227" s="4"/>
      <c r="P227" s="13"/>
      <c r="Q227" s="4"/>
      <c r="R227" s="12"/>
      <c r="S227" s="12"/>
      <c r="T227" s="12"/>
      <c r="U227" s="12"/>
      <c r="V227" s="12"/>
      <c r="W227" s="12"/>
      <c r="X227" s="4"/>
      <c r="Y227" s="12"/>
      <c r="Z227" s="12"/>
      <c r="AA227" s="26"/>
      <c r="AB227" s="28"/>
      <c r="AC227" s="177"/>
      <c r="AD227" s="33"/>
      <c r="AE227" s="32"/>
      <c r="AF227" s="30"/>
      <c r="AG227" s="28"/>
      <c r="AH227" s="35"/>
      <c r="AI227" s="7"/>
      <c r="AJ227" s="12"/>
      <c r="AK227" s="88"/>
      <c r="AL227" s="12"/>
      <c r="AM227" s="12"/>
      <c r="AN227" s="12"/>
      <c r="AO227" s="6"/>
      <c r="AP227" s="12"/>
      <c r="AQ227" s="12"/>
      <c r="AR227" s="12"/>
      <c r="AS227" s="12"/>
      <c r="AT227" s="12"/>
      <c r="AU227" s="12"/>
      <c r="AV227" s="7"/>
      <c r="AW227" s="12"/>
      <c r="AX227" s="12" t="s">
        <v>10</v>
      </c>
      <c r="AY227" s="12"/>
      <c r="AZ227" s="12"/>
      <c r="BA227" s="4"/>
      <c r="BB227" s="12"/>
      <c r="BC227" s="12"/>
      <c r="BD227" s="14"/>
    </row>
    <row r="228" spans="2:56" ht="15.75" thickBot="1"/>
    <row r="229" spans="2:56" ht="15.75">
      <c r="B229" s="17">
        <v>41058</v>
      </c>
      <c r="C229" s="15" t="s">
        <v>65</v>
      </c>
      <c r="D229" s="19">
        <v>8</v>
      </c>
      <c r="E229" s="4"/>
      <c r="F229" s="11">
        <v>0</v>
      </c>
      <c r="G229" s="11">
        <v>0</v>
      </c>
      <c r="H229" s="11">
        <v>0</v>
      </c>
      <c r="I229" s="11">
        <v>0.75</v>
      </c>
      <c r="J229" s="11">
        <v>0</v>
      </c>
      <c r="K229" s="11">
        <f>SUM(F229:J229)</f>
        <v>0.75</v>
      </c>
      <c r="L229" s="4"/>
      <c r="M229" s="11">
        <v>0</v>
      </c>
      <c r="N229" s="11">
        <v>0</v>
      </c>
      <c r="O229" s="4"/>
      <c r="P229" s="21">
        <f>D229-(M229+N229)</f>
        <v>8</v>
      </c>
      <c r="Q229" s="4"/>
      <c r="R229" s="11" t="s">
        <v>66</v>
      </c>
      <c r="S229" s="23">
        <v>0.183</v>
      </c>
      <c r="T229" s="23">
        <v>0.183</v>
      </c>
      <c r="U229" s="23">
        <f>S229+T229</f>
        <v>0.36599999999999999</v>
      </c>
      <c r="V229" s="11">
        <v>80</v>
      </c>
      <c r="W229" s="24">
        <f>P229*V229</f>
        <v>640</v>
      </c>
      <c r="X229" s="4"/>
      <c r="Y229" s="22">
        <v>648</v>
      </c>
      <c r="Z229" s="22">
        <v>648</v>
      </c>
      <c r="AA229" s="25">
        <v>0</v>
      </c>
      <c r="AB229" s="27">
        <v>0</v>
      </c>
      <c r="AC229" s="176">
        <v>648</v>
      </c>
      <c r="AD229" s="34"/>
      <c r="AE229" s="31">
        <v>6</v>
      </c>
      <c r="AF229" s="29">
        <v>6</v>
      </c>
      <c r="AG229" s="27">
        <v>0</v>
      </c>
      <c r="AH229" s="27">
        <v>6</v>
      </c>
      <c r="AI229" s="7"/>
      <c r="AJ229" s="24">
        <f>AC229*U229</f>
        <v>237.16800000000001</v>
      </c>
      <c r="AK229" s="87">
        <v>2.12</v>
      </c>
      <c r="AL229" s="11">
        <v>10.91</v>
      </c>
      <c r="AM229" s="11">
        <v>0</v>
      </c>
      <c r="AN229" s="24">
        <f>AK229+AM229</f>
        <v>2.12</v>
      </c>
      <c r="AO229" s="6"/>
      <c r="AP229" s="11">
        <v>0</v>
      </c>
      <c r="AQ229" s="11">
        <v>0</v>
      </c>
      <c r="AR229" s="11">
        <f>100- ((AP229+AQ229)/(AC229*2))*100</f>
        <v>100</v>
      </c>
      <c r="AS229" s="90">
        <f>AU226</f>
        <v>175.83999999999997</v>
      </c>
      <c r="AT229" s="90">
        <f>AJ229+AK229+AL229+AM229</f>
        <v>250.19800000000001</v>
      </c>
      <c r="AU229" s="90">
        <f>AS229-AT229</f>
        <v>-74.358000000000033</v>
      </c>
      <c r="AV229" s="7"/>
      <c r="AW229" s="24">
        <f>(AC229/W229)*100</f>
        <v>101.25</v>
      </c>
      <c r="AX229" s="11" t="s">
        <v>59</v>
      </c>
      <c r="AY229" s="24">
        <f>(AK229/(AJ229+AK229))*100</f>
        <v>0.88596168633613048</v>
      </c>
      <c r="AZ229" s="11">
        <f>(AN229/AJ229)*100</f>
        <v>0.89388113067530184</v>
      </c>
      <c r="BA229" s="4"/>
      <c r="BB229" s="11" t="s">
        <v>64</v>
      </c>
      <c r="BC229" s="11" t="s">
        <v>64</v>
      </c>
      <c r="BD229" s="11" t="s">
        <v>75</v>
      </c>
    </row>
    <row r="230" spans="2:56" ht="16.5" thickBot="1">
      <c r="B230" s="18"/>
      <c r="C230" s="16"/>
      <c r="D230" s="16"/>
      <c r="E230" s="4"/>
      <c r="F230" s="12"/>
      <c r="G230" s="12"/>
      <c r="H230" s="12"/>
      <c r="I230" s="12"/>
      <c r="J230" s="12"/>
      <c r="K230" s="12"/>
      <c r="L230" s="4"/>
      <c r="M230" s="12"/>
      <c r="N230" s="12"/>
      <c r="O230" s="4"/>
      <c r="P230" s="13"/>
      <c r="Q230" s="4"/>
      <c r="R230" s="12"/>
      <c r="S230" s="12"/>
      <c r="T230" s="12"/>
      <c r="U230" s="12"/>
      <c r="V230" s="12"/>
      <c r="W230" s="12"/>
      <c r="X230" s="4"/>
      <c r="Y230" s="12"/>
      <c r="Z230" s="12"/>
      <c r="AA230" s="26"/>
      <c r="AB230" s="28"/>
      <c r="AC230" s="177"/>
      <c r="AD230" s="33"/>
      <c r="AE230" s="32"/>
      <c r="AF230" s="30"/>
      <c r="AG230" s="28"/>
      <c r="AH230" s="35"/>
      <c r="AI230" s="7"/>
      <c r="AJ230" s="12"/>
      <c r="AK230" s="88"/>
      <c r="AL230" s="12"/>
      <c r="AM230" s="12"/>
      <c r="AN230" s="12"/>
      <c r="AO230" s="6"/>
      <c r="AP230" s="12"/>
      <c r="AQ230" s="12"/>
      <c r="AR230" s="12"/>
      <c r="AS230" s="12"/>
      <c r="AT230" s="12"/>
      <c r="AU230" s="12"/>
      <c r="AV230" s="7"/>
      <c r="AW230" s="12"/>
      <c r="AX230" s="12" t="s">
        <v>10</v>
      </c>
      <c r="AY230" s="12"/>
      <c r="AZ230" s="12"/>
      <c r="BA230" s="4"/>
      <c r="BB230" s="12"/>
      <c r="BC230" s="12"/>
      <c r="BD230" s="14"/>
    </row>
    <row r="231" spans="2:56" ht="15.75" thickBot="1"/>
    <row r="232" spans="2:56">
      <c r="B232" s="57" t="s">
        <v>42</v>
      </c>
      <c r="C232" s="58" t="s">
        <v>2</v>
      </c>
      <c r="D232" s="59" t="s">
        <v>2</v>
      </c>
      <c r="E232" s="136"/>
      <c r="F232" s="718" t="s">
        <v>14</v>
      </c>
      <c r="G232" s="719"/>
      <c r="H232" s="719"/>
      <c r="I232" s="719"/>
      <c r="J232" s="719"/>
      <c r="K232" s="720"/>
      <c r="L232" s="19"/>
      <c r="M232" s="721" t="s">
        <v>43</v>
      </c>
      <c r="N232" s="722"/>
      <c r="O232" s="19"/>
      <c r="P232" s="91" t="s">
        <v>12</v>
      </c>
      <c r="Q232" s="136"/>
      <c r="R232" s="91" t="s">
        <v>24</v>
      </c>
      <c r="S232" s="718" t="s">
        <v>44</v>
      </c>
      <c r="T232" s="719"/>
      <c r="U232" s="720"/>
      <c r="V232" s="91" t="s">
        <v>39</v>
      </c>
      <c r="W232" s="137" t="s">
        <v>19</v>
      </c>
      <c r="X232" s="136" t="s">
        <v>10</v>
      </c>
      <c r="Y232" s="723" t="s">
        <v>15</v>
      </c>
      <c r="Z232" s="724"/>
      <c r="AA232" s="724"/>
      <c r="AB232" s="724"/>
      <c r="AC232" s="138" t="s">
        <v>19</v>
      </c>
      <c r="AD232" s="139"/>
      <c r="AE232" s="725" t="s">
        <v>55</v>
      </c>
      <c r="AF232" s="726"/>
      <c r="AG232" s="726"/>
      <c r="AH232" s="140" t="s">
        <v>57</v>
      </c>
      <c r="AI232" s="136"/>
      <c r="AJ232" s="141" t="s">
        <v>51</v>
      </c>
      <c r="AK232" s="142"/>
      <c r="AL232" s="143"/>
      <c r="AM232" s="144"/>
      <c r="AN232" s="91" t="s">
        <v>13</v>
      </c>
      <c r="AO232" s="136"/>
      <c r="AP232" s="743" t="s">
        <v>68</v>
      </c>
      <c r="AQ232" s="744"/>
      <c r="AR232" s="745"/>
      <c r="AS232" s="743" t="s">
        <v>52</v>
      </c>
      <c r="AT232" s="744"/>
      <c r="AU232" s="745"/>
      <c r="AV232" s="136"/>
      <c r="AW232" s="145" t="s">
        <v>32</v>
      </c>
      <c r="AX232" s="137" t="s">
        <v>32</v>
      </c>
      <c r="AY232" s="91" t="s">
        <v>29</v>
      </c>
      <c r="AZ232" s="91" t="s">
        <v>29</v>
      </c>
      <c r="BA232" s="136"/>
      <c r="BB232" s="19" t="s">
        <v>32</v>
      </c>
      <c r="BC232" s="19" t="s">
        <v>10</v>
      </c>
      <c r="BD232" s="146" t="s">
        <v>10</v>
      </c>
    </row>
    <row r="233" spans="2:56" ht="15.75" thickBot="1">
      <c r="B233" s="60" t="s">
        <v>10</v>
      </c>
      <c r="C233" s="49" t="s">
        <v>10</v>
      </c>
      <c r="D233" s="61" t="s">
        <v>12</v>
      </c>
      <c r="E233" s="5"/>
      <c r="F233" s="65" t="s">
        <v>4</v>
      </c>
      <c r="G233" s="65" t="s">
        <v>5</v>
      </c>
      <c r="H233" s="65" t="s">
        <v>6</v>
      </c>
      <c r="I233" s="65" t="s">
        <v>7</v>
      </c>
      <c r="J233" s="65" t="s">
        <v>9</v>
      </c>
      <c r="K233" s="65" t="s">
        <v>13</v>
      </c>
      <c r="L233" s="4"/>
      <c r="M233" s="67" t="s">
        <v>12</v>
      </c>
      <c r="N233" s="68" t="s">
        <v>46</v>
      </c>
      <c r="O233" s="3"/>
      <c r="P233" s="49" t="s">
        <v>3</v>
      </c>
      <c r="Q233" s="5"/>
      <c r="R233" s="49" t="s">
        <v>23</v>
      </c>
      <c r="S233" s="53" t="s">
        <v>16</v>
      </c>
      <c r="T233" s="49" t="s">
        <v>17</v>
      </c>
      <c r="U233" s="49" t="s">
        <v>45</v>
      </c>
      <c r="V233" s="49" t="s">
        <v>63</v>
      </c>
      <c r="W233" s="72" t="s">
        <v>21</v>
      </c>
      <c r="X233" s="5" t="s">
        <v>10</v>
      </c>
      <c r="Y233" s="713" t="s">
        <v>26</v>
      </c>
      <c r="Z233" s="714"/>
      <c r="AA233" s="714"/>
      <c r="AB233" s="715"/>
      <c r="AC233" s="39" t="s">
        <v>13</v>
      </c>
      <c r="AD233" s="8"/>
      <c r="AE233" s="716" t="s">
        <v>56</v>
      </c>
      <c r="AF233" s="717"/>
      <c r="AG233" s="717"/>
      <c r="AH233" s="82" t="s">
        <v>58</v>
      </c>
      <c r="AI233" s="5"/>
      <c r="AJ233" s="48" t="s">
        <v>33</v>
      </c>
      <c r="AK233" s="85" t="s">
        <v>27</v>
      </c>
      <c r="AL233" s="48" t="s">
        <v>35</v>
      </c>
      <c r="AM233" s="48" t="s">
        <v>36</v>
      </c>
      <c r="AN233" s="49" t="s">
        <v>40</v>
      </c>
      <c r="AO233" s="20"/>
      <c r="AP233" s="51"/>
      <c r="AQ233" s="52"/>
      <c r="AR233" s="53"/>
      <c r="AS233" s="51" t="s">
        <v>50</v>
      </c>
      <c r="AT233" s="52">
        <v>3</v>
      </c>
      <c r="AU233" s="53" t="s">
        <v>83</v>
      </c>
      <c r="AV233" s="5"/>
      <c r="AW233" s="76" t="s">
        <v>19</v>
      </c>
      <c r="AX233" s="72" t="s">
        <v>19</v>
      </c>
      <c r="AY233" s="49" t="s">
        <v>37</v>
      </c>
      <c r="AZ233" s="49" t="s">
        <v>38</v>
      </c>
      <c r="BA233" s="5"/>
      <c r="BB233" s="4" t="s">
        <v>19</v>
      </c>
      <c r="BC233" s="4" t="s">
        <v>37</v>
      </c>
      <c r="BD233" s="147" t="s">
        <v>38</v>
      </c>
    </row>
    <row r="234" spans="2:56" ht="15.75" thickBot="1">
      <c r="B234" s="62"/>
      <c r="C234" s="63"/>
      <c r="D234" s="64" t="s">
        <v>10</v>
      </c>
      <c r="E234" s="111"/>
      <c r="F234" s="148"/>
      <c r="G234" s="148"/>
      <c r="H234" s="148"/>
      <c r="I234" s="148" t="s">
        <v>8</v>
      </c>
      <c r="J234" s="148"/>
      <c r="K234" s="148"/>
      <c r="L234" s="16"/>
      <c r="M234" s="104" t="s">
        <v>20</v>
      </c>
      <c r="N234" s="148" t="s">
        <v>11</v>
      </c>
      <c r="O234" s="16"/>
      <c r="P234" s="63" t="s">
        <v>10</v>
      </c>
      <c r="Q234" s="111"/>
      <c r="R234" s="63"/>
      <c r="S234" s="149"/>
      <c r="T234" s="63"/>
      <c r="U234" s="63"/>
      <c r="V234" s="63" t="s">
        <v>18</v>
      </c>
      <c r="W234" s="150" t="s">
        <v>22</v>
      </c>
      <c r="X234" s="111"/>
      <c r="Y234" s="151" t="s">
        <v>16</v>
      </c>
      <c r="Z234" s="151" t="s">
        <v>17</v>
      </c>
      <c r="AA234" s="152" t="s">
        <v>25</v>
      </c>
      <c r="AB234" s="79" t="s">
        <v>28</v>
      </c>
      <c r="AC234" s="153"/>
      <c r="AD234" s="111"/>
      <c r="AE234" s="154" t="s">
        <v>16</v>
      </c>
      <c r="AF234" s="155" t="s">
        <v>17</v>
      </c>
      <c r="AG234" s="80" t="s">
        <v>28</v>
      </c>
      <c r="AH234" s="81" t="s">
        <v>28</v>
      </c>
      <c r="AI234" s="156"/>
      <c r="AJ234" s="63" t="s">
        <v>34</v>
      </c>
      <c r="AK234" s="157" t="s">
        <v>34</v>
      </c>
      <c r="AL234" s="63" t="s">
        <v>34</v>
      </c>
      <c r="AM234" s="63" t="s">
        <v>34</v>
      </c>
      <c r="AN234" s="63" t="s">
        <v>34</v>
      </c>
      <c r="AO234" s="111"/>
      <c r="AP234" s="158" t="s">
        <v>70</v>
      </c>
      <c r="AQ234" s="159" t="s">
        <v>69</v>
      </c>
      <c r="AR234" s="160" t="s">
        <v>71</v>
      </c>
      <c r="AS234" s="161" t="s">
        <v>48</v>
      </c>
      <c r="AT234" s="159" t="s">
        <v>47</v>
      </c>
      <c r="AU234" s="160" t="s">
        <v>49</v>
      </c>
      <c r="AV234" s="111"/>
      <c r="AW234" s="162" t="s">
        <v>29</v>
      </c>
      <c r="AX234" s="150" t="s">
        <v>29</v>
      </c>
      <c r="AY234" s="63"/>
      <c r="AZ234" s="63"/>
      <c r="BA234" s="111"/>
      <c r="BB234" s="163">
        <v>1</v>
      </c>
      <c r="BC234" s="164">
        <v>0</v>
      </c>
      <c r="BD234" s="115" t="s">
        <v>41</v>
      </c>
    </row>
    <row r="235" spans="2:56" ht="15.75">
      <c r="B235" s="17">
        <v>41059</v>
      </c>
      <c r="C235" s="15" t="s">
        <v>0</v>
      </c>
      <c r="D235" s="19">
        <v>7.5</v>
      </c>
      <c r="E235" s="4"/>
      <c r="F235" s="11">
        <v>0</v>
      </c>
      <c r="G235" s="11">
        <v>1.5</v>
      </c>
      <c r="H235" s="11">
        <v>0</v>
      </c>
      <c r="I235" s="11">
        <v>0</v>
      </c>
      <c r="J235" s="11">
        <v>0</v>
      </c>
      <c r="K235" s="11">
        <f>SUM(F235:J235)</f>
        <v>1.5</v>
      </c>
      <c r="L235" s="4"/>
      <c r="M235" s="11">
        <v>0</v>
      </c>
      <c r="N235" s="11">
        <v>0</v>
      </c>
      <c r="O235" s="4"/>
      <c r="P235" s="21">
        <f>D235-(M235+N235)</f>
        <v>7.5</v>
      </c>
      <c r="Q235" s="4"/>
      <c r="R235" s="11" t="s">
        <v>66</v>
      </c>
      <c r="S235" s="23">
        <v>0.183</v>
      </c>
      <c r="T235" s="23">
        <v>0.183</v>
      </c>
      <c r="U235" s="23">
        <f>S235+T235</f>
        <v>0.36599999999999999</v>
      </c>
      <c r="V235" s="11">
        <v>80</v>
      </c>
      <c r="W235" s="24">
        <f>P235*V235</f>
        <v>600</v>
      </c>
      <c r="X235" s="4"/>
      <c r="Y235" s="22">
        <v>351</v>
      </c>
      <c r="Z235" s="22">
        <v>351</v>
      </c>
      <c r="AA235" s="25">
        <v>0</v>
      </c>
      <c r="AB235" s="27">
        <v>0</v>
      </c>
      <c r="AC235" s="176">
        <v>351</v>
      </c>
      <c r="AD235" s="34"/>
      <c r="AE235" s="31">
        <v>6</v>
      </c>
      <c r="AF235" s="29">
        <v>6</v>
      </c>
      <c r="AG235" s="27">
        <v>0</v>
      </c>
      <c r="AH235" s="27">
        <v>6</v>
      </c>
      <c r="AI235" s="7"/>
      <c r="AJ235" s="24">
        <f>AC235*U235</f>
        <v>128.46600000000001</v>
      </c>
      <c r="AK235" s="87">
        <v>1.1399999999999999</v>
      </c>
      <c r="AL235" s="11">
        <v>5.83</v>
      </c>
      <c r="AM235" s="11">
        <v>0</v>
      </c>
      <c r="AN235" s="24">
        <f>AK235+AM235</f>
        <v>1.1399999999999999</v>
      </c>
      <c r="AO235" s="6"/>
      <c r="AP235" s="11">
        <v>0</v>
      </c>
      <c r="AQ235" s="11">
        <v>0</v>
      </c>
      <c r="AR235" s="11">
        <f>100- ((AP235+AQ235)/(AC235*2))*100</f>
        <v>100</v>
      </c>
      <c r="AS235" s="90">
        <v>755</v>
      </c>
      <c r="AT235" s="90">
        <f>AJ235+AK235+AL235+AM235</f>
        <v>135.43600000000001</v>
      </c>
      <c r="AU235" s="90">
        <f>AS235-AT235</f>
        <v>619.56399999999996</v>
      </c>
      <c r="AV235" s="7"/>
      <c r="AW235" s="24">
        <f>(AC235/W235)*100</f>
        <v>58.5</v>
      </c>
      <c r="AX235" s="11" t="s">
        <v>59</v>
      </c>
      <c r="AY235" s="24">
        <f>(AK235/(AJ235+AK235))*100</f>
        <v>0.87958890792092947</v>
      </c>
      <c r="AZ235" s="11">
        <f>(AN235/AJ235)*100</f>
        <v>0.88739433001728074</v>
      </c>
      <c r="BA235" s="4"/>
      <c r="BB235" s="11" t="s">
        <v>76</v>
      </c>
      <c r="BC235" s="11" t="s">
        <v>64</v>
      </c>
      <c r="BD235" s="11" t="s">
        <v>75</v>
      </c>
    </row>
    <row r="236" spans="2:56" ht="16.5" thickBot="1">
      <c r="B236" s="18"/>
      <c r="C236" s="16"/>
      <c r="D236" s="16"/>
      <c r="E236" s="4"/>
      <c r="F236" s="12"/>
      <c r="G236" s="12"/>
      <c r="H236" s="12"/>
      <c r="I236" s="12"/>
      <c r="J236" s="12"/>
      <c r="K236" s="12"/>
      <c r="L236" s="4"/>
      <c r="M236" s="12"/>
      <c r="N236" s="12"/>
      <c r="O236" s="4"/>
      <c r="P236" s="13"/>
      <c r="Q236" s="4"/>
      <c r="R236" s="12"/>
      <c r="S236" s="12"/>
      <c r="T236" s="12"/>
      <c r="U236" s="12"/>
      <c r="V236" s="12"/>
      <c r="W236" s="12"/>
      <c r="X236" s="4"/>
      <c r="Y236" s="12"/>
      <c r="Z236" s="12"/>
      <c r="AA236" s="26"/>
      <c r="AB236" s="28"/>
      <c r="AC236" s="177"/>
      <c r="AD236" s="33"/>
      <c r="AE236" s="32"/>
      <c r="AF236" s="30"/>
      <c r="AG236" s="28"/>
      <c r="AH236" s="35"/>
      <c r="AI236" s="7"/>
      <c r="AJ236" s="12"/>
      <c r="AK236" s="88"/>
      <c r="AL236" s="12"/>
      <c r="AM236" s="12"/>
      <c r="AN236" s="12"/>
      <c r="AO236" s="6"/>
      <c r="AP236" s="12"/>
      <c r="AQ236" s="12"/>
      <c r="AR236" s="12"/>
      <c r="AS236" s="12"/>
      <c r="AT236" s="12"/>
      <c r="AU236" s="12"/>
      <c r="AV236" s="7"/>
      <c r="AW236" s="12"/>
      <c r="AX236" s="12" t="s">
        <v>10</v>
      </c>
      <c r="AY236" s="12"/>
      <c r="AZ236" s="12"/>
      <c r="BA236" s="4"/>
      <c r="BB236" s="12"/>
      <c r="BC236" s="12"/>
      <c r="BD236" s="14"/>
    </row>
    <row r="237" spans="2:56" ht="15.75" thickBot="1"/>
    <row r="238" spans="2:56" ht="15.75">
      <c r="B238" s="17">
        <v>41059</v>
      </c>
      <c r="C238" s="15" t="s">
        <v>1</v>
      </c>
      <c r="D238" s="19">
        <v>7.5</v>
      </c>
      <c r="E238" s="4"/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f>SUM(F238:J238)</f>
        <v>0</v>
      </c>
      <c r="L238" s="4"/>
      <c r="M238" s="11">
        <v>2.5</v>
      </c>
      <c r="N238" s="11">
        <v>0</v>
      </c>
      <c r="O238" s="4"/>
      <c r="P238" s="21">
        <f>D238-(M238+N238)</f>
        <v>5</v>
      </c>
      <c r="Q238" s="4"/>
      <c r="R238" s="11" t="s">
        <v>66</v>
      </c>
      <c r="S238" s="23">
        <v>0.183</v>
      </c>
      <c r="T238" s="23">
        <v>0.183</v>
      </c>
      <c r="U238" s="23">
        <f>S238+T238</f>
        <v>0.36599999999999999</v>
      </c>
      <c r="V238" s="11">
        <v>80</v>
      </c>
      <c r="W238" s="24">
        <f>P238*V238</f>
        <v>400</v>
      </c>
      <c r="X238" s="4"/>
      <c r="Y238" s="22">
        <v>342</v>
      </c>
      <c r="Z238" s="22">
        <v>342</v>
      </c>
      <c r="AA238" s="25">
        <v>0</v>
      </c>
      <c r="AB238" s="27">
        <v>0</v>
      </c>
      <c r="AC238" s="176">
        <v>342</v>
      </c>
      <c r="AD238" s="34"/>
      <c r="AE238" s="31">
        <v>0</v>
      </c>
      <c r="AF238" s="29">
        <v>0</v>
      </c>
      <c r="AG238" s="27">
        <v>0</v>
      </c>
      <c r="AH238" s="27">
        <v>0</v>
      </c>
      <c r="AI238" s="7"/>
      <c r="AJ238" s="24">
        <f>AC238*U238</f>
        <v>125.172</v>
      </c>
      <c r="AK238" s="87">
        <v>0</v>
      </c>
      <c r="AL238" s="11">
        <v>0</v>
      </c>
      <c r="AM238" s="11">
        <v>0</v>
      </c>
      <c r="AN238" s="24">
        <f>AK238+AM238</f>
        <v>0</v>
      </c>
      <c r="AO238" s="6"/>
      <c r="AP238" s="11">
        <v>0</v>
      </c>
      <c r="AQ238" s="11">
        <v>0</v>
      </c>
      <c r="AR238" s="11">
        <f>100- ((AP238+AQ238)/(AC238*2))*100</f>
        <v>100</v>
      </c>
      <c r="AS238" s="90">
        <f>AU235</f>
        <v>619.56399999999996</v>
      </c>
      <c r="AT238" s="90">
        <f>AJ238+AK238+AL238+AM238</f>
        <v>125.172</v>
      </c>
      <c r="AU238" s="90">
        <f>AS238-AT238</f>
        <v>494.39199999999994</v>
      </c>
      <c r="AV238" s="7"/>
      <c r="AW238" s="24">
        <f>(AC238/W238)*100</f>
        <v>85.5</v>
      </c>
      <c r="AX238" s="11" t="s">
        <v>59</v>
      </c>
      <c r="AY238" s="24">
        <f>(AK238/(AJ238+AK238))*100</f>
        <v>0</v>
      </c>
      <c r="AZ238" s="11">
        <f>(AN238/AJ238)*100</f>
        <v>0</v>
      </c>
      <c r="BA238" s="4"/>
      <c r="BB238" s="11" t="s">
        <v>76</v>
      </c>
      <c r="BC238" s="11" t="s">
        <v>64</v>
      </c>
      <c r="BD238" s="11" t="s">
        <v>75</v>
      </c>
    </row>
    <row r="239" spans="2:56" ht="16.5" thickBot="1">
      <c r="B239" s="18"/>
      <c r="C239" s="16"/>
      <c r="D239" s="16"/>
      <c r="E239" s="4"/>
      <c r="F239" s="12"/>
      <c r="G239" s="12"/>
      <c r="H239" s="12"/>
      <c r="I239" s="12"/>
      <c r="J239" s="12"/>
      <c r="K239" s="12"/>
      <c r="L239" s="4"/>
      <c r="M239" s="12"/>
      <c r="N239" s="12"/>
      <c r="O239" s="4"/>
      <c r="P239" s="13"/>
      <c r="Q239" s="4"/>
      <c r="R239" s="12"/>
      <c r="S239" s="12"/>
      <c r="T239" s="12"/>
      <c r="U239" s="12"/>
      <c r="V239" s="12"/>
      <c r="W239" s="12"/>
      <c r="X239" s="4"/>
      <c r="Y239" s="12"/>
      <c r="Z239" s="12"/>
      <c r="AA239" s="26"/>
      <c r="AB239" s="28"/>
      <c r="AC239" s="177"/>
      <c r="AD239" s="33"/>
      <c r="AE239" s="32"/>
      <c r="AF239" s="30"/>
      <c r="AG239" s="28"/>
      <c r="AH239" s="35"/>
      <c r="AI239" s="7"/>
      <c r="AJ239" s="12"/>
      <c r="AK239" s="88"/>
      <c r="AL239" s="12"/>
      <c r="AM239" s="12"/>
      <c r="AN239" s="12"/>
      <c r="AO239" s="6"/>
      <c r="AP239" s="12"/>
      <c r="AQ239" s="12"/>
      <c r="AR239" s="12"/>
      <c r="AS239" s="12"/>
      <c r="AT239" s="12"/>
      <c r="AU239" s="12"/>
      <c r="AV239" s="7"/>
      <c r="AW239" s="12"/>
      <c r="AX239" s="12" t="s">
        <v>10</v>
      </c>
      <c r="AY239" s="12"/>
      <c r="AZ239" s="12"/>
      <c r="BA239" s="4"/>
      <c r="BB239" s="12"/>
      <c r="BC239" s="12"/>
      <c r="BD239" s="14"/>
    </row>
    <row r="240" spans="2:56" ht="15.75" thickBot="1"/>
    <row r="241" spans="2:56" ht="15.75">
      <c r="B241" s="17">
        <v>41059</v>
      </c>
      <c r="C241" s="15" t="s">
        <v>65</v>
      </c>
      <c r="D241" s="19">
        <v>8</v>
      </c>
      <c r="E241" s="4"/>
      <c r="F241" s="11">
        <v>4.16</v>
      </c>
      <c r="G241" s="11">
        <v>0</v>
      </c>
      <c r="H241" s="11">
        <v>0</v>
      </c>
      <c r="I241" s="11">
        <v>0</v>
      </c>
      <c r="J241" s="11">
        <v>0</v>
      </c>
      <c r="K241" s="11">
        <f>SUM(F241:J241)</f>
        <v>4.16</v>
      </c>
      <c r="L241" s="4"/>
      <c r="M241" s="11">
        <v>0</v>
      </c>
      <c r="N241" s="11">
        <v>0</v>
      </c>
      <c r="O241" s="4"/>
      <c r="P241" s="21">
        <f>D241-(M241+N241)</f>
        <v>8</v>
      </c>
      <c r="Q241" s="4"/>
      <c r="R241" s="11" t="s">
        <v>66</v>
      </c>
      <c r="S241" s="23">
        <v>0.183</v>
      </c>
      <c r="T241" s="23">
        <v>0.183</v>
      </c>
      <c r="U241" s="23">
        <f>S241+T241</f>
        <v>0.36599999999999999</v>
      </c>
      <c r="V241" s="11">
        <v>80</v>
      </c>
      <c r="W241" s="24">
        <f>P241*V241</f>
        <v>640</v>
      </c>
      <c r="X241" s="4"/>
      <c r="Y241" s="22">
        <v>324</v>
      </c>
      <c r="Z241" s="22">
        <v>324</v>
      </c>
      <c r="AA241" s="25">
        <v>0</v>
      </c>
      <c r="AB241" s="27">
        <v>0</v>
      </c>
      <c r="AC241" s="176">
        <v>324</v>
      </c>
      <c r="AD241" s="34"/>
      <c r="AE241" s="31">
        <v>0</v>
      </c>
      <c r="AF241" s="29">
        <v>0</v>
      </c>
      <c r="AG241" s="27">
        <v>0</v>
      </c>
      <c r="AH241" s="27">
        <v>0</v>
      </c>
      <c r="AI241" s="7"/>
      <c r="AJ241" s="24">
        <f>AC241*U241</f>
        <v>118.584</v>
      </c>
      <c r="AK241" s="87">
        <v>0</v>
      </c>
      <c r="AL241" s="11">
        <v>0</v>
      </c>
      <c r="AM241" s="11">
        <v>0</v>
      </c>
      <c r="AN241" s="24">
        <f>AK241+AM241</f>
        <v>0</v>
      </c>
      <c r="AO241" s="6"/>
      <c r="AP241" s="11">
        <v>0</v>
      </c>
      <c r="AQ241" s="11">
        <v>0</v>
      </c>
      <c r="AR241" s="11">
        <f>100- ((AP241+AQ241)/(AC241*2))*100</f>
        <v>100</v>
      </c>
      <c r="AS241" s="90">
        <f>AU238</f>
        <v>494.39199999999994</v>
      </c>
      <c r="AT241" s="90">
        <f>AJ241+AK241+AL241+AM241</f>
        <v>118.584</v>
      </c>
      <c r="AU241" s="90">
        <f>AS241-AT241</f>
        <v>375.80799999999994</v>
      </c>
      <c r="AV241" s="7"/>
      <c r="AW241" s="24">
        <f>(AC241/W241)*100</f>
        <v>50.625</v>
      </c>
      <c r="AX241" s="11" t="s">
        <v>59</v>
      </c>
      <c r="AY241" s="24">
        <f>(AK241/(AJ241+AK241))*100</f>
        <v>0</v>
      </c>
      <c r="AZ241" s="11">
        <f>(AN241/AJ241)*100</f>
        <v>0</v>
      </c>
      <c r="BA241" s="4"/>
      <c r="BB241" s="11" t="s">
        <v>76</v>
      </c>
      <c r="BC241" s="11" t="s">
        <v>64</v>
      </c>
      <c r="BD241" s="11" t="s">
        <v>75</v>
      </c>
    </row>
    <row r="242" spans="2:56" ht="15.75">
      <c r="B242" s="181"/>
      <c r="C242" s="4"/>
      <c r="D242" s="4"/>
      <c r="E242" s="4"/>
      <c r="F242" s="1"/>
      <c r="G242" s="1"/>
      <c r="H242" s="1"/>
      <c r="I242" s="1"/>
      <c r="J242" s="1"/>
      <c r="K242" s="1"/>
      <c r="L242" s="4"/>
      <c r="M242" s="1"/>
      <c r="N242" s="1"/>
      <c r="O242" s="4"/>
      <c r="P242" s="182"/>
      <c r="Q242" s="4"/>
      <c r="R242" s="1"/>
      <c r="S242" s="1"/>
      <c r="T242" s="1"/>
      <c r="U242" s="1"/>
      <c r="V242" s="1"/>
      <c r="W242" s="1"/>
      <c r="X242" s="4"/>
      <c r="Y242" s="1"/>
      <c r="Z242" s="1"/>
      <c r="AA242" s="183"/>
      <c r="AB242" s="184"/>
      <c r="AC242" s="185"/>
      <c r="AD242" s="33"/>
      <c r="AE242" s="186"/>
      <c r="AF242" s="187"/>
      <c r="AG242" s="184"/>
      <c r="AH242" s="188"/>
      <c r="AI242" s="7"/>
      <c r="AJ242" s="1"/>
      <c r="AK242" s="189"/>
      <c r="AL242" s="1"/>
      <c r="AM242" s="1"/>
      <c r="AN242" s="1"/>
      <c r="AO242" s="6"/>
      <c r="AP242" s="1"/>
      <c r="AQ242" s="1"/>
      <c r="AR242" s="1"/>
      <c r="AS242" s="1"/>
      <c r="AT242" s="1"/>
      <c r="AU242" s="1"/>
      <c r="AV242" s="7"/>
      <c r="AW242" s="1"/>
      <c r="AX242" s="1" t="s">
        <v>10</v>
      </c>
      <c r="AY242" s="1"/>
      <c r="AZ242" s="1"/>
      <c r="BA242" s="4"/>
      <c r="BB242" s="1"/>
      <c r="BC242" s="1"/>
      <c r="BD242" s="190"/>
    </row>
    <row r="243" spans="2:56" ht="15.75">
      <c r="B243" s="116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129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180"/>
      <c r="AD243" s="5"/>
      <c r="AE243" s="5"/>
      <c r="AF243" s="5"/>
      <c r="AG243" s="5"/>
      <c r="AH243" s="5"/>
      <c r="AI243" s="5"/>
      <c r="AJ243" s="5"/>
      <c r="AK243" s="117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2:56">
      <c r="B244" s="60" t="s">
        <v>42</v>
      </c>
      <c r="C244" s="191" t="s">
        <v>2</v>
      </c>
      <c r="D244" s="192" t="s">
        <v>2</v>
      </c>
      <c r="E244" s="5"/>
      <c r="F244" s="752" t="s">
        <v>14</v>
      </c>
      <c r="G244" s="753"/>
      <c r="H244" s="753"/>
      <c r="I244" s="753"/>
      <c r="J244" s="753"/>
      <c r="K244" s="754"/>
      <c r="L244" s="4"/>
      <c r="M244" s="755" t="s">
        <v>43</v>
      </c>
      <c r="N244" s="756"/>
      <c r="O244" s="4"/>
      <c r="P244" s="49" t="s">
        <v>12</v>
      </c>
      <c r="Q244" s="5"/>
      <c r="R244" s="49" t="s">
        <v>24</v>
      </c>
      <c r="S244" s="752" t="s">
        <v>44</v>
      </c>
      <c r="T244" s="753"/>
      <c r="U244" s="754"/>
      <c r="V244" s="49" t="s">
        <v>39</v>
      </c>
      <c r="W244" s="72" t="s">
        <v>19</v>
      </c>
      <c r="X244" s="5" t="s">
        <v>10</v>
      </c>
      <c r="Y244" s="757" t="s">
        <v>15</v>
      </c>
      <c r="Z244" s="715"/>
      <c r="AA244" s="715"/>
      <c r="AB244" s="715"/>
      <c r="AC244" s="39" t="s">
        <v>19</v>
      </c>
      <c r="AD244" s="8"/>
      <c r="AE244" s="716" t="s">
        <v>55</v>
      </c>
      <c r="AF244" s="717"/>
      <c r="AG244" s="717"/>
      <c r="AH244" s="193" t="s">
        <v>57</v>
      </c>
      <c r="AI244" s="5"/>
      <c r="AJ244" s="51" t="s">
        <v>51</v>
      </c>
      <c r="AK244" s="194"/>
      <c r="AL244" s="52"/>
      <c r="AM244" s="53"/>
      <c r="AN244" s="49" t="s">
        <v>13</v>
      </c>
      <c r="AO244" s="5"/>
      <c r="AP244" s="758" t="s">
        <v>68</v>
      </c>
      <c r="AQ244" s="759"/>
      <c r="AR244" s="760"/>
      <c r="AS244" s="758" t="s">
        <v>52</v>
      </c>
      <c r="AT244" s="759"/>
      <c r="AU244" s="760"/>
      <c r="AV244" s="5"/>
      <c r="AW244" s="76" t="s">
        <v>32</v>
      </c>
      <c r="AX244" s="72" t="s">
        <v>32</v>
      </c>
      <c r="AY244" s="49" t="s">
        <v>29</v>
      </c>
      <c r="AZ244" s="49" t="s">
        <v>29</v>
      </c>
      <c r="BA244" s="5"/>
      <c r="BB244" s="4" t="s">
        <v>32</v>
      </c>
      <c r="BC244" s="4" t="s">
        <v>10</v>
      </c>
      <c r="BD244" s="147" t="s">
        <v>10</v>
      </c>
    </row>
    <row r="245" spans="2:56" ht="15.75" thickBot="1">
      <c r="B245" s="60" t="s">
        <v>10</v>
      </c>
      <c r="C245" s="49" t="s">
        <v>10</v>
      </c>
      <c r="D245" s="61" t="s">
        <v>12</v>
      </c>
      <c r="E245" s="5"/>
      <c r="F245" s="65" t="s">
        <v>4</v>
      </c>
      <c r="G245" s="65" t="s">
        <v>5</v>
      </c>
      <c r="H245" s="65" t="s">
        <v>6</v>
      </c>
      <c r="I245" s="65" t="s">
        <v>7</v>
      </c>
      <c r="J245" s="65" t="s">
        <v>9</v>
      </c>
      <c r="K245" s="65" t="s">
        <v>13</v>
      </c>
      <c r="L245" s="4"/>
      <c r="M245" s="67" t="s">
        <v>12</v>
      </c>
      <c r="N245" s="68" t="s">
        <v>46</v>
      </c>
      <c r="O245" s="3"/>
      <c r="P245" s="49" t="s">
        <v>3</v>
      </c>
      <c r="Q245" s="5"/>
      <c r="R245" s="49" t="s">
        <v>23</v>
      </c>
      <c r="S245" s="53" t="s">
        <v>16</v>
      </c>
      <c r="T245" s="49" t="s">
        <v>17</v>
      </c>
      <c r="U245" s="49" t="s">
        <v>45</v>
      </c>
      <c r="V245" s="49" t="s">
        <v>63</v>
      </c>
      <c r="W245" s="72" t="s">
        <v>21</v>
      </c>
      <c r="X245" s="5" t="s">
        <v>10</v>
      </c>
      <c r="Y245" s="713" t="s">
        <v>26</v>
      </c>
      <c r="Z245" s="714"/>
      <c r="AA245" s="714"/>
      <c r="AB245" s="715"/>
      <c r="AC245" s="39" t="s">
        <v>13</v>
      </c>
      <c r="AD245" s="8"/>
      <c r="AE245" s="716" t="s">
        <v>56</v>
      </c>
      <c r="AF245" s="717"/>
      <c r="AG245" s="717"/>
      <c r="AH245" s="82" t="s">
        <v>58</v>
      </c>
      <c r="AI245" s="5"/>
      <c r="AJ245" s="48" t="s">
        <v>33</v>
      </c>
      <c r="AK245" s="85" t="s">
        <v>27</v>
      </c>
      <c r="AL245" s="48" t="s">
        <v>35</v>
      </c>
      <c r="AM245" s="48" t="s">
        <v>36</v>
      </c>
      <c r="AN245" s="49" t="s">
        <v>40</v>
      </c>
      <c r="AO245" s="20"/>
      <c r="AP245" s="51"/>
      <c r="AQ245" s="52"/>
      <c r="AR245" s="53"/>
      <c r="AS245" s="51" t="s">
        <v>50</v>
      </c>
      <c r="AT245" s="52"/>
      <c r="AU245" s="53" t="s">
        <v>79</v>
      </c>
      <c r="AV245" s="5"/>
      <c r="AW245" s="76" t="s">
        <v>19</v>
      </c>
      <c r="AX245" s="72" t="s">
        <v>19</v>
      </c>
      <c r="AY245" s="49" t="s">
        <v>37</v>
      </c>
      <c r="AZ245" s="49" t="s">
        <v>38</v>
      </c>
      <c r="BA245" s="5"/>
      <c r="BB245" s="4" t="s">
        <v>19</v>
      </c>
      <c r="BC245" s="4" t="s">
        <v>37</v>
      </c>
      <c r="BD245" s="147" t="s">
        <v>38</v>
      </c>
    </row>
    <row r="246" spans="2:56" ht="15.75" thickBot="1">
      <c r="B246" s="62"/>
      <c r="C246" s="63"/>
      <c r="D246" s="64" t="s">
        <v>10</v>
      </c>
      <c r="E246" s="111"/>
      <c r="F246" s="148"/>
      <c r="G246" s="148"/>
      <c r="H246" s="148"/>
      <c r="I246" s="148" t="s">
        <v>8</v>
      </c>
      <c r="J246" s="148"/>
      <c r="K246" s="148"/>
      <c r="L246" s="16"/>
      <c r="M246" s="104" t="s">
        <v>20</v>
      </c>
      <c r="N246" s="148" t="s">
        <v>11</v>
      </c>
      <c r="O246" s="16"/>
      <c r="P246" s="63" t="s">
        <v>10</v>
      </c>
      <c r="Q246" s="111"/>
      <c r="R246" s="63"/>
      <c r="S246" s="149"/>
      <c r="T246" s="63"/>
      <c r="U246" s="63"/>
      <c r="V246" s="63" t="s">
        <v>18</v>
      </c>
      <c r="W246" s="150" t="s">
        <v>22</v>
      </c>
      <c r="X246" s="111"/>
      <c r="Y246" s="151" t="s">
        <v>16</v>
      </c>
      <c r="Z246" s="151" t="s">
        <v>17</v>
      </c>
      <c r="AA246" s="152" t="s">
        <v>25</v>
      </c>
      <c r="AB246" s="79" t="s">
        <v>28</v>
      </c>
      <c r="AC246" s="153"/>
      <c r="AD246" s="111"/>
      <c r="AE246" s="154" t="s">
        <v>16</v>
      </c>
      <c r="AF246" s="155" t="s">
        <v>17</v>
      </c>
      <c r="AG246" s="80" t="s">
        <v>28</v>
      </c>
      <c r="AH246" s="81" t="s">
        <v>28</v>
      </c>
      <c r="AI246" s="156"/>
      <c r="AJ246" s="63" t="s">
        <v>34</v>
      </c>
      <c r="AK246" s="157" t="s">
        <v>34</v>
      </c>
      <c r="AL246" s="63" t="s">
        <v>34</v>
      </c>
      <c r="AM246" s="63" t="s">
        <v>34</v>
      </c>
      <c r="AN246" s="63" t="s">
        <v>34</v>
      </c>
      <c r="AO246" s="111"/>
      <c r="AP246" s="158" t="s">
        <v>70</v>
      </c>
      <c r="AQ246" s="159" t="s">
        <v>69</v>
      </c>
      <c r="AR246" s="160" t="s">
        <v>71</v>
      </c>
      <c r="AS246" s="161" t="s">
        <v>48</v>
      </c>
      <c r="AT246" s="159" t="s">
        <v>47</v>
      </c>
      <c r="AU246" s="160" t="s">
        <v>49</v>
      </c>
      <c r="AV246" s="111"/>
      <c r="AW246" s="162" t="s">
        <v>29</v>
      </c>
      <c r="AX246" s="150" t="s">
        <v>29</v>
      </c>
      <c r="AY246" s="63"/>
      <c r="AZ246" s="63"/>
      <c r="BA246" s="111"/>
      <c r="BB246" s="163">
        <v>1</v>
      </c>
      <c r="BC246" s="164">
        <v>0</v>
      </c>
      <c r="BD246" s="115" t="s">
        <v>41</v>
      </c>
    </row>
    <row r="247" spans="2:56" ht="15.75" thickBot="1"/>
    <row r="248" spans="2:56" ht="15.75">
      <c r="B248" s="17">
        <v>41060</v>
      </c>
      <c r="C248" s="15" t="s">
        <v>0</v>
      </c>
      <c r="D248" s="19">
        <v>7.5</v>
      </c>
      <c r="E248" s="4"/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f>SUM(F248:J248)</f>
        <v>0</v>
      </c>
      <c r="L248" s="4"/>
      <c r="M248" s="11">
        <v>0</v>
      </c>
      <c r="N248" s="11">
        <v>3.5</v>
      </c>
      <c r="O248" s="4"/>
      <c r="P248" s="21">
        <f>D248-(M248+N248)</f>
        <v>4</v>
      </c>
      <c r="Q248" s="4"/>
      <c r="R248" s="11" t="s">
        <v>67</v>
      </c>
      <c r="S248" s="23">
        <v>0.13</v>
      </c>
      <c r="T248" s="23">
        <v>0.13</v>
      </c>
      <c r="U248" s="23">
        <f>S248+T248</f>
        <v>0.26</v>
      </c>
      <c r="V248" s="11">
        <v>70</v>
      </c>
      <c r="W248" s="24">
        <f>P248*V248</f>
        <v>280</v>
      </c>
      <c r="X248" s="4"/>
      <c r="Y248" s="22">
        <v>215</v>
      </c>
      <c r="Z248" s="22">
        <v>215</v>
      </c>
      <c r="AA248" s="25">
        <v>0</v>
      </c>
      <c r="AB248" s="27">
        <v>0</v>
      </c>
      <c r="AC248" s="176">
        <v>215</v>
      </c>
      <c r="AD248" s="34"/>
      <c r="AE248" s="31">
        <v>3</v>
      </c>
      <c r="AF248" s="29">
        <v>3</v>
      </c>
      <c r="AG248" s="27">
        <v>0</v>
      </c>
      <c r="AH248" s="27">
        <v>3</v>
      </c>
      <c r="AI248" s="7"/>
      <c r="AJ248" s="24">
        <f>AC248*U248</f>
        <v>55.9</v>
      </c>
      <c r="AK248" s="87">
        <v>0</v>
      </c>
      <c r="AL248" s="11">
        <v>4.4000000000000004</v>
      </c>
      <c r="AM248" s="11">
        <v>0</v>
      </c>
      <c r="AN248" s="24">
        <f>AK248+AM248</f>
        <v>0</v>
      </c>
      <c r="AO248" s="6"/>
      <c r="AP248" s="11">
        <v>0</v>
      </c>
      <c r="AQ248" s="11">
        <v>0</v>
      </c>
      <c r="AR248" s="11">
        <f>100- ((AP248+AQ248)/(AC248*2))*100</f>
        <v>100</v>
      </c>
      <c r="AS248" s="90">
        <v>680</v>
      </c>
      <c r="AT248" s="90">
        <f>AJ248+AK248+AL248+AM248</f>
        <v>60.3</v>
      </c>
      <c r="AU248" s="90">
        <f>AS248-AT248</f>
        <v>619.70000000000005</v>
      </c>
      <c r="AV248" s="7"/>
      <c r="AW248" s="24">
        <f>(AC248/W248)*100</f>
        <v>76.785714285714292</v>
      </c>
      <c r="AX248" s="11" t="s">
        <v>59</v>
      </c>
      <c r="AY248" s="24">
        <f>(AK248/(AJ248+AK248))*100</f>
        <v>0</v>
      </c>
      <c r="AZ248" s="11">
        <f>(AN248/AJ248)*100</f>
        <v>0</v>
      </c>
      <c r="BA248" s="4"/>
      <c r="BB248" s="11" t="s">
        <v>76</v>
      </c>
      <c r="BC248" s="11" t="s">
        <v>62</v>
      </c>
      <c r="BD248" s="11" t="s">
        <v>75</v>
      </c>
    </row>
    <row r="249" spans="2:56" ht="16.5" thickBot="1">
      <c r="B249" s="18"/>
      <c r="C249" s="16"/>
      <c r="D249" s="16"/>
      <c r="E249" s="4"/>
      <c r="F249" s="12"/>
      <c r="G249" s="12"/>
      <c r="H249" s="12"/>
      <c r="I249" s="12"/>
      <c r="J249" s="12"/>
      <c r="K249" s="12"/>
      <c r="L249" s="4"/>
      <c r="M249" s="12"/>
      <c r="N249" s="12"/>
      <c r="O249" s="4"/>
      <c r="P249" s="13"/>
      <c r="Q249" s="4"/>
      <c r="R249" s="12"/>
      <c r="S249" s="12"/>
      <c r="T249" s="12"/>
      <c r="U249" s="12"/>
      <c r="V249" s="12"/>
      <c r="W249" s="12"/>
      <c r="X249" s="4"/>
      <c r="Y249" s="12"/>
      <c r="Z249" s="12"/>
      <c r="AA249" s="26"/>
      <c r="AB249" s="28"/>
      <c r="AC249" s="177"/>
      <c r="AD249" s="33"/>
      <c r="AE249" s="32"/>
      <c r="AF249" s="30"/>
      <c r="AG249" s="28"/>
      <c r="AH249" s="35"/>
      <c r="AI249" s="7"/>
      <c r="AJ249" s="12"/>
      <c r="AK249" s="88"/>
      <c r="AL249" s="12"/>
      <c r="AM249" s="12"/>
      <c r="AN249" s="12"/>
      <c r="AO249" s="6"/>
      <c r="AP249" s="12"/>
      <c r="AQ249" s="12"/>
      <c r="AR249" s="12"/>
      <c r="AS249" s="12"/>
      <c r="AT249" s="12"/>
      <c r="AU249" s="12"/>
      <c r="AV249" s="7"/>
      <c r="AW249" s="12"/>
      <c r="AX249" s="12" t="s">
        <v>10</v>
      </c>
      <c r="AY249" s="12"/>
      <c r="AZ249" s="12"/>
      <c r="BA249" s="4"/>
      <c r="BB249" s="12"/>
      <c r="BC249" s="12"/>
      <c r="BD249" s="14"/>
    </row>
    <row r="250" spans="2:56" ht="15.75" thickBot="1"/>
    <row r="251" spans="2:56" ht="15.75">
      <c r="B251" s="17">
        <v>41060</v>
      </c>
      <c r="C251" s="15" t="s">
        <v>1</v>
      </c>
      <c r="D251" s="19">
        <v>7.5</v>
      </c>
      <c r="E251" s="4"/>
      <c r="F251" s="11">
        <v>0</v>
      </c>
      <c r="G251" s="11">
        <v>0</v>
      </c>
      <c r="H251" s="11">
        <v>0</v>
      </c>
      <c r="I251" s="11">
        <v>0</v>
      </c>
      <c r="J251" s="11">
        <v>0.57999999999999996</v>
      </c>
      <c r="K251" s="11">
        <f>SUM(F251:J251)</f>
        <v>0.57999999999999996</v>
      </c>
      <c r="L251" s="4"/>
      <c r="M251" s="11">
        <v>2.5</v>
      </c>
      <c r="N251" s="11">
        <v>0</v>
      </c>
      <c r="O251" s="4"/>
      <c r="P251" s="21">
        <f>D251-(M251+N251)</f>
        <v>5</v>
      </c>
      <c r="Q251" s="4"/>
      <c r="R251" s="11" t="s">
        <v>67</v>
      </c>
      <c r="S251" s="23">
        <v>0.13</v>
      </c>
      <c r="T251" s="23">
        <v>0.13</v>
      </c>
      <c r="U251" s="23">
        <f>S251+T251</f>
        <v>0.26</v>
      </c>
      <c r="V251" s="11">
        <v>70</v>
      </c>
      <c r="W251" s="24">
        <f>P251*V251</f>
        <v>350</v>
      </c>
      <c r="X251" s="4"/>
      <c r="Y251" s="22">
        <v>304</v>
      </c>
      <c r="Z251" s="22">
        <v>304</v>
      </c>
      <c r="AA251" s="25">
        <v>0</v>
      </c>
      <c r="AB251" s="27">
        <v>0</v>
      </c>
      <c r="AC251" s="176">
        <v>304</v>
      </c>
      <c r="AD251" s="34"/>
      <c r="AE251" s="31">
        <v>12</v>
      </c>
      <c r="AF251" s="29">
        <v>12</v>
      </c>
      <c r="AG251" s="27">
        <v>0</v>
      </c>
      <c r="AH251" s="27">
        <v>12</v>
      </c>
      <c r="AI251" s="7"/>
      <c r="AJ251" s="24">
        <f>AC251*U251</f>
        <v>79.040000000000006</v>
      </c>
      <c r="AK251" s="87">
        <v>2.8</v>
      </c>
      <c r="AL251" s="11">
        <v>3.1</v>
      </c>
      <c r="AM251" s="11">
        <v>0</v>
      </c>
      <c r="AN251" s="24">
        <f>AK251+AM251</f>
        <v>2.8</v>
      </c>
      <c r="AO251" s="6"/>
      <c r="AP251" s="11">
        <v>0</v>
      </c>
      <c r="AQ251" s="11">
        <v>0</v>
      </c>
      <c r="AR251" s="11">
        <f>100- ((AP251+AQ251)/(AC251*2))*100</f>
        <v>100</v>
      </c>
      <c r="AS251" s="90">
        <f>AU248</f>
        <v>619.70000000000005</v>
      </c>
      <c r="AT251" s="90">
        <f>AJ251+AK251+AL251+AM251</f>
        <v>84.94</v>
      </c>
      <c r="AU251" s="90">
        <f>AS251-AT251</f>
        <v>534.76</v>
      </c>
      <c r="AV251" s="7"/>
      <c r="AW251" s="24">
        <f>(AC251/W251)*100</f>
        <v>86.857142857142861</v>
      </c>
      <c r="AX251" s="11" t="s">
        <v>59</v>
      </c>
      <c r="AY251" s="24">
        <f>(AK251/(AJ251+AK251))*100</f>
        <v>3.4213098729227758</v>
      </c>
      <c r="AZ251" s="11">
        <f>(AN251/AJ251)*100</f>
        <v>3.5425101214574894</v>
      </c>
      <c r="BA251" s="4"/>
      <c r="BB251" s="11" t="s">
        <v>76</v>
      </c>
      <c r="BC251" s="11" t="s">
        <v>84</v>
      </c>
      <c r="BD251" s="11" t="s">
        <v>62</v>
      </c>
    </row>
    <row r="252" spans="2:56" ht="16.5" thickBot="1">
      <c r="B252" s="18"/>
      <c r="C252" s="16"/>
      <c r="D252" s="16"/>
      <c r="E252" s="4"/>
      <c r="F252" s="12"/>
      <c r="G252" s="12"/>
      <c r="H252" s="12"/>
      <c r="I252" s="12"/>
      <c r="J252" s="12"/>
      <c r="K252" s="12"/>
      <c r="L252" s="4"/>
      <c r="M252" s="12"/>
      <c r="N252" s="12"/>
      <c r="O252" s="4"/>
      <c r="P252" s="13"/>
      <c r="Q252" s="4"/>
      <c r="R252" s="12"/>
      <c r="S252" s="12"/>
      <c r="T252" s="12"/>
      <c r="U252" s="12"/>
      <c r="V252" s="12"/>
      <c r="W252" s="12"/>
      <c r="X252" s="4"/>
      <c r="Y252" s="12"/>
      <c r="Z252" s="12"/>
      <c r="AA252" s="26"/>
      <c r="AB252" s="28"/>
      <c r="AC252" s="177"/>
      <c r="AD252" s="33"/>
      <c r="AE252" s="32"/>
      <c r="AF252" s="30"/>
      <c r="AG252" s="28"/>
      <c r="AH252" s="35"/>
      <c r="AI252" s="7"/>
      <c r="AJ252" s="12"/>
      <c r="AK252" s="88"/>
      <c r="AL252" s="12"/>
      <c r="AM252" s="12"/>
      <c r="AN252" s="12"/>
      <c r="AO252" s="6"/>
      <c r="AP252" s="12"/>
      <c r="AQ252" s="12"/>
      <c r="AR252" s="12"/>
      <c r="AS252" s="12"/>
      <c r="AT252" s="12"/>
      <c r="AU252" s="12"/>
      <c r="AV252" s="7"/>
      <c r="AW252" s="12"/>
      <c r="AX252" s="12" t="s">
        <v>10</v>
      </c>
      <c r="AY252" s="12"/>
      <c r="AZ252" s="12"/>
      <c r="BA252" s="4"/>
      <c r="BB252" s="12"/>
      <c r="BC252" s="12"/>
      <c r="BD252" s="14"/>
    </row>
    <row r="253" spans="2:56" ht="15.75" thickBot="1"/>
    <row r="254" spans="2:56" ht="15.75">
      <c r="B254" s="17">
        <v>41060</v>
      </c>
      <c r="C254" s="15" t="s">
        <v>65</v>
      </c>
      <c r="D254" s="19">
        <v>8</v>
      </c>
      <c r="E254" s="4"/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f>SUM(F254:J254)</f>
        <v>0</v>
      </c>
      <c r="L254" s="4"/>
      <c r="M254" s="11">
        <v>0</v>
      </c>
      <c r="N254" s="11">
        <v>1.5</v>
      </c>
      <c r="O254" s="4"/>
      <c r="P254" s="21">
        <f>D254-(M254+N254)</f>
        <v>6.5</v>
      </c>
      <c r="Q254" s="4"/>
      <c r="R254" s="11" t="s">
        <v>54</v>
      </c>
      <c r="S254" s="23">
        <v>0.122</v>
      </c>
      <c r="T254" s="23">
        <v>0.121</v>
      </c>
      <c r="U254" s="23">
        <f>S254+T254</f>
        <v>0.24299999999999999</v>
      </c>
      <c r="V254" s="11">
        <v>70</v>
      </c>
      <c r="W254" s="24">
        <f>P254*V254</f>
        <v>455</v>
      </c>
      <c r="X254" s="4"/>
      <c r="Y254" s="22">
        <v>520</v>
      </c>
      <c r="Z254" s="22">
        <v>520</v>
      </c>
      <c r="AA254" s="25">
        <v>0</v>
      </c>
      <c r="AB254" s="27">
        <v>0</v>
      </c>
      <c r="AC254" s="176">
        <v>520</v>
      </c>
      <c r="AD254" s="34"/>
      <c r="AE254" s="31">
        <v>13</v>
      </c>
      <c r="AF254" s="29">
        <v>14</v>
      </c>
      <c r="AG254" s="27">
        <v>0</v>
      </c>
      <c r="AH254" s="27">
        <v>13</v>
      </c>
      <c r="AI254" s="7"/>
      <c r="AJ254" s="24">
        <f>AC254*U254</f>
        <v>126.36</v>
      </c>
      <c r="AK254" s="87">
        <v>3.31</v>
      </c>
      <c r="AL254" s="11">
        <v>6.74</v>
      </c>
      <c r="AM254" s="11">
        <v>0</v>
      </c>
      <c r="AN254" s="24">
        <f>AK254+AM254</f>
        <v>3.31</v>
      </c>
      <c r="AO254" s="6"/>
      <c r="AP254" s="11">
        <v>0</v>
      </c>
      <c r="AQ254" s="11">
        <v>0</v>
      </c>
      <c r="AR254" s="11">
        <f>100- ((AP254+AQ254)/(AC254*2))*100</f>
        <v>100</v>
      </c>
      <c r="AS254" s="90">
        <f>AU251</f>
        <v>534.76</v>
      </c>
      <c r="AT254" s="90">
        <f>AJ254+AK254+AL254+AM254</f>
        <v>136.41</v>
      </c>
      <c r="AU254" s="90">
        <f>AS254-AT254</f>
        <v>398.35</v>
      </c>
      <c r="AV254" s="7"/>
      <c r="AW254" s="24">
        <f>(AC254/W254)*100</f>
        <v>114.28571428571428</v>
      </c>
      <c r="AX254" s="11" t="s">
        <v>59</v>
      </c>
      <c r="AY254" s="24">
        <f>(AK254/(AJ254+AK254))*100</f>
        <v>2.5526336083905301</v>
      </c>
      <c r="AZ254" s="11">
        <f>(AN254/AJ254)*100</f>
        <v>2.6194998417220638</v>
      </c>
      <c r="BA254" s="4"/>
      <c r="BB254" s="11" t="s">
        <v>64</v>
      </c>
      <c r="BC254" s="11" t="s">
        <v>62</v>
      </c>
      <c r="BD254" s="11" t="s">
        <v>75</v>
      </c>
    </row>
    <row r="255" spans="2:56" ht="16.5" thickBot="1">
      <c r="B255" s="18"/>
      <c r="C255" s="16"/>
      <c r="D255" s="16"/>
      <c r="E255" s="4"/>
      <c r="F255" s="12"/>
      <c r="G255" s="12"/>
      <c r="H255" s="12"/>
      <c r="I255" s="12"/>
      <c r="J255" s="12"/>
      <c r="K255" s="12"/>
      <c r="L255" s="4"/>
      <c r="M255" s="12"/>
      <c r="N255" s="12"/>
      <c r="O255" s="4"/>
      <c r="P255" s="13"/>
      <c r="Q255" s="4"/>
      <c r="R255" s="12"/>
      <c r="S255" s="12"/>
      <c r="T255" s="12"/>
      <c r="U255" s="12"/>
      <c r="V255" s="12"/>
      <c r="W255" s="12"/>
      <c r="X255" s="4"/>
      <c r="Y255" s="12"/>
      <c r="Z255" s="12"/>
      <c r="AA255" s="26"/>
      <c r="AB255" s="28"/>
      <c r="AC255" s="177"/>
      <c r="AD255" s="33"/>
      <c r="AE255" s="32"/>
      <c r="AF255" s="30"/>
      <c r="AG255" s="28"/>
      <c r="AH255" s="35"/>
      <c r="AI255" s="7"/>
      <c r="AJ255" s="12"/>
      <c r="AK255" s="88"/>
      <c r="AL255" s="12"/>
      <c r="AM255" s="12"/>
      <c r="AN255" s="12"/>
      <c r="AO255" s="6"/>
      <c r="AP255" s="12"/>
      <c r="AQ255" s="12"/>
      <c r="AR255" s="12"/>
      <c r="AS255" s="12"/>
      <c r="AT255" s="12"/>
      <c r="AU255" s="12"/>
      <c r="AV255" s="7"/>
      <c r="AW255" s="12"/>
      <c r="AX255" s="12" t="s">
        <v>10</v>
      </c>
      <c r="AY255" s="12"/>
      <c r="AZ255" s="12"/>
      <c r="BA255" s="4"/>
      <c r="BB255" s="12"/>
      <c r="BC255" s="12"/>
      <c r="BD255" s="14"/>
    </row>
    <row r="258" spans="2:55" s="269" customFormat="1">
      <c r="C258" s="270"/>
      <c r="D258" s="270"/>
      <c r="F258" s="710" t="s">
        <v>14</v>
      </c>
      <c r="G258" s="710"/>
      <c r="H258" s="710"/>
      <c r="I258" s="710"/>
      <c r="J258" s="710"/>
      <c r="K258" s="710"/>
      <c r="M258" s="711" t="s">
        <v>43</v>
      </c>
      <c r="N258" s="711"/>
      <c r="P258" s="269" t="s">
        <v>12</v>
      </c>
      <c r="R258" s="269" t="s">
        <v>24</v>
      </c>
      <c r="S258" s="710" t="s">
        <v>44</v>
      </c>
      <c r="T258" s="710"/>
      <c r="U258" s="710"/>
      <c r="V258" s="269" t="s">
        <v>39</v>
      </c>
      <c r="W258" s="269" t="s">
        <v>19</v>
      </c>
      <c r="X258" s="269" t="s">
        <v>10</v>
      </c>
      <c r="Y258" s="710" t="s">
        <v>15</v>
      </c>
      <c r="Z258" s="710"/>
      <c r="AA258" s="710"/>
      <c r="AB258" s="710"/>
      <c r="AC258" s="368" t="s">
        <v>19</v>
      </c>
      <c r="AD258" s="368"/>
      <c r="AE258" s="710" t="s">
        <v>55</v>
      </c>
      <c r="AF258" s="710"/>
      <c r="AG258" s="710"/>
      <c r="AH258" s="271" t="s">
        <v>57</v>
      </c>
      <c r="AJ258" s="269" t="s">
        <v>51</v>
      </c>
      <c r="AK258" s="272"/>
      <c r="AN258" s="269" t="s">
        <v>13</v>
      </c>
      <c r="AP258" s="712" t="s">
        <v>68</v>
      </c>
      <c r="AQ258" s="712"/>
      <c r="AR258" s="712"/>
      <c r="AS258" s="712" t="s">
        <v>52</v>
      </c>
      <c r="AT258" s="712"/>
      <c r="AU258" s="712"/>
    </row>
    <row r="259" spans="2:55" s="269" customFormat="1">
      <c r="B259" s="269" t="s">
        <v>152</v>
      </c>
      <c r="F259" s="273" t="s">
        <v>4</v>
      </c>
      <c r="G259" s="273" t="s">
        <v>5</v>
      </c>
      <c r="H259" s="273" t="s">
        <v>6</v>
      </c>
      <c r="I259" s="273" t="s">
        <v>7</v>
      </c>
      <c r="J259" s="273" t="s">
        <v>9</v>
      </c>
      <c r="K259" s="273" t="s">
        <v>13</v>
      </c>
      <c r="M259" s="368" t="s">
        <v>12</v>
      </c>
      <c r="N259" s="274" t="s">
        <v>46</v>
      </c>
      <c r="P259" s="269" t="s">
        <v>3</v>
      </c>
      <c r="R259" s="269" t="s">
        <v>23</v>
      </c>
      <c r="S259" s="269" t="s">
        <v>16</v>
      </c>
      <c r="T259" s="269" t="s">
        <v>17</v>
      </c>
      <c r="U259" s="269" t="s">
        <v>45</v>
      </c>
      <c r="V259" s="269" t="s">
        <v>63</v>
      </c>
      <c r="W259" s="269" t="s">
        <v>21</v>
      </c>
      <c r="X259" s="269" t="s">
        <v>10</v>
      </c>
      <c r="Y259" s="710" t="s">
        <v>26</v>
      </c>
      <c r="Z259" s="710"/>
      <c r="AA259" s="710"/>
      <c r="AB259" s="710"/>
      <c r="AC259" s="368" t="s">
        <v>13</v>
      </c>
      <c r="AD259" s="368"/>
      <c r="AE259" s="710" t="s">
        <v>56</v>
      </c>
      <c r="AF259" s="710"/>
      <c r="AG259" s="710"/>
      <c r="AH259" s="275" t="s">
        <v>58</v>
      </c>
      <c r="AJ259" s="269" t="s">
        <v>33</v>
      </c>
      <c r="AK259" s="272" t="s">
        <v>27</v>
      </c>
      <c r="AL259" s="269" t="s">
        <v>35</v>
      </c>
      <c r="AM259" s="269" t="s">
        <v>36</v>
      </c>
      <c r="AN259" s="269" t="s">
        <v>40</v>
      </c>
      <c r="AS259" s="269" t="s">
        <v>50</v>
      </c>
      <c r="AU259" s="269" t="s">
        <v>79</v>
      </c>
    </row>
    <row r="260" spans="2:55" s="269" customFormat="1">
      <c r="D260" s="269" t="s">
        <v>10</v>
      </c>
      <c r="F260" s="273"/>
      <c r="G260" s="273"/>
      <c r="H260" s="273"/>
      <c r="I260" s="273" t="s">
        <v>8</v>
      </c>
      <c r="J260" s="273"/>
      <c r="K260" s="273"/>
      <c r="M260" s="270" t="s">
        <v>20</v>
      </c>
      <c r="N260" s="273" t="s">
        <v>11</v>
      </c>
      <c r="P260" s="269" t="s">
        <v>10</v>
      </c>
      <c r="V260" s="269" t="s">
        <v>18</v>
      </c>
      <c r="W260" s="269" t="s">
        <v>22</v>
      </c>
      <c r="Y260" s="269" t="s">
        <v>16</v>
      </c>
      <c r="Z260" s="269" t="s">
        <v>17</v>
      </c>
      <c r="AA260" s="269" t="s">
        <v>25</v>
      </c>
      <c r="AB260" s="269" t="s">
        <v>28</v>
      </c>
      <c r="AE260" s="269" t="s">
        <v>16</v>
      </c>
      <c r="AF260" s="269" t="s">
        <v>17</v>
      </c>
      <c r="AG260" s="269" t="s">
        <v>28</v>
      </c>
      <c r="AH260" s="276" t="s">
        <v>28</v>
      </c>
      <c r="AJ260" s="269" t="s">
        <v>34</v>
      </c>
      <c r="AK260" s="272" t="s">
        <v>34</v>
      </c>
      <c r="AL260" s="269" t="s">
        <v>34</v>
      </c>
      <c r="AM260" s="269" t="s">
        <v>34</v>
      </c>
      <c r="AN260" s="269" t="s">
        <v>34</v>
      </c>
      <c r="AP260" s="369" t="s">
        <v>70</v>
      </c>
      <c r="AQ260" s="274" t="s">
        <v>69</v>
      </c>
      <c r="AR260" s="269" t="s">
        <v>71</v>
      </c>
      <c r="AS260" s="368" t="s">
        <v>48</v>
      </c>
      <c r="AT260" s="274" t="s">
        <v>47</v>
      </c>
      <c r="AU260" s="269" t="s">
        <v>49</v>
      </c>
      <c r="BB260" s="277"/>
      <c r="BC260" s="278"/>
    </row>
    <row r="261" spans="2:55">
      <c r="B261" t="s">
        <v>151</v>
      </c>
      <c r="P261">
        <f>P28+P31+P34+P37+P40+P43+P46+P72+P75+P78+P137+P140+P143+P146+P149+P152+P155+P158+P196+P199+P248+P251+P254</f>
        <v>120</v>
      </c>
      <c r="W261">
        <f>W28+W31+W34+W37+W40+W43+W46+W72+W75+W78+W137+W140+W143+W146+W149+W152+W155+W158+W196+W199+W248+W251+W254</f>
        <v>8515</v>
      </c>
      <c r="AC261">
        <f>AC28+AC31+AC34+AC37+AC40+AC43+AC46+AC72+AC75+AC78+AC137+AC140+AC143+AC146+AC149+AC152+AC155+AC158+AC196+AC199+AC248+AC251+AC254</f>
        <v>7337</v>
      </c>
      <c r="AE261">
        <f>AE28+AE31+AE34+AE37+AE40+AE43+AE46+AE72+AE75+AE78+AE137+AE140+AE143+AE146+AE149+AE152+AE155+AE158+AE196+AE199+AE248+AE251+AE254</f>
        <v>180</v>
      </c>
      <c r="AF261">
        <f>AF28+AF31+AF34+AF37+AF40+AF43+AF46+AF72+AF75+AF78+AF137+AF140+AF143+AF146+AF149+AF152+AF155+AF158+AF196+AF199+AF248+AF251+AF254</f>
        <v>183</v>
      </c>
      <c r="AG261">
        <f>AG28+AG31+AG34+AG37+AG40+AG43+AG46+AG72+AG75+AG78+AG137+AG140+AG143+AG146+AG149+AG152+AG155+AG158+AG196+AG199+AG248+AG251+AG254</f>
        <v>0</v>
      </c>
      <c r="AH261">
        <f>AH28+AH31+AH34+AH37+AH40+AH43+AH46+AH72+AH75+AH78+AH137+AH140+AH143+AH146+AH149+AH152+AH155+AH158+AH196+AH199+AH248+AH251+AH254</f>
        <v>181</v>
      </c>
      <c r="AJ261">
        <f>AJ28+AJ31+AJ34+AJ37+AJ40+AJ43+AJ46+AJ72+AJ75+AJ78+AJ137+AJ140+AJ143+AJ146+AJ149+AJ152+AJ155+AJ158+AJ196+AJ199+AJ248+AJ251+AJ254</f>
        <v>1827.1309999999999</v>
      </c>
      <c r="AK261">
        <f>AK28+AK31+AK34+AK37+AK40+AK43+AK46+AK72+AK75+AK78+AK137+AK140+AK143+AK146+AK149+AK152+AK155+AK158+AK196+AK199+AK248+AK251+AK254</f>
        <v>62.129999999999995</v>
      </c>
      <c r="AL261">
        <f>AL28+AL31+AL34+AL37+AL40+AL43+AL46+AL72+AL75+AL78+AL137+AL140+AL143+AL146+AL149+AL152+AL155+AL158+AL196+AL199+AL248+AL251+AL254</f>
        <v>107.95000000000002</v>
      </c>
      <c r="AM261">
        <f>AM28+AM31+AM34+AM37+AM40+AM43+AM46+AM72+AM75+AM78+AM137+AM140+AM143+AM146+AM149+AM152+AM155+AM158+AM196+AM199+AM248+AM251+AM254</f>
        <v>23.369999999999997</v>
      </c>
      <c r="AT261">
        <f>AT28+AT31+AT34+AT37+AT40+AT43+AT46+AT72+AT75+AT78+AT137+AT140+AT143+AT146+AT149+AT152+AT155+AT158+AT196+AT199+AT248+AT251+AT254</f>
        <v>2020.5810000000004</v>
      </c>
    </row>
    <row r="264" spans="2:55">
      <c r="B264" t="s">
        <v>148</v>
      </c>
      <c r="P264">
        <f>P11+P14+P17+P20+P53+P55+P58+P61+P64+P106+P109+P112+P115+P123+P126+P129+P165+P168+P175+P178+P181+P184+P187+P190+P220+P223+P226+P229+P235+P238+P241</f>
        <v>195.5</v>
      </c>
      <c r="W264">
        <f>W11+W14+W17+W20+W53+W55+W58+W61+W64+W106+W109+W112+W115+W123+W126+W129+W165+W168+W175+W178+W181+W184+W187+W190+W220+W223+W226+W229+W235+W238+W241</f>
        <v>14670</v>
      </c>
      <c r="AC264">
        <f>AC11+AC14+AC17+AC20+AC53+AC55+AC58+AC61+AC64+AC106+AC109+AC112+AC115+AC123+AC126+AC129+AC165+AC168+AC175+AC178+AC181+AC184+AC187+AC190+AC220+AC223+AC226+AC229+AC235+AC238+AC241</f>
        <v>12056</v>
      </c>
      <c r="AE264">
        <f>AE11+AE14+AE17+AE20+AE53+AE55+AE58+AE61+AE64+AE106+AE109+AE112+AE115+AE123+AE126+AE129+AE165+AE168+AE175+AE178+AE181+AE184+AE187+AE190+AE220+AE223+AE226+AE229+AE235+AE238+AE241</f>
        <v>262</v>
      </c>
      <c r="AF264">
        <f>AF11+AF14+AF17+AF20+AF53+AF55+AF58+AF61+AF64+AF106+AF109+AF112+AF115+AF123+AF126+AF129+AF165+AF168+AF175+AF178+AF181+AF184+AF187+AF190+AF220+AF223+AF226+AF229+AF235+AF238+AF241</f>
        <v>215</v>
      </c>
      <c r="AG264">
        <f>AG11+AG14+AG17+AG20+AG53+AG55+AG58+AG61+AG64+AG106+AG109+AG112+AG115+AG123+AG126+AG129+AG165+AG168+AG175+AG178+AG181+AG184+AG187+AG190+AG220+AG223+AG226+AG229+AG235+AG238+AG241</f>
        <v>0</v>
      </c>
      <c r="AH264">
        <f>AH11+AH14+AH17+AH20+AH53+AH55+AH58+AH61+AH64+AH106+AH109+AH112+AH115+AH123+AH126+AH129+AH165+AH168+AH175+AH178+AH181+AH184+AH187+AH190+AH220+AH223+AH226+AH229+AH235+AH238+AH241</f>
        <v>227</v>
      </c>
      <c r="AJ264">
        <f>AJ11+AJ14+AJ17+AJ20+AJ53+AJ55+AJ58+AJ61+AJ64+AJ106+AJ109+AJ112+AJ115+AJ123+AJ126+AJ129+AJ165+AJ168+AJ175+AJ178+AJ181+AJ184+AJ187+AJ190+AJ220+AJ223+AJ226+AJ229+AJ235+AJ238+AJ241</f>
        <v>4429.3979999999992</v>
      </c>
      <c r="AK264">
        <f>AK11+AK14+AK17+AK20+AK53+AK55+AK58+AK61+AK64+AK106+AK109+AK112+AK115+AK123+AK126+AK129+AK165+AK168+AK175+AK178+AK181+AK184+AK187+AK190+AK220+AK223+AK226+AK229+AK235+AK238+AK241</f>
        <v>106.13000000000001</v>
      </c>
      <c r="AL264">
        <f>AL11+AL14+AL17+AL20+AL53+AL55+AL58+AL61+AL64+AL106+AL109+AL112+AL115+AL123+AL126+AL129+AL165+AL168+AL175+AL178+AL181+AL184+AL187+AL190+AL220+AL223+AL226+AL229+AL235+AL238+AL241</f>
        <v>152.30000000000001</v>
      </c>
      <c r="AM264">
        <f>AM11+AM14+AM17+AM20+AM53+AM55+AM58+AM61+AM64+AM106+AM109+AM112+AM115+AM123+AM126+AM129+AM165+AM168+AM175+AM178+AM181+AM184+AM187+AM190+AM220+AM223+AM226+AM229+AM235+AM238+AM241</f>
        <v>59.879999999999995</v>
      </c>
      <c r="AT264">
        <f>AT11+AT14+AT17+AT20+AT53+AT55+AT58+AT61+AT64+AT106+AT109+AT112+AT115+AT123+AT126+AT129+AT165+AT168+AT175+AT178+AT181+AT184+AT187+AT190+AT220+AT223+AT226+AT229+AT235+AT238+AT241</f>
        <v>4747.7079999999987</v>
      </c>
    </row>
    <row r="267" spans="2:55">
      <c r="B267" t="s">
        <v>73</v>
      </c>
      <c r="P267">
        <f>P86+P89+P92+P95+P98+P206+P209+P212</f>
        <v>48.5</v>
      </c>
      <c r="W267">
        <f>W86+W89+W92+W95+W98+W206+W209+W212</f>
        <v>1420.5</v>
      </c>
      <c r="AC267">
        <f>AC86+AC89+AC92+AC95+AC98+AC206+AC209+AC212</f>
        <v>786</v>
      </c>
      <c r="AE267">
        <f>AE86+AE89+AE92+AE95+AE98+AE206+AE209+AE212</f>
        <v>0</v>
      </c>
      <c r="AF267">
        <f>AF86+AF89+AF92+AF95+AF98+AF206+AF209+AF212</f>
        <v>0</v>
      </c>
      <c r="AG267">
        <f>AG86+AG89+AG92+AG95+AG98+AG206+AG209+AG212</f>
        <v>22</v>
      </c>
      <c r="AH267">
        <f>AH86+AH89+AH92+AH95+AH98+AH206+AH209+AH212</f>
        <v>22</v>
      </c>
      <c r="AJ267">
        <f>AJ86+AJ89+AJ92+AJ95+AJ98+AJ206+AJ209+AJ212</f>
        <v>1404.6999999999998</v>
      </c>
      <c r="AK267">
        <f>AK86+AK89+AK92+AK95+AK98+AK206+AK209+AK212</f>
        <v>35.54</v>
      </c>
      <c r="AL267">
        <f>AL86+AL89+AL92+AL95+AL98+AL206+AL209+AL212</f>
        <v>0</v>
      </c>
      <c r="AM267">
        <f>AM86+AM89+AM92+AM95+AM98+AM206+AM209+AM212</f>
        <v>0</v>
      </c>
      <c r="AT267">
        <f>AT86+AT89+AT92+AT95+AT98+AT206+AT209+AT212</f>
        <v>0</v>
      </c>
    </row>
  </sheetData>
  <mergeCells count="148">
    <mergeCell ref="AS232:AU232"/>
    <mergeCell ref="Y233:AB233"/>
    <mergeCell ref="AE233:AG233"/>
    <mergeCell ref="F244:K244"/>
    <mergeCell ref="M244:N244"/>
    <mergeCell ref="S244:U244"/>
    <mergeCell ref="Y244:AB244"/>
    <mergeCell ref="AE244:AG244"/>
    <mergeCell ref="AP244:AR244"/>
    <mergeCell ref="AS244:AU244"/>
    <mergeCell ref="Y217:AB217"/>
    <mergeCell ref="AE217:AG217"/>
    <mergeCell ref="F232:K232"/>
    <mergeCell ref="M232:N232"/>
    <mergeCell ref="S232:U232"/>
    <mergeCell ref="Y232:AB232"/>
    <mergeCell ref="AE232:AG232"/>
    <mergeCell ref="AP232:AR232"/>
    <mergeCell ref="Y245:AB245"/>
    <mergeCell ref="AE245:AG245"/>
    <mergeCell ref="F216:K216"/>
    <mergeCell ref="M216:N216"/>
    <mergeCell ref="S216:U216"/>
    <mergeCell ref="Y216:AB216"/>
    <mergeCell ref="AE216:AG216"/>
    <mergeCell ref="AS193:AU193"/>
    <mergeCell ref="Y194:AB194"/>
    <mergeCell ref="AE194:AG194"/>
    <mergeCell ref="F202:K202"/>
    <mergeCell ref="M202:N202"/>
    <mergeCell ref="S202:U202"/>
    <mergeCell ref="Y202:AB202"/>
    <mergeCell ref="AE202:AG202"/>
    <mergeCell ref="AP202:AR202"/>
    <mergeCell ref="AS202:AU202"/>
    <mergeCell ref="AP216:AR216"/>
    <mergeCell ref="AS216:AU216"/>
    <mergeCell ref="Y172:AB172"/>
    <mergeCell ref="AE172:AG172"/>
    <mergeCell ref="F193:K193"/>
    <mergeCell ref="M193:N193"/>
    <mergeCell ref="S193:U193"/>
    <mergeCell ref="Y193:AB193"/>
    <mergeCell ref="AE193:AG193"/>
    <mergeCell ref="AP193:AR193"/>
    <mergeCell ref="Y203:AB203"/>
    <mergeCell ref="AE203:AG203"/>
    <mergeCell ref="F171:K171"/>
    <mergeCell ref="M171:N171"/>
    <mergeCell ref="S171:U171"/>
    <mergeCell ref="Y171:AB171"/>
    <mergeCell ref="AE171:AG171"/>
    <mergeCell ref="AS133:AU133"/>
    <mergeCell ref="Y134:AB134"/>
    <mergeCell ref="AE134:AG134"/>
    <mergeCell ref="F161:K161"/>
    <mergeCell ref="M161:N161"/>
    <mergeCell ref="S161:U161"/>
    <mergeCell ref="Y161:AB161"/>
    <mergeCell ref="AE161:AG161"/>
    <mergeCell ref="AP161:AR161"/>
    <mergeCell ref="AS161:AU161"/>
    <mergeCell ref="AP171:AR171"/>
    <mergeCell ref="AS171:AU171"/>
    <mergeCell ref="Y120:AB120"/>
    <mergeCell ref="AE120:AG120"/>
    <mergeCell ref="F133:K133"/>
    <mergeCell ref="M133:N133"/>
    <mergeCell ref="S133:U133"/>
    <mergeCell ref="Y133:AB133"/>
    <mergeCell ref="AE133:AG133"/>
    <mergeCell ref="AP133:AR133"/>
    <mergeCell ref="Y162:AB162"/>
    <mergeCell ref="AE162:AG162"/>
    <mergeCell ref="AP102:AR102"/>
    <mergeCell ref="AS102:AU102"/>
    <mergeCell ref="Y103:AB103"/>
    <mergeCell ref="AE103:AG103"/>
    <mergeCell ref="AJ116:AU116"/>
    <mergeCell ref="F119:K119"/>
    <mergeCell ref="M119:N119"/>
    <mergeCell ref="S119:U119"/>
    <mergeCell ref="Y119:AB119"/>
    <mergeCell ref="AE119:AG119"/>
    <mergeCell ref="AP119:AR119"/>
    <mergeCell ref="AS119:AU119"/>
    <mergeCell ref="Y83:AB83"/>
    <mergeCell ref="AE83:AG83"/>
    <mergeCell ref="F102:K102"/>
    <mergeCell ref="M102:N102"/>
    <mergeCell ref="S102:U102"/>
    <mergeCell ref="Y102:AB102"/>
    <mergeCell ref="AE102:AG102"/>
    <mergeCell ref="Y69:AB69"/>
    <mergeCell ref="AE69:AG69"/>
    <mergeCell ref="F82:K82"/>
    <mergeCell ref="M82:N82"/>
    <mergeCell ref="S82:U82"/>
    <mergeCell ref="Y82:AB82"/>
    <mergeCell ref="AE82:AG82"/>
    <mergeCell ref="AP82:AR82"/>
    <mergeCell ref="AS82:AU82"/>
    <mergeCell ref="AS49:AU49"/>
    <mergeCell ref="Y50:AB50"/>
    <mergeCell ref="AE50:AG50"/>
    <mergeCell ref="F68:K68"/>
    <mergeCell ref="M68:N68"/>
    <mergeCell ref="S68:U68"/>
    <mergeCell ref="Y68:AB68"/>
    <mergeCell ref="AE68:AG68"/>
    <mergeCell ref="AP68:AR68"/>
    <mergeCell ref="AS68:AU68"/>
    <mergeCell ref="Y25:AB25"/>
    <mergeCell ref="AE25:AG25"/>
    <mergeCell ref="F49:K49"/>
    <mergeCell ref="M49:N49"/>
    <mergeCell ref="S49:U49"/>
    <mergeCell ref="Y49:AB49"/>
    <mergeCell ref="AE49:AG49"/>
    <mergeCell ref="AP49:AR49"/>
    <mergeCell ref="AJ79:AU79"/>
    <mergeCell ref="Y8:AB8"/>
    <mergeCell ref="AE8:AG8"/>
    <mergeCell ref="F24:K24"/>
    <mergeCell ref="M24:N24"/>
    <mergeCell ref="S24:U24"/>
    <mergeCell ref="Y24:AB24"/>
    <mergeCell ref="AE24:AG24"/>
    <mergeCell ref="I2:AL2"/>
    <mergeCell ref="BB6:BD6"/>
    <mergeCell ref="F7:K7"/>
    <mergeCell ref="M7:N7"/>
    <mergeCell ref="S7:U7"/>
    <mergeCell ref="Y7:AB7"/>
    <mergeCell ref="AE7:AG7"/>
    <mergeCell ref="AP7:AR7"/>
    <mergeCell ref="AS7:AU7"/>
    <mergeCell ref="AP24:AR24"/>
    <mergeCell ref="AS24:AU24"/>
    <mergeCell ref="F258:K258"/>
    <mergeCell ref="M258:N258"/>
    <mergeCell ref="S258:U258"/>
    <mergeCell ref="Y258:AB258"/>
    <mergeCell ref="AE258:AG258"/>
    <mergeCell ref="AP258:AR258"/>
    <mergeCell ref="AS258:AU258"/>
    <mergeCell ref="Y259:AB259"/>
    <mergeCell ref="AE259:AG259"/>
  </mergeCells>
  <conditionalFormatting sqref="BB11:BD11 BB14:BD14 BB17:BD17 BB20:BD20 BB28:BD28 BB31:BD31 BB34:BD34 BB37:BD37 BB40:BD40 BB43:BD43 BB46:BD48 BB52:BD53 BB61:BD61 BB64:BD64 BB55:BD55 BB58:BD58 BB72:BD72 BB75:BD75 BB78:BD78 BB89:BD89 BB92:BD92 BB95:BD95 BB98:BD98 BB86:BD86 BB106:BD106 BB109:BD109 BB112:BD112 BB115:BD115 BB123:BD123 BB126:BD126 BB129:BD129 BB137:BD137 BB140:BD140 BB143:BD143 BB146:BD146 BB149:BD149 BB152:BD152 BB155:BD155 BB158:BD158 BB165:BD165 BB168:BD168 BB175:BD175 BB178:BD178 BB181:BD181 BB184:BD184 BB187:BD187 BB190:BD190 BB196:BD196 BB199:BD199 BB206:BD206 BB209:BD209 BB212:BD212 BB220:BD220 BB223:BD223 BB226:BD226 BB229:BD229 BB235:BD235 BB238:BD238 BB241:BD241 BB248:BD248 BB251:BD251 BB254:BD254">
    <cfRule type="containsText" dxfId="407" priority="81" operator="containsText" text="Si">
      <formula>NOT(ISERROR(SEARCH("Si",BB11)))</formula>
    </cfRule>
    <cfRule type="containsText" dxfId="406" priority="82" operator="containsText" text="No">
      <formula>NOT(ISERROR(SEARCH("No",BB11)))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D183"/>
  <sheetViews>
    <sheetView topLeftCell="O109" zoomScale="85" zoomScaleNormal="85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8.42578125" bestFit="1" customWidth="1"/>
    <col min="46" max="46" width="9.140625" bestFit="1" customWidth="1"/>
    <col min="47" max="47" width="8.42578125" bestFit="1" customWidth="1"/>
    <col min="48" max="48" width="1" customWidth="1"/>
    <col min="49" max="50" width="4.7109375" customWidth="1"/>
    <col min="51" max="51" width="7.140625" customWidth="1"/>
    <col min="52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342</v>
      </c>
      <c r="C7" s="78"/>
      <c r="D7" s="78"/>
      <c r="K7" s="451"/>
    </row>
    <row r="8" spans="1:56" ht="15.75" thickBot="1">
      <c r="AW8" s="20"/>
      <c r="AX8" s="20"/>
      <c r="AY8" s="20"/>
      <c r="BB8" s="728" t="s">
        <v>61</v>
      </c>
      <c r="BC8" s="729"/>
      <c r="BD8" s="730"/>
    </row>
    <row r="9" spans="1:56">
      <c r="B9" s="57" t="s">
        <v>42</v>
      </c>
      <c r="C9" s="58" t="s">
        <v>2</v>
      </c>
      <c r="D9" s="59" t="s">
        <v>2</v>
      </c>
      <c r="E9" s="136"/>
      <c r="F9" s="718" t="s">
        <v>14</v>
      </c>
      <c r="G9" s="719"/>
      <c r="H9" s="719"/>
      <c r="I9" s="719"/>
      <c r="J9" s="719"/>
      <c r="K9" s="720"/>
      <c r="L9" s="19"/>
      <c r="M9" s="721" t="s">
        <v>43</v>
      </c>
      <c r="N9" s="722"/>
      <c r="O9" s="19"/>
      <c r="P9" s="91" t="s">
        <v>12</v>
      </c>
      <c r="Q9" s="136"/>
      <c r="R9" s="91" t="s">
        <v>24</v>
      </c>
      <c r="S9" s="718" t="s">
        <v>44</v>
      </c>
      <c r="T9" s="719"/>
      <c r="U9" s="720"/>
      <c r="V9" s="91" t="s">
        <v>39</v>
      </c>
      <c r="W9" s="137" t="s">
        <v>19</v>
      </c>
      <c r="X9" s="136" t="s">
        <v>10</v>
      </c>
      <c r="Y9" s="723" t="s">
        <v>15</v>
      </c>
      <c r="Z9" s="724"/>
      <c r="AA9" s="724"/>
      <c r="AB9" s="724"/>
      <c r="AC9" s="138" t="s">
        <v>19</v>
      </c>
      <c r="AD9" s="139"/>
      <c r="AE9" s="725" t="s">
        <v>55</v>
      </c>
      <c r="AF9" s="726"/>
      <c r="AG9" s="726"/>
      <c r="AH9" s="140" t="s">
        <v>57</v>
      </c>
      <c r="AI9" s="136"/>
      <c r="AJ9" s="141" t="s">
        <v>51</v>
      </c>
      <c r="AK9" s="142"/>
      <c r="AL9" s="143"/>
      <c r="AM9" s="144"/>
      <c r="AN9" s="91" t="s">
        <v>13</v>
      </c>
      <c r="AO9" s="136"/>
      <c r="AP9" s="743" t="s">
        <v>68</v>
      </c>
      <c r="AQ9" s="744"/>
      <c r="AR9" s="745"/>
      <c r="AS9" s="743" t="s">
        <v>52</v>
      </c>
      <c r="AT9" s="744"/>
      <c r="AU9" s="745"/>
      <c r="AV9" s="136"/>
      <c r="AW9" s="145" t="s">
        <v>32</v>
      </c>
      <c r="AX9" s="137" t="s">
        <v>32</v>
      </c>
      <c r="AY9" s="91" t="s">
        <v>29</v>
      </c>
      <c r="AZ9" s="91" t="s">
        <v>29</v>
      </c>
      <c r="BA9" s="136"/>
      <c r="BB9" s="19" t="s">
        <v>32</v>
      </c>
      <c r="BC9" s="19" t="s">
        <v>10</v>
      </c>
      <c r="BD9" s="146" t="s">
        <v>10</v>
      </c>
    </row>
    <row r="10" spans="1:56" ht="15.75" thickBot="1">
      <c r="B10" s="60" t="s">
        <v>10</v>
      </c>
      <c r="C10" s="49" t="s">
        <v>10</v>
      </c>
      <c r="D10" s="61" t="s">
        <v>12</v>
      </c>
      <c r="E10" s="5"/>
      <c r="F10" s="65" t="s">
        <v>4</v>
      </c>
      <c r="G10" s="65" t="s">
        <v>5</v>
      </c>
      <c r="H10" s="65" t="s">
        <v>6</v>
      </c>
      <c r="I10" s="65" t="s">
        <v>7</v>
      </c>
      <c r="J10" s="65" t="s">
        <v>9</v>
      </c>
      <c r="K10" s="65" t="s">
        <v>13</v>
      </c>
      <c r="L10" s="4"/>
      <c r="M10" s="67" t="s">
        <v>12</v>
      </c>
      <c r="N10" s="68" t="s">
        <v>46</v>
      </c>
      <c r="O10" s="3"/>
      <c r="P10" s="49" t="s">
        <v>3</v>
      </c>
      <c r="Q10" s="5"/>
      <c r="R10" s="49" t="s">
        <v>23</v>
      </c>
      <c r="S10" s="53" t="s">
        <v>16</v>
      </c>
      <c r="T10" s="49" t="s">
        <v>17</v>
      </c>
      <c r="U10" s="49" t="s">
        <v>45</v>
      </c>
      <c r="V10" s="49" t="s">
        <v>63</v>
      </c>
      <c r="W10" s="72" t="s">
        <v>21</v>
      </c>
      <c r="X10" s="5" t="s">
        <v>10</v>
      </c>
      <c r="Y10" s="713" t="s">
        <v>26</v>
      </c>
      <c r="Z10" s="714"/>
      <c r="AA10" s="714"/>
      <c r="AB10" s="715"/>
      <c r="AC10" s="39" t="s">
        <v>13</v>
      </c>
      <c r="AD10" s="8"/>
      <c r="AE10" s="716" t="s">
        <v>56</v>
      </c>
      <c r="AF10" s="717"/>
      <c r="AG10" s="717"/>
      <c r="AH10" s="82" t="s">
        <v>58</v>
      </c>
      <c r="AI10" s="5"/>
      <c r="AJ10" s="48" t="s">
        <v>33</v>
      </c>
      <c r="AK10" s="85" t="s">
        <v>27</v>
      </c>
      <c r="AL10" s="48" t="s">
        <v>35</v>
      </c>
      <c r="AM10" s="48" t="s">
        <v>36</v>
      </c>
      <c r="AN10" s="49" t="s">
        <v>40</v>
      </c>
      <c r="AO10" s="20"/>
      <c r="AP10" s="51"/>
      <c r="AQ10" s="52"/>
      <c r="AR10" s="53"/>
      <c r="AS10" s="51" t="s">
        <v>50</v>
      </c>
      <c r="AT10" s="336" t="s">
        <v>390</v>
      </c>
      <c r="AU10" s="53"/>
      <c r="AV10" s="5"/>
      <c r="AW10" s="76" t="s">
        <v>19</v>
      </c>
      <c r="AX10" s="72" t="s">
        <v>19</v>
      </c>
      <c r="AY10" s="49" t="s">
        <v>37</v>
      </c>
      <c r="AZ10" s="49" t="s">
        <v>38</v>
      </c>
      <c r="BA10" s="5"/>
      <c r="BB10" s="4" t="s">
        <v>19</v>
      </c>
      <c r="BC10" s="4" t="s">
        <v>37</v>
      </c>
      <c r="BD10" s="147" t="s">
        <v>38</v>
      </c>
    </row>
    <row r="11" spans="1:56" ht="15.75" thickBot="1">
      <c r="B11" s="62"/>
      <c r="C11" s="63"/>
      <c r="D11" s="64" t="s">
        <v>10</v>
      </c>
      <c r="E11" s="111"/>
      <c r="F11" s="148"/>
      <c r="G11" s="148"/>
      <c r="H11" s="148"/>
      <c r="I11" s="148" t="s">
        <v>8</v>
      </c>
      <c r="J11" s="148"/>
      <c r="K11" s="148"/>
      <c r="L11" s="16"/>
      <c r="M11" s="104" t="s">
        <v>20</v>
      </c>
      <c r="N11" s="148" t="s">
        <v>11</v>
      </c>
      <c r="O11" s="16"/>
      <c r="P11" s="63" t="s">
        <v>10</v>
      </c>
      <c r="Q11" s="111"/>
      <c r="R11" s="63"/>
      <c r="S11" s="149"/>
      <c r="T11" s="63"/>
      <c r="U11" s="63"/>
      <c r="V11" s="63" t="s">
        <v>18</v>
      </c>
      <c r="W11" s="150" t="s">
        <v>22</v>
      </c>
      <c r="X11" s="111"/>
      <c r="Y11" s="151" t="s">
        <v>16</v>
      </c>
      <c r="Z11" s="151" t="s">
        <v>17</v>
      </c>
      <c r="AA11" s="152" t="s">
        <v>25</v>
      </c>
      <c r="AB11" s="79" t="s">
        <v>28</v>
      </c>
      <c r="AC11" s="153"/>
      <c r="AD11" s="111"/>
      <c r="AE11" s="154" t="s">
        <v>16</v>
      </c>
      <c r="AF11" s="155" t="s">
        <v>17</v>
      </c>
      <c r="AG11" s="80" t="s">
        <v>28</v>
      </c>
      <c r="AH11" s="81" t="s">
        <v>28</v>
      </c>
      <c r="AI11" s="156"/>
      <c r="AJ11" s="63" t="s">
        <v>34</v>
      </c>
      <c r="AK11" s="157" t="s">
        <v>34</v>
      </c>
      <c r="AL11" s="63" t="s">
        <v>34</v>
      </c>
      <c r="AM11" s="63" t="s">
        <v>34</v>
      </c>
      <c r="AN11" s="63" t="s">
        <v>34</v>
      </c>
      <c r="AO11" s="111"/>
      <c r="AP11" s="158" t="s">
        <v>70</v>
      </c>
      <c r="AQ11" s="159" t="s">
        <v>69</v>
      </c>
      <c r="AR11" s="160" t="s">
        <v>71</v>
      </c>
      <c r="AS11" s="161" t="s">
        <v>48</v>
      </c>
      <c r="AT11" s="159" t="s">
        <v>47</v>
      </c>
      <c r="AU11" s="160" t="s">
        <v>49</v>
      </c>
      <c r="AV11" s="111"/>
      <c r="AW11" s="162" t="s">
        <v>29</v>
      </c>
      <c r="AX11" s="150" t="s">
        <v>29</v>
      </c>
      <c r="AY11" s="63"/>
      <c r="AZ11" s="63"/>
      <c r="BA11" s="111"/>
      <c r="BB11" s="163">
        <v>1</v>
      </c>
      <c r="BC11" s="164">
        <v>0</v>
      </c>
      <c r="BD11" s="115" t="s">
        <v>41</v>
      </c>
    </row>
    <row r="12" spans="1:56" ht="15.75" thickBot="1"/>
    <row r="13" spans="1:56" ht="16.5" thickBot="1">
      <c r="B13" s="17">
        <v>41306</v>
      </c>
      <c r="C13" s="15" t="s">
        <v>0</v>
      </c>
      <c r="D13" s="19">
        <v>2</v>
      </c>
      <c r="E13" s="6"/>
      <c r="F13" s="363">
        <v>0</v>
      </c>
      <c r="G13" s="19">
        <v>0</v>
      </c>
      <c r="H13" s="19">
        <v>0</v>
      </c>
      <c r="I13" s="19">
        <v>0</v>
      </c>
      <c r="J13" s="19">
        <v>2</v>
      </c>
      <c r="K13" s="19">
        <f>SUM(F13:J13)</f>
        <v>2</v>
      </c>
      <c r="L13" s="6"/>
      <c r="M13" s="363">
        <v>0</v>
      </c>
      <c r="N13" s="19">
        <v>0</v>
      </c>
      <c r="O13" s="6"/>
      <c r="P13" s="376">
        <f>D13-(M13+N13)</f>
        <v>2</v>
      </c>
      <c r="Q13" s="6"/>
      <c r="R13" s="221" t="s">
        <v>85</v>
      </c>
      <c r="S13" s="23">
        <v>0.185</v>
      </c>
      <c r="T13" s="23">
        <v>0.184</v>
      </c>
      <c r="U13" s="23">
        <f>S13+T13</f>
        <v>0.36899999999999999</v>
      </c>
      <c r="V13" s="223">
        <v>85</v>
      </c>
      <c r="W13" s="91">
        <f>P13*V13</f>
        <v>170</v>
      </c>
      <c r="X13" s="6"/>
      <c r="Y13" s="379">
        <v>162</v>
      </c>
      <c r="Z13" s="380">
        <v>162</v>
      </c>
      <c r="AA13" s="380">
        <v>0</v>
      </c>
      <c r="AB13" s="380">
        <v>0</v>
      </c>
      <c r="AC13" s="381">
        <v>162</v>
      </c>
      <c r="AD13" s="197"/>
      <c r="AE13" s="379">
        <v>5</v>
      </c>
      <c r="AF13" s="380">
        <v>5</v>
      </c>
      <c r="AG13" s="380">
        <v>0</v>
      </c>
      <c r="AH13" s="380">
        <v>5</v>
      </c>
      <c r="AI13" s="5"/>
      <c r="AJ13" s="57">
        <f>AC13*U13</f>
        <v>59.777999999999999</v>
      </c>
      <c r="AK13" s="171">
        <v>2</v>
      </c>
      <c r="AL13" s="19">
        <v>2</v>
      </c>
      <c r="AM13" s="19">
        <v>0</v>
      </c>
      <c r="AN13" s="91">
        <f>AK13+AM13</f>
        <v>2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96.913580246913583</v>
      </c>
      <c r="AS13" s="388">
        <v>672</v>
      </c>
      <c r="AT13" s="172">
        <f>AJ13+AK13+AL13+AM13</f>
        <v>63.777999999999999</v>
      </c>
      <c r="AU13" s="172">
        <f>AS13-AT13</f>
        <v>608.22199999999998</v>
      </c>
      <c r="AV13" s="5"/>
      <c r="AW13" s="57">
        <f>(AC13/W13)*100</f>
        <v>95.294117647058812</v>
      </c>
      <c r="AX13" s="19" t="s">
        <v>59</v>
      </c>
      <c r="AY13" s="91">
        <f>(AK13/(AJ13+AK13))*100</f>
        <v>3.2373984266243645</v>
      </c>
      <c r="AZ13" s="19">
        <f>(AN13/AJ13)*100</f>
        <v>3.3457124694703735</v>
      </c>
      <c r="BA13" s="6"/>
      <c r="BB13" s="363" t="s">
        <v>76</v>
      </c>
      <c r="BC13" s="19" t="s">
        <v>76</v>
      </c>
      <c r="BD13" s="19" t="s">
        <v>76</v>
      </c>
    </row>
    <row r="14" spans="1:56" ht="15.75">
      <c r="B14" s="374" t="s">
        <v>137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520">
        <f>D13-M13-N13-K13</f>
        <v>0</v>
      </c>
      <c r="Q14" s="6"/>
      <c r="R14" s="375"/>
      <c r="S14" s="213"/>
      <c r="T14" s="213"/>
      <c r="U14" s="213"/>
      <c r="V14" s="378"/>
      <c r="W14" s="517">
        <f>(P13-K13)*V13</f>
        <v>0</v>
      </c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/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518" t="e">
        <f>(AC13/W14)*100</f>
        <v>#DIV/0!</v>
      </c>
      <c r="AX14" s="378"/>
      <c r="AY14" s="378"/>
      <c r="AZ14" s="378"/>
      <c r="BA14" s="289"/>
      <c r="BB14" s="375"/>
      <c r="BC14" s="2"/>
      <c r="BD14" s="2"/>
    </row>
    <row r="15" spans="1:56" ht="15.75" thickBot="1"/>
    <row r="16" spans="1:56">
      <c r="B16" s="57" t="s">
        <v>42</v>
      </c>
      <c r="C16" s="58" t="s">
        <v>2</v>
      </c>
      <c r="D16" s="59" t="s">
        <v>2</v>
      </c>
      <c r="E16" s="136"/>
      <c r="F16" s="718" t="s">
        <v>14</v>
      </c>
      <c r="G16" s="719"/>
      <c r="H16" s="719"/>
      <c r="I16" s="719"/>
      <c r="J16" s="719"/>
      <c r="K16" s="720"/>
      <c r="L16" s="19"/>
      <c r="M16" s="721" t="s">
        <v>43</v>
      </c>
      <c r="N16" s="722"/>
      <c r="O16" s="19"/>
      <c r="P16" s="91" t="s">
        <v>12</v>
      </c>
      <c r="Q16" s="136"/>
      <c r="R16" s="91" t="s">
        <v>24</v>
      </c>
      <c r="S16" s="718" t="s">
        <v>44</v>
      </c>
      <c r="T16" s="719"/>
      <c r="U16" s="720"/>
      <c r="V16" s="91" t="s">
        <v>39</v>
      </c>
      <c r="W16" s="137" t="s">
        <v>19</v>
      </c>
      <c r="X16" s="136" t="s">
        <v>10</v>
      </c>
      <c r="Y16" s="723" t="s">
        <v>15</v>
      </c>
      <c r="Z16" s="724"/>
      <c r="AA16" s="724"/>
      <c r="AB16" s="724"/>
      <c r="AC16" s="138" t="s">
        <v>19</v>
      </c>
      <c r="AD16" s="139"/>
      <c r="AE16" s="725" t="s">
        <v>55</v>
      </c>
      <c r="AF16" s="726"/>
      <c r="AG16" s="726"/>
      <c r="AH16" s="140" t="s">
        <v>57</v>
      </c>
      <c r="AI16" s="136"/>
      <c r="AJ16" s="141" t="s">
        <v>51</v>
      </c>
      <c r="AK16" s="142"/>
      <c r="AL16" s="143"/>
      <c r="AM16" s="144"/>
      <c r="AN16" s="91" t="s">
        <v>13</v>
      </c>
      <c r="AO16" s="136"/>
      <c r="AP16" s="743" t="s">
        <v>68</v>
      </c>
      <c r="AQ16" s="744"/>
      <c r="AR16" s="745"/>
      <c r="AS16" s="743" t="s">
        <v>52</v>
      </c>
      <c r="AT16" s="744"/>
      <c r="AU16" s="745"/>
      <c r="AV16" s="136"/>
      <c r="AW16" s="145" t="s">
        <v>32</v>
      </c>
      <c r="AX16" s="137" t="s">
        <v>32</v>
      </c>
      <c r="AY16" s="91" t="s">
        <v>29</v>
      </c>
      <c r="AZ16" s="91" t="s">
        <v>29</v>
      </c>
      <c r="BA16" s="136"/>
      <c r="BB16" s="19" t="s">
        <v>32</v>
      </c>
      <c r="BC16" s="19" t="s">
        <v>10</v>
      </c>
      <c r="BD16" s="146" t="s">
        <v>10</v>
      </c>
    </row>
    <row r="17" spans="2:56" ht="15.75" thickBot="1">
      <c r="B17" s="60" t="s">
        <v>10</v>
      </c>
      <c r="C17" s="49" t="s">
        <v>10</v>
      </c>
      <c r="D17" s="61" t="s">
        <v>12</v>
      </c>
      <c r="E17" s="5"/>
      <c r="F17" s="65" t="s">
        <v>4</v>
      </c>
      <c r="G17" s="65" t="s">
        <v>5</v>
      </c>
      <c r="H17" s="65" t="s">
        <v>6</v>
      </c>
      <c r="I17" s="65" t="s">
        <v>7</v>
      </c>
      <c r="J17" s="65" t="s">
        <v>9</v>
      </c>
      <c r="K17" s="65" t="s">
        <v>13</v>
      </c>
      <c r="L17" s="4"/>
      <c r="M17" s="67" t="s">
        <v>12</v>
      </c>
      <c r="N17" s="68" t="s">
        <v>46</v>
      </c>
      <c r="O17" s="3"/>
      <c r="P17" s="49" t="s">
        <v>3</v>
      </c>
      <c r="Q17" s="5"/>
      <c r="R17" s="49" t="s">
        <v>23</v>
      </c>
      <c r="S17" s="53" t="s">
        <v>16</v>
      </c>
      <c r="T17" s="49" t="s">
        <v>17</v>
      </c>
      <c r="U17" s="49" t="s">
        <v>45</v>
      </c>
      <c r="V17" s="49" t="s">
        <v>63</v>
      </c>
      <c r="W17" s="72" t="s">
        <v>21</v>
      </c>
      <c r="X17" s="5" t="s">
        <v>10</v>
      </c>
      <c r="Y17" s="713" t="s">
        <v>26</v>
      </c>
      <c r="Z17" s="714"/>
      <c r="AA17" s="714"/>
      <c r="AB17" s="715"/>
      <c r="AC17" s="39" t="s">
        <v>13</v>
      </c>
      <c r="AD17" s="8"/>
      <c r="AE17" s="716" t="s">
        <v>56</v>
      </c>
      <c r="AF17" s="717"/>
      <c r="AG17" s="717"/>
      <c r="AH17" s="82" t="s">
        <v>58</v>
      </c>
      <c r="AI17" s="5"/>
      <c r="AJ17" s="48" t="s">
        <v>33</v>
      </c>
      <c r="AK17" s="85" t="s">
        <v>27</v>
      </c>
      <c r="AL17" s="48" t="s">
        <v>35</v>
      </c>
      <c r="AM17" s="48" t="s">
        <v>36</v>
      </c>
      <c r="AN17" s="49" t="s">
        <v>40</v>
      </c>
      <c r="AO17" s="20"/>
      <c r="AP17" s="51"/>
      <c r="AQ17" s="52"/>
      <c r="AR17" s="53"/>
      <c r="AS17" s="51" t="s">
        <v>50</v>
      </c>
      <c r="AT17" s="336" t="s">
        <v>394</v>
      </c>
      <c r="AU17" s="53"/>
      <c r="AV17" s="5"/>
      <c r="AW17" s="76" t="s">
        <v>19</v>
      </c>
      <c r="AX17" s="72" t="s">
        <v>19</v>
      </c>
      <c r="AY17" s="49" t="s">
        <v>37</v>
      </c>
      <c r="AZ17" s="49" t="s">
        <v>38</v>
      </c>
      <c r="BA17" s="5"/>
      <c r="BB17" s="4" t="s">
        <v>19</v>
      </c>
      <c r="BC17" s="4" t="s">
        <v>37</v>
      </c>
      <c r="BD17" s="147" t="s">
        <v>38</v>
      </c>
    </row>
    <row r="18" spans="2:56" ht="15.75" thickBot="1">
      <c r="B18" s="62"/>
      <c r="C18" s="63"/>
      <c r="D18" s="64" t="s">
        <v>10</v>
      </c>
      <c r="E18" s="111"/>
      <c r="F18" s="148"/>
      <c r="G18" s="148"/>
      <c r="H18" s="148"/>
      <c r="I18" s="148" t="s">
        <v>8</v>
      </c>
      <c r="J18" s="148"/>
      <c r="K18" s="148"/>
      <c r="L18" s="16"/>
      <c r="M18" s="104" t="s">
        <v>20</v>
      </c>
      <c r="N18" s="148" t="s">
        <v>11</v>
      </c>
      <c r="O18" s="16"/>
      <c r="P18" s="63" t="s">
        <v>10</v>
      </c>
      <c r="Q18" s="111"/>
      <c r="R18" s="63"/>
      <c r="S18" s="149"/>
      <c r="T18" s="63"/>
      <c r="U18" s="63"/>
      <c r="V18" s="63" t="s">
        <v>18</v>
      </c>
      <c r="W18" s="150" t="s">
        <v>22</v>
      </c>
      <c r="X18" s="111"/>
      <c r="Y18" s="151" t="s">
        <v>16</v>
      </c>
      <c r="Z18" s="151" t="s">
        <v>17</v>
      </c>
      <c r="AA18" s="152" t="s">
        <v>25</v>
      </c>
      <c r="AB18" s="79" t="s">
        <v>28</v>
      </c>
      <c r="AC18" s="153"/>
      <c r="AD18" s="111"/>
      <c r="AE18" s="154" t="s">
        <v>16</v>
      </c>
      <c r="AF18" s="155" t="s">
        <v>17</v>
      </c>
      <c r="AG18" s="80" t="s">
        <v>28</v>
      </c>
      <c r="AH18" s="81" t="s">
        <v>28</v>
      </c>
      <c r="AI18" s="156"/>
      <c r="AJ18" s="63" t="s">
        <v>34</v>
      </c>
      <c r="AK18" s="157" t="s">
        <v>34</v>
      </c>
      <c r="AL18" s="63" t="s">
        <v>34</v>
      </c>
      <c r="AM18" s="63" t="s">
        <v>34</v>
      </c>
      <c r="AN18" s="63" t="s">
        <v>34</v>
      </c>
      <c r="AO18" s="111"/>
      <c r="AP18" s="158" t="s">
        <v>70</v>
      </c>
      <c r="AQ18" s="159" t="s">
        <v>69</v>
      </c>
      <c r="AR18" s="160" t="s">
        <v>71</v>
      </c>
      <c r="AS18" s="161" t="s">
        <v>48</v>
      </c>
      <c r="AT18" s="159" t="s">
        <v>47</v>
      </c>
      <c r="AU18" s="160" t="s">
        <v>49</v>
      </c>
      <c r="AV18" s="111"/>
      <c r="AW18" s="162" t="s">
        <v>29</v>
      </c>
      <c r="AX18" s="150" t="s">
        <v>29</v>
      </c>
      <c r="AY18" s="63"/>
      <c r="AZ18" s="63"/>
      <c r="BA18" s="111"/>
      <c r="BB18" s="163">
        <v>1</v>
      </c>
      <c r="BC18" s="164">
        <v>0</v>
      </c>
      <c r="BD18" s="115" t="s">
        <v>41</v>
      </c>
    </row>
    <row r="19" spans="2:56" ht="16.5" thickBot="1">
      <c r="B19" s="17">
        <v>41306</v>
      </c>
      <c r="C19" s="15" t="s">
        <v>0</v>
      </c>
      <c r="D19" s="19">
        <v>6</v>
      </c>
      <c r="E19" s="6"/>
      <c r="F19" s="363">
        <v>0</v>
      </c>
      <c r="G19" s="19">
        <v>0</v>
      </c>
      <c r="H19" s="19">
        <v>0</v>
      </c>
      <c r="I19" s="19">
        <v>0</v>
      </c>
      <c r="J19" s="19">
        <v>0</v>
      </c>
      <c r="K19" s="19">
        <f>SUM(F19:J19)</f>
        <v>0</v>
      </c>
      <c r="L19" s="6"/>
      <c r="M19" s="363">
        <v>0</v>
      </c>
      <c r="N19" s="19">
        <v>2</v>
      </c>
      <c r="O19" s="6"/>
      <c r="P19" s="376">
        <f>D19-(M19+N19)</f>
        <v>4</v>
      </c>
      <c r="Q19" s="6"/>
      <c r="R19" s="221" t="s">
        <v>396</v>
      </c>
      <c r="S19" s="23">
        <v>0.13</v>
      </c>
      <c r="T19" s="23">
        <v>0.13</v>
      </c>
      <c r="U19" s="23">
        <f>S19+T19</f>
        <v>0.26</v>
      </c>
      <c r="V19" s="223">
        <v>80</v>
      </c>
      <c r="W19" s="91">
        <f>P19*V19</f>
        <v>320</v>
      </c>
      <c r="X19" s="6"/>
      <c r="Y19" s="379">
        <v>288</v>
      </c>
      <c r="Z19" s="380">
        <v>288</v>
      </c>
      <c r="AA19" s="380">
        <v>0</v>
      </c>
      <c r="AB19" s="380">
        <v>0</v>
      </c>
      <c r="AC19" s="381">
        <v>288</v>
      </c>
      <c r="AD19" s="197"/>
      <c r="AE19" s="379">
        <v>5</v>
      </c>
      <c r="AF19" s="380">
        <v>6</v>
      </c>
      <c r="AG19" s="380">
        <v>0</v>
      </c>
      <c r="AH19" s="380">
        <v>5</v>
      </c>
      <c r="AI19" s="5"/>
      <c r="AJ19" s="57">
        <f>AC19*U19</f>
        <v>74.88</v>
      </c>
      <c r="AK19" s="171">
        <v>1.5</v>
      </c>
      <c r="AL19" s="19">
        <v>6</v>
      </c>
      <c r="AM19" s="19">
        <v>4</v>
      </c>
      <c r="AN19" s="91">
        <f>AK19+AM19</f>
        <v>5.5</v>
      </c>
      <c r="AO19" s="338" t="e">
        <f>#REF!</f>
        <v>#REF!</v>
      </c>
      <c r="AP19" s="11">
        <v>0</v>
      </c>
      <c r="AQ19" s="11">
        <v>10</v>
      </c>
      <c r="AR19" s="387">
        <f>100- ((AP19+AQ19)/(AC19*2))*100</f>
        <v>98.263888888888886</v>
      </c>
      <c r="AS19" s="388">
        <v>678</v>
      </c>
      <c r="AT19" s="172">
        <f>AJ19+AK19+AL19+AM19</f>
        <v>86.38</v>
      </c>
      <c r="AU19" s="172">
        <f>AS19-AT19</f>
        <v>591.62</v>
      </c>
      <c r="AV19" s="5"/>
      <c r="AW19" s="57">
        <f>(AC19/W19)*100</f>
        <v>90</v>
      </c>
      <c r="AX19" s="19" t="s">
        <v>59</v>
      </c>
      <c r="AY19" s="91">
        <f>(AK19/(AJ19+AK19))*100</f>
        <v>1.9638648860958368</v>
      </c>
      <c r="AZ19" s="19">
        <f>(AN19/AJ19)*100</f>
        <v>7.3450854700854702</v>
      </c>
      <c r="BA19" s="6"/>
      <c r="BB19" s="363" t="s">
        <v>76</v>
      </c>
      <c r="BC19" s="19" t="s">
        <v>76</v>
      </c>
      <c r="BD19" s="19" t="s">
        <v>76</v>
      </c>
    </row>
    <row r="20" spans="2:56" ht="15.75">
      <c r="B20" s="374" t="s">
        <v>137</v>
      </c>
      <c r="C20" s="2"/>
      <c r="D20" s="2"/>
      <c r="E20" s="6"/>
      <c r="F20" s="375"/>
      <c r="G20" s="2"/>
      <c r="H20" s="2"/>
      <c r="I20" s="2"/>
      <c r="J20" s="2"/>
      <c r="K20" s="2"/>
      <c r="L20" s="6"/>
      <c r="M20" s="375"/>
      <c r="N20" s="2"/>
      <c r="O20" s="6"/>
      <c r="P20" s="520">
        <f>D19-M19-N19-K19</f>
        <v>4</v>
      </c>
      <c r="Q20" s="6"/>
      <c r="R20" s="375"/>
      <c r="S20" s="213"/>
      <c r="T20" s="213"/>
      <c r="U20" s="213"/>
      <c r="V20" s="378"/>
      <c r="W20" s="517">
        <f>(P19-K19)*V19</f>
        <v>320</v>
      </c>
      <c r="X20" s="289"/>
      <c r="Y20" s="382"/>
      <c r="Z20" s="383"/>
      <c r="AA20" s="383"/>
      <c r="AB20" s="383"/>
      <c r="AC20" s="384"/>
      <c r="AD20" s="122"/>
      <c r="AE20" s="382"/>
      <c r="AF20" s="383"/>
      <c r="AG20" s="383"/>
      <c r="AH20" s="383"/>
      <c r="AI20" s="20"/>
      <c r="AJ20" s="436"/>
      <c r="AK20" s="386"/>
      <c r="AL20" s="378"/>
      <c r="AM20" s="378"/>
      <c r="AN20" s="378"/>
      <c r="AO20" s="289"/>
      <c r="AP20" s="347"/>
      <c r="AQ20" s="347"/>
      <c r="AR20" s="373"/>
      <c r="AS20" s="389"/>
      <c r="AT20" s="386"/>
      <c r="AU20" s="386"/>
      <c r="AV20" s="20"/>
      <c r="AW20" s="518">
        <f>(AC19/W20)*100</f>
        <v>90</v>
      </c>
      <c r="AX20" s="378"/>
      <c r="AY20" s="378"/>
      <c r="AZ20" s="378"/>
      <c r="BA20" s="289"/>
      <c r="BB20" s="375"/>
      <c r="BC20" s="2"/>
      <c r="BD20" s="2"/>
    </row>
    <row r="21" spans="2:56" ht="15.75" thickBot="1"/>
    <row r="22" spans="2:56" ht="16.5" thickBot="1">
      <c r="B22" s="17">
        <v>41306</v>
      </c>
      <c r="C22" s="15" t="s">
        <v>1</v>
      </c>
      <c r="D22" s="19">
        <v>7.5</v>
      </c>
      <c r="E22" s="6"/>
      <c r="F22" s="363"/>
      <c r="G22" s="19">
        <v>0</v>
      </c>
      <c r="H22" s="19">
        <v>0</v>
      </c>
      <c r="I22" s="19">
        <v>0</v>
      </c>
      <c r="J22" s="19">
        <v>0</v>
      </c>
      <c r="K22" s="19">
        <f>SUM(F22:J22)</f>
        <v>0</v>
      </c>
      <c r="L22" s="6"/>
      <c r="M22" s="363">
        <v>4.5</v>
      </c>
      <c r="N22" s="19">
        <v>0</v>
      </c>
      <c r="O22" s="6"/>
      <c r="P22" s="376">
        <f>D22-(M22+N22)</f>
        <v>3</v>
      </c>
      <c r="Q22" s="6"/>
      <c r="R22" s="221" t="s">
        <v>396</v>
      </c>
      <c r="S22" s="23">
        <v>0.13</v>
      </c>
      <c r="T22" s="23">
        <v>0.13</v>
      </c>
      <c r="U22" s="23">
        <f>S22+T22</f>
        <v>0.26</v>
      </c>
      <c r="V22" s="223">
        <v>80</v>
      </c>
      <c r="W22" s="91">
        <f>P22*V22</f>
        <v>240</v>
      </c>
      <c r="X22" s="6"/>
      <c r="Y22" s="379">
        <v>256</v>
      </c>
      <c r="Z22" s="380">
        <v>256</v>
      </c>
      <c r="AA22" s="380">
        <v>0</v>
      </c>
      <c r="AB22" s="380">
        <v>0</v>
      </c>
      <c r="AC22" s="381">
        <v>256</v>
      </c>
      <c r="AD22" s="197"/>
      <c r="AE22" s="379">
        <v>10</v>
      </c>
      <c r="AF22" s="380">
        <v>10</v>
      </c>
      <c r="AG22" s="380">
        <v>0</v>
      </c>
      <c r="AH22" s="380">
        <v>10</v>
      </c>
      <c r="AI22" s="5"/>
      <c r="AJ22" s="57">
        <f>AC22*U22</f>
        <v>66.56</v>
      </c>
      <c r="AK22" s="171">
        <v>2.6</v>
      </c>
      <c r="AL22" s="19">
        <v>2.2999999999999998</v>
      </c>
      <c r="AM22" s="19">
        <v>0.3</v>
      </c>
      <c r="AN22" s="91">
        <f>AK22+AM22</f>
        <v>2.9</v>
      </c>
      <c r="AO22" s="338" t="e">
        <f>#REF!</f>
        <v>#REF!</v>
      </c>
      <c r="AP22" s="11">
        <v>0</v>
      </c>
      <c r="AQ22" s="11">
        <v>10</v>
      </c>
      <c r="AR22" s="387">
        <f>100- ((AP22+AQ22)/(AC22*2))*100</f>
        <v>98.046875</v>
      </c>
      <c r="AS22" s="388">
        <f>AU19</f>
        <v>591.62</v>
      </c>
      <c r="AT22" s="172">
        <f>AJ22+AK22+AL22+AM22</f>
        <v>71.759999999999991</v>
      </c>
      <c r="AU22" s="172">
        <f>AS22-AT22</f>
        <v>519.86</v>
      </c>
      <c r="AV22" s="5"/>
      <c r="AW22" s="57">
        <f>(AC22/W22)*100</f>
        <v>106.66666666666667</v>
      </c>
      <c r="AX22" s="19" t="s">
        <v>59</v>
      </c>
      <c r="AY22" s="91">
        <f>(AK22/(AJ22+AK22))*100</f>
        <v>3.759398496240602</v>
      </c>
      <c r="AZ22" s="19">
        <f>(AN22/AJ22)*100</f>
        <v>4.3569711538461533</v>
      </c>
      <c r="BA22" s="6"/>
      <c r="BB22" s="363" t="s">
        <v>75</v>
      </c>
      <c r="BC22" s="19" t="s">
        <v>76</v>
      </c>
      <c r="BD22" s="19" t="s">
        <v>76</v>
      </c>
    </row>
    <row r="23" spans="2:56" ht="15.75">
      <c r="B23" s="374" t="s">
        <v>121</v>
      </c>
      <c r="C23" s="2"/>
      <c r="D23" s="2"/>
      <c r="E23" s="6"/>
      <c r="F23" s="375"/>
      <c r="G23" s="2"/>
      <c r="H23" s="2"/>
      <c r="I23" s="2"/>
      <c r="J23" s="2"/>
      <c r="K23" s="2"/>
      <c r="L23" s="6"/>
      <c r="M23" s="375"/>
      <c r="N23" s="2"/>
      <c r="O23" s="6"/>
      <c r="P23" s="520">
        <f>D22-M22-N22-K22</f>
        <v>3</v>
      </c>
      <c r="Q23" s="6"/>
      <c r="R23" s="375"/>
      <c r="S23" s="213"/>
      <c r="T23" s="213"/>
      <c r="U23" s="213"/>
      <c r="V23" s="378"/>
      <c r="W23" s="517">
        <f>(P22-K22)*V22</f>
        <v>240</v>
      </c>
      <c r="X23" s="289"/>
      <c r="Y23" s="382"/>
      <c r="Z23" s="383"/>
      <c r="AA23" s="383"/>
      <c r="AB23" s="383"/>
      <c r="AC23" s="384"/>
      <c r="AD23" s="122"/>
      <c r="AE23" s="382"/>
      <c r="AF23" s="383"/>
      <c r="AG23" s="383"/>
      <c r="AH23" s="383"/>
      <c r="AI23" s="20"/>
      <c r="AJ23" s="436"/>
      <c r="AK23" s="386"/>
      <c r="AL23" s="378"/>
      <c r="AM23" s="378"/>
      <c r="AN23" s="378"/>
      <c r="AO23" s="289"/>
      <c r="AP23" s="347"/>
      <c r="AQ23" s="347"/>
      <c r="AR23" s="373"/>
      <c r="AS23" s="389"/>
      <c r="AT23" s="386"/>
      <c r="AU23" s="386"/>
      <c r="AV23" s="20"/>
      <c r="AW23" s="518">
        <f>(AC22/W23)*100</f>
        <v>106.66666666666667</v>
      </c>
      <c r="AX23" s="378"/>
      <c r="AY23" s="378"/>
      <c r="AZ23" s="378"/>
      <c r="BA23" s="289"/>
      <c r="BB23" s="375"/>
      <c r="BC23" s="2"/>
      <c r="BD23" s="2"/>
    </row>
    <row r="24" spans="2:56" ht="15.75" thickBot="1"/>
    <row r="25" spans="2:56" ht="16.5" thickBot="1">
      <c r="B25" s="17">
        <v>41307</v>
      </c>
      <c r="C25" s="15" t="s">
        <v>0</v>
      </c>
      <c r="D25" s="19">
        <v>8</v>
      </c>
      <c r="E25" s="6"/>
      <c r="F25" s="363"/>
      <c r="G25" s="19">
        <v>0</v>
      </c>
      <c r="H25" s="19">
        <v>0</v>
      </c>
      <c r="I25" s="19">
        <v>0</v>
      </c>
      <c r="J25" s="19">
        <v>0</v>
      </c>
      <c r="K25" s="19">
        <f>SUM(F25:J25)</f>
        <v>0</v>
      </c>
      <c r="L25" s="6"/>
      <c r="M25" s="363">
        <v>4.5</v>
      </c>
      <c r="N25" s="19">
        <v>0</v>
      </c>
      <c r="O25" s="6"/>
      <c r="P25" s="376">
        <f>D25-(M25+N25)</f>
        <v>3.5</v>
      </c>
      <c r="Q25" s="6"/>
      <c r="R25" s="221" t="s">
        <v>396</v>
      </c>
      <c r="S25" s="23">
        <v>0.13</v>
      </c>
      <c r="T25" s="23">
        <v>0.13</v>
      </c>
      <c r="U25" s="23">
        <f>S25+T25</f>
        <v>0.26</v>
      </c>
      <c r="V25" s="223">
        <v>80</v>
      </c>
      <c r="W25" s="91">
        <f>P25*V25</f>
        <v>280</v>
      </c>
      <c r="X25" s="6"/>
      <c r="Y25" s="379">
        <v>368</v>
      </c>
      <c r="Z25" s="380">
        <v>368</v>
      </c>
      <c r="AA25" s="380">
        <v>0</v>
      </c>
      <c r="AB25" s="380">
        <v>0</v>
      </c>
      <c r="AC25" s="381">
        <v>368</v>
      </c>
      <c r="AD25" s="197"/>
      <c r="AE25" s="379">
        <v>30</v>
      </c>
      <c r="AF25" s="380">
        <v>31</v>
      </c>
      <c r="AG25" s="380">
        <v>0</v>
      </c>
      <c r="AH25" s="380">
        <v>30</v>
      </c>
      <c r="AI25" s="5"/>
      <c r="AJ25" s="57">
        <f>AC25*U25</f>
        <v>95.68</v>
      </c>
      <c r="AK25" s="171">
        <v>8</v>
      </c>
      <c r="AL25" s="19">
        <v>6</v>
      </c>
      <c r="AM25" s="19">
        <v>0</v>
      </c>
      <c r="AN25" s="91">
        <f>AK25+AM25</f>
        <v>8</v>
      </c>
      <c r="AO25" s="338" t="e">
        <f>#REF!</f>
        <v>#REF!</v>
      </c>
      <c r="AP25" s="11">
        <v>0</v>
      </c>
      <c r="AQ25" s="11">
        <v>10</v>
      </c>
      <c r="AR25" s="387">
        <f>100- ((AP25+AQ25)/(AC25*2))*100</f>
        <v>98.641304347826093</v>
      </c>
      <c r="AS25" s="388">
        <f>AU22</f>
        <v>519.86</v>
      </c>
      <c r="AT25" s="172">
        <f>AJ25+AK25+AL25+AM25</f>
        <v>109.68</v>
      </c>
      <c r="AU25" s="172">
        <f>AS25-AT25</f>
        <v>410.18</v>
      </c>
      <c r="AV25" s="5"/>
      <c r="AW25" s="57">
        <f>(AC25/W25)*100</f>
        <v>131.42857142857142</v>
      </c>
      <c r="AX25" s="19" t="s">
        <v>59</v>
      </c>
      <c r="AY25" s="91">
        <f>(AK25/(AJ25+AK25))*100</f>
        <v>7.716049382716049</v>
      </c>
      <c r="AZ25" s="19">
        <f>(AN25/AJ25)*100</f>
        <v>8.3612040133779271</v>
      </c>
      <c r="BA25" s="6"/>
      <c r="BB25" s="363" t="s">
        <v>76</v>
      </c>
      <c r="BC25" s="19" t="s">
        <v>76</v>
      </c>
      <c r="BD25" s="19" t="s">
        <v>76</v>
      </c>
    </row>
    <row r="26" spans="2:56" ht="15.75">
      <c r="B26" s="374" t="s">
        <v>137</v>
      </c>
      <c r="C26" s="2"/>
      <c r="D26" s="2"/>
      <c r="E26" s="6"/>
      <c r="F26" s="375"/>
      <c r="G26" s="2"/>
      <c r="H26" s="2"/>
      <c r="I26" s="2"/>
      <c r="J26" s="2"/>
      <c r="K26" s="2"/>
      <c r="L26" s="6"/>
      <c r="M26" s="375"/>
      <c r="N26" s="2"/>
      <c r="O26" s="6"/>
      <c r="P26" s="520">
        <f>D25-M25-N25-K25</f>
        <v>3.5</v>
      </c>
      <c r="Q26" s="6"/>
      <c r="R26" s="375" t="s">
        <v>111</v>
      </c>
      <c r="S26" s="213">
        <v>0.122</v>
      </c>
      <c r="T26" s="213">
        <v>0.124</v>
      </c>
      <c r="U26" s="23">
        <f>S26+T26</f>
        <v>0.246</v>
      </c>
      <c r="V26" s="378">
        <v>70</v>
      </c>
      <c r="W26" s="517">
        <f>(P25-K25)*(V25+V26)</f>
        <v>525</v>
      </c>
      <c r="X26" s="289"/>
      <c r="Y26" s="382"/>
      <c r="Z26" s="383"/>
      <c r="AA26" s="383"/>
      <c r="AB26" s="383"/>
      <c r="AC26" s="384"/>
      <c r="AD26" s="122"/>
      <c r="AE26" s="382"/>
      <c r="AF26" s="383"/>
      <c r="AG26" s="383"/>
      <c r="AH26" s="383"/>
      <c r="AI26" s="20"/>
      <c r="AJ26" s="436"/>
      <c r="AK26" s="386"/>
      <c r="AL26" s="378"/>
      <c r="AM26" s="378"/>
      <c r="AN26" s="378"/>
      <c r="AO26" s="289"/>
      <c r="AP26" s="347"/>
      <c r="AQ26" s="347"/>
      <c r="AR26" s="373"/>
      <c r="AS26" s="389"/>
      <c r="AT26" s="386"/>
      <c r="AU26" s="386"/>
      <c r="AV26" s="20"/>
      <c r="AW26" s="518">
        <f>(AC25/W26)*100</f>
        <v>70.095238095238102</v>
      </c>
      <c r="AX26" s="378"/>
      <c r="AY26" s="378"/>
      <c r="AZ26" s="378"/>
      <c r="BA26" s="289"/>
      <c r="BB26" s="375"/>
      <c r="BC26" s="2"/>
      <c r="BD26" s="2"/>
    </row>
    <row r="27" spans="2:56" ht="15.75" thickBot="1"/>
    <row r="28" spans="2:56" ht="16.5" thickBot="1">
      <c r="B28" s="17">
        <v>41307</v>
      </c>
      <c r="C28" s="15" t="s">
        <v>1</v>
      </c>
      <c r="D28" s="19">
        <v>7.5</v>
      </c>
      <c r="E28" s="6"/>
      <c r="F28" s="363"/>
      <c r="G28" s="19">
        <v>0</v>
      </c>
      <c r="H28" s="19">
        <v>0</v>
      </c>
      <c r="I28" s="19">
        <v>0</v>
      </c>
      <c r="J28" s="19">
        <v>0</v>
      </c>
      <c r="K28" s="19">
        <f>SUM(F28:J28)</f>
        <v>0</v>
      </c>
      <c r="L28" s="6"/>
      <c r="M28" s="363">
        <v>4.5</v>
      </c>
      <c r="N28" s="19">
        <v>0</v>
      </c>
      <c r="O28" s="6"/>
      <c r="P28" s="376">
        <f>D28-(M28+N28)</f>
        <v>3</v>
      </c>
      <c r="Q28" s="6"/>
      <c r="R28" s="375" t="s">
        <v>111</v>
      </c>
      <c r="S28" s="213">
        <v>0.122</v>
      </c>
      <c r="T28" s="213">
        <v>0.124</v>
      </c>
      <c r="U28" s="23">
        <f>S28+T28</f>
        <v>0.246</v>
      </c>
      <c r="V28" s="378">
        <v>70</v>
      </c>
      <c r="W28" s="91">
        <f>P28*V28</f>
        <v>210</v>
      </c>
      <c r="X28" s="6"/>
      <c r="Y28" s="379">
        <v>154</v>
      </c>
      <c r="Z28" s="380">
        <v>154</v>
      </c>
      <c r="AA28" s="380">
        <v>0</v>
      </c>
      <c r="AB28" s="380">
        <v>0</v>
      </c>
      <c r="AC28" s="381">
        <v>154</v>
      </c>
      <c r="AD28" s="197"/>
      <c r="AE28" s="379">
        <v>0</v>
      </c>
      <c r="AF28" s="380">
        <v>0</v>
      </c>
      <c r="AG28" s="380">
        <v>0</v>
      </c>
      <c r="AH28" s="380">
        <v>0</v>
      </c>
      <c r="AI28" s="5"/>
      <c r="AJ28" s="57">
        <f>AC28*U28</f>
        <v>37.884</v>
      </c>
      <c r="AK28" s="171">
        <v>0</v>
      </c>
      <c r="AL28" s="19">
        <v>2.31</v>
      </c>
      <c r="AM28" s="19">
        <v>0</v>
      </c>
      <c r="AN28" s="91">
        <f>AK28+AM28</f>
        <v>0</v>
      </c>
      <c r="AO28" s="338" t="e">
        <f>#REF!</f>
        <v>#REF!</v>
      </c>
      <c r="AP28" s="11">
        <v>0</v>
      </c>
      <c r="AQ28" s="11">
        <v>10</v>
      </c>
      <c r="AR28" s="387">
        <f>100- ((AP28+AQ28)/(AC28*2))*100</f>
        <v>96.753246753246756</v>
      </c>
      <c r="AS28" s="388">
        <f>AU25</f>
        <v>410.18</v>
      </c>
      <c r="AT28" s="172">
        <f>AJ28+AK28+AL28+AM28</f>
        <v>40.194000000000003</v>
      </c>
      <c r="AU28" s="172">
        <f>AS28-AT28</f>
        <v>369.98599999999999</v>
      </c>
      <c r="AV28" s="5"/>
      <c r="AW28" s="57">
        <f>(AC28/W28)*100</f>
        <v>73.333333333333329</v>
      </c>
      <c r="AX28" s="19" t="s">
        <v>59</v>
      </c>
      <c r="AY28" s="91">
        <f>(AK28/(AJ28+AK28))*100</f>
        <v>0</v>
      </c>
      <c r="AZ28" s="19">
        <f>(AN28/AJ28)*100</f>
        <v>0</v>
      </c>
      <c r="BA28" s="6"/>
      <c r="BB28" s="363" t="s">
        <v>76</v>
      </c>
      <c r="BC28" s="19" t="s">
        <v>76</v>
      </c>
      <c r="BD28" s="19" t="s">
        <v>76</v>
      </c>
    </row>
    <row r="29" spans="2:56" ht="15.75">
      <c r="B29" s="374" t="s">
        <v>121</v>
      </c>
      <c r="C29" s="2"/>
      <c r="D29" s="2"/>
      <c r="E29" s="6"/>
      <c r="F29" s="375"/>
      <c r="G29" s="2"/>
      <c r="H29" s="2"/>
      <c r="I29" s="2"/>
      <c r="J29" s="2"/>
      <c r="K29" s="2"/>
      <c r="L29" s="6"/>
      <c r="M29" s="375"/>
      <c r="N29" s="2"/>
      <c r="O29" s="6"/>
      <c r="P29" s="520">
        <f>D28-M28-N28-K28</f>
        <v>3</v>
      </c>
      <c r="Q29" s="6"/>
      <c r="R29" s="375"/>
      <c r="S29" s="213"/>
      <c r="T29" s="213"/>
      <c r="U29" s="213"/>
      <c r="V29" s="378"/>
      <c r="W29" s="517">
        <f>(P28-K28)*V28</f>
        <v>210</v>
      </c>
      <c r="X29" s="289"/>
      <c r="Y29" s="382"/>
      <c r="Z29" s="383"/>
      <c r="AA29" s="383"/>
      <c r="AB29" s="383"/>
      <c r="AC29" s="384"/>
      <c r="AD29" s="122"/>
      <c r="AE29" s="382"/>
      <c r="AF29" s="383"/>
      <c r="AG29" s="383"/>
      <c r="AH29" s="383"/>
      <c r="AI29" s="20"/>
      <c r="AJ29" s="436"/>
      <c r="AK29" s="386"/>
      <c r="AL29" s="378"/>
      <c r="AM29" s="378"/>
      <c r="AN29" s="378"/>
      <c r="AO29" s="289"/>
      <c r="AP29" s="347"/>
      <c r="AQ29" s="347"/>
      <c r="AR29" s="373"/>
      <c r="AS29" s="389"/>
      <c r="AT29" s="386"/>
      <c r="AU29" s="386"/>
      <c r="AV29" s="20"/>
      <c r="AW29" s="518">
        <f>(AC28/W29)*100</f>
        <v>73.333333333333329</v>
      </c>
      <c r="AX29" s="378"/>
      <c r="AY29" s="378"/>
      <c r="AZ29" s="378"/>
      <c r="BA29" s="289"/>
      <c r="BB29" s="375"/>
      <c r="BC29" s="2"/>
      <c r="BD29" s="2"/>
    </row>
    <row r="30" spans="2:56" ht="15.75" thickBot="1"/>
    <row r="31" spans="2:56" ht="16.5" thickBot="1">
      <c r="B31" s="17">
        <v>41310</v>
      </c>
      <c r="C31" s="15" t="s">
        <v>0</v>
      </c>
      <c r="D31" s="19">
        <v>8</v>
      </c>
      <c r="E31" s="6"/>
      <c r="F31" s="363">
        <v>1</v>
      </c>
      <c r="G31" s="19">
        <v>0</v>
      </c>
      <c r="H31" s="19">
        <v>0</v>
      </c>
      <c r="I31" s="19">
        <v>0</v>
      </c>
      <c r="J31" s="19">
        <v>0</v>
      </c>
      <c r="K31" s="19">
        <f>SUM(F31:J31)</f>
        <v>1</v>
      </c>
      <c r="L31" s="6"/>
      <c r="M31" s="363">
        <v>0</v>
      </c>
      <c r="N31" s="19">
        <v>0</v>
      </c>
      <c r="O31" s="6"/>
      <c r="P31" s="376">
        <f>D31-(M31+N31)</f>
        <v>8</v>
      </c>
      <c r="Q31" s="6"/>
      <c r="R31" s="221" t="s">
        <v>54</v>
      </c>
      <c r="S31" s="23">
        <v>0.122</v>
      </c>
      <c r="T31" s="23">
        <v>0.122</v>
      </c>
      <c r="U31" s="23">
        <f>S31+T31</f>
        <v>0.24399999999999999</v>
      </c>
      <c r="V31" s="223">
        <v>70</v>
      </c>
      <c r="W31" s="91">
        <f>P31*V31</f>
        <v>560</v>
      </c>
      <c r="X31" s="6"/>
      <c r="Y31" s="379">
        <v>490</v>
      </c>
      <c r="Z31" s="380">
        <v>490</v>
      </c>
      <c r="AA31" s="380">
        <v>0</v>
      </c>
      <c r="AB31" s="380">
        <v>0</v>
      </c>
      <c r="AC31" s="381">
        <v>490</v>
      </c>
      <c r="AD31" s="197"/>
      <c r="AE31" s="379">
        <v>30</v>
      </c>
      <c r="AF31" s="380">
        <v>30</v>
      </c>
      <c r="AG31" s="380">
        <v>0</v>
      </c>
      <c r="AH31" s="380">
        <v>30</v>
      </c>
      <c r="AI31" s="5"/>
      <c r="AJ31" s="57">
        <f>AC31*U31</f>
        <v>119.56</v>
      </c>
      <c r="AK31" s="171">
        <v>7.2</v>
      </c>
      <c r="AL31" s="19">
        <v>2.2999999999999998</v>
      </c>
      <c r="AM31" s="19">
        <v>1.7</v>
      </c>
      <c r="AN31" s="91">
        <f>AK31+AM31</f>
        <v>8.9</v>
      </c>
      <c r="AO31" s="338" t="e">
        <f>#REF!</f>
        <v>#REF!</v>
      </c>
      <c r="AP31" s="11">
        <v>0</v>
      </c>
      <c r="AQ31" s="11">
        <v>10</v>
      </c>
      <c r="AR31" s="387">
        <f>100- ((AP31+AQ31)/(AC31*2))*100</f>
        <v>98.979591836734699</v>
      </c>
      <c r="AS31" s="388">
        <f>AU28</f>
        <v>369.98599999999999</v>
      </c>
      <c r="AT31" s="172">
        <f>AJ31+AK31+AL31+AM31</f>
        <v>130.76</v>
      </c>
      <c r="AU31" s="172">
        <f>AS31-AT31</f>
        <v>239.226</v>
      </c>
      <c r="AV31" s="5"/>
      <c r="AW31" s="57">
        <f>(AC31/W31)*100</f>
        <v>87.5</v>
      </c>
      <c r="AX31" s="19" t="s">
        <v>59</v>
      </c>
      <c r="AY31" s="91">
        <f>(AK31/(AJ31+AK31))*100</f>
        <v>5.680025244556643</v>
      </c>
      <c r="AZ31" s="19">
        <f>(AN31/AJ31)*100</f>
        <v>7.4439611910337904</v>
      </c>
      <c r="BA31" s="6"/>
      <c r="BB31" s="363" t="s">
        <v>75</v>
      </c>
      <c r="BC31" s="19" t="s">
        <v>76</v>
      </c>
      <c r="BD31" s="19" t="s">
        <v>76</v>
      </c>
    </row>
    <row r="32" spans="2:56" ht="15.75">
      <c r="B32" s="374" t="s">
        <v>121</v>
      </c>
      <c r="C32" s="2"/>
      <c r="D32" s="2"/>
      <c r="E32" s="6"/>
      <c r="F32" s="375"/>
      <c r="G32" s="2"/>
      <c r="H32" s="2"/>
      <c r="I32" s="2"/>
      <c r="J32" s="2"/>
      <c r="K32" s="2"/>
      <c r="L32" s="6"/>
      <c r="M32" s="375"/>
      <c r="N32" s="2"/>
      <c r="O32" s="6"/>
      <c r="P32" s="520">
        <f>D31-M31-N31-K31</f>
        <v>7</v>
      </c>
      <c r="Q32" s="6"/>
      <c r="R32" s="375"/>
      <c r="S32" s="213"/>
      <c r="T32" s="213"/>
      <c r="U32" s="213"/>
      <c r="V32" s="378"/>
      <c r="W32" s="517">
        <f>(P31-K31)*V31</f>
        <v>490</v>
      </c>
      <c r="X32" s="289"/>
      <c r="Y32" s="382"/>
      <c r="Z32" s="383"/>
      <c r="AA32" s="383"/>
      <c r="AB32" s="383"/>
      <c r="AC32" s="384"/>
      <c r="AD32" s="122"/>
      <c r="AE32" s="382"/>
      <c r="AF32" s="383"/>
      <c r="AG32" s="383"/>
      <c r="AH32" s="383"/>
      <c r="AI32" s="20"/>
      <c r="AJ32" s="436"/>
      <c r="AK32" s="386"/>
      <c r="AL32" s="378"/>
      <c r="AM32" s="378"/>
      <c r="AN32" s="378"/>
      <c r="AO32" s="289"/>
      <c r="AP32" s="347"/>
      <c r="AQ32" s="347"/>
      <c r="AR32" s="373"/>
      <c r="AS32" s="389"/>
      <c r="AT32" s="386"/>
      <c r="AU32" s="386"/>
      <c r="AV32" s="20"/>
      <c r="AW32" s="518">
        <f>(AC31/W32)*100</f>
        <v>100</v>
      </c>
      <c r="AX32" s="378"/>
      <c r="AY32" s="378"/>
      <c r="AZ32" s="378"/>
      <c r="BA32" s="289"/>
      <c r="BB32" s="375"/>
      <c r="BC32" s="2"/>
      <c r="BD32" s="2"/>
    </row>
    <row r="33" spans="2:56" ht="15.75" thickBot="1"/>
    <row r="34" spans="2:56" ht="16.5" thickBot="1">
      <c r="B34" s="17">
        <v>41310</v>
      </c>
      <c r="C34" s="15" t="s">
        <v>1</v>
      </c>
      <c r="D34" s="19">
        <v>7.5</v>
      </c>
      <c r="E34" s="6"/>
      <c r="F34" s="363">
        <v>0</v>
      </c>
      <c r="G34" s="19">
        <v>0</v>
      </c>
      <c r="H34" s="19">
        <v>0</v>
      </c>
      <c r="I34" s="19">
        <v>0</v>
      </c>
      <c r="J34" s="19">
        <v>0</v>
      </c>
      <c r="K34" s="19">
        <f>SUM(F34:J34)</f>
        <v>0</v>
      </c>
      <c r="L34" s="6"/>
      <c r="M34" s="363">
        <v>4.5</v>
      </c>
      <c r="N34" s="19">
        <v>0</v>
      </c>
      <c r="O34" s="6"/>
      <c r="P34" s="376">
        <f>D34-(M34+N34)</f>
        <v>3</v>
      </c>
      <c r="Q34" s="6"/>
      <c r="R34" s="221" t="s">
        <v>54</v>
      </c>
      <c r="S34" s="23">
        <v>0.11899999999999999</v>
      </c>
      <c r="T34" s="23">
        <v>0.123</v>
      </c>
      <c r="U34" s="23">
        <f>S34+T34</f>
        <v>0.24199999999999999</v>
      </c>
      <c r="V34" s="223">
        <v>70</v>
      </c>
      <c r="W34" s="91">
        <f>P34*V34</f>
        <v>210</v>
      </c>
      <c r="X34" s="6"/>
      <c r="Y34" s="379">
        <v>220</v>
      </c>
      <c r="Z34" s="380">
        <v>220</v>
      </c>
      <c r="AA34" s="380">
        <v>0</v>
      </c>
      <c r="AB34" s="380">
        <v>0</v>
      </c>
      <c r="AC34" s="381">
        <v>220</v>
      </c>
      <c r="AD34" s="197"/>
      <c r="AE34" s="379">
        <v>10</v>
      </c>
      <c r="AF34" s="380">
        <v>9</v>
      </c>
      <c r="AG34" s="380">
        <v>0</v>
      </c>
      <c r="AH34" s="380">
        <v>9</v>
      </c>
      <c r="AI34" s="5"/>
      <c r="AJ34" s="57">
        <f>AC34*U34</f>
        <v>53.239999999999995</v>
      </c>
      <c r="AK34" s="171">
        <v>2.2999999999999998</v>
      </c>
      <c r="AL34" s="19">
        <v>3.4</v>
      </c>
      <c r="AM34" s="19">
        <v>0</v>
      </c>
      <c r="AN34" s="91">
        <f>AK34+AM34</f>
        <v>2.2999999999999998</v>
      </c>
      <c r="AO34" s="338" t="e">
        <f>#REF!</f>
        <v>#REF!</v>
      </c>
      <c r="AP34" s="11">
        <v>0</v>
      </c>
      <c r="AQ34" s="11">
        <v>10</v>
      </c>
      <c r="AR34" s="387">
        <f>100- ((AP34+AQ34)/(AC34*2))*100</f>
        <v>97.727272727272734</v>
      </c>
      <c r="AS34" s="388">
        <f>AU31</f>
        <v>239.226</v>
      </c>
      <c r="AT34" s="172">
        <f>AJ34+AK34+AL34+AM34</f>
        <v>58.939999999999991</v>
      </c>
      <c r="AU34" s="172">
        <f>AS34-AT34</f>
        <v>180.286</v>
      </c>
      <c r="AV34" s="5"/>
      <c r="AW34" s="57">
        <f>(AC34/W34)*100</f>
        <v>104.76190476190477</v>
      </c>
      <c r="AX34" s="19" t="s">
        <v>59</v>
      </c>
      <c r="AY34" s="91">
        <f>(AK34/(AJ34+AK34))*100</f>
        <v>4.1411595246669073</v>
      </c>
      <c r="AZ34" s="19">
        <f>(AN34/AJ34)*100</f>
        <v>4.3200601051840728</v>
      </c>
      <c r="BA34" s="6"/>
      <c r="BB34" s="363" t="s">
        <v>75</v>
      </c>
      <c r="BC34" s="19" t="s">
        <v>76</v>
      </c>
      <c r="BD34" s="19" t="s">
        <v>76</v>
      </c>
    </row>
    <row r="35" spans="2:56" ht="15.75">
      <c r="B35" s="374" t="s">
        <v>137</v>
      </c>
      <c r="C35" s="2"/>
      <c r="D35" s="2"/>
      <c r="E35" s="6"/>
      <c r="F35" s="375"/>
      <c r="G35" s="2"/>
      <c r="H35" s="2"/>
      <c r="I35" s="2"/>
      <c r="J35" s="2"/>
      <c r="K35" s="2"/>
      <c r="L35" s="6"/>
      <c r="M35" s="375"/>
      <c r="N35" s="2"/>
      <c r="O35" s="6"/>
      <c r="P35" s="520">
        <f>D34-M34-N34-K34</f>
        <v>3</v>
      </c>
      <c r="Q35" s="6"/>
      <c r="R35" s="375"/>
      <c r="S35" s="213"/>
      <c r="T35" s="213"/>
      <c r="U35" s="213"/>
      <c r="V35" s="378"/>
      <c r="W35" s="517">
        <f>(P34-K34)*V34</f>
        <v>210</v>
      </c>
      <c r="X35" s="289"/>
      <c r="Y35" s="382"/>
      <c r="Z35" s="383"/>
      <c r="AA35" s="383"/>
      <c r="AB35" s="383"/>
      <c r="AC35" s="384"/>
      <c r="AD35" s="122"/>
      <c r="AE35" s="382"/>
      <c r="AF35" s="383"/>
      <c r="AG35" s="383"/>
      <c r="AH35" s="383"/>
      <c r="AI35" s="20"/>
      <c r="AJ35" s="436"/>
      <c r="AK35" s="386"/>
      <c r="AL35" s="378"/>
      <c r="AM35" s="378"/>
      <c r="AN35" s="378"/>
      <c r="AO35" s="289"/>
      <c r="AP35" s="347"/>
      <c r="AQ35" s="347"/>
      <c r="AR35" s="373"/>
      <c r="AS35" s="389"/>
      <c r="AT35" s="386"/>
      <c r="AU35" s="386"/>
      <c r="AV35" s="20"/>
      <c r="AW35" s="518">
        <f>(AC34/W35)*100</f>
        <v>104.76190476190477</v>
      </c>
      <c r="AX35" s="378"/>
      <c r="AY35" s="378"/>
      <c r="AZ35" s="378"/>
      <c r="BA35" s="289"/>
      <c r="BB35" s="375"/>
      <c r="BC35" s="2"/>
      <c r="BD35" s="2"/>
    </row>
    <row r="36" spans="2:56" ht="15.75" thickBot="1"/>
    <row r="37" spans="2:56" ht="16.5" thickBot="1">
      <c r="B37" s="17">
        <v>41311</v>
      </c>
      <c r="C37" s="15" t="s">
        <v>0</v>
      </c>
      <c r="D37" s="19">
        <v>8</v>
      </c>
      <c r="E37" s="6"/>
      <c r="F37" s="363">
        <v>1</v>
      </c>
      <c r="G37" s="19">
        <v>0</v>
      </c>
      <c r="H37" s="19">
        <v>0</v>
      </c>
      <c r="I37" s="19">
        <v>0</v>
      </c>
      <c r="J37" s="19">
        <v>0</v>
      </c>
      <c r="K37" s="19">
        <f>SUM(F37:J37)</f>
        <v>1</v>
      </c>
      <c r="L37" s="6"/>
      <c r="M37" s="363">
        <v>0</v>
      </c>
      <c r="N37" s="19">
        <v>0</v>
      </c>
      <c r="O37" s="6"/>
      <c r="P37" s="376">
        <f>D37-(M37+N37)</f>
        <v>8</v>
      </c>
      <c r="Q37" s="6"/>
      <c r="R37" s="221" t="s">
        <v>54</v>
      </c>
      <c r="S37" s="23">
        <v>0.122</v>
      </c>
      <c r="T37" s="23">
        <v>0.122</v>
      </c>
      <c r="U37" s="23">
        <f>S37+T37</f>
        <v>0.24399999999999999</v>
      </c>
      <c r="V37" s="223">
        <v>70</v>
      </c>
      <c r="W37" s="91">
        <f>P37*V37</f>
        <v>560</v>
      </c>
      <c r="X37" s="6"/>
      <c r="Y37" s="379">
        <v>350</v>
      </c>
      <c r="Z37" s="380">
        <v>350</v>
      </c>
      <c r="AA37" s="380">
        <v>0</v>
      </c>
      <c r="AB37" s="380">
        <v>0</v>
      </c>
      <c r="AC37" s="381">
        <v>350</v>
      </c>
      <c r="AD37" s="197">
        <v>350</v>
      </c>
      <c r="AE37" s="379">
        <v>25</v>
      </c>
      <c r="AF37" s="380">
        <v>25</v>
      </c>
      <c r="AG37" s="380">
        <v>0</v>
      </c>
      <c r="AH37" s="380">
        <v>25</v>
      </c>
      <c r="AI37" s="5"/>
      <c r="AJ37" s="57">
        <f>AC37*U37</f>
        <v>85.399999999999991</v>
      </c>
      <c r="AK37" s="171">
        <v>6.2</v>
      </c>
      <c r="AL37" s="19">
        <v>2.2999999999999998</v>
      </c>
      <c r="AM37" s="19">
        <v>1.3</v>
      </c>
      <c r="AN37" s="91">
        <f>AK37+AM37</f>
        <v>7.5</v>
      </c>
      <c r="AO37" s="338" t="e">
        <f>#REF!</f>
        <v>#REF!</v>
      </c>
      <c r="AP37" s="11">
        <v>0</v>
      </c>
      <c r="AQ37" s="11">
        <v>10</v>
      </c>
      <c r="AR37" s="387">
        <f>100- ((AP37+AQ37)/(AC37*2))*100</f>
        <v>98.571428571428569</v>
      </c>
      <c r="AS37" s="388">
        <f>AU34</f>
        <v>180.286</v>
      </c>
      <c r="AT37" s="172">
        <f>AJ37+AK37+AL37+AM37</f>
        <v>95.199999999999989</v>
      </c>
      <c r="AU37" s="172">
        <f>AS37-AT37</f>
        <v>85.086000000000013</v>
      </c>
      <c r="AV37" s="5"/>
      <c r="AW37" s="57">
        <f>(AC37/W37)*100</f>
        <v>62.5</v>
      </c>
      <c r="AX37" s="19" t="s">
        <v>59</v>
      </c>
      <c r="AY37" s="91">
        <f>(AK37/(AJ37+AK37))*100</f>
        <v>6.7685589519650664</v>
      </c>
      <c r="AZ37" s="19">
        <f>(AN37/AJ37)*100</f>
        <v>8.782201405152227</v>
      </c>
      <c r="BA37" s="6"/>
      <c r="BB37" s="363" t="s">
        <v>76</v>
      </c>
      <c r="BC37" s="19" t="s">
        <v>76</v>
      </c>
      <c r="BD37" s="19" t="s">
        <v>76</v>
      </c>
    </row>
    <row r="38" spans="2:56" ht="15.75">
      <c r="B38" s="374" t="s">
        <v>121</v>
      </c>
      <c r="C38" s="2"/>
      <c r="D38" s="2"/>
      <c r="E38" s="6"/>
      <c r="F38" s="375"/>
      <c r="G38" s="2"/>
      <c r="H38" s="2"/>
      <c r="I38" s="2"/>
      <c r="J38" s="2"/>
      <c r="K38" s="2"/>
      <c r="L38" s="6"/>
      <c r="M38" s="375"/>
      <c r="N38" s="2"/>
      <c r="O38" s="6"/>
      <c r="P38" s="520">
        <f>D37-M37-N37-K37</f>
        <v>7</v>
      </c>
      <c r="Q38" s="6"/>
      <c r="R38" s="375"/>
      <c r="S38" s="213"/>
      <c r="T38" s="213"/>
      <c r="U38" s="213"/>
      <c r="V38" s="378"/>
      <c r="W38" s="517">
        <f>(P37-K37)*V37</f>
        <v>490</v>
      </c>
      <c r="X38" s="289"/>
      <c r="Y38" s="382"/>
      <c r="Z38" s="383"/>
      <c r="AA38" s="383"/>
      <c r="AB38" s="383"/>
      <c r="AC38" s="384"/>
      <c r="AD38" s="122"/>
      <c r="AE38" s="382"/>
      <c r="AF38" s="383"/>
      <c r="AG38" s="383"/>
      <c r="AH38" s="383"/>
      <c r="AI38" s="20"/>
      <c r="AJ38" s="436"/>
      <c r="AK38" s="386"/>
      <c r="AL38" s="378"/>
      <c r="AM38" s="378"/>
      <c r="AN38" s="378"/>
      <c r="AO38" s="289"/>
      <c r="AP38" s="347"/>
      <c r="AQ38" s="347"/>
      <c r="AR38" s="373"/>
      <c r="AS38" s="389"/>
      <c r="AT38" s="386"/>
      <c r="AU38" s="386"/>
      <c r="AV38" s="20"/>
      <c r="AW38" s="518">
        <f>(AC37/W38)*100</f>
        <v>71.428571428571431</v>
      </c>
      <c r="AX38" s="378"/>
      <c r="AY38" s="378"/>
      <c r="AZ38" s="378"/>
      <c r="BA38" s="289"/>
      <c r="BB38" s="375"/>
      <c r="BC38" s="2"/>
      <c r="BD38" s="2"/>
    </row>
    <row r="39" spans="2:56" ht="15.75" thickBot="1"/>
    <row r="40" spans="2:56">
      <c r="B40" s="57" t="s">
        <v>42</v>
      </c>
      <c r="C40" s="58" t="s">
        <v>2</v>
      </c>
      <c r="D40" s="59" t="s">
        <v>2</v>
      </c>
      <c r="E40" s="136"/>
      <c r="F40" s="718" t="s">
        <v>14</v>
      </c>
      <c r="G40" s="719"/>
      <c r="H40" s="719"/>
      <c r="I40" s="719"/>
      <c r="J40" s="719"/>
      <c r="K40" s="720"/>
      <c r="L40" s="19"/>
      <c r="M40" s="721" t="s">
        <v>43</v>
      </c>
      <c r="N40" s="722"/>
      <c r="O40" s="19"/>
      <c r="P40" s="91" t="s">
        <v>12</v>
      </c>
      <c r="Q40" s="136"/>
      <c r="R40" s="91" t="s">
        <v>24</v>
      </c>
      <c r="S40" s="718" t="s">
        <v>44</v>
      </c>
      <c r="T40" s="719"/>
      <c r="U40" s="720"/>
      <c r="V40" s="91" t="s">
        <v>39</v>
      </c>
      <c r="W40" s="137" t="s">
        <v>19</v>
      </c>
      <c r="X40" s="136" t="s">
        <v>10</v>
      </c>
      <c r="Y40" s="723" t="s">
        <v>15</v>
      </c>
      <c r="Z40" s="724"/>
      <c r="AA40" s="724"/>
      <c r="AB40" s="724"/>
      <c r="AC40" s="138" t="s">
        <v>19</v>
      </c>
      <c r="AD40" s="139"/>
      <c r="AE40" s="725" t="s">
        <v>55</v>
      </c>
      <c r="AF40" s="726"/>
      <c r="AG40" s="726"/>
      <c r="AH40" s="140" t="s">
        <v>57</v>
      </c>
      <c r="AI40" s="136"/>
      <c r="AJ40" s="141" t="s">
        <v>51</v>
      </c>
      <c r="AK40" s="142"/>
      <c r="AL40" s="143"/>
      <c r="AM40" s="144"/>
      <c r="AN40" s="91" t="s">
        <v>13</v>
      </c>
      <c r="AO40" s="136"/>
      <c r="AP40" s="743" t="s">
        <v>68</v>
      </c>
      <c r="AQ40" s="744"/>
      <c r="AR40" s="745"/>
      <c r="AS40" s="743" t="s">
        <v>52</v>
      </c>
      <c r="AT40" s="744"/>
      <c r="AU40" s="745"/>
      <c r="AV40" s="136"/>
      <c r="AW40" s="145" t="s">
        <v>32</v>
      </c>
      <c r="AX40" s="137" t="s">
        <v>32</v>
      </c>
      <c r="AY40" s="91" t="s">
        <v>29</v>
      </c>
      <c r="AZ40" s="91" t="s">
        <v>29</v>
      </c>
      <c r="BA40" s="136"/>
      <c r="BB40" s="19" t="s">
        <v>32</v>
      </c>
      <c r="BC40" s="19" t="s">
        <v>10</v>
      </c>
      <c r="BD40" s="146" t="s">
        <v>10</v>
      </c>
    </row>
    <row r="41" spans="2:56" ht="15.75" thickBot="1">
      <c r="B41" s="60" t="s">
        <v>10</v>
      </c>
      <c r="C41" s="49" t="s">
        <v>10</v>
      </c>
      <c r="D41" s="61" t="s">
        <v>12</v>
      </c>
      <c r="E41" s="5"/>
      <c r="F41" s="65" t="s">
        <v>4</v>
      </c>
      <c r="G41" s="65" t="s">
        <v>5</v>
      </c>
      <c r="H41" s="65" t="s">
        <v>6</v>
      </c>
      <c r="I41" s="65" t="s">
        <v>7</v>
      </c>
      <c r="J41" s="65" t="s">
        <v>9</v>
      </c>
      <c r="K41" s="65" t="s">
        <v>13</v>
      </c>
      <c r="L41" s="4"/>
      <c r="M41" s="67" t="s">
        <v>12</v>
      </c>
      <c r="N41" s="68" t="s">
        <v>46</v>
      </c>
      <c r="O41" s="3"/>
      <c r="P41" s="49" t="s">
        <v>3</v>
      </c>
      <c r="Q41" s="5"/>
      <c r="R41" s="49" t="s">
        <v>23</v>
      </c>
      <c r="S41" s="53" t="s">
        <v>16</v>
      </c>
      <c r="T41" s="49" t="s">
        <v>17</v>
      </c>
      <c r="U41" s="49" t="s">
        <v>45</v>
      </c>
      <c r="V41" s="49" t="s">
        <v>63</v>
      </c>
      <c r="W41" s="72" t="s">
        <v>21</v>
      </c>
      <c r="X41" s="5" t="s">
        <v>10</v>
      </c>
      <c r="Y41" s="713" t="s">
        <v>26</v>
      </c>
      <c r="Z41" s="714"/>
      <c r="AA41" s="714"/>
      <c r="AB41" s="715"/>
      <c r="AC41" s="39" t="s">
        <v>13</v>
      </c>
      <c r="AD41" s="8"/>
      <c r="AE41" s="716" t="s">
        <v>56</v>
      </c>
      <c r="AF41" s="717"/>
      <c r="AG41" s="717"/>
      <c r="AH41" s="82" t="s">
        <v>58</v>
      </c>
      <c r="AI41" s="5"/>
      <c r="AJ41" s="48" t="s">
        <v>33</v>
      </c>
      <c r="AK41" s="85" t="s">
        <v>27</v>
      </c>
      <c r="AL41" s="48" t="s">
        <v>35</v>
      </c>
      <c r="AM41" s="48" t="s">
        <v>36</v>
      </c>
      <c r="AN41" s="49" t="s">
        <v>40</v>
      </c>
      <c r="AO41" s="20"/>
      <c r="AP41" s="51"/>
      <c r="AQ41" s="52"/>
      <c r="AR41" s="53"/>
      <c r="AS41" s="51" t="s">
        <v>50</v>
      </c>
      <c r="AT41" s="336" t="s">
        <v>399</v>
      </c>
      <c r="AU41" s="53"/>
      <c r="AV41" s="5"/>
      <c r="AW41" s="76" t="s">
        <v>19</v>
      </c>
      <c r="AX41" s="72" t="s">
        <v>19</v>
      </c>
      <c r="AY41" s="49" t="s">
        <v>37</v>
      </c>
      <c r="AZ41" s="49" t="s">
        <v>38</v>
      </c>
      <c r="BA41" s="5"/>
      <c r="BB41" s="4" t="s">
        <v>19</v>
      </c>
      <c r="BC41" s="4" t="s">
        <v>37</v>
      </c>
      <c r="BD41" s="147" t="s">
        <v>38</v>
      </c>
    </row>
    <row r="42" spans="2:56" ht="15.75" thickBot="1">
      <c r="B42" s="62"/>
      <c r="C42" s="63"/>
      <c r="D42" s="64" t="s">
        <v>10</v>
      </c>
      <c r="E42" s="111"/>
      <c r="F42" s="148"/>
      <c r="G42" s="148"/>
      <c r="H42" s="148"/>
      <c r="I42" s="148" t="s">
        <v>8</v>
      </c>
      <c r="J42" s="148"/>
      <c r="K42" s="148"/>
      <c r="L42" s="16"/>
      <c r="M42" s="104" t="s">
        <v>20</v>
      </c>
      <c r="N42" s="148" t="s">
        <v>11</v>
      </c>
      <c r="O42" s="16"/>
      <c r="P42" s="63" t="s">
        <v>10</v>
      </c>
      <c r="Q42" s="111"/>
      <c r="R42" s="63"/>
      <c r="S42" s="149"/>
      <c r="T42" s="63"/>
      <c r="U42" s="63"/>
      <c r="V42" s="63" t="s">
        <v>18</v>
      </c>
      <c r="W42" s="150" t="s">
        <v>22</v>
      </c>
      <c r="X42" s="111"/>
      <c r="Y42" s="151" t="s">
        <v>16</v>
      </c>
      <c r="Z42" s="151" t="s">
        <v>17</v>
      </c>
      <c r="AA42" s="152" t="s">
        <v>25</v>
      </c>
      <c r="AB42" s="79" t="s">
        <v>28</v>
      </c>
      <c r="AC42" s="153"/>
      <c r="AD42" s="111"/>
      <c r="AE42" s="154" t="s">
        <v>16</v>
      </c>
      <c r="AF42" s="155" t="s">
        <v>17</v>
      </c>
      <c r="AG42" s="80" t="s">
        <v>28</v>
      </c>
      <c r="AH42" s="81" t="s">
        <v>28</v>
      </c>
      <c r="AI42" s="156"/>
      <c r="AJ42" s="63" t="s">
        <v>34</v>
      </c>
      <c r="AK42" s="157" t="s">
        <v>34</v>
      </c>
      <c r="AL42" s="63" t="s">
        <v>34</v>
      </c>
      <c r="AM42" s="63" t="s">
        <v>34</v>
      </c>
      <c r="AN42" s="63" t="s">
        <v>34</v>
      </c>
      <c r="AO42" s="111"/>
      <c r="AP42" s="158" t="s">
        <v>70</v>
      </c>
      <c r="AQ42" s="159" t="s">
        <v>69</v>
      </c>
      <c r="AR42" s="160" t="s">
        <v>71</v>
      </c>
      <c r="AS42" s="161" t="s">
        <v>48</v>
      </c>
      <c r="AT42" s="159" t="s">
        <v>47</v>
      </c>
      <c r="AU42" s="160" t="s">
        <v>49</v>
      </c>
      <c r="AV42" s="111"/>
      <c r="AW42" s="162" t="s">
        <v>29</v>
      </c>
      <c r="AX42" s="150" t="s">
        <v>29</v>
      </c>
      <c r="AY42" s="63"/>
      <c r="AZ42" s="63"/>
      <c r="BA42" s="111"/>
      <c r="BB42" s="163">
        <v>1</v>
      </c>
      <c r="BC42" s="164">
        <v>0</v>
      </c>
      <c r="BD42" s="115" t="s">
        <v>41</v>
      </c>
    </row>
    <row r="43" spans="2:56" ht="16.5" thickBot="1">
      <c r="B43" s="17">
        <v>41312</v>
      </c>
      <c r="C43" s="15" t="s">
        <v>0</v>
      </c>
      <c r="D43" s="19">
        <v>8</v>
      </c>
      <c r="E43" s="6"/>
      <c r="F43" s="363">
        <v>2</v>
      </c>
      <c r="G43" s="19">
        <v>0</v>
      </c>
      <c r="H43" s="19">
        <v>0</v>
      </c>
      <c r="I43" s="19">
        <v>0</v>
      </c>
      <c r="J43" s="19">
        <v>0</v>
      </c>
      <c r="K43" s="19">
        <f>SUM(F43:J43)</f>
        <v>2</v>
      </c>
      <c r="L43" s="6"/>
      <c r="M43" s="363">
        <v>0</v>
      </c>
      <c r="N43" s="19">
        <v>0</v>
      </c>
      <c r="O43" s="6"/>
      <c r="P43" s="376">
        <f>D43-(M43+N43)</f>
        <v>8</v>
      </c>
      <c r="Q43" s="6"/>
      <c r="R43" s="221" t="s">
        <v>54</v>
      </c>
      <c r="S43" s="23">
        <v>0.122</v>
      </c>
      <c r="T43" s="23">
        <v>0.122</v>
      </c>
      <c r="U43" s="23">
        <f>S43+T43</f>
        <v>0.24399999999999999</v>
      </c>
      <c r="V43" s="223">
        <v>70</v>
      </c>
      <c r="W43" s="91">
        <f>P43*V43</f>
        <v>560</v>
      </c>
      <c r="X43" s="6"/>
      <c r="Y43" s="379">
        <v>256</v>
      </c>
      <c r="Z43" s="380">
        <v>256</v>
      </c>
      <c r="AA43" s="380">
        <v>0</v>
      </c>
      <c r="AB43" s="380">
        <v>0</v>
      </c>
      <c r="AC43" s="381">
        <v>256</v>
      </c>
      <c r="AD43" s="197">
        <v>350</v>
      </c>
      <c r="AE43" s="379">
        <v>19</v>
      </c>
      <c r="AF43" s="380">
        <v>19</v>
      </c>
      <c r="AG43" s="380">
        <v>0</v>
      </c>
      <c r="AH43" s="380">
        <v>19</v>
      </c>
      <c r="AI43" s="5"/>
      <c r="AJ43" s="57">
        <f>AC43*U43</f>
        <v>62.463999999999999</v>
      </c>
      <c r="AK43" s="171">
        <v>4.8</v>
      </c>
      <c r="AL43" s="19">
        <v>3.2</v>
      </c>
      <c r="AM43" s="19">
        <v>1.2</v>
      </c>
      <c r="AN43" s="91">
        <f>AK43+AM43</f>
        <v>6</v>
      </c>
      <c r="AO43" s="338" t="e">
        <f>#REF!</f>
        <v>#REF!</v>
      </c>
      <c r="AP43" s="11">
        <v>0</v>
      </c>
      <c r="AQ43" s="11">
        <v>10</v>
      </c>
      <c r="AR43" s="387">
        <f>100- ((AP43+AQ43)/(AC43*2))*100</f>
        <v>98.046875</v>
      </c>
      <c r="AS43" s="388">
        <v>674</v>
      </c>
      <c r="AT43" s="172">
        <f>AJ43+AK43+AL43+AM43</f>
        <v>71.664000000000001</v>
      </c>
      <c r="AU43" s="172">
        <f>AS43-AT43</f>
        <v>602.33600000000001</v>
      </c>
      <c r="AV43" s="5"/>
      <c r="AW43" s="57">
        <f>(AC43/W43)*100</f>
        <v>45.714285714285715</v>
      </c>
      <c r="AX43" s="19" t="s">
        <v>59</v>
      </c>
      <c r="AY43" s="91">
        <f>(AK43/(AJ43+AK43))*100</f>
        <v>7.1360608943862998</v>
      </c>
      <c r="AZ43" s="19">
        <f>(AN43/AJ43)*100</f>
        <v>9.6055327868852451</v>
      </c>
      <c r="BA43" s="6"/>
      <c r="BB43" s="363" t="s">
        <v>76</v>
      </c>
      <c r="BC43" s="19" t="s">
        <v>76</v>
      </c>
      <c r="BD43" s="19" t="s">
        <v>76</v>
      </c>
    </row>
    <row r="44" spans="2:56" ht="15.75">
      <c r="B44" s="374" t="s">
        <v>121</v>
      </c>
      <c r="C44" s="2"/>
      <c r="D44" s="2"/>
      <c r="E44" s="6"/>
      <c r="F44" s="375"/>
      <c r="G44" s="2"/>
      <c r="H44" s="2"/>
      <c r="I44" s="2"/>
      <c r="J44" s="2"/>
      <c r="K44" s="2"/>
      <c r="L44" s="6"/>
      <c r="M44" s="375"/>
      <c r="N44" s="2"/>
      <c r="O44" s="6"/>
      <c r="P44" s="520">
        <f>D43-M43-N43-K43</f>
        <v>6</v>
      </c>
      <c r="Q44" s="6"/>
      <c r="R44" s="375"/>
      <c r="S44" s="213"/>
      <c r="T44" s="213"/>
      <c r="U44" s="213"/>
      <c r="V44" s="378"/>
      <c r="W44" s="517">
        <f>(P43-K43)*V43</f>
        <v>420</v>
      </c>
      <c r="X44" s="289"/>
      <c r="Y44" s="382"/>
      <c r="Z44" s="383"/>
      <c r="AA44" s="383"/>
      <c r="AB44" s="383"/>
      <c r="AC44" s="384"/>
      <c r="AD44" s="122"/>
      <c r="AE44" s="382"/>
      <c r="AF44" s="383"/>
      <c r="AG44" s="383"/>
      <c r="AH44" s="383"/>
      <c r="AI44" s="20"/>
      <c r="AJ44" s="436"/>
      <c r="AK44" s="386"/>
      <c r="AL44" s="378"/>
      <c r="AM44" s="378"/>
      <c r="AN44" s="378"/>
      <c r="AO44" s="289"/>
      <c r="AP44" s="347"/>
      <c r="AQ44" s="347"/>
      <c r="AR44" s="373"/>
      <c r="AS44" s="389"/>
      <c r="AT44" s="386"/>
      <c r="AU44" s="386"/>
      <c r="AV44" s="20"/>
      <c r="AW44" s="518">
        <f>(AC43/W44)*100</f>
        <v>60.952380952380956</v>
      </c>
      <c r="AX44" s="378"/>
      <c r="AY44" s="378"/>
      <c r="AZ44" s="378"/>
      <c r="BA44" s="289"/>
      <c r="BB44" s="375"/>
      <c r="BC44" s="2"/>
      <c r="BD44" s="2"/>
    </row>
    <row r="45" spans="2:56" ht="15.75" thickBot="1"/>
    <row r="46" spans="2:56" ht="16.5" thickBot="1">
      <c r="B46" s="17">
        <v>41312</v>
      </c>
      <c r="C46" s="15" t="s">
        <v>1</v>
      </c>
      <c r="D46" s="19">
        <v>7.5</v>
      </c>
      <c r="E46" s="6"/>
      <c r="F46" s="363">
        <v>0</v>
      </c>
      <c r="G46" s="19">
        <v>0</v>
      </c>
      <c r="H46" s="19">
        <v>0</v>
      </c>
      <c r="I46" s="19">
        <v>0</v>
      </c>
      <c r="J46" s="19">
        <v>0</v>
      </c>
      <c r="K46" s="19">
        <f>SUM(F46:J46)</f>
        <v>0</v>
      </c>
      <c r="L46" s="6"/>
      <c r="M46" s="363">
        <v>4.5</v>
      </c>
      <c r="N46" s="19">
        <v>0</v>
      </c>
      <c r="O46" s="6"/>
      <c r="P46" s="376">
        <f>D46-(M46+N46)</f>
        <v>3</v>
      </c>
      <c r="Q46" s="6"/>
      <c r="R46" s="221" t="s">
        <v>54</v>
      </c>
      <c r="S46" s="23">
        <v>0.11899999999999999</v>
      </c>
      <c r="T46" s="23">
        <v>0.123</v>
      </c>
      <c r="U46" s="23">
        <f>S46+T46</f>
        <v>0.24199999999999999</v>
      </c>
      <c r="V46" s="223">
        <v>70</v>
      </c>
      <c r="W46" s="91">
        <f>P46*V46</f>
        <v>210</v>
      </c>
      <c r="X46" s="6"/>
      <c r="Y46" s="379">
        <v>220</v>
      </c>
      <c r="Z46" s="380">
        <v>220</v>
      </c>
      <c r="AA46" s="380">
        <v>0</v>
      </c>
      <c r="AB46" s="380">
        <v>0</v>
      </c>
      <c r="AC46" s="381">
        <v>220</v>
      </c>
      <c r="AD46" s="197"/>
      <c r="AE46" s="379">
        <v>10</v>
      </c>
      <c r="AF46" s="380">
        <v>9</v>
      </c>
      <c r="AG46" s="380">
        <v>0</v>
      </c>
      <c r="AH46" s="380">
        <v>9</v>
      </c>
      <c r="AI46" s="5"/>
      <c r="AJ46" s="57">
        <f>AC46*U46</f>
        <v>53.239999999999995</v>
      </c>
      <c r="AK46" s="171">
        <v>2.2999999999999998</v>
      </c>
      <c r="AL46" s="19">
        <v>3</v>
      </c>
      <c r="AM46" s="19">
        <v>0</v>
      </c>
      <c r="AN46" s="91">
        <f>AK46+AM46</f>
        <v>2.2999999999999998</v>
      </c>
      <c r="AO46" s="338" t="e">
        <f>#REF!</f>
        <v>#REF!</v>
      </c>
      <c r="AP46" s="11">
        <v>0</v>
      </c>
      <c r="AQ46" s="11">
        <v>10</v>
      </c>
      <c r="AR46" s="387">
        <f>100- ((AP46+AQ46)/(AC46*2))*100</f>
        <v>97.727272727272734</v>
      </c>
      <c r="AS46" s="388">
        <f>AU43</f>
        <v>602.33600000000001</v>
      </c>
      <c r="AT46" s="172">
        <f>AJ46+AK46+AL46+AM46</f>
        <v>58.539999999999992</v>
      </c>
      <c r="AU46" s="172">
        <f>AS46-AT46</f>
        <v>543.79600000000005</v>
      </c>
      <c r="AV46" s="5"/>
      <c r="AW46" s="57">
        <f>(AC46/W46)*100</f>
        <v>104.76190476190477</v>
      </c>
      <c r="AX46" s="19" t="s">
        <v>59</v>
      </c>
      <c r="AY46" s="91">
        <f>(AK46/(AJ46+AK46))*100</f>
        <v>4.1411595246669073</v>
      </c>
      <c r="AZ46" s="19">
        <f>(AN46/AJ46)*100</f>
        <v>4.3200601051840728</v>
      </c>
      <c r="BA46" s="6"/>
      <c r="BB46" s="363" t="s">
        <v>75</v>
      </c>
      <c r="BC46" s="19" t="s">
        <v>76</v>
      </c>
      <c r="BD46" s="19" t="s">
        <v>76</v>
      </c>
    </row>
    <row r="47" spans="2:56" ht="15.75">
      <c r="B47" s="374" t="s">
        <v>137</v>
      </c>
      <c r="C47" s="2"/>
      <c r="D47" s="2"/>
      <c r="E47" s="6"/>
      <c r="F47" s="375"/>
      <c r="G47" s="2"/>
      <c r="H47" s="2"/>
      <c r="I47" s="2"/>
      <c r="J47" s="2"/>
      <c r="K47" s="2"/>
      <c r="L47" s="6"/>
      <c r="M47" s="375"/>
      <c r="N47" s="2"/>
      <c r="O47" s="6"/>
      <c r="P47" s="520">
        <f>D46-M46-N46-K46</f>
        <v>3</v>
      </c>
      <c r="Q47" s="6"/>
      <c r="R47" s="375"/>
      <c r="S47" s="213"/>
      <c r="T47" s="213"/>
      <c r="U47" s="213"/>
      <c r="V47" s="378"/>
      <c r="W47" s="517">
        <f>(P46-K46)*V46</f>
        <v>210</v>
      </c>
      <c r="X47" s="289"/>
      <c r="Y47" s="382"/>
      <c r="Z47" s="383"/>
      <c r="AA47" s="383"/>
      <c r="AB47" s="383"/>
      <c r="AC47" s="384"/>
      <c r="AD47" s="122"/>
      <c r="AE47" s="382"/>
      <c r="AF47" s="383"/>
      <c r="AG47" s="383"/>
      <c r="AH47" s="383"/>
      <c r="AI47" s="20"/>
      <c r="AJ47" s="436"/>
      <c r="AK47" s="386"/>
      <c r="AL47" s="378"/>
      <c r="AM47" s="378"/>
      <c r="AN47" s="378"/>
      <c r="AO47" s="289"/>
      <c r="AP47" s="347"/>
      <c r="AQ47" s="347"/>
      <c r="AR47" s="373"/>
      <c r="AS47" s="389"/>
      <c r="AT47" s="386"/>
      <c r="AU47" s="386"/>
      <c r="AV47" s="20"/>
      <c r="AW47" s="518">
        <f>(AC46/W47)*100</f>
        <v>104.76190476190477</v>
      </c>
      <c r="AX47" s="378"/>
      <c r="AY47" s="378"/>
      <c r="AZ47" s="378"/>
      <c r="BA47" s="289"/>
      <c r="BB47" s="375"/>
      <c r="BC47" s="2"/>
      <c r="BD47" s="2"/>
    </row>
    <row r="48" spans="2:56" ht="15.75" thickBot="1"/>
    <row r="49" spans="2:56" ht="16.5" thickBot="1">
      <c r="B49" s="17">
        <v>41313</v>
      </c>
      <c r="C49" s="15" t="s">
        <v>0</v>
      </c>
      <c r="D49" s="19">
        <v>8</v>
      </c>
      <c r="E49" s="6"/>
      <c r="F49" s="363">
        <v>0.66</v>
      </c>
      <c r="G49" s="19">
        <v>0</v>
      </c>
      <c r="H49" s="19">
        <v>0</v>
      </c>
      <c r="I49" s="19">
        <v>0</v>
      </c>
      <c r="J49" s="19">
        <v>0.5</v>
      </c>
      <c r="K49" s="19">
        <f>SUM(F49:J49)</f>
        <v>1.1600000000000001</v>
      </c>
      <c r="L49" s="6"/>
      <c r="M49" s="363">
        <v>0</v>
      </c>
      <c r="N49" s="19">
        <v>0</v>
      </c>
      <c r="O49" s="6"/>
      <c r="P49" s="376">
        <f>D49-(M49+N49)</f>
        <v>8</v>
      </c>
      <c r="Q49" s="6"/>
      <c r="R49" s="221" t="s">
        <v>54</v>
      </c>
      <c r="S49" s="23">
        <v>0.122</v>
      </c>
      <c r="T49" s="23">
        <v>0.122</v>
      </c>
      <c r="U49" s="23">
        <f>S49+T49</f>
        <v>0.24399999999999999</v>
      </c>
      <c r="V49" s="223">
        <v>70</v>
      </c>
      <c r="W49" s="91">
        <f>P49*V49</f>
        <v>560</v>
      </c>
      <c r="X49" s="6"/>
      <c r="Y49" s="379">
        <v>330</v>
      </c>
      <c r="Z49" s="380">
        <v>330</v>
      </c>
      <c r="AA49" s="380">
        <v>0</v>
      </c>
      <c r="AB49" s="380">
        <v>0</v>
      </c>
      <c r="AC49" s="381">
        <v>330</v>
      </c>
      <c r="AD49" s="197">
        <v>350</v>
      </c>
      <c r="AE49" s="379">
        <v>17</v>
      </c>
      <c r="AF49" s="380">
        <v>18</v>
      </c>
      <c r="AG49" s="380">
        <v>0</v>
      </c>
      <c r="AH49" s="380">
        <v>17</v>
      </c>
      <c r="AI49" s="5"/>
      <c r="AJ49" s="57">
        <f>AC49*U49</f>
        <v>80.52</v>
      </c>
      <c r="AK49" s="171">
        <v>4.3</v>
      </c>
      <c r="AL49" s="19">
        <v>1.3</v>
      </c>
      <c r="AM49" s="19">
        <v>1</v>
      </c>
      <c r="AN49" s="91">
        <f>AK49+AM49</f>
        <v>5.3</v>
      </c>
      <c r="AO49" s="338" t="e">
        <f>#REF!</f>
        <v>#REF!</v>
      </c>
      <c r="AP49" s="11">
        <v>0</v>
      </c>
      <c r="AQ49" s="11">
        <v>10</v>
      </c>
      <c r="AR49" s="387">
        <f>100- ((AP49+AQ49)/(AC49*2))*100</f>
        <v>98.484848484848484</v>
      </c>
      <c r="AS49" s="388">
        <f>AU46</f>
        <v>543.79600000000005</v>
      </c>
      <c r="AT49" s="172">
        <f>AJ49+AK49+AL49+AM49</f>
        <v>87.11999999999999</v>
      </c>
      <c r="AU49" s="172">
        <f>AS49-AT49</f>
        <v>456.67600000000004</v>
      </c>
      <c r="AV49" s="5"/>
      <c r="AW49" s="57">
        <f>(AC49/W49)*100</f>
        <v>58.928571428571431</v>
      </c>
      <c r="AX49" s="19" t="s">
        <v>59</v>
      </c>
      <c r="AY49" s="91">
        <f>(AK49/(AJ49+AK49))*100</f>
        <v>5.0695590662579582</v>
      </c>
      <c r="AZ49" s="19">
        <f>(AN49/AJ49)*100</f>
        <v>6.5822155986090412</v>
      </c>
      <c r="BA49" s="6"/>
      <c r="BB49" s="363" t="s">
        <v>76</v>
      </c>
      <c r="BC49" s="19" t="s">
        <v>76</v>
      </c>
      <c r="BD49" s="19" t="s">
        <v>76</v>
      </c>
    </row>
    <row r="50" spans="2:56" ht="15.75">
      <c r="B50" s="374" t="s">
        <v>121</v>
      </c>
      <c r="C50" s="2"/>
      <c r="D50" s="2"/>
      <c r="E50" s="6"/>
      <c r="F50" s="375"/>
      <c r="G50" s="2"/>
      <c r="H50" s="2"/>
      <c r="I50" s="2"/>
      <c r="J50" s="2"/>
      <c r="K50" s="2"/>
      <c r="L50" s="6"/>
      <c r="M50" s="375"/>
      <c r="N50" s="2"/>
      <c r="O50" s="6"/>
      <c r="P50" s="520">
        <f>D49-M49-N49-K49</f>
        <v>6.84</v>
      </c>
      <c r="Q50" s="6"/>
      <c r="R50" s="375"/>
      <c r="S50" s="213"/>
      <c r="T50" s="213"/>
      <c r="U50" s="213"/>
      <c r="V50" s="378"/>
      <c r="W50" s="517">
        <f>(P49-K49)*V49</f>
        <v>478.8</v>
      </c>
      <c r="X50" s="289"/>
      <c r="Y50" s="382"/>
      <c r="Z50" s="383"/>
      <c r="AA50" s="383"/>
      <c r="AB50" s="383"/>
      <c r="AC50" s="384"/>
      <c r="AD50" s="122"/>
      <c r="AE50" s="382"/>
      <c r="AF50" s="383"/>
      <c r="AG50" s="383"/>
      <c r="AH50" s="383"/>
      <c r="AI50" s="20"/>
      <c r="AJ50" s="436"/>
      <c r="AK50" s="386"/>
      <c r="AL50" s="378"/>
      <c r="AM50" s="378"/>
      <c r="AN50" s="378"/>
      <c r="AO50" s="289"/>
      <c r="AP50" s="347"/>
      <c r="AQ50" s="347"/>
      <c r="AR50" s="373"/>
      <c r="AS50" s="389"/>
      <c r="AT50" s="386"/>
      <c r="AU50" s="386"/>
      <c r="AV50" s="20"/>
      <c r="AW50" s="518">
        <f>(AC49/W50)*100</f>
        <v>68.922305764411036</v>
      </c>
      <c r="AX50" s="378"/>
      <c r="AY50" s="378"/>
      <c r="AZ50" s="378"/>
      <c r="BA50" s="289"/>
      <c r="BB50" s="375"/>
      <c r="BC50" s="2"/>
      <c r="BD50" s="2"/>
    </row>
    <row r="51" spans="2:56" ht="15.75" thickBot="1"/>
    <row r="52" spans="2:56" ht="16.5" thickBot="1">
      <c r="B52" s="17">
        <v>41313</v>
      </c>
      <c r="C52" s="15" t="s">
        <v>1</v>
      </c>
      <c r="D52" s="19">
        <v>7.5</v>
      </c>
      <c r="E52" s="6"/>
      <c r="F52" s="363">
        <v>0</v>
      </c>
      <c r="G52" s="19">
        <v>0</v>
      </c>
      <c r="H52" s="19">
        <v>0</v>
      </c>
      <c r="I52" s="19">
        <v>0</v>
      </c>
      <c r="J52" s="19">
        <v>0.5</v>
      </c>
      <c r="K52" s="19">
        <f>SUM(F52:J52)</f>
        <v>0.5</v>
      </c>
      <c r="L52" s="6"/>
      <c r="M52" s="363">
        <v>4.5</v>
      </c>
      <c r="N52" s="19">
        <v>0</v>
      </c>
      <c r="O52" s="6"/>
      <c r="P52" s="376">
        <f>D52-(M52+N52)</f>
        <v>3</v>
      </c>
      <c r="Q52" s="6"/>
      <c r="R52" s="221" t="s">
        <v>54</v>
      </c>
      <c r="S52" s="23">
        <v>0.11899999999999999</v>
      </c>
      <c r="T52" s="23">
        <v>0.123</v>
      </c>
      <c r="U52" s="23">
        <f>S52+T52</f>
        <v>0.24199999999999999</v>
      </c>
      <c r="V52" s="223">
        <v>70</v>
      </c>
      <c r="W52" s="91">
        <f>P52*V52</f>
        <v>210</v>
      </c>
      <c r="X52" s="6"/>
      <c r="Y52" s="379">
        <v>202</v>
      </c>
      <c r="Z52" s="380">
        <v>202</v>
      </c>
      <c r="AA52" s="380">
        <v>0</v>
      </c>
      <c r="AB52" s="380">
        <v>0</v>
      </c>
      <c r="AC52" s="381">
        <v>202</v>
      </c>
      <c r="AD52" s="197"/>
      <c r="AE52" s="379">
        <v>5</v>
      </c>
      <c r="AF52" s="380">
        <v>5</v>
      </c>
      <c r="AG52" s="380">
        <v>0</v>
      </c>
      <c r="AH52" s="380">
        <v>5</v>
      </c>
      <c r="AI52" s="5"/>
      <c r="AJ52" s="57">
        <f>AC52*U52</f>
        <v>48.884</v>
      </c>
      <c r="AK52" s="171">
        <v>1.33</v>
      </c>
      <c r="AL52" s="19">
        <v>3</v>
      </c>
      <c r="AM52" s="19">
        <v>0</v>
      </c>
      <c r="AN52" s="91">
        <f>AK52+AM52</f>
        <v>1.33</v>
      </c>
      <c r="AO52" s="338" t="e">
        <f>#REF!</f>
        <v>#REF!</v>
      </c>
      <c r="AP52" s="11">
        <v>0</v>
      </c>
      <c r="AQ52" s="11">
        <v>10</v>
      </c>
      <c r="AR52" s="387">
        <f>100- ((AP52+AQ52)/(AC52*2))*100</f>
        <v>97.524752475247524</v>
      </c>
      <c r="AS52" s="388">
        <f>AU49</f>
        <v>456.67600000000004</v>
      </c>
      <c r="AT52" s="172">
        <f>AJ52+AK52+AL52+AM52</f>
        <v>53.213999999999999</v>
      </c>
      <c r="AU52" s="172">
        <f>AS52-AT52</f>
        <v>403.46200000000005</v>
      </c>
      <c r="AV52" s="5"/>
      <c r="AW52" s="57">
        <f>(AC52/W52)*100</f>
        <v>96.19047619047619</v>
      </c>
      <c r="AX52" s="19" t="s">
        <v>59</v>
      </c>
      <c r="AY52" s="91">
        <f>(AK52/(AJ52+AK52))*100</f>
        <v>2.6486637192814753</v>
      </c>
      <c r="AZ52" s="19">
        <f>(AN52/AJ52)*100</f>
        <v>2.7207266181163572</v>
      </c>
      <c r="BA52" s="6"/>
      <c r="BB52" s="363" t="s">
        <v>75</v>
      </c>
      <c r="BC52" s="19" t="s">
        <v>76</v>
      </c>
      <c r="BD52" s="19" t="s">
        <v>76</v>
      </c>
    </row>
    <row r="53" spans="2:56" ht="15.75">
      <c r="B53" s="374" t="s">
        <v>137</v>
      </c>
      <c r="C53" s="2"/>
      <c r="D53" s="2"/>
      <c r="E53" s="6"/>
      <c r="F53" s="375"/>
      <c r="G53" s="2"/>
      <c r="H53" s="2"/>
      <c r="I53" s="2"/>
      <c r="J53" s="2"/>
      <c r="K53" s="2"/>
      <c r="L53" s="6"/>
      <c r="M53" s="375"/>
      <c r="N53" s="2"/>
      <c r="O53" s="6"/>
      <c r="P53" s="520">
        <f>D52-M52-N52-K52</f>
        <v>2.5</v>
      </c>
      <c r="Q53" s="6"/>
      <c r="R53" s="375"/>
      <c r="S53" s="213"/>
      <c r="T53" s="213"/>
      <c r="U53" s="213"/>
      <c r="V53" s="378"/>
      <c r="W53" s="517">
        <f>(P52-K52)*V52</f>
        <v>175</v>
      </c>
      <c r="X53" s="289"/>
      <c r="Y53" s="382"/>
      <c r="Z53" s="383"/>
      <c r="AA53" s="383"/>
      <c r="AB53" s="383"/>
      <c r="AC53" s="384"/>
      <c r="AD53" s="122"/>
      <c r="AE53" s="382"/>
      <c r="AF53" s="383"/>
      <c r="AG53" s="383"/>
      <c r="AH53" s="383"/>
      <c r="AI53" s="20"/>
      <c r="AJ53" s="436"/>
      <c r="AK53" s="386"/>
      <c r="AL53" s="378"/>
      <c r="AM53" s="378"/>
      <c r="AN53" s="378"/>
      <c r="AO53" s="289"/>
      <c r="AP53" s="347"/>
      <c r="AQ53" s="347"/>
      <c r="AR53" s="373"/>
      <c r="AS53" s="389"/>
      <c r="AT53" s="386"/>
      <c r="AU53" s="386"/>
      <c r="AV53" s="20"/>
      <c r="AW53" s="518">
        <f>(AC52/W53)*100</f>
        <v>115.42857142857143</v>
      </c>
      <c r="AX53" s="378"/>
      <c r="AY53" s="378"/>
      <c r="AZ53" s="378"/>
      <c r="BA53" s="289"/>
      <c r="BB53" s="375"/>
      <c r="BC53" s="2"/>
      <c r="BD53" s="2"/>
    </row>
    <row r="54" spans="2:56" ht="15.75" thickBot="1"/>
    <row r="55" spans="2:56" ht="16.5" thickBot="1">
      <c r="B55" s="17">
        <v>41314</v>
      </c>
      <c r="C55" s="15" t="s">
        <v>0</v>
      </c>
      <c r="D55" s="19">
        <v>8</v>
      </c>
      <c r="E55" s="6"/>
      <c r="F55" s="363">
        <v>0.5</v>
      </c>
      <c r="G55" s="19">
        <v>0</v>
      </c>
      <c r="H55" s="19">
        <v>0</v>
      </c>
      <c r="I55" s="19">
        <v>0</v>
      </c>
      <c r="J55" s="19">
        <v>0</v>
      </c>
      <c r="K55" s="19">
        <f>SUM(F55:J55)</f>
        <v>0.5</v>
      </c>
      <c r="L55" s="6"/>
      <c r="M55" s="363">
        <v>0</v>
      </c>
      <c r="N55" s="19">
        <v>1.5</v>
      </c>
      <c r="O55" s="6"/>
      <c r="P55" s="376">
        <f>D55-(M55+N55)</f>
        <v>6.5</v>
      </c>
      <c r="Q55" s="6"/>
      <c r="R55" s="221" t="s">
        <v>158</v>
      </c>
      <c r="S55" s="23">
        <v>0.13</v>
      </c>
      <c r="T55" s="23">
        <v>0.13</v>
      </c>
      <c r="U55" s="23">
        <f>S55+T55</f>
        <v>0.26</v>
      </c>
      <c r="V55" s="223">
        <v>80</v>
      </c>
      <c r="W55" s="91">
        <f>P55*V55</f>
        <v>520</v>
      </c>
      <c r="X55" s="6"/>
      <c r="Y55" s="379">
        <v>376</v>
      </c>
      <c r="Z55" s="380">
        <v>376</v>
      </c>
      <c r="AA55" s="380">
        <v>0</v>
      </c>
      <c r="AB55" s="380">
        <v>0</v>
      </c>
      <c r="AC55" s="381">
        <v>376</v>
      </c>
      <c r="AD55" s="197">
        <v>350</v>
      </c>
      <c r="AE55" s="379">
        <v>0</v>
      </c>
      <c r="AF55" s="380">
        <v>0</v>
      </c>
      <c r="AG55" s="380">
        <v>0</v>
      </c>
      <c r="AH55" s="380">
        <v>0</v>
      </c>
      <c r="AI55" s="5"/>
      <c r="AJ55" s="57">
        <f>AC55*U55</f>
        <v>97.76</v>
      </c>
      <c r="AK55" s="171">
        <v>0</v>
      </c>
      <c r="AL55" s="19">
        <v>5.64</v>
      </c>
      <c r="AM55" s="19">
        <v>1</v>
      </c>
      <c r="AN55" s="91">
        <f>AK55+AM55</f>
        <v>1</v>
      </c>
      <c r="AO55" s="338" t="e">
        <f>#REF!</f>
        <v>#REF!</v>
      </c>
      <c r="AP55" s="11">
        <v>0</v>
      </c>
      <c r="AQ55" s="11">
        <v>10</v>
      </c>
      <c r="AR55" s="387">
        <f>100- ((AP55+AQ55)/(AC55*2))*100</f>
        <v>98.670212765957444</v>
      </c>
      <c r="AS55" s="388">
        <f>AU52</f>
        <v>403.46200000000005</v>
      </c>
      <c r="AT55" s="172">
        <f>AJ55+AK55+AL55+AM55</f>
        <v>104.4</v>
      </c>
      <c r="AU55" s="172">
        <f>AS55-AT55</f>
        <v>299.06200000000001</v>
      </c>
      <c r="AV55" s="5"/>
      <c r="AW55" s="57">
        <f>(AC55/W55)*100</f>
        <v>72.307692307692307</v>
      </c>
      <c r="AX55" s="19" t="s">
        <v>59</v>
      </c>
      <c r="AY55" s="91">
        <f>(AK55/(AJ55+AK55))*100</f>
        <v>0</v>
      </c>
      <c r="AZ55" s="19">
        <f>(AN55/AJ55)*100</f>
        <v>1.0229132569558101</v>
      </c>
      <c r="BA55" s="6"/>
      <c r="BB55" s="363" t="s">
        <v>76</v>
      </c>
      <c r="BC55" s="19" t="s">
        <v>76</v>
      </c>
      <c r="BD55" s="19" t="s">
        <v>76</v>
      </c>
    </row>
    <row r="56" spans="2:56" ht="15.75">
      <c r="B56" s="374" t="s">
        <v>121</v>
      </c>
      <c r="C56" s="2"/>
      <c r="D56" s="2"/>
      <c r="E56" s="6"/>
      <c r="F56" s="375"/>
      <c r="G56" s="2"/>
      <c r="H56" s="2"/>
      <c r="I56" s="2"/>
      <c r="J56" s="2"/>
      <c r="K56" s="2"/>
      <c r="L56" s="6"/>
      <c r="M56" s="375"/>
      <c r="N56" s="2"/>
      <c r="O56" s="6"/>
      <c r="P56" s="520">
        <f>D55-M55-N55-K55</f>
        <v>6</v>
      </c>
      <c r="Q56" s="6"/>
      <c r="R56" s="375"/>
      <c r="S56" s="213"/>
      <c r="T56" s="213"/>
      <c r="U56" s="213"/>
      <c r="V56" s="378"/>
      <c r="W56" s="517">
        <f>(P55-K55)*V55</f>
        <v>480</v>
      </c>
      <c r="X56" s="289"/>
      <c r="Y56" s="382"/>
      <c r="Z56" s="383"/>
      <c r="AA56" s="383"/>
      <c r="AB56" s="383"/>
      <c r="AC56" s="384"/>
      <c r="AD56" s="122"/>
      <c r="AE56" s="382"/>
      <c r="AF56" s="383"/>
      <c r="AG56" s="383"/>
      <c r="AH56" s="383"/>
      <c r="AI56" s="20"/>
      <c r="AJ56" s="436" t="s">
        <v>335</v>
      </c>
      <c r="AK56" s="386"/>
      <c r="AL56" s="378"/>
      <c r="AM56" s="378"/>
      <c r="AN56" s="378"/>
      <c r="AO56" s="289"/>
      <c r="AP56" s="347"/>
      <c r="AQ56" s="347"/>
      <c r="AR56" s="373"/>
      <c r="AS56" s="389"/>
      <c r="AT56" s="386"/>
      <c r="AU56" s="386"/>
      <c r="AV56" s="20"/>
      <c r="AW56" s="518">
        <f>(AC55/W56)*100</f>
        <v>78.333333333333329</v>
      </c>
      <c r="AX56" s="378"/>
      <c r="AY56" s="378"/>
      <c r="AZ56" s="378"/>
      <c r="BA56" s="289"/>
      <c r="BB56" s="375"/>
      <c r="BC56" s="2"/>
      <c r="BD56" s="2"/>
    </row>
    <row r="57" spans="2:56" ht="15.75" thickBot="1"/>
    <row r="58" spans="2:56" ht="16.5" thickBot="1">
      <c r="B58" s="17">
        <v>41314</v>
      </c>
      <c r="C58" s="15" t="s">
        <v>1</v>
      </c>
      <c r="D58" s="19">
        <v>7.5</v>
      </c>
      <c r="E58" s="6"/>
      <c r="F58" s="363">
        <v>0</v>
      </c>
      <c r="G58" s="19">
        <v>0</v>
      </c>
      <c r="H58" s="19">
        <v>0</v>
      </c>
      <c r="I58" s="19">
        <v>0</v>
      </c>
      <c r="J58" s="19">
        <v>0</v>
      </c>
      <c r="K58" s="19">
        <f>SUM(F58:J58)</f>
        <v>0</v>
      </c>
      <c r="L58" s="6"/>
      <c r="M58" s="363">
        <v>4.5</v>
      </c>
      <c r="N58" s="19">
        <v>0</v>
      </c>
      <c r="O58" s="6"/>
      <c r="P58" s="376">
        <f>D58-(M58+N58)</f>
        <v>3</v>
      </c>
      <c r="Q58" s="6"/>
      <c r="R58" s="221" t="s">
        <v>158</v>
      </c>
      <c r="S58" s="23">
        <v>0.13</v>
      </c>
      <c r="T58" s="23">
        <v>0.13</v>
      </c>
      <c r="U58" s="23">
        <f>S58+T58</f>
        <v>0.26</v>
      </c>
      <c r="V58" s="223">
        <v>80</v>
      </c>
      <c r="W58" s="91">
        <f>P58*V58</f>
        <v>240</v>
      </c>
      <c r="X58" s="6"/>
      <c r="Y58" s="379">
        <v>240</v>
      </c>
      <c r="Z58" s="380">
        <v>240</v>
      </c>
      <c r="AA58" s="380">
        <v>0</v>
      </c>
      <c r="AB58" s="380">
        <v>0</v>
      </c>
      <c r="AC58" s="381">
        <v>240</v>
      </c>
      <c r="AD58" s="197"/>
      <c r="AE58" s="379">
        <v>17</v>
      </c>
      <c r="AF58" s="380">
        <v>8</v>
      </c>
      <c r="AG58" s="380">
        <v>0</v>
      </c>
      <c r="AH58" s="380">
        <v>17</v>
      </c>
      <c r="AI58" s="5"/>
      <c r="AJ58" s="57">
        <f>AC58*U58</f>
        <v>62.400000000000006</v>
      </c>
      <c r="AK58" s="171">
        <v>3.3</v>
      </c>
      <c r="AL58" s="19">
        <v>3</v>
      </c>
      <c r="AM58" s="19">
        <v>0</v>
      </c>
      <c r="AN58" s="91">
        <f>AK58+AM58</f>
        <v>3.3</v>
      </c>
      <c r="AO58" s="338" t="e">
        <f>#REF!</f>
        <v>#REF!</v>
      </c>
      <c r="AP58" s="11">
        <v>0</v>
      </c>
      <c r="AQ58" s="11">
        <v>10</v>
      </c>
      <c r="AR58" s="387">
        <f>100- ((AP58+AQ58)/(AC58*2))*100</f>
        <v>97.916666666666671</v>
      </c>
      <c r="AS58" s="388">
        <f>AU55</f>
        <v>299.06200000000001</v>
      </c>
      <c r="AT58" s="172">
        <f>AJ58+AK58+AL58+AM58</f>
        <v>68.7</v>
      </c>
      <c r="AU58" s="172">
        <f>AS58-AT58</f>
        <v>230.36200000000002</v>
      </c>
      <c r="AV58" s="5"/>
      <c r="AW58" s="57">
        <f>(AC58/W58)*100</f>
        <v>100</v>
      </c>
      <c r="AX58" s="19" t="s">
        <v>59</v>
      </c>
      <c r="AY58" s="91">
        <f>(AK58/(AJ58+AK58))*100</f>
        <v>5.0228310502283104</v>
      </c>
      <c r="AZ58" s="19">
        <f>(AN58/AJ58)*100</f>
        <v>5.2884615384615374</v>
      </c>
      <c r="BA58" s="6"/>
      <c r="BB58" s="363" t="s">
        <v>75</v>
      </c>
      <c r="BC58" s="19" t="s">
        <v>76</v>
      </c>
      <c r="BD58" s="19" t="s">
        <v>76</v>
      </c>
    </row>
    <row r="59" spans="2:56" ht="15.75">
      <c r="B59" s="374" t="s">
        <v>137</v>
      </c>
      <c r="C59" s="2"/>
      <c r="D59" s="2"/>
      <c r="E59" s="6"/>
      <c r="F59" s="375"/>
      <c r="G59" s="2"/>
      <c r="H59" s="2"/>
      <c r="I59" s="2"/>
      <c r="J59" s="2"/>
      <c r="K59" s="2"/>
      <c r="L59" s="6"/>
      <c r="M59" s="375"/>
      <c r="N59" s="2"/>
      <c r="O59" s="6"/>
      <c r="P59" s="520">
        <f>D58-M58-N58-K58</f>
        <v>3</v>
      </c>
      <c r="Q59" s="6"/>
      <c r="R59" s="375"/>
      <c r="S59" s="213"/>
      <c r="T59" s="213"/>
      <c r="U59" s="213"/>
      <c r="V59" s="378"/>
      <c r="W59" s="517">
        <f>(P58-K58)*V58</f>
        <v>240</v>
      </c>
      <c r="X59" s="289"/>
      <c r="Y59" s="382"/>
      <c r="Z59" s="383"/>
      <c r="AA59" s="383"/>
      <c r="AB59" s="383"/>
      <c r="AC59" s="384"/>
      <c r="AD59" s="122"/>
      <c r="AE59" s="382"/>
      <c r="AF59" s="383"/>
      <c r="AG59" s="383"/>
      <c r="AH59" s="383"/>
      <c r="AI59" s="20"/>
      <c r="AJ59" s="436"/>
      <c r="AK59" s="386"/>
      <c r="AL59" s="378"/>
      <c r="AM59" s="378"/>
      <c r="AN59" s="378"/>
      <c r="AO59" s="289"/>
      <c r="AP59" s="347"/>
      <c r="AQ59" s="347"/>
      <c r="AR59" s="373"/>
      <c r="AS59" s="389"/>
      <c r="AT59" s="386"/>
      <c r="AU59" s="386"/>
      <c r="AV59" s="20"/>
      <c r="AW59" s="518">
        <f>(AC58/W59)*100</f>
        <v>100</v>
      </c>
      <c r="AX59" s="378"/>
      <c r="AY59" s="378"/>
      <c r="AZ59" s="378"/>
      <c r="BA59" s="289"/>
      <c r="BB59" s="375"/>
      <c r="BC59" s="2"/>
      <c r="BD59" s="2"/>
    </row>
    <row r="60" spans="2:56" ht="15.75" thickBot="1"/>
    <row r="61" spans="2:56" ht="16.5" thickBot="1">
      <c r="B61" s="17">
        <v>41316</v>
      </c>
      <c r="C61" s="15" t="s">
        <v>0</v>
      </c>
      <c r="D61" s="19">
        <v>8</v>
      </c>
      <c r="E61" s="6"/>
      <c r="F61" s="363">
        <v>0</v>
      </c>
      <c r="G61" s="19">
        <v>0</v>
      </c>
      <c r="H61" s="19">
        <v>0</v>
      </c>
      <c r="I61" s="19">
        <v>2</v>
      </c>
      <c r="J61" s="19">
        <v>0</v>
      </c>
      <c r="K61" s="19">
        <f>SUM(F61:J61)</f>
        <v>2</v>
      </c>
      <c r="L61" s="6"/>
      <c r="M61" s="363">
        <v>0</v>
      </c>
      <c r="N61" s="19">
        <v>0</v>
      </c>
      <c r="O61" s="6"/>
      <c r="P61" s="376">
        <f>D61-(M61+N61)</f>
        <v>8</v>
      </c>
      <c r="Q61" s="6"/>
      <c r="R61" s="221" t="s">
        <v>158</v>
      </c>
      <c r="S61" s="23">
        <v>0.128</v>
      </c>
      <c r="T61" s="23">
        <v>0.128</v>
      </c>
      <c r="U61" s="23">
        <f>S61+T61</f>
        <v>0.25600000000000001</v>
      </c>
      <c r="V61" s="223">
        <v>80</v>
      </c>
      <c r="W61" s="91">
        <f>P61*V61</f>
        <v>640</v>
      </c>
      <c r="X61" s="6"/>
      <c r="Y61" s="379">
        <v>350</v>
      </c>
      <c r="Z61" s="380">
        <v>350</v>
      </c>
      <c r="AA61" s="380">
        <v>0</v>
      </c>
      <c r="AB61" s="380">
        <v>0</v>
      </c>
      <c r="AC61" s="381">
        <v>350</v>
      </c>
      <c r="AD61" s="197">
        <v>350</v>
      </c>
      <c r="AE61" s="379">
        <v>11</v>
      </c>
      <c r="AF61" s="380">
        <v>12</v>
      </c>
      <c r="AG61" s="380">
        <v>0</v>
      </c>
      <c r="AH61" s="380">
        <v>11</v>
      </c>
      <c r="AI61" s="5"/>
      <c r="AJ61" s="57">
        <f>AC61*U61</f>
        <v>89.600000000000009</v>
      </c>
      <c r="AK61" s="171">
        <v>3</v>
      </c>
      <c r="AL61" s="19">
        <v>4</v>
      </c>
      <c r="AM61" s="19">
        <v>0</v>
      </c>
      <c r="AN61" s="91">
        <f>AK61+AM61</f>
        <v>3</v>
      </c>
      <c r="AO61" s="338" t="e">
        <f>#REF!</f>
        <v>#REF!</v>
      </c>
      <c r="AP61" s="11">
        <v>0</v>
      </c>
      <c r="AQ61" s="11">
        <v>10</v>
      </c>
      <c r="AR61" s="387">
        <f>100- ((AP61+AQ61)/(AC61*2))*100</f>
        <v>98.571428571428569</v>
      </c>
      <c r="AS61" s="388">
        <f>AU58</f>
        <v>230.36200000000002</v>
      </c>
      <c r="AT61" s="172">
        <f>AJ61+AK61+AL61+AM61</f>
        <v>96.600000000000009</v>
      </c>
      <c r="AU61" s="172">
        <f>AS61-AT61</f>
        <v>133.762</v>
      </c>
      <c r="AV61" s="5"/>
      <c r="AW61" s="57">
        <f>(AC61/W61)*100</f>
        <v>54.6875</v>
      </c>
      <c r="AX61" s="19" t="s">
        <v>59</v>
      </c>
      <c r="AY61" s="91">
        <f>(AK61/(AJ61+AK61))*100</f>
        <v>3.2397408207343408</v>
      </c>
      <c r="AZ61" s="19">
        <f>(AN61/AJ61)*100</f>
        <v>3.3482142857142856</v>
      </c>
      <c r="BA61" s="6"/>
      <c r="BB61" s="363" t="s">
        <v>76</v>
      </c>
      <c r="BC61" s="19" t="s">
        <v>76</v>
      </c>
      <c r="BD61" s="19" t="s">
        <v>76</v>
      </c>
    </row>
    <row r="62" spans="2:56" ht="15.75">
      <c r="B62" s="374" t="s">
        <v>137</v>
      </c>
      <c r="C62" s="2"/>
      <c r="D62" s="2"/>
      <c r="E62" s="6"/>
      <c r="F62" s="375"/>
      <c r="G62" s="2"/>
      <c r="H62" s="2"/>
      <c r="I62" s="2"/>
      <c r="J62" s="2"/>
      <c r="K62" s="2"/>
      <c r="L62" s="6"/>
      <c r="M62" s="375"/>
      <c r="N62" s="2"/>
      <c r="O62" s="6"/>
      <c r="P62" s="520">
        <f>D61-M61-N61-K61</f>
        <v>6</v>
      </c>
      <c r="Q62" s="6"/>
      <c r="R62" s="375"/>
      <c r="S62" s="213"/>
      <c r="T62" s="213"/>
      <c r="U62" s="213"/>
      <c r="V62" s="378"/>
      <c r="W62" s="517">
        <f>(P61-K61)*V61</f>
        <v>480</v>
      </c>
      <c r="X62" s="289"/>
      <c r="Y62" s="382"/>
      <c r="Z62" s="383"/>
      <c r="AA62" s="383"/>
      <c r="AB62" s="383"/>
      <c r="AC62" s="384"/>
      <c r="AD62" s="122"/>
      <c r="AE62" s="382"/>
      <c r="AF62" s="383"/>
      <c r="AG62" s="383"/>
      <c r="AH62" s="383"/>
      <c r="AI62" s="20"/>
      <c r="AJ62" s="436"/>
      <c r="AK62" s="386"/>
      <c r="AL62" s="378"/>
      <c r="AM62" s="378"/>
      <c r="AN62" s="378"/>
      <c r="AO62" s="289"/>
      <c r="AP62" s="347"/>
      <c r="AQ62" s="347"/>
      <c r="AR62" s="373"/>
      <c r="AS62" s="389"/>
      <c r="AT62" s="386"/>
      <c r="AU62" s="386"/>
      <c r="AV62" s="20"/>
      <c r="AW62" s="518">
        <f>(AC61/W62)*100</f>
        <v>72.916666666666657</v>
      </c>
      <c r="AX62" s="378"/>
      <c r="AY62" s="378"/>
      <c r="AZ62" s="378"/>
      <c r="BA62" s="289"/>
      <c r="BB62" s="375"/>
      <c r="BC62" s="2"/>
      <c r="BD62" s="2"/>
    </row>
    <row r="63" spans="2:56" ht="15.75" thickBot="1"/>
    <row r="64" spans="2:56" ht="16.5" thickBot="1">
      <c r="B64" s="17">
        <v>41316</v>
      </c>
      <c r="C64" s="15" t="s">
        <v>1</v>
      </c>
      <c r="D64" s="19">
        <v>7.5</v>
      </c>
      <c r="E64" s="6"/>
      <c r="F64" s="363">
        <v>0</v>
      </c>
      <c r="G64" s="19">
        <v>0</v>
      </c>
      <c r="H64" s="19">
        <v>0</v>
      </c>
      <c r="I64" s="19">
        <v>0</v>
      </c>
      <c r="J64" s="19">
        <v>0</v>
      </c>
      <c r="K64" s="19">
        <f>SUM(F64:J64)</f>
        <v>0</v>
      </c>
      <c r="L64" s="6"/>
      <c r="M64" s="363">
        <v>4.5</v>
      </c>
      <c r="N64" s="19">
        <v>0</v>
      </c>
      <c r="O64" s="6"/>
      <c r="P64" s="376">
        <f>D64-(M64+N64)</f>
        <v>3</v>
      </c>
      <c r="Q64" s="6"/>
      <c r="R64" s="221" t="s">
        <v>158</v>
      </c>
      <c r="S64" s="23">
        <v>0.13</v>
      </c>
      <c r="T64" s="23">
        <v>0.13</v>
      </c>
      <c r="U64" s="23">
        <f>S64+T64</f>
        <v>0.26</v>
      </c>
      <c r="V64" s="223">
        <v>80</v>
      </c>
      <c r="W64" s="91">
        <f>P64*V64</f>
        <v>240</v>
      </c>
      <c r="X64" s="6"/>
      <c r="Y64" s="379">
        <v>200</v>
      </c>
      <c r="Z64" s="380">
        <v>200</v>
      </c>
      <c r="AA64" s="380">
        <v>0</v>
      </c>
      <c r="AB64" s="380">
        <v>0</v>
      </c>
      <c r="AC64" s="381">
        <v>200</v>
      </c>
      <c r="AD64" s="197"/>
      <c r="AE64" s="379">
        <v>16</v>
      </c>
      <c r="AF64" s="380">
        <v>16</v>
      </c>
      <c r="AG64" s="380">
        <v>0</v>
      </c>
      <c r="AH64" s="380">
        <v>16</v>
      </c>
      <c r="AI64" s="5"/>
      <c r="AJ64" s="57">
        <f>AC64*U64</f>
        <v>52</v>
      </c>
      <c r="AK64" s="171">
        <v>4.2</v>
      </c>
      <c r="AL64" s="19">
        <v>2.2000000000000002</v>
      </c>
      <c r="AM64" s="19">
        <v>1</v>
      </c>
      <c r="AN64" s="91">
        <f>AK64+AM64</f>
        <v>5.2</v>
      </c>
      <c r="AO64" s="338" t="e">
        <f>#REF!</f>
        <v>#REF!</v>
      </c>
      <c r="AP64" s="11">
        <v>0</v>
      </c>
      <c r="AQ64" s="11">
        <v>10</v>
      </c>
      <c r="AR64" s="387">
        <f>100- ((AP64+AQ64)/(AC64*2))*100</f>
        <v>97.5</v>
      </c>
      <c r="AS64" s="388">
        <f>AU61</f>
        <v>133.762</v>
      </c>
      <c r="AT64" s="172">
        <f>AJ64+AK64+AL64+AM64</f>
        <v>59.400000000000006</v>
      </c>
      <c r="AU64" s="172">
        <f>AS64-AT64</f>
        <v>74.361999999999995</v>
      </c>
      <c r="AV64" s="5"/>
      <c r="AW64" s="57">
        <f>(AC64/W64)*100</f>
        <v>83.333333333333343</v>
      </c>
      <c r="AX64" s="19" t="s">
        <v>59</v>
      </c>
      <c r="AY64" s="91">
        <f>(AK64/(AJ64+AK64))*100</f>
        <v>7.4733096085409247</v>
      </c>
      <c r="AZ64" s="19">
        <f>(AN64/AJ64)*100</f>
        <v>10</v>
      </c>
      <c r="BA64" s="6"/>
      <c r="BB64" s="363" t="s">
        <v>76</v>
      </c>
      <c r="BC64" s="19" t="s">
        <v>76</v>
      </c>
      <c r="BD64" s="19" t="s">
        <v>76</v>
      </c>
    </row>
    <row r="65" spans="2:56" ht="15.75">
      <c r="B65" s="374" t="s">
        <v>121</v>
      </c>
      <c r="C65" s="2"/>
      <c r="D65" s="2"/>
      <c r="E65" s="6"/>
      <c r="F65" s="375"/>
      <c r="G65" s="2"/>
      <c r="H65" s="2"/>
      <c r="I65" s="2"/>
      <c r="J65" s="2"/>
      <c r="K65" s="2"/>
      <c r="L65" s="6"/>
      <c r="M65" s="375"/>
      <c r="N65" s="2"/>
      <c r="O65" s="6"/>
      <c r="P65" s="520">
        <f>D64-M64-N64-K64</f>
        <v>3</v>
      </c>
      <c r="Q65" s="6"/>
      <c r="R65" s="375"/>
      <c r="S65" s="213"/>
      <c r="T65" s="213"/>
      <c r="U65" s="213"/>
      <c r="V65" s="378"/>
      <c r="W65" s="517">
        <f>(P64-K64)*V64</f>
        <v>240</v>
      </c>
      <c r="X65" s="289"/>
      <c r="Y65" s="382"/>
      <c r="Z65" s="383"/>
      <c r="AA65" s="383"/>
      <c r="AB65" s="383"/>
      <c r="AC65" s="384"/>
      <c r="AD65" s="122"/>
      <c r="AE65" s="382"/>
      <c r="AF65" s="383"/>
      <c r="AG65" s="383"/>
      <c r="AH65" s="383"/>
      <c r="AI65" s="20"/>
      <c r="AJ65" s="436"/>
      <c r="AK65" s="386"/>
      <c r="AL65" s="378"/>
      <c r="AM65" s="378"/>
      <c r="AN65" s="378"/>
      <c r="AO65" s="289"/>
      <c r="AP65" s="347"/>
      <c r="AQ65" s="347"/>
      <c r="AR65" s="373"/>
      <c r="AS65" s="389"/>
      <c r="AT65" s="386"/>
      <c r="AU65" s="386"/>
      <c r="AV65" s="20"/>
      <c r="AW65" s="518">
        <f>(AC64/W65)*100</f>
        <v>83.333333333333343</v>
      </c>
      <c r="AX65" s="378"/>
      <c r="AY65" s="378"/>
      <c r="AZ65" s="378"/>
      <c r="BA65" s="289"/>
      <c r="BB65" s="375"/>
      <c r="BC65" s="2"/>
      <c r="BD65" s="2"/>
    </row>
    <row r="66" spans="2:56" ht="15.75" thickBot="1"/>
    <row r="67" spans="2:56">
      <c r="B67" s="57" t="s">
        <v>42</v>
      </c>
      <c r="C67" s="58" t="s">
        <v>2</v>
      </c>
      <c r="D67" s="59" t="s">
        <v>2</v>
      </c>
      <c r="E67" s="136"/>
      <c r="F67" s="718" t="s">
        <v>14</v>
      </c>
      <c r="G67" s="719"/>
      <c r="H67" s="719"/>
      <c r="I67" s="719"/>
      <c r="J67" s="719"/>
      <c r="K67" s="720"/>
      <c r="L67" s="19"/>
      <c r="M67" s="721" t="s">
        <v>43</v>
      </c>
      <c r="N67" s="722"/>
      <c r="O67" s="19"/>
      <c r="P67" s="91" t="s">
        <v>12</v>
      </c>
      <c r="Q67" s="136"/>
      <c r="R67" s="91" t="s">
        <v>24</v>
      </c>
      <c r="S67" s="718" t="s">
        <v>44</v>
      </c>
      <c r="T67" s="719"/>
      <c r="U67" s="720"/>
      <c r="V67" s="91" t="s">
        <v>39</v>
      </c>
      <c r="W67" s="137" t="s">
        <v>19</v>
      </c>
      <c r="X67" s="136" t="s">
        <v>10</v>
      </c>
      <c r="Y67" s="723" t="s">
        <v>15</v>
      </c>
      <c r="Z67" s="724"/>
      <c r="AA67" s="724"/>
      <c r="AB67" s="724"/>
      <c r="AC67" s="138" t="s">
        <v>19</v>
      </c>
      <c r="AD67" s="139"/>
      <c r="AE67" s="725" t="s">
        <v>55</v>
      </c>
      <c r="AF67" s="726"/>
      <c r="AG67" s="726"/>
      <c r="AH67" s="140" t="s">
        <v>57</v>
      </c>
      <c r="AI67" s="136"/>
      <c r="AJ67" s="141" t="s">
        <v>51</v>
      </c>
      <c r="AK67" s="142"/>
      <c r="AL67" s="143"/>
      <c r="AM67" s="144"/>
      <c r="AN67" s="91" t="s">
        <v>13</v>
      </c>
      <c r="AO67" s="136"/>
      <c r="AP67" s="743" t="s">
        <v>68</v>
      </c>
      <c r="AQ67" s="744"/>
      <c r="AR67" s="745"/>
      <c r="AS67" s="743" t="s">
        <v>52</v>
      </c>
      <c r="AT67" s="744"/>
      <c r="AU67" s="745"/>
      <c r="AV67" s="136"/>
      <c r="AW67" s="145" t="s">
        <v>32</v>
      </c>
      <c r="AX67" s="137" t="s">
        <v>32</v>
      </c>
      <c r="AY67" s="91" t="s">
        <v>29</v>
      </c>
      <c r="AZ67" s="91" t="s">
        <v>29</v>
      </c>
      <c r="BA67" s="136"/>
      <c r="BB67" s="19" t="s">
        <v>32</v>
      </c>
      <c r="BC67" s="19" t="s">
        <v>10</v>
      </c>
      <c r="BD67" s="146" t="s">
        <v>10</v>
      </c>
    </row>
    <row r="68" spans="2:56" ht="15.75" thickBot="1">
      <c r="B68" s="60" t="s">
        <v>10</v>
      </c>
      <c r="C68" s="49" t="s">
        <v>10</v>
      </c>
      <c r="D68" s="61" t="s">
        <v>12</v>
      </c>
      <c r="E68" s="5"/>
      <c r="F68" s="65" t="s">
        <v>4</v>
      </c>
      <c r="G68" s="65" t="s">
        <v>5</v>
      </c>
      <c r="H68" s="65" t="s">
        <v>6</v>
      </c>
      <c r="I68" s="65" t="s">
        <v>7</v>
      </c>
      <c r="J68" s="65" t="s">
        <v>9</v>
      </c>
      <c r="K68" s="65" t="s">
        <v>13</v>
      </c>
      <c r="L68" s="4"/>
      <c r="M68" s="67" t="s">
        <v>12</v>
      </c>
      <c r="N68" s="68" t="s">
        <v>46</v>
      </c>
      <c r="O68" s="3"/>
      <c r="P68" s="49" t="s">
        <v>3</v>
      </c>
      <c r="Q68" s="5"/>
      <c r="R68" s="49" t="s">
        <v>23</v>
      </c>
      <c r="S68" s="53" t="s">
        <v>16</v>
      </c>
      <c r="T68" s="49" t="s">
        <v>17</v>
      </c>
      <c r="U68" s="49" t="s">
        <v>45</v>
      </c>
      <c r="V68" s="49" t="s">
        <v>63</v>
      </c>
      <c r="W68" s="72" t="s">
        <v>21</v>
      </c>
      <c r="X68" s="5" t="s">
        <v>10</v>
      </c>
      <c r="Y68" s="713" t="s">
        <v>26</v>
      </c>
      <c r="Z68" s="714"/>
      <c r="AA68" s="714"/>
      <c r="AB68" s="715"/>
      <c r="AC68" s="39" t="s">
        <v>13</v>
      </c>
      <c r="AD68" s="8"/>
      <c r="AE68" s="716" t="s">
        <v>56</v>
      </c>
      <c r="AF68" s="717"/>
      <c r="AG68" s="717"/>
      <c r="AH68" s="82" t="s">
        <v>58</v>
      </c>
      <c r="AI68" s="5"/>
      <c r="AJ68" s="48" t="s">
        <v>33</v>
      </c>
      <c r="AK68" s="85" t="s">
        <v>27</v>
      </c>
      <c r="AL68" s="48" t="s">
        <v>35</v>
      </c>
      <c r="AM68" s="48" t="s">
        <v>36</v>
      </c>
      <c r="AN68" s="49" t="s">
        <v>40</v>
      </c>
      <c r="AO68" s="20"/>
      <c r="AP68" s="51"/>
      <c r="AQ68" s="52"/>
      <c r="AR68" s="53"/>
      <c r="AS68" s="51" t="s">
        <v>50</v>
      </c>
      <c r="AT68" s="336" t="s">
        <v>399</v>
      </c>
      <c r="AU68" s="53"/>
      <c r="AV68" s="5"/>
      <c r="AW68" s="76" t="s">
        <v>19</v>
      </c>
      <c r="AX68" s="72" t="s">
        <v>19</v>
      </c>
      <c r="AY68" s="49" t="s">
        <v>37</v>
      </c>
      <c r="AZ68" s="49" t="s">
        <v>38</v>
      </c>
      <c r="BA68" s="5"/>
      <c r="BB68" s="4" t="s">
        <v>19</v>
      </c>
      <c r="BC68" s="4" t="s">
        <v>37</v>
      </c>
      <c r="BD68" s="147" t="s">
        <v>38</v>
      </c>
    </row>
    <row r="69" spans="2:56" ht="15.75" thickBot="1">
      <c r="B69" s="62"/>
      <c r="C69" s="63"/>
      <c r="D69" s="64" t="s">
        <v>10</v>
      </c>
      <c r="E69" s="111"/>
      <c r="F69" s="148"/>
      <c r="G69" s="148"/>
      <c r="H69" s="148"/>
      <c r="I69" s="148" t="s">
        <v>8</v>
      </c>
      <c r="J69" s="148"/>
      <c r="K69" s="148"/>
      <c r="L69" s="16"/>
      <c r="M69" s="104" t="s">
        <v>20</v>
      </c>
      <c r="N69" s="148" t="s">
        <v>11</v>
      </c>
      <c r="O69" s="16"/>
      <c r="P69" s="63" t="s">
        <v>10</v>
      </c>
      <c r="Q69" s="111"/>
      <c r="R69" s="63"/>
      <c r="S69" s="149"/>
      <c r="T69" s="63"/>
      <c r="U69" s="63"/>
      <c r="V69" s="63" t="s">
        <v>18</v>
      </c>
      <c r="W69" s="150" t="s">
        <v>22</v>
      </c>
      <c r="X69" s="111"/>
      <c r="Y69" s="151" t="s">
        <v>16</v>
      </c>
      <c r="Z69" s="151" t="s">
        <v>17</v>
      </c>
      <c r="AA69" s="152" t="s">
        <v>25</v>
      </c>
      <c r="AB69" s="79" t="s">
        <v>28</v>
      </c>
      <c r="AC69" s="153"/>
      <c r="AD69" s="111"/>
      <c r="AE69" s="154" t="s">
        <v>16</v>
      </c>
      <c r="AF69" s="155" t="s">
        <v>17</v>
      </c>
      <c r="AG69" s="80" t="s">
        <v>28</v>
      </c>
      <c r="AH69" s="81" t="s">
        <v>28</v>
      </c>
      <c r="AI69" s="156"/>
      <c r="AJ69" s="63" t="s">
        <v>34</v>
      </c>
      <c r="AK69" s="157" t="s">
        <v>34</v>
      </c>
      <c r="AL69" s="63" t="s">
        <v>34</v>
      </c>
      <c r="AM69" s="63" t="s">
        <v>34</v>
      </c>
      <c r="AN69" s="63" t="s">
        <v>34</v>
      </c>
      <c r="AO69" s="111"/>
      <c r="AP69" s="158" t="s">
        <v>70</v>
      </c>
      <c r="AQ69" s="159" t="s">
        <v>69</v>
      </c>
      <c r="AR69" s="160" t="s">
        <v>71</v>
      </c>
      <c r="AS69" s="161" t="s">
        <v>48</v>
      </c>
      <c r="AT69" s="159" t="s">
        <v>47</v>
      </c>
      <c r="AU69" s="160" t="s">
        <v>49</v>
      </c>
      <c r="AV69" s="111"/>
      <c r="AW69" s="162" t="s">
        <v>29</v>
      </c>
      <c r="AX69" s="150" t="s">
        <v>29</v>
      </c>
      <c r="AY69" s="63"/>
      <c r="AZ69" s="63"/>
      <c r="BA69" s="111"/>
      <c r="BB69" s="163">
        <v>1</v>
      </c>
      <c r="BC69" s="164">
        <v>0</v>
      </c>
      <c r="BD69" s="115" t="s">
        <v>41</v>
      </c>
    </row>
    <row r="70" spans="2:56" ht="15.75" thickBot="1"/>
    <row r="71" spans="2:56" ht="16.5" thickBot="1">
      <c r="B71" s="17">
        <v>41317</v>
      </c>
      <c r="C71" s="15" t="s">
        <v>0</v>
      </c>
      <c r="D71" s="19">
        <v>8</v>
      </c>
      <c r="E71" s="6"/>
      <c r="F71" s="363">
        <v>0</v>
      </c>
      <c r="G71" s="19">
        <v>0</v>
      </c>
      <c r="H71" s="19">
        <v>0</v>
      </c>
      <c r="I71" s="19">
        <v>0</v>
      </c>
      <c r="J71" s="19">
        <v>0</v>
      </c>
      <c r="K71" s="19">
        <f>SUM(F71:J71)</f>
        <v>0</v>
      </c>
      <c r="L71" s="6"/>
      <c r="M71" s="363">
        <v>0</v>
      </c>
      <c r="N71" s="19">
        <v>3</v>
      </c>
      <c r="O71" s="6"/>
      <c r="P71" s="376">
        <f>D71-(M71+N71)</f>
        <v>5</v>
      </c>
      <c r="Q71" s="6"/>
      <c r="R71" s="221" t="s">
        <v>158</v>
      </c>
      <c r="S71" s="23">
        <v>0.128</v>
      </c>
      <c r="T71" s="23">
        <v>0.127</v>
      </c>
      <c r="U71" s="23">
        <f>S71+T71</f>
        <v>0.255</v>
      </c>
      <c r="V71" s="223">
        <v>80</v>
      </c>
      <c r="W71" s="91">
        <f>P71*V71</f>
        <v>400</v>
      </c>
      <c r="X71" s="6"/>
      <c r="Y71" s="379">
        <v>180</v>
      </c>
      <c r="Z71" s="380">
        <v>180</v>
      </c>
      <c r="AA71" s="380">
        <v>0</v>
      </c>
      <c r="AB71" s="380">
        <v>0</v>
      </c>
      <c r="AC71" s="381">
        <v>180</v>
      </c>
      <c r="AD71" s="197">
        <v>350</v>
      </c>
      <c r="AE71" s="379">
        <v>11</v>
      </c>
      <c r="AF71" s="380">
        <v>12</v>
      </c>
      <c r="AG71" s="380">
        <v>0</v>
      </c>
      <c r="AH71" s="380">
        <v>11</v>
      </c>
      <c r="AI71" s="5"/>
      <c r="AJ71" s="57">
        <f>AC71*U71</f>
        <v>45.9</v>
      </c>
      <c r="AK71" s="171">
        <v>3</v>
      </c>
      <c r="AL71" s="19">
        <v>2</v>
      </c>
      <c r="AM71" s="19">
        <v>0</v>
      </c>
      <c r="AN71" s="91">
        <f>AK71+AM71</f>
        <v>3</v>
      </c>
      <c r="AO71" s="338" t="e">
        <f>#REF!</f>
        <v>#REF!</v>
      </c>
      <c r="AP71" s="11">
        <v>0</v>
      </c>
      <c r="AQ71" s="11">
        <v>10</v>
      </c>
      <c r="AR71" s="387">
        <f>100- ((AP71+AQ71)/(AC71*2))*100</f>
        <v>97.222222222222229</v>
      </c>
      <c r="AS71" s="388">
        <f>AU64</f>
        <v>74.361999999999995</v>
      </c>
      <c r="AT71" s="172">
        <f>AJ71+AK71+AL71+AM71</f>
        <v>50.9</v>
      </c>
      <c r="AU71" s="172">
        <f>AS71-AT71</f>
        <v>23.461999999999996</v>
      </c>
      <c r="AV71" s="5"/>
      <c r="AW71" s="57">
        <f>(AC71/W71)*100</f>
        <v>45</v>
      </c>
      <c r="AX71" s="19" t="s">
        <v>59</v>
      </c>
      <c r="AY71" s="91">
        <f>(AK71/(AJ71+AK71))*100</f>
        <v>6.1349693251533743</v>
      </c>
      <c r="AZ71" s="19">
        <f>(AN71/AJ71)*100</f>
        <v>6.5359477124183014</v>
      </c>
      <c r="BA71" s="6"/>
      <c r="BB71" s="363" t="s">
        <v>76</v>
      </c>
      <c r="BC71" s="19" t="s">
        <v>76</v>
      </c>
      <c r="BD71" s="19" t="s">
        <v>76</v>
      </c>
    </row>
    <row r="72" spans="2:56" ht="15.75">
      <c r="B72" s="374" t="s">
        <v>137</v>
      </c>
      <c r="C72" s="2"/>
      <c r="D72" s="2"/>
      <c r="E72" s="6"/>
      <c r="F72" s="375"/>
      <c r="G72" s="2"/>
      <c r="H72" s="2"/>
      <c r="I72" s="2"/>
      <c r="J72" s="2"/>
      <c r="K72" s="2"/>
      <c r="L72" s="6"/>
      <c r="M72" s="375"/>
      <c r="N72" s="2"/>
      <c r="O72" s="6"/>
      <c r="P72" s="520">
        <f>D71-M71-N71-K71</f>
        <v>5</v>
      </c>
      <c r="Q72" s="6"/>
      <c r="R72" s="375"/>
      <c r="S72" s="213"/>
      <c r="T72" s="213"/>
      <c r="U72" s="213"/>
      <c r="V72" s="378"/>
      <c r="W72" s="517">
        <f>(P71-K71)*V71</f>
        <v>400</v>
      </c>
      <c r="X72" s="289"/>
      <c r="Y72" s="382"/>
      <c r="Z72" s="383"/>
      <c r="AA72" s="383"/>
      <c r="AB72" s="383"/>
      <c r="AC72" s="384"/>
      <c r="AD72" s="122"/>
      <c r="AE72" s="382"/>
      <c r="AF72" s="383"/>
      <c r="AG72" s="383"/>
      <c r="AH72" s="383"/>
      <c r="AI72" s="20"/>
      <c r="AJ72" s="436"/>
      <c r="AK72" s="386"/>
      <c r="AL72" s="378"/>
      <c r="AM72" s="378"/>
      <c r="AN72" s="378"/>
      <c r="AO72" s="289"/>
      <c r="AP72" s="347"/>
      <c r="AQ72" s="347"/>
      <c r="AR72" s="373"/>
      <c r="AS72" s="389"/>
      <c r="AT72" s="386"/>
      <c r="AU72" s="386"/>
      <c r="AV72" s="20"/>
      <c r="AW72" s="518">
        <f>(AC71/W72)*100</f>
        <v>45</v>
      </c>
      <c r="AX72" s="378"/>
      <c r="AY72" s="378"/>
      <c r="AZ72" s="378"/>
      <c r="BA72" s="289"/>
      <c r="BB72" s="375"/>
      <c r="BC72" s="2"/>
      <c r="BD72" s="2"/>
    </row>
    <row r="73" spans="2:56" ht="15.75" thickBot="1"/>
    <row r="74" spans="2:56">
      <c r="B74" s="57" t="s">
        <v>42</v>
      </c>
      <c r="C74" s="58" t="s">
        <v>2</v>
      </c>
      <c r="D74" s="59" t="s">
        <v>2</v>
      </c>
      <c r="E74" s="136"/>
      <c r="F74" s="718" t="s">
        <v>14</v>
      </c>
      <c r="G74" s="719"/>
      <c r="H74" s="719"/>
      <c r="I74" s="719"/>
      <c r="J74" s="719"/>
      <c r="K74" s="720"/>
      <c r="L74" s="19"/>
      <c r="M74" s="721" t="s">
        <v>43</v>
      </c>
      <c r="N74" s="722"/>
      <c r="O74" s="19"/>
      <c r="P74" s="91" t="s">
        <v>12</v>
      </c>
      <c r="Q74" s="136"/>
      <c r="R74" s="91" t="s">
        <v>24</v>
      </c>
      <c r="S74" s="718" t="s">
        <v>44</v>
      </c>
      <c r="T74" s="719"/>
      <c r="U74" s="720"/>
      <c r="V74" s="91" t="s">
        <v>39</v>
      </c>
      <c r="W74" s="137" t="s">
        <v>19</v>
      </c>
      <c r="X74" s="136" t="s">
        <v>10</v>
      </c>
      <c r="Y74" s="723" t="s">
        <v>15</v>
      </c>
      <c r="Z74" s="724"/>
      <c r="AA74" s="724"/>
      <c r="AB74" s="724"/>
      <c r="AC74" s="138" t="s">
        <v>19</v>
      </c>
      <c r="AD74" s="139"/>
      <c r="AE74" s="725" t="s">
        <v>55</v>
      </c>
      <c r="AF74" s="726"/>
      <c r="AG74" s="726"/>
      <c r="AH74" s="140" t="s">
        <v>57</v>
      </c>
      <c r="AI74" s="136"/>
      <c r="AJ74" s="141" t="s">
        <v>51</v>
      </c>
      <c r="AK74" s="142"/>
      <c r="AL74" s="143"/>
      <c r="AM74" s="144"/>
      <c r="AN74" s="91" t="s">
        <v>13</v>
      </c>
      <c r="AO74" s="136"/>
      <c r="AP74" s="743" t="s">
        <v>68</v>
      </c>
      <c r="AQ74" s="744"/>
      <c r="AR74" s="745"/>
      <c r="AS74" s="743" t="s">
        <v>52</v>
      </c>
      <c r="AT74" s="744"/>
      <c r="AU74" s="745"/>
      <c r="AV74" s="136"/>
      <c r="AW74" s="145" t="s">
        <v>32</v>
      </c>
      <c r="AX74" s="137" t="s">
        <v>32</v>
      </c>
      <c r="AY74" s="91" t="s">
        <v>29</v>
      </c>
      <c r="AZ74" s="91" t="s">
        <v>29</v>
      </c>
      <c r="BA74" s="136"/>
      <c r="BB74" s="19" t="s">
        <v>32</v>
      </c>
      <c r="BC74" s="19" t="s">
        <v>10</v>
      </c>
      <c r="BD74" s="146" t="s">
        <v>10</v>
      </c>
    </row>
    <row r="75" spans="2:56" ht="15.75" thickBot="1">
      <c r="B75" s="60" t="s">
        <v>10</v>
      </c>
      <c r="C75" s="49" t="s">
        <v>10</v>
      </c>
      <c r="D75" s="61" t="s">
        <v>12</v>
      </c>
      <c r="E75" s="5"/>
      <c r="F75" s="65" t="s">
        <v>4</v>
      </c>
      <c r="G75" s="65" t="s">
        <v>5</v>
      </c>
      <c r="H75" s="65" t="s">
        <v>6</v>
      </c>
      <c r="I75" s="65" t="s">
        <v>7</v>
      </c>
      <c r="J75" s="65" t="s">
        <v>9</v>
      </c>
      <c r="K75" s="65" t="s">
        <v>13</v>
      </c>
      <c r="L75" s="4"/>
      <c r="M75" s="67" t="s">
        <v>12</v>
      </c>
      <c r="N75" s="68" t="s">
        <v>46</v>
      </c>
      <c r="O75" s="3"/>
      <c r="P75" s="49" t="s">
        <v>3</v>
      </c>
      <c r="Q75" s="5"/>
      <c r="R75" s="49" t="s">
        <v>23</v>
      </c>
      <c r="S75" s="53" t="s">
        <v>16</v>
      </c>
      <c r="T75" s="49" t="s">
        <v>17</v>
      </c>
      <c r="U75" s="49" t="s">
        <v>45</v>
      </c>
      <c r="V75" s="49" t="s">
        <v>63</v>
      </c>
      <c r="W75" s="72" t="s">
        <v>21</v>
      </c>
      <c r="X75" s="5" t="s">
        <v>10</v>
      </c>
      <c r="Y75" s="713" t="s">
        <v>26</v>
      </c>
      <c r="Z75" s="714"/>
      <c r="AA75" s="714"/>
      <c r="AB75" s="715"/>
      <c r="AC75" s="39" t="s">
        <v>13</v>
      </c>
      <c r="AD75" s="8"/>
      <c r="AE75" s="716" t="s">
        <v>56</v>
      </c>
      <c r="AF75" s="717"/>
      <c r="AG75" s="717"/>
      <c r="AH75" s="82" t="s">
        <v>58</v>
      </c>
      <c r="AI75" s="5"/>
      <c r="AJ75" s="48" t="s">
        <v>33</v>
      </c>
      <c r="AK75" s="85" t="s">
        <v>27</v>
      </c>
      <c r="AL75" s="48" t="s">
        <v>35</v>
      </c>
      <c r="AM75" s="48" t="s">
        <v>36</v>
      </c>
      <c r="AN75" s="49" t="s">
        <v>40</v>
      </c>
      <c r="AO75" s="20"/>
      <c r="AP75" s="51"/>
      <c r="AQ75" s="52"/>
      <c r="AR75" s="53"/>
      <c r="AS75" s="51" t="s">
        <v>50</v>
      </c>
      <c r="AT75" s="336" t="s">
        <v>347</v>
      </c>
      <c r="AU75" s="53"/>
      <c r="AV75" s="5"/>
      <c r="AW75" s="76" t="s">
        <v>19</v>
      </c>
      <c r="AX75" s="72" t="s">
        <v>19</v>
      </c>
      <c r="AY75" s="49" t="s">
        <v>37</v>
      </c>
      <c r="AZ75" s="49" t="s">
        <v>38</v>
      </c>
      <c r="BA75" s="5"/>
      <c r="BB75" s="4" t="s">
        <v>19</v>
      </c>
      <c r="BC75" s="4" t="s">
        <v>37</v>
      </c>
      <c r="BD75" s="147" t="s">
        <v>38</v>
      </c>
    </row>
    <row r="76" spans="2:56" ht="15.75" thickBot="1">
      <c r="B76" s="62"/>
      <c r="C76" s="63"/>
      <c r="D76" s="64" t="s">
        <v>10</v>
      </c>
      <c r="E76" s="111"/>
      <c r="F76" s="148"/>
      <c r="G76" s="148"/>
      <c r="H76" s="148"/>
      <c r="I76" s="148" t="s">
        <v>8</v>
      </c>
      <c r="J76" s="148"/>
      <c r="K76" s="148"/>
      <c r="L76" s="16"/>
      <c r="M76" s="104" t="s">
        <v>20</v>
      </c>
      <c r="N76" s="148" t="s">
        <v>11</v>
      </c>
      <c r="O76" s="16"/>
      <c r="P76" s="63" t="s">
        <v>10</v>
      </c>
      <c r="Q76" s="111"/>
      <c r="R76" s="63"/>
      <c r="S76" s="149"/>
      <c r="T76" s="63"/>
      <c r="U76" s="63"/>
      <c r="V76" s="63" t="s">
        <v>18</v>
      </c>
      <c r="W76" s="150" t="s">
        <v>22</v>
      </c>
      <c r="X76" s="111"/>
      <c r="Y76" s="151" t="s">
        <v>16</v>
      </c>
      <c r="Z76" s="151" t="s">
        <v>17</v>
      </c>
      <c r="AA76" s="152" t="s">
        <v>25</v>
      </c>
      <c r="AB76" s="79" t="s">
        <v>28</v>
      </c>
      <c r="AC76" s="153"/>
      <c r="AD76" s="111"/>
      <c r="AE76" s="154" t="s">
        <v>16</v>
      </c>
      <c r="AF76" s="155" t="s">
        <v>17</v>
      </c>
      <c r="AG76" s="80" t="s">
        <v>28</v>
      </c>
      <c r="AH76" s="81" t="s">
        <v>28</v>
      </c>
      <c r="AI76" s="156"/>
      <c r="AJ76" s="63" t="s">
        <v>34</v>
      </c>
      <c r="AK76" s="157" t="s">
        <v>34</v>
      </c>
      <c r="AL76" s="63" t="s">
        <v>34</v>
      </c>
      <c r="AM76" s="63" t="s">
        <v>34</v>
      </c>
      <c r="AN76" s="63" t="s">
        <v>34</v>
      </c>
      <c r="AO76" s="111"/>
      <c r="AP76" s="158" t="s">
        <v>70</v>
      </c>
      <c r="AQ76" s="159" t="s">
        <v>69</v>
      </c>
      <c r="AR76" s="160" t="s">
        <v>71</v>
      </c>
      <c r="AS76" s="161" t="s">
        <v>48</v>
      </c>
      <c r="AT76" s="159" t="s">
        <v>47</v>
      </c>
      <c r="AU76" s="160" t="s">
        <v>49</v>
      </c>
      <c r="AV76" s="111"/>
      <c r="AW76" s="162" t="s">
        <v>29</v>
      </c>
      <c r="AX76" s="150" t="s">
        <v>29</v>
      </c>
      <c r="AY76" s="63"/>
      <c r="AZ76" s="63"/>
      <c r="BA76" s="111"/>
      <c r="BB76" s="163">
        <v>1</v>
      </c>
      <c r="BC76" s="164">
        <v>0</v>
      </c>
      <c r="BD76" s="115" t="s">
        <v>41</v>
      </c>
    </row>
    <row r="77" spans="2:56" ht="16.5" thickBot="1">
      <c r="B77" s="17">
        <v>41317</v>
      </c>
      <c r="C77" s="15" t="s">
        <v>1</v>
      </c>
      <c r="D77" s="19">
        <v>7.5</v>
      </c>
      <c r="E77" s="6"/>
      <c r="F77" s="363">
        <v>0</v>
      </c>
      <c r="G77" s="19">
        <v>0</v>
      </c>
      <c r="H77" s="19">
        <v>0</v>
      </c>
      <c r="I77" s="19">
        <v>0</v>
      </c>
      <c r="J77" s="19">
        <v>0</v>
      </c>
      <c r="K77" s="19">
        <f>SUM(F77:J77)</f>
        <v>0</v>
      </c>
      <c r="L77" s="6"/>
      <c r="M77" s="363">
        <v>4.5</v>
      </c>
      <c r="N77" s="19">
        <v>0</v>
      </c>
      <c r="O77" s="6"/>
      <c r="P77" s="376">
        <f>D77-(M77+N77)</f>
        <v>3</v>
      </c>
      <c r="Q77" s="6"/>
      <c r="R77" s="221" t="s">
        <v>403</v>
      </c>
      <c r="S77" s="23">
        <v>0.36</v>
      </c>
      <c r="T77" s="23">
        <v>0.36099999999999999</v>
      </c>
      <c r="U77" s="23">
        <f>S77+T77</f>
        <v>0.72099999999999997</v>
      </c>
      <c r="V77" s="223">
        <v>60</v>
      </c>
      <c r="W77" s="91">
        <f>P77*V77</f>
        <v>180</v>
      </c>
      <c r="X77" s="6"/>
      <c r="Y77" s="379">
        <v>125</v>
      </c>
      <c r="Z77" s="380">
        <v>125</v>
      </c>
      <c r="AA77" s="380">
        <v>0</v>
      </c>
      <c r="AB77" s="380">
        <v>0</v>
      </c>
      <c r="AC77" s="381">
        <v>125</v>
      </c>
      <c r="AD77" s="197"/>
      <c r="AE77" s="379">
        <v>22</v>
      </c>
      <c r="AF77" s="380">
        <v>11</v>
      </c>
      <c r="AG77" s="380">
        <v>0</v>
      </c>
      <c r="AH77" s="380">
        <v>15</v>
      </c>
      <c r="AI77" s="5"/>
      <c r="AJ77" s="57">
        <f>AC77*U77</f>
        <v>90.125</v>
      </c>
      <c r="AK77" s="171">
        <v>12</v>
      </c>
      <c r="AL77" s="19">
        <v>7.2</v>
      </c>
      <c r="AM77" s="19">
        <v>1.5</v>
      </c>
      <c r="AN77" s="91">
        <f>AK77+AM77</f>
        <v>13.5</v>
      </c>
      <c r="AO77" s="338" t="e">
        <f>#REF!</f>
        <v>#REF!</v>
      </c>
      <c r="AP77" s="11">
        <v>0</v>
      </c>
      <c r="AQ77" s="11">
        <v>10</v>
      </c>
      <c r="AR77" s="387">
        <f>100- ((AP77+AQ77)/(AC77*2))*100</f>
        <v>96</v>
      </c>
      <c r="AS77" s="388">
        <v>680</v>
      </c>
      <c r="AT77" s="172">
        <f>AJ77+AK77+AL77+AM77</f>
        <v>110.825</v>
      </c>
      <c r="AU77" s="172">
        <f>AS77-AT77</f>
        <v>569.17499999999995</v>
      </c>
      <c r="AV77" s="5"/>
      <c r="AW77" s="57">
        <f>(AC77/W77)*100</f>
        <v>69.444444444444443</v>
      </c>
      <c r="AX77" s="19" t="s">
        <v>59</v>
      </c>
      <c r="AY77" s="91">
        <f>(AK77/(AJ77+AK77))*100</f>
        <v>11.750305997552021</v>
      </c>
      <c r="AZ77" s="19">
        <f>(AN77/AJ77)*100</f>
        <v>14.979195561719832</v>
      </c>
      <c r="BA77" s="6"/>
      <c r="BB77" s="363" t="s">
        <v>76</v>
      </c>
      <c r="BC77" s="19" t="s">
        <v>76</v>
      </c>
      <c r="BD77" s="19" t="s">
        <v>76</v>
      </c>
    </row>
    <row r="78" spans="2:56" ht="15.75">
      <c r="B78" s="374" t="s">
        <v>121</v>
      </c>
      <c r="C78" s="2"/>
      <c r="D78" s="2"/>
      <c r="E78" s="6"/>
      <c r="F78" s="375"/>
      <c r="G78" s="2"/>
      <c r="H78" s="2"/>
      <c r="I78" s="2"/>
      <c r="J78" s="2"/>
      <c r="K78" s="2"/>
      <c r="L78" s="6"/>
      <c r="M78" s="375"/>
      <c r="N78" s="2"/>
      <c r="O78" s="6"/>
      <c r="P78" s="520">
        <f>D77-M77-N77-K77</f>
        <v>3</v>
      </c>
      <c r="Q78" s="6"/>
      <c r="R78" s="375"/>
      <c r="S78" s="213"/>
      <c r="T78" s="213"/>
      <c r="U78" s="213"/>
      <c r="V78" s="378"/>
      <c r="W78" s="517">
        <f>(P77-K77)*V77</f>
        <v>180</v>
      </c>
      <c r="X78" s="289"/>
      <c r="Y78" s="382"/>
      <c r="Z78" s="383"/>
      <c r="AA78" s="383"/>
      <c r="AB78" s="383"/>
      <c r="AC78" s="384"/>
      <c r="AD78" s="122"/>
      <c r="AE78" s="382"/>
      <c r="AF78" s="383"/>
      <c r="AG78" s="383"/>
      <c r="AH78" s="383"/>
      <c r="AI78" s="20"/>
      <c r="AJ78" s="436"/>
      <c r="AK78" s="386"/>
      <c r="AL78" s="378"/>
      <c r="AM78" s="378"/>
      <c r="AN78" s="378"/>
      <c r="AO78" s="289"/>
      <c r="AP78" s="347"/>
      <c r="AQ78" s="347"/>
      <c r="AR78" s="373"/>
      <c r="AS78" s="389"/>
      <c r="AT78" s="386"/>
      <c r="AU78" s="386"/>
      <c r="AV78" s="20"/>
      <c r="AW78" s="518">
        <f>(AC77/W78)*100</f>
        <v>69.444444444444443</v>
      </c>
      <c r="AX78" s="378"/>
      <c r="AY78" s="378"/>
      <c r="AZ78" s="378"/>
      <c r="BA78" s="289"/>
      <c r="BB78" s="375"/>
      <c r="BC78" s="2"/>
      <c r="BD78" s="2"/>
    </row>
    <row r="79" spans="2:56" ht="15.75" thickBot="1"/>
    <row r="80" spans="2:56" ht="16.5" thickBot="1">
      <c r="B80" s="17">
        <v>41318</v>
      </c>
      <c r="C80" s="15" t="s">
        <v>0</v>
      </c>
      <c r="D80" s="19">
        <v>8</v>
      </c>
      <c r="E80" s="6"/>
      <c r="F80" s="363">
        <v>0</v>
      </c>
      <c r="G80" s="19">
        <v>0</v>
      </c>
      <c r="H80" s="19">
        <v>0</v>
      </c>
      <c r="I80" s="19">
        <v>0</v>
      </c>
      <c r="J80" s="19">
        <v>0</v>
      </c>
      <c r="K80" s="19">
        <f>SUM(F80:J80)</f>
        <v>0</v>
      </c>
      <c r="L80" s="6"/>
      <c r="M80" s="363">
        <v>0</v>
      </c>
      <c r="N80" s="19">
        <v>3</v>
      </c>
      <c r="O80" s="6"/>
      <c r="P80" s="376">
        <f>D80-(M80+N80)</f>
        <v>5</v>
      </c>
      <c r="Q80" s="6"/>
      <c r="R80" s="221" t="s">
        <v>403</v>
      </c>
      <c r="S80" s="23">
        <v>0.36</v>
      </c>
      <c r="T80" s="23">
        <v>0.36099999999999999</v>
      </c>
      <c r="U80" s="23">
        <f>S80+T80</f>
        <v>0.72099999999999997</v>
      </c>
      <c r="V80" s="223">
        <v>60</v>
      </c>
      <c r="W80" s="91">
        <f>P80*V80</f>
        <v>300</v>
      </c>
      <c r="X80" s="6"/>
      <c r="Y80" s="379">
        <v>200</v>
      </c>
      <c r="Z80" s="380">
        <v>200</v>
      </c>
      <c r="AA80" s="380">
        <v>0</v>
      </c>
      <c r="AB80" s="380">
        <v>0</v>
      </c>
      <c r="AC80" s="381">
        <v>200</v>
      </c>
      <c r="AD80" s="197">
        <v>350</v>
      </c>
      <c r="AE80" s="379">
        <v>11</v>
      </c>
      <c r="AF80" s="380">
        <v>12</v>
      </c>
      <c r="AG80" s="380">
        <v>0</v>
      </c>
      <c r="AH80" s="380">
        <v>11</v>
      </c>
      <c r="AI80" s="5"/>
      <c r="AJ80" s="57">
        <f>AC80*U80</f>
        <v>144.19999999999999</v>
      </c>
      <c r="AK80" s="171">
        <v>8.3800000000000008</v>
      </c>
      <c r="AL80" s="19">
        <v>6.65</v>
      </c>
      <c r="AM80" s="19">
        <v>0</v>
      </c>
      <c r="AN80" s="91">
        <f>AK80+AM80</f>
        <v>8.3800000000000008</v>
      </c>
      <c r="AO80" s="338" t="e">
        <f>#REF!</f>
        <v>#REF!</v>
      </c>
      <c r="AP80" s="11">
        <v>0</v>
      </c>
      <c r="AQ80" s="11">
        <v>10</v>
      </c>
      <c r="AR80" s="387">
        <f>100- ((AP80+AQ80)/(AC80*2))*100</f>
        <v>97.5</v>
      </c>
      <c r="AS80" s="388">
        <f>AU77</f>
        <v>569.17499999999995</v>
      </c>
      <c r="AT80" s="172">
        <f>AJ80+AK80+AL80+AM80</f>
        <v>159.22999999999999</v>
      </c>
      <c r="AU80" s="172">
        <f>AS80-AT80</f>
        <v>409.94499999999994</v>
      </c>
      <c r="AV80" s="5"/>
      <c r="AW80" s="57">
        <f>(AC80/W80)*100</f>
        <v>66.666666666666657</v>
      </c>
      <c r="AX80" s="19" t="s">
        <v>59</v>
      </c>
      <c r="AY80" s="91">
        <f>(AK80/(AJ80+AK80))*100</f>
        <v>5.4922008126884272</v>
      </c>
      <c r="AZ80" s="19">
        <f>(AN80/AJ80)*100</f>
        <v>5.811373092926492</v>
      </c>
      <c r="BA80" s="6"/>
      <c r="BB80" s="363" t="s">
        <v>76</v>
      </c>
      <c r="BC80" s="19" t="s">
        <v>76</v>
      </c>
      <c r="BD80" s="19" t="s">
        <v>76</v>
      </c>
    </row>
    <row r="81" spans="2:56" ht="15.75">
      <c r="B81" s="374" t="s">
        <v>137</v>
      </c>
      <c r="C81" s="2"/>
      <c r="D81" s="2"/>
      <c r="E81" s="6"/>
      <c r="F81" s="375"/>
      <c r="G81" s="2"/>
      <c r="H81" s="2"/>
      <c r="I81" s="2"/>
      <c r="J81" s="2"/>
      <c r="K81" s="2"/>
      <c r="L81" s="6"/>
      <c r="M81" s="375"/>
      <c r="N81" s="2"/>
      <c r="O81" s="6"/>
      <c r="P81" s="520">
        <f>D80-M80-N80-K80</f>
        <v>5</v>
      </c>
      <c r="Q81" s="6"/>
      <c r="R81" s="375"/>
      <c r="S81" s="213"/>
      <c r="T81" s="213"/>
      <c r="U81" s="213"/>
      <c r="V81" s="378"/>
      <c r="W81" s="517">
        <f>(P80-K80)*V80</f>
        <v>300</v>
      </c>
      <c r="X81" s="289"/>
      <c r="Y81" s="382"/>
      <c r="Z81" s="383"/>
      <c r="AA81" s="383"/>
      <c r="AB81" s="383"/>
      <c r="AC81" s="384"/>
      <c r="AD81" s="122"/>
      <c r="AE81" s="382"/>
      <c r="AF81" s="383"/>
      <c r="AG81" s="383"/>
      <c r="AH81" s="383"/>
      <c r="AI81" s="20"/>
      <c r="AJ81" s="436"/>
      <c r="AK81" s="386"/>
      <c r="AL81" s="378"/>
      <c r="AM81" s="378"/>
      <c r="AN81" s="378"/>
      <c r="AO81" s="289"/>
      <c r="AP81" s="347"/>
      <c r="AQ81" s="347"/>
      <c r="AR81" s="373"/>
      <c r="AS81" s="389"/>
      <c r="AT81" s="386"/>
      <c r="AU81" s="386"/>
      <c r="AV81" s="20"/>
      <c r="AW81" s="518">
        <f>(AC80/W81)*100</f>
        <v>66.666666666666657</v>
      </c>
      <c r="AX81" s="378"/>
      <c r="AY81" s="378"/>
      <c r="AZ81" s="378"/>
      <c r="BA81" s="289"/>
      <c r="BB81" s="375"/>
      <c r="BC81" s="2"/>
      <c r="BD81" s="2"/>
    </row>
    <row r="82" spans="2:56" ht="15.75" thickBot="1"/>
    <row r="83" spans="2:56">
      <c r="B83" s="57" t="s">
        <v>42</v>
      </c>
      <c r="C83" s="58" t="s">
        <v>2</v>
      </c>
      <c r="D83" s="59" t="s">
        <v>2</v>
      </c>
      <c r="E83" s="136"/>
      <c r="F83" s="718" t="s">
        <v>14</v>
      </c>
      <c r="G83" s="719"/>
      <c r="H83" s="719"/>
      <c r="I83" s="719"/>
      <c r="J83" s="719"/>
      <c r="K83" s="720"/>
      <c r="L83" s="19"/>
      <c r="M83" s="721" t="s">
        <v>43</v>
      </c>
      <c r="N83" s="722"/>
      <c r="O83" s="19"/>
      <c r="P83" s="91" t="s">
        <v>12</v>
      </c>
      <c r="Q83" s="136"/>
      <c r="R83" s="91" t="s">
        <v>24</v>
      </c>
      <c r="S83" s="718" t="s">
        <v>44</v>
      </c>
      <c r="T83" s="719"/>
      <c r="U83" s="720"/>
      <c r="V83" s="91" t="s">
        <v>39</v>
      </c>
      <c r="W83" s="137" t="s">
        <v>19</v>
      </c>
      <c r="X83" s="136" t="s">
        <v>10</v>
      </c>
      <c r="Y83" s="723" t="s">
        <v>15</v>
      </c>
      <c r="Z83" s="724"/>
      <c r="AA83" s="724"/>
      <c r="AB83" s="724"/>
      <c r="AC83" s="138" t="s">
        <v>19</v>
      </c>
      <c r="AD83" s="139"/>
      <c r="AE83" s="725" t="s">
        <v>55</v>
      </c>
      <c r="AF83" s="726"/>
      <c r="AG83" s="726"/>
      <c r="AH83" s="140" t="s">
        <v>57</v>
      </c>
      <c r="AI83" s="136"/>
      <c r="AJ83" s="141" t="s">
        <v>51</v>
      </c>
      <c r="AK83" s="142"/>
      <c r="AL83" s="143"/>
      <c r="AM83" s="144"/>
      <c r="AN83" s="91" t="s">
        <v>13</v>
      </c>
      <c r="AO83" s="136"/>
      <c r="AP83" s="743" t="s">
        <v>68</v>
      </c>
      <c r="AQ83" s="744"/>
      <c r="AR83" s="745"/>
      <c r="AS83" s="743" t="s">
        <v>52</v>
      </c>
      <c r="AT83" s="744"/>
      <c r="AU83" s="745"/>
      <c r="AV83" s="136"/>
      <c r="AW83" s="145" t="s">
        <v>32</v>
      </c>
      <c r="AX83" s="137" t="s">
        <v>32</v>
      </c>
      <c r="AY83" s="91" t="s">
        <v>29</v>
      </c>
      <c r="AZ83" s="91" t="s">
        <v>29</v>
      </c>
      <c r="BA83" s="136"/>
      <c r="BB83" s="19" t="s">
        <v>32</v>
      </c>
      <c r="BC83" s="19" t="s">
        <v>10</v>
      </c>
      <c r="BD83" s="146" t="s">
        <v>10</v>
      </c>
    </row>
    <row r="84" spans="2:56" ht="15.75" thickBot="1">
      <c r="B84" s="60" t="s">
        <v>10</v>
      </c>
      <c r="C84" s="49" t="s">
        <v>10</v>
      </c>
      <c r="D84" s="61" t="s">
        <v>12</v>
      </c>
      <c r="E84" s="5"/>
      <c r="F84" s="65" t="s">
        <v>4</v>
      </c>
      <c r="G84" s="65" t="s">
        <v>5</v>
      </c>
      <c r="H84" s="65" t="s">
        <v>6</v>
      </c>
      <c r="I84" s="65" t="s">
        <v>7</v>
      </c>
      <c r="J84" s="65" t="s">
        <v>9</v>
      </c>
      <c r="K84" s="65" t="s">
        <v>13</v>
      </c>
      <c r="L84" s="4"/>
      <c r="M84" s="67" t="s">
        <v>12</v>
      </c>
      <c r="N84" s="68" t="s">
        <v>46</v>
      </c>
      <c r="O84" s="3"/>
      <c r="P84" s="49" t="s">
        <v>3</v>
      </c>
      <c r="Q84" s="5"/>
      <c r="R84" s="49" t="s">
        <v>23</v>
      </c>
      <c r="S84" s="53" t="s">
        <v>16</v>
      </c>
      <c r="T84" s="49" t="s">
        <v>17</v>
      </c>
      <c r="U84" s="49" t="s">
        <v>45</v>
      </c>
      <c r="V84" s="49" t="s">
        <v>63</v>
      </c>
      <c r="W84" s="72" t="s">
        <v>21</v>
      </c>
      <c r="X84" s="5" t="s">
        <v>10</v>
      </c>
      <c r="Y84" s="713" t="s">
        <v>26</v>
      </c>
      <c r="Z84" s="714"/>
      <c r="AA84" s="714"/>
      <c r="AB84" s="715"/>
      <c r="AC84" s="39" t="s">
        <v>13</v>
      </c>
      <c r="AD84" s="8"/>
      <c r="AE84" s="716" t="s">
        <v>56</v>
      </c>
      <c r="AF84" s="717"/>
      <c r="AG84" s="717"/>
      <c r="AH84" s="82" t="s">
        <v>58</v>
      </c>
      <c r="AI84" s="5"/>
      <c r="AJ84" s="48" t="s">
        <v>33</v>
      </c>
      <c r="AK84" s="85" t="s">
        <v>27</v>
      </c>
      <c r="AL84" s="48" t="s">
        <v>35</v>
      </c>
      <c r="AM84" s="48" t="s">
        <v>36</v>
      </c>
      <c r="AN84" s="49" t="s">
        <v>40</v>
      </c>
      <c r="AO84" s="20"/>
      <c r="AP84" s="51"/>
      <c r="AQ84" s="52"/>
      <c r="AR84" s="53"/>
      <c r="AS84" s="51" t="s">
        <v>50</v>
      </c>
      <c r="AT84" s="336" t="s">
        <v>400</v>
      </c>
      <c r="AU84" s="53"/>
      <c r="AV84" s="5"/>
      <c r="AW84" s="76" t="s">
        <v>19</v>
      </c>
      <c r="AX84" s="72" t="s">
        <v>19</v>
      </c>
      <c r="AY84" s="49" t="s">
        <v>37</v>
      </c>
      <c r="AZ84" s="49" t="s">
        <v>38</v>
      </c>
      <c r="BA84" s="5"/>
      <c r="BB84" s="4" t="s">
        <v>19</v>
      </c>
      <c r="BC84" s="4" t="s">
        <v>37</v>
      </c>
      <c r="BD84" s="147" t="s">
        <v>38</v>
      </c>
    </row>
    <row r="85" spans="2:56" ht="15.75" thickBot="1">
      <c r="B85" s="62"/>
      <c r="C85" s="63"/>
      <c r="D85" s="64" t="s">
        <v>10</v>
      </c>
      <c r="E85" s="111"/>
      <c r="F85" s="148"/>
      <c r="G85" s="148"/>
      <c r="H85" s="148"/>
      <c r="I85" s="148" t="s">
        <v>8</v>
      </c>
      <c r="J85" s="148"/>
      <c r="K85" s="148"/>
      <c r="L85" s="16"/>
      <c r="M85" s="104" t="s">
        <v>20</v>
      </c>
      <c r="N85" s="148" t="s">
        <v>11</v>
      </c>
      <c r="O85" s="16"/>
      <c r="P85" s="63" t="s">
        <v>10</v>
      </c>
      <c r="Q85" s="111"/>
      <c r="R85" s="63"/>
      <c r="S85" s="149"/>
      <c r="T85" s="63"/>
      <c r="U85" s="63"/>
      <c r="V85" s="63" t="s">
        <v>18</v>
      </c>
      <c r="W85" s="150" t="s">
        <v>22</v>
      </c>
      <c r="X85" s="111"/>
      <c r="Y85" s="151" t="s">
        <v>16</v>
      </c>
      <c r="Z85" s="151" t="s">
        <v>17</v>
      </c>
      <c r="AA85" s="152" t="s">
        <v>25</v>
      </c>
      <c r="AB85" s="79" t="s">
        <v>28</v>
      </c>
      <c r="AC85" s="153"/>
      <c r="AD85" s="111"/>
      <c r="AE85" s="154" t="s">
        <v>16</v>
      </c>
      <c r="AF85" s="155" t="s">
        <v>17</v>
      </c>
      <c r="AG85" s="80" t="s">
        <v>28</v>
      </c>
      <c r="AH85" s="81" t="s">
        <v>28</v>
      </c>
      <c r="AI85" s="156"/>
      <c r="AJ85" s="63" t="s">
        <v>34</v>
      </c>
      <c r="AK85" s="157" t="s">
        <v>34</v>
      </c>
      <c r="AL85" s="63" t="s">
        <v>34</v>
      </c>
      <c r="AM85" s="63" t="s">
        <v>34</v>
      </c>
      <c r="AN85" s="63" t="s">
        <v>34</v>
      </c>
      <c r="AO85" s="111"/>
      <c r="AP85" s="158" t="s">
        <v>70</v>
      </c>
      <c r="AQ85" s="159" t="s">
        <v>69</v>
      </c>
      <c r="AR85" s="160" t="s">
        <v>71</v>
      </c>
      <c r="AS85" s="161" t="s">
        <v>48</v>
      </c>
      <c r="AT85" s="159" t="s">
        <v>47</v>
      </c>
      <c r="AU85" s="160" t="s">
        <v>49</v>
      </c>
      <c r="AV85" s="111"/>
      <c r="AW85" s="162" t="s">
        <v>29</v>
      </c>
      <c r="AX85" s="150" t="s">
        <v>29</v>
      </c>
      <c r="AY85" s="63"/>
      <c r="AZ85" s="63"/>
      <c r="BA85" s="111"/>
      <c r="BB85" s="163">
        <v>1</v>
      </c>
      <c r="BC85" s="164">
        <v>0</v>
      </c>
      <c r="BD85" s="115" t="s">
        <v>41</v>
      </c>
    </row>
    <row r="86" spans="2:56" ht="15.75" thickBot="1"/>
    <row r="87" spans="2:56" ht="16.5" thickBot="1">
      <c r="B87" s="17">
        <v>41319</v>
      </c>
      <c r="C87" s="15" t="s">
        <v>0</v>
      </c>
      <c r="D87" s="19">
        <v>8</v>
      </c>
      <c r="E87" s="6"/>
      <c r="F87" s="363">
        <v>0</v>
      </c>
      <c r="G87" s="19">
        <v>0</v>
      </c>
      <c r="H87" s="19">
        <v>0</v>
      </c>
      <c r="I87" s="19">
        <v>1</v>
      </c>
      <c r="J87" s="19">
        <v>0</v>
      </c>
      <c r="K87" s="19">
        <f>SUM(F87:J87)</f>
        <v>1</v>
      </c>
      <c r="L87" s="6"/>
      <c r="M87" s="363">
        <v>0</v>
      </c>
      <c r="N87" s="19">
        <v>0</v>
      </c>
      <c r="O87" s="6"/>
      <c r="P87" s="376">
        <f>D87-(M87+N87)</f>
        <v>8</v>
      </c>
      <c r="Q87" s="6"/>
      <c r="R87" s="221" t="s">
        <v>111</v>
      </c>
      <c r="S87" s="23">
        <v>0.123</v>
      </c>
      <c r="T87" s="23">
        <v>0.12</v>
      </c>
      <c r="U87" s="23">
        <f>S87+T87</f>
        <v>0.24299999999999999</v>
      </c>
      <c r="V87" s="223">
        <v>70</v>
      </c>
      <c r="W87" s="91">
        <f>P87*V87</f>
        <v>560</v>
      </c>
      <c r="X87" s="6"/>
      <c r="Y87" s="379">
        <v>520</v>
      </c>
      <c r="Z87" s="380">
        <v>520</v>
      </c>
      <c r="AA87" s="380">
        <v>0</v>
      </c>
      <c r="AB87" s="380">
        <v>0</v>
      </c>
      <c r="AC87" s="381">
        <v>520</v>
      </c>
      <c r="AD87" s="197">
        <v>350</v>
      </c>
      <c r="AE87" s="379">
        <v>13</v>
      </c>
      <c r="AF87" s="380">
        <v>14</v>
      </c>
      <c r="AG87" s="380">
        <v>0</v>
      </c>
      <c r="AH87" s="380">
        <v>13</v>
      </c>
      <c r="AI87" s="5"/>
      <c r="AJ87" s="57">
        <f>AC87*U87</f>
        <v>126.36</v>
      </c>
      <c r="AK87" s="171">
        <v>3.4</v>
      </c>
      <c r="AL87" s="19">
        <v>4.3</v>
      </c>
      <c r="AM87" s="19">
        <v>0</v>
      </c>
      <c r="AN87" s="91">
        <f>AK87+AM87</f>
        <v>3.4</v>
      </c>
      <c r="AO87" s="338" t="e">
        <f>#REF!</f>
        <v>#REF!</v>
      </c>
      <c r="AP87" s="11">
        <v>0</v>
      </c>
      <c r="AQ87" s="11">
        <v>10</v>
      </c>
      <c r="AR87" s="387">
        <f>100- ((AP87+AQ87)/(AC87*2))*100</f>
        <v>99.038461538461533</v>
      </c>
      <c r="AS87" s="388">
        <v>684</v>
      </c>
      <c r="AT87" s="172">
        <f>AJ87+AK87+AL87+AM87</f>
        <v>134.06</v>
      </c>
      <c r="AU87" s="172">
        <f>AS87-AT87</f>
        <v>549.94000000000005</v>
      </c>
      <c r="AV87" s="5"/>
      <c r="AW87" s="57">
        <f>(AC87/W87)*100</f>
        <v>92.857142857142861</v>
      </c>
      <c r="AX87" s="19" t="s">
        <v>59</v>
      </c>
      <c r="AY87" s="91">
        <f>(AK87/(AJ87+AK87))*100</f>
        <v>2.6202219482120839</v>
      </c>
      <c r="AZ87" s="19">
        <f>(AN87/AJ87)*100</f>
        <v>2.6907249129471351</v>
      </c>
      <c r="BA87" s="6"/>
      <c r="BB87" s="363" t="s">
        <v>97</v>
      </c>
      <c r="BC87" s="19" t="s">
        <v>76</v>
      </c>
      <c r="BD87" s="19" t="s">
        <v>97</v>
      </c>
    </row>
    <row r="88" spans="2:56" ht="15.75">
      <c r="B88" s="374" t="s">
        <v>137</v>
      </c>
      <c r="C88" s="2"/>
      <c r="D88" s="2"/>
      <c r="E88" s="6"/>
      <c r="F88" s="375"/>
      <c r="G88" s="2"/>
      <c r="H88" s="2"/>
      <c r="I88" s="2"/>
      <c r="J88" s="2"/>
      <c r="K88" s="2"/>
      <c r="L88" s="6"/>
      <c r="M88" s="375"/>
      <c r="N88" s="2"/>
      <c r="O88" s="6"/>
      <c r="P88" s="520">
        <f>D87-M87-N87-K87</f>
        <v>7</v>
      </c>
      <c r="Q88" s="6"/>
      <c r="R88" s="375"/>
      <c r="S88" s="213"/>
      <c r="T88" s="213"/>
      <c r="U88" s="213"/>
      <c r="V88" s="378"/>
      <c r="W88" s="517">
        <f>(P87-K87)*V87</f>
        <v>490</v>
      </c>
      <c r="X88" s="289"/>
      <c r="Y88" s="382"/>
      <c r="Z88" s="383"/>
      <c r="AA88" s="383"/>
      <c r="AB88" s="383"/>
      <c r="AC88" s="384"/>
      <c r="AD88" s="122"/>
      <c r="AE88" s="382"/>
      <c r="AF88" s="383"/>
      <c r="AG88" s="383"/>
      <c r="AH88" s="383"/>
      <c r="AI88" s="20"/>
      <c r="AJ88" s="436"/>
      <c r="AK88" s="386"/>
      <c r="AL88" s="378"/>
      <c r="AM88" s="378"/>
      <c r="AN88" s="378"/>
      <c r="AO88" s="289"/>
      <c r="AP88" s="347"/>
      <c r="AQ88" s="347"/>
      <c r="AR88" s="373"/>
      <c r="AS88" s="389"/>
      <c r="AT88" s="386"/>
      <c r="AU88" s="386"/>
      <c r="AV88" s="20"/>
      <c r="AW88" s="518">
        <f>(AC87/W88)*100</f>
        <v>106.12244897959184</v>
      </c>
      <c r="AX88" s="378"/>
      <c r="AY88" s="378"/>
      <c r="AZ88" s="378"/>
      <c r="BA88" s="289"/>
      <c r="BB88" s="375"/>
      <c r="BC88" s="2"/>
      <c r="BD88" s="2"/>
    </row>
    <row r="89" spans="2:56" ht="15.75" thickBot="1"/>
    <row r="90" spans="2:56" ht="16.5" thickBot="1">
      <c r="B90" s="17">
        <v>41319</v>
      </c>
      <c r="C90" s="15" t="s">
        <v>1</v>
      </c>
      <c r="D90" s="19">
        <v>7.5</v>
      </c>
      <c r="E90" s="6"/>
      <c r="F90" s="363">
        <v>0</v>
      </c>
      <c r="G90" s="19">
        <v>0</v>
      </c>
      <c r="H90" s="19">
        <v>0</v>
      </c>
      <c r="I90" s="19">
        <v>0</v>
      </c>
      <c r="J90" s="19">
        <v>0.5</v>
      </c>
      <c r="K90" s="19">
        <f>SUM(F90:J90)</f>
        <v>0.5</v>
      </c>
      <c r="L90" s="6"/>
      <c r="M90" s="363">
        <v>4.5</v>
      </c>
      <c r="N90" s="19">
        <v>0</v>
      </c>
      <c r="O90" s="6"/>
      <c r="P90" s="376">
        <f>D90-(M90+N90)</f>
        <v>3</v>
      </c>
      <c r="Q90" s="6"/>
      <c r="R90" s="221" t="s">
        <v>111</v>
      </c>
      <c r="S90" s="23">
        <v>0.123</v>
      </c>
      <c r="T90" s="23">
        <v>0.12</v>
      </c>
      <c r="U90" s="23">
        <f>S90+T90</f>
        <v>0.24299999999999999</v>
      </c>
      <c r="V90" s="223">
        <v>70</v>
      </c>
      <c r="W90" s="91">
        <f>P90*V90</f>
        <v>210</v>
      </c>
      <c r="X90" s="6"/>
      <c r="Y90" s="379">
        <v>210</v>
      </c>
      <c r="Z90" s="380">
        <v>210</v>
      </c>
      <c r="AA90" s="380">
        <v>0</v>
      </c>
      <c r="AB90" s="380">
        <v>0</v>
      </c>
      <c r="AC90" s="381">
        <v>210</v>
      </c>
      <c r="AD90" s="197"/>
      <c r="AE90" s="379">
        <v>12</v>
      </c>
      <c r="AF90" s="380">
        <v>13</v>
      </c>
      <c r="AG90" s="380">
        <v>0</v>
      </c>
      <c r="AH90" s="380">
        <v>12</v>
      </c>
      <c r="AI90" s="5"/>
      <c r="AJ90" s="57">
        <f>AC90*U90</f>
        <v>51.03</v>
      </c>
      <c r="AK90" s="171">
        <v>4.0999999999999996</v>
      </c>
      <c r="AL90" s="19">
        <v>4.0999999999999996</v>
      </c>
      <c r="AM90" s="19">
        <v>0</v>
      </c>
      <c r="AN90" s="91">
        <f>AK90+AM90</f>
        <v>4.0999999999999996</v>
      </c>
      <c r="AO90" s="338" t="e">
        <f>#REF!</f>
        <v>#REF!</v>
      </c>
      <c r="AP90" s="11">
        <v>0</v>
      </c>
      <c r="AQ90" s="11">
        <v>10</v>
      </c>
      <c r="AR90" s="387">
        <f>100- ((AP90+AQ90)/(AC90*2))*100</f>
        <v>97.61904761904762</v>
      </c>
      <c r="AS90" s="388">
        <f>AU87</f>
        <v>549.94000000000005</v>
      </c>
      <c r="AT90" s="172">
        <f>AJ90+AK90+AL90+AM90</f>
        <v>59.230000000000004</v>
      </c>
      <c r="AU90" s="172">
        <f>AS90-AT90</f>
        <v>490.71000000000004</v>
      </c>
      <c r="AV90" s="5"/>
      <c r="AW90" s="57">
        <f>(AC90/W90)*100</f>
        <v>100</v>
      </c>
      <c r="AX90" s="19" t="s">
        <v>59</v>
      </c>
      <c r="AY90" s="91">
        <f>(AK90/(AJ90+AK90))*100</f>
        <v>7.4369671685107912</v>
      </c>
      <c r="AZ90" s="19">
        <f>(AN90/AJ90)*100</f>
        <v>8.0344895159709964</v>
      </c>
      <c r="BA90" s="6"/>
      <c r="BB90" s="363" t="s">
        <v>97</v>
      </c>
      <c r="BC90" s="19" t="s">
        <v>76</v>
      </c>
      <c r="BD90" s="19" t="s">
        <v>76</v>
      </c>
    </row>
    <row r="91" spans="2:56" ht="15.75">
      <c r="B91" s="374" t="s">
        <v>121</v>
      </c>
      <c r="C91" s="2"/>
      <c r="D91" s="2"/>
      <c r="E91" s="6"/>
      <c r="F91" s="375"/>
      <c r="G91" s="2"/>
      <c r="H91" s="2"/>
      <c r="I91" s="2"/>
      <c r="J91" s="2"/>
      <c r="K91" s="2"/>
      <c r="L91" s="6"/>
      <c r="M91" s="375"/>
      <c r="N91" s="2"/>
      <c r="O91" s="6"/>
      <c r="P91" s="520">
        <f>D90-M90-N90-K90</f>
        <v>2.5</v>
      </c>
      <c r="Q91" s="6"/>
      <c r="R91" s="375"/>
      <c r="S91" s="213"/>
      <c r="T91" s="213"/>
      <c r="U91" s="213"/>
      <c r="V91" s="378"/>
      <c r="W91" s="517">
        <f>(P90-K90)*V90</f>
        <v>175</v>
      </c>
      <c r="X91" s="289"/>
      <c r="Y91" s="382"/>
      <c r="Z91" s="383"/>
      <c r="AA91" s="383"/>
      <c r="AB91" s="383"/>
      <c r="AC91" s="384"/>
      <c r="AD91" s="122"/>
      <c r="AE91" s="382"/>
      <c r="AF91" s="383"/>
      <c r="AG91" s="383"/>
      <c r="AH91" s="383"/>
      <c r="AI91" s="20"/>
      <c r="AJ91" s="436"/>
      <c r="AK91" s="386"/>
      <c r="AL91" s="378"/>
      <c r="AM91" s="378"/>
      <c r="AN91" s="378"/>
      <c r="AO91" s="289"/>
      <c r="AP91" s="347"/>
      <c r="AQ91" s="347"/>
      <c r="AR91" s="373"/>
      <c r="AS91" s="389"/>
      <c r="AT91" s="386"/>
      <c r="AU91" s="386"/>
      <c r="AV91" s="20"/>
      <c r="AW91" s="518">
        <f>(AC90/W91)*100</f>
        <v>120</v>
      </c>
      <c r="AX91" s="378"/>
      <c r="AY91" s="378"/>
      <c r="AZ91" s="378"/>
      <c r="BA91" s="289"/>
      <c r="BB91" s="375"/>
      <c r="BC91" s="2"/>
      <c r="BD91" s="2"/>
    </row>
    <row r="92" spans="2:56" ht="15.75" thickBot="1"/>
    <row r="93" spans="2:56" ht="16.5" thickBot="1">
      <c r="B93" s="17">
        <v>41320</v>
      </c>
      <c r="C93" s="15" t="s">
        <v>0</v>
      </c>
      <c r="D93" s="19">
        <v>8</v>
      </c>
      <c r="E93" s="6"/>
      <c r="F93" s="363">
        <v>0.5</v>
      </c>
      <c r="G93" s="19">
        <v>0</v>
      </c>
      <c r="H93" s="19">
        <v>0</v>
      </c>
      <c r="I93" s="19">
        <v>1</v>
      </c>
      <c r="J93" s="19">
        <v>0</v>
      </c>
      <c r="K93" s="19">
        <f>SUM(F93:J93)</f>
        <v>1.5</v>
      </c>
      <c r="L93" s="6"/>
      <c r="M93" s="363">
        <v>0</v>
      </c>
      <c r="N93" s="19">
        <v>0</v>
      </c>
      <c r="O93" s="6"/>
      <c r="P93" s="376">
        <f>D93-(M93+N93)</f>
        <v>8</v>
      </c>
      <c r="Q93" s="6"/>
      <c r="R93" s="221" t="s">
        <v>111</v>
      </c>
      <c r="S93" s="23">
        <v>0.121</v>
      </c>
      <c r="T93" s="23">
        <v>0.12</v>
      </c>
      <c r="U93" s="23">
        <f>S93+T93</f>
        <v>0.24099999999999999</v>
      </c>
      <c r="V93" s="223">
        <v>70</v>
      </c>
      <c r="W93" s="91">
        <f>P93*V93</f>
        <v>560</v>
      </c>
      <c r="X93" s="6"/>
      <c r="Y93" s="379">
        <v>462</v>
      </c>
      <c r="Z93" s="380">
        <v>462</v>
      </c>
      <c r="AA93" s="380">
        <v>0</v>
      </c>
      <c r="AB93" s="380">
        <v>0</v>
      </c>
      <c r="AC93" s="381">
        <v>462</v>
      </c>
      <c r="AD93" s="197">
        <v>350</v>
      </c>
      <c r="AE93" s="379">
        <v>9</v>
      </c>
      <c r="AF93" s="380">
        <v>10</v>
      </c>
      <c r="AG93" s="380">
        <v>0</v>
      </c>
      <c r="AH93" s="380">
        <v>9</v>
      </c>
      <c r="AI93" s="5"/>
      <c r="AJ93" s="57">
        <f>AC93*U93</f>
        <v>111.342</v>
      </c>
      <c r="AK93" s="171">
        <v>2.2999999999999998</v>
      </c>
      <c r="AL93" s="19">
        <v>3</v>
      </c>
      <c r="AM93" s="19">
        <v>0</v>
      </c>
      <c r="AN93" s="91">
        <f>AK93+AM93</f>
        <v>2.2999999999999998</v>
      </c>
      <c r="AO93" s="338" t="e">
        <f>#REF!</f>
        <v>#REF!</v>
      </c>
      <c r="AP93" s="11">
        <v>0</v>
      </c>
      <c r="AQ93" s="11">
        <v>10</v>
      </c>
      <c r="AR93" s="387">
        <f>100- ((AP93+AQ93)/(AC93*2))*100</f>
        <v>98.917748917748924</v>
      </c>
      <c r="AS93" s="388">
        <f>AU90</f>
        <v>490.71000000000004</v>
      </c>
      <c r="AT93" s="172">
        <f>AJ93+AK93+AL93+AM93</f>
        <v>116.642</v>
      </c>
      <c r="AU93" s="172">
        <f>AS93-AT93</f>
        <v>374.06800000000004</v>
      </c>
      <c r="AV93" s="5"/>
      <c r="AW93" s="57">
        <f>(AC93/W93)*100</f>
        <v>82.5</v>
      </c>
      <c r="AX93" s="19" t="s">
        <v>59</v>
      </c>
      <c r="AY93" s="91">
        <f>(AK93/(AJ93+AK93))*100</f>
        <v>2.023899614579117</v>
      </c>
      <c r="AZ93" s="19">
        <f>(AN93/AJ93)*100</f>
        <v>2.0657074598983312</v>
      </c>
      <c r="BA93" s="6"/>
      <c r="BB93" s="363" t="s">
        <v>97</v>
      </c>
      <c r="BC93" s="19" t="s">
        <v>76</v>
      </c>
      <c r="BD93" s="19" t="s">
        <v>97</v>
      </c>
    </row>
    <row r="94" spans="2:56" ht="15.75">
      <c r="B94" s="374" t="s">
        <v>137</v>
      </c>
      <c r="C94" s="2"/>
      <c r="D94" s="2"/>
      <c r="E94" s="6"/>
      <c r="F94" s="375"/>
      <c r="G94" s="2"/>
      <c r="H94" s="2"/>
      <c r="I94" s="2"/>
      <c r="J94" s="2"/>
      <c r="K94" s="2"/>
      <c r="L94" s="6"/>
      <c r="M94" s="375"/>
      <c r="N94" s="2"/>
      <c r="O94" s="6"/>
      <c r="P94" s="520">
        <f>D93-M93-N93-K93</f>
        <v>6.5</v>
      </c>
      <c r="Q94" s="6"/>
      <c r="R94" s="375"/>
      <c r="S94" s="213"/>
      <c r="T94" s="213"/>
      <c r="U94" s="213"/>
      <c r="V94" s="378"/>
      <c r="W94" s="517">
        <f>(P93-K93)*V93</f>
        <v>455</v>
      </c>
      <c r="X94" s="289"/>
      <c r="Y94" s="382"/>
      <c r="Z94" s="383"/>
      <c r="AA94" s="383"/>
      <c r="AB94" s="383"/>
      <c r="AC94" s="384"/>
      <c r="AD94" s="122"/>
      <c r="AE94" s="382"/>
      <c r="AF94" s="383"/>
      <c r="AG94" s="383"/>
      <c r="AH94" s="383"/>
      <c r="AI94" s="20"/>
      <c r="AJ94" s="436"/>
      <c r="AK94" s="386"/>
      <c r="AL94" s="378"/>
      <c r="AM94" s="378"/>
      <c r="AN94" s="378"/>
      <c r="AO94" s="289"/>
      <c r="AP94" s="347"/>
      <c r="AQ94" s="347"/>
      <c r="AR94" s="373"/>
      <c r="AS94" s="389"/>
      <c r="AT94" s="386"/>
      <c r="AU94" s="386"/>
      <c r="AV94" s="20"/>
      <c r="AW94" s="518">
        <f>(AC93/W94)*100</f>
        <v>101.53846153846153</v>
      </c>
      <c r="AX94" s="378"/>
      <c r="AY94" s="378"/>
      <c r="AZ94" s="378"/>
      <c r="BA94" s="289"/>
      <c r="BB94" s="375"/>
      <c r="BC94" s="2"/>
      <c r="BD94" s="2"/>
    </row>
    <row r="95" spans="2:56" ht="15.75" thickBot="1"/>
    <row r="96" spans="2:56" ht="16.5" thickBot="1">
      <c r="B96" s="17">
        <v>41320</v>
      </c>
      <c r="C96" s="15" t="s">
        <v>1</v>
      </c>
      <c r="D96" s="19">
        <v>7.5</v>
      </c>
      <c r="E96" s="6"/>
      <c r="F96" s="363">
        <v>0</v>
      </c>
      <c r="G96" s="19">
        <v>0</v>
      </c>
      <c r="H96" s="19">
        <v>0</v>
      </c>
      <c r="I96" s="19">
        <v>0</v>
      </c>
      <c r="J96" s="19">
        <v>0</v>
      </c>
      <c r="K96" s="19">
        <f>SUM(F96:J96)</f>
        <v>0</v>
      </c>
      <c r="L96" s="6"/>
      <c r="M96" s="363">
        <v>4.5</v>
      </c>
      <c r="N96" s="19">
        <v>0</v>
      </c>
      <c r="O96" s="6"/>
      <c r="P96" s="376">
        <f>D96-(M96+N96)</f>
        <v>3</v>
      </c>
      <c r="Q96" s="6"/>
      <c r="R96" s="221" t="s">
        <v>111</v>
      </c>
      <c r="S96" s="23">
        <v>0.12</v>
      </c>
      <c r="T96" s="23">
        <v>0.123</v>
      </c>
      <c r="U96" s="23">
        <f>S96+T96</f>
        <v>0.24299999999999999</v>
      </c>
      <c r="V96" s="223">
        <v>70</v>
      </c>
      <c r="W96" s="91">
        <f>P96*V96</f>
        <v>210</v>
      </c>
      <c r="X96" s="6"/>
      <c r="Y96" s="379">
        <v>242</v>
      </c>
      <c r="Z96" s="380">
        <v>242</v>
      </c>
      <c r="AA96" s="380">
        <v>0</v>
      </c>
      <c r="AB96" s="380">
        <v>0</v>
      </c>
      <c r="AC96" s="381">
        <v>242</v>
      </c>
      <c r="AD96" s="197"/>
      <c r="AE96" s="379">
        <v>12</v>
      </c>
      <c r="AF96" s="380">
        <v>13</v>
      </c>
      <c r="AG96" s="380">
        <v>0</v>
      </c>
      <c r="AH96" s="380">
        <v>12</v>
      </c>
      <c r="AI96" s="5"/>
      <c r="AJ96" s="57">
        <f>AC96*U96</f>
        <v>58.805999999999997</v>
      </c>
      <c r="AK96" s="171">
        <v>3</v>
      </c>
      <c r="AL96" s="19">
        <v>2.2000000000000002</v>
      </c>
      <c r="AM96" s="19">
        <v>1</v>
      </c>
      <c r="AN96" s="91">
        <f>AK96+AM96</f>
        <v>4</v>
      </c>
      <c r="AO96" s="338" t="e">
        <f>#REF!</f>
        <v>#REF!</v>
      </c>
      <c r="AP96" s="11">
        <v>0</v>
      </c>
      <c r="AQ96" s="11">
        <v>10</v>
      </c>
      <c r="AR96" s="387">
        <f>100- ((AP96+AQ96)/(AC96*2))*100</f>
        <v>97.933884297520663</v>
      </c>
      <c r="AS96" s="388">
        <f>AU93</f>
        <v>374.06800000000004</v>
      </c>
      <c r="AT96" s="172">
        <f>AJ96+AK96+AL96+AM96</f>
        <v>65.006</v>
      </c>
      <c r="AU96" s="172">
        <f>AS96-AT96</f>
        <v>309.06200000000001</v>
      </c>
      <c r="AV96" s="5"/>
      <c r="AW96" s="57">
        <f>(AC96/W96)*100</f>
        <v>115.23809523809523</v>
      </c>
      <c r="AX96" s="19" t="s">
        <v>59</v>
      </c>
      <c r="AY96" s="91">
        <f>(AK96/(AJ96+AK96))*100</f>
        <v>4.8538976798369093</v>
      </c>
      <c r="AZ96" s="19">
        <f>(AN96/AJ96)*100</f>
        <v>6.8020270040472059</v>
      </c>
      <c r="BA96" s="6"/>
      <c r="BB96" s="363" t="s">
        <v>97</v>
      </c>
      <c r="BC96" s="19" t="s">
        <v>76</v>
      </c>
      <c r="BD96" s="19" t="s">
        <v>76</v>
      </c>
    </row>
    <row r="97" spans="2:56" ht="15.75">
      <c r="B97" s="374" t="s">
        <v>121</v>
      </c>
      <c r="C97" s="2"/>
      <c r="D97" s="2"/>
      <c r="E97" s="6"/>
      <c r="F97" s="375"/>
      <c r="G97" s="2"/>
      <c r="H97" s="2"/>
      <c r="I97" s="2"/>
      <c r="J97" s="2"/>
      <c r="K97" s="2"/>
      <c r="L97" s="6"/>
      <c r="M97" s="375"/>
      <c r="N97" s="2"/>
      <c r="O97" s="6"/>
      <c r="P97" s="520">
        <f>D96-M96-N96-K96</f>
        <v>3</v>
      </c>
      <c r="Q97" s="6"/>
      <c r="R97" s="375"/>
      <c r="S97" s="213"/>
      <c r="T97" s="213"/>
      <c r="U97" s="213"/>
      <c r="V97" s="378"/>
      <c r="W97" s="517">
        <f>(P96-K96)*V96</f>
        <v>210</v>
      </c>
      <c r="X97" s="289"/>
      <c r="Y97" s="382"/>
      <c r="Z97" s="383"/>
      <c r="AA97" s="383"/>
      <c r="AB97" s="383"/>
      <c r="AC97" s="384"/>
      <c r="AD97" s="122"/>
      <c r="AE97" s="382"/>
      <c r="AF97" s="383"/>
      <c r="AG97" s="383"/>
      <c r="AH97" s="383"/>
      <c r="AI97" s="20"/>
      <c r="AJ97" s="436"/>
      <c r="AK97" s="386"/>
      <c r="AL97" s="378"/>
      <c r="AM97" s="378"/>
      <c r="AN97" s="378"/>
      <c r="AO97" s="289"/>
      <c r="AP97" s="347"/>
      <c r="AQ97" s="347"/>
      <c r="AR97" s="373"/>
      <c r="AS97" s="389"/>
      <c r="AT97" s="386"/>
      <c r="AU97" s="386"/>
      <c r="AV97" s="20"/>
      <c r="AW97" s="518">
        <f>(AC96/W97)*100</f>
        <v>115.23809523809523</v>
      </c>
      <c r="AX97" s="378"/>
      <c r="AY97" s="378"/>
      <c r="AZ97" s="378"/>
      <c r="BA97" s="289"/>
      <c r="BB97" s="375"/>
      <c r="BC97" s="2"/>
      <c r="BD97" s="2"/>
    </row>
    <row r="98" spans="2:56" ht="15.75" thickBot="1"/>
    <row r="99" spans="2:56" ht="16.5" thickBot="1">
      <c r="B99" s="17">
        <v>41321</v>
      </c>
      <c r="C99" s="15" t="s">
        <v>0</v>
      </c>
      <c r="D99" s="19">
        <v>8</v>
      </c>
      <c r="E99" s="6"/>
      <c r="F99" s="363">
        <v>0</v>
      </c>
      <c r="G99" s="19">
        <v>0</v>
      </c>
      <c r="H99" s="19">
        <v>0</v>
      </c>
      <c r="I99" s="19">
        <v>0</v>
      </c>
      <c r="J99" s="19">
        <v>0</v>
      </c>
      <c r="K99" s="19">
        <f>SUM(F99:J99)</f>
        <v>0</v>
      </c>
      <c r="L99" s="6"/>
      <c r="M99" s="363">
        <v>0</v>
      </c>
      <c r="N99" s="19">
        <v>1</v>
      </c>
      <c r="O99" s="6"/>
      <c r="P99" s="376">
        <f>D99-(M99+N99)</f>
        <v>7</v>
      </c>
      <c r="Q99" s="6"/>
      <c r="R99" s="221" t="s">
        <v>111</v>
      </c>
      <c r="S99" s="23">
        <v>0.121</v>
      </c>
      <c r="T99" s="23">
        <v>0.12</v>
      </c>
      <c r="U99" s="23">
        <f>S99+T99</f>
        <v>0.24099999999999999</v>
      </c>
      <c r="V99" s="223">
        <v>75</v>
      </c>
      <c r="W99" s="91">
        <f>P99*V99</f>
        <v>525</v>
      </c>
      <c r="X99" s="6"/>
      <c r="Y99" s="379">
        <v>296</v>
      </c>
      <c r="Z99" s="380">
        <v>296</v>
      </c>
      <c r="AA99" s="380">
        <v>0</v>
      </c>
      <c r="AB99" s="380">
        <v>0</v>
      </c>
      <c r="AC99" s="381">
        <v>296</v>
      </c>
      <c r="AD99" s="197">
        <v>350</v>
      </c>
      <c r="AE99" s="379">
        <v>18</v>
      </c>
      <c r="AF99" s="380">
        <v>19</v>
      </c>
      <c r="AG99" s="380">
        <v>0</v>
      </c>
      <c r="AH99" s="380">
        <v>18</v>
      </c>
      <c r="AI99" s="5"/>
      <c r="AJ99" s="57">
        <f>AC99*U99</f>
        <v>71.335999999999999</v>
      </c>
      <c r="AK99" s="171">
        <v>4.9000000000000004</v>
      </c>
      <c r="AL99" s="19">
        <v>5</v>
      </c>
      <c r="AM99" s="19">
        <v>0</v>
      </c>
      <c r="AN99" s="91">
        <f>AK99+AM99</f>
        <v>4.9000000000000004</v>
      </c>
      <c r="AO99" s="338" t="e">
        <f>#REF!</f>
        <v>#REF!</v>
      </c>
      <c r="AP99" s="11">
        <v>0</v>
      </c>
      <c r="AQ99" s="11">
        <v>10</v>
      </c>
      <c r="AR99" s="387">
        <f>100- ((AP99+AQ99)/(AC99*2))*100</f>
        <v>98.310810810810807</v>
      </c>
      <c r="AS99" s="388">
        <f>AU96</f>
        <v>309.06200000000001</v>
      </c>
      <c r="AT99" s="172">
        <f>AJ99+AK99+AL99+AM99</f>
        <v>81.236000000000004</v>
      </c>
      <c r="AU99" s="172">
        <f>AS99-AT99</f>
        <v>227.82600000000002</v>
      </c>
      <c r="AV99" s="5"/>
      <c r="AW99" s="57">
        <f>(AC99/W99)*100</f>
        <v>56.38095238095238</v>
      </c>
      <c r="AX99" s="19" t="s">
        <v>59</v>
      </c>
      <c r="AY99" s="91">
        <f>(AK99/(AJ99+AK99))*100</f>
        <v>6.4274096227504076</v>
      </c>
      <c r="AZ99" s="19">
        <f>(AN99/AJ99)*100</f>
        <v>6.8689020971178651</v>
      </c>
      <c r="BA99" s="6"/>
      <c r="BB99" s="363" t="s">
        <v>76</v>
      </c>
      <c r="BC99" s="19" t="s">
        <v>76</v>
      </c>
      <c r="BD99" s="19" t="s">
        <v>76</v>
      </c>
    </row>
    <row r="100" spans="2:56" ht="15.75">
      <c r="B100" s="374" t="s">
        <v>137</v>
      </c>
      <c r="C100" s="2"/>
      <c r="D100" s="2"/>
      <c r="E100" s="6"/>
      <c r="F100" s="375"/>
      <c r="G100" s="2"/>
      <c r="H100" s="2"/>
      <c r="I100" s="2"/>
      <c r="J100" s="2"/>
      <c r="K100" s="2"/>
      <c r="L100" s="6"/>
      <c r="M100" s="375"/>
      <c r="N100" s="2"/>
      <c r="O100" s="6"/>
      <c r="P100" s="520">
        <f>D99-M99-N99-K99</f>
        <v>7</v>
      </c>
      <c r="Q100" s="6"/>
      <c r="R100" s="375" t="s">
        <v>158</v>
      </c>
      <c r="S100" s="213">
        <v>0.129</v>
      </c>
      <c r="T100" s="213">
        <v>0.13</v>
      </c>
      <c r="U100" s="23">
        <f>S100+T100</f>
        <v>0.25900000000000001</v>
      </c>
      <c r="V100" s="223">
        <v>80</v>
      </c>
      <c r="W100" s="517">
        <f>(P99-K99)*V99</f>
        <v>525</v>
      </c>
      <c r="X100" s="289"/>
      <c r="Y100" s="382">
        <v>220</v>
      </c>
      <c r="Z100" s="383">
        <v>220</v>
      </c>
      <c r="AA100" s="383">
        <v>0</v>
      </c>
      <c r="AB100" s="383">
        <v>0</v>
      </c>
      <c r="AC100" s="384">
        <v>220</v>
      </c>
      <c r="AD100" s="122"/>
      <c r="AE100" s="382"/>
      <c r="AF100" s="383"/>
      <c r="AG100" s="383"/>
      <c r="AH100" s="383"/>
      <c r="AI100" s="20"/>
      <c r="AJ100" s="436"/>
      <c r="AK100" s="386"/>
      <c r="AL100" s="378"/>
      <c r="AM100" s="378"/>
      <c r="AN100" s="378"/>
      <c r="AO100" s="289"/>
      <c r="AP100" s="347"/>
      <c r="AQ100" s="347"/>
      <c r="AR100" s="373"/>
      <c r="AS100" s="389"/>
      <c r="AT100" s="386"/>
      <c r="AU100" s="386"/>
      <c r="AV100" s="20"/>
      <c r="AW100" s="518">
        <f>((AC99+AC100)/W100)*100</f>
        <v>98.285714285714292</v>
      </c>
      <c r="AX100" s="378"/>
      <c r="AY100" s="378"/>
      <c r="AZ100" s="378"/>
      <c r="BA100" s="289"/>
      <c r="BB100" s="375"/>
      <c r="BC100" s="2"/>
      <c r="BD100" s="2"/>
    </row>
    <row r="101" spans="2:56" ht="15.75" thickBot="1"/>
    <row r="102" spans="2:56" ht="16.5" thickBot="1">
      <c r="B102" s="17">
        <v>41321</v>
      </c>
      <c r="C102" s="15" t="s">
        <v>1</v>
      </c>
      <c r="D102" s="19">
        <v>7.5</v>
      </c>
      <c r="E102" s="6"/>
      <c r="F102" s="363">
        <v>0</v>
      </c>
      <c r="G102" s="19">
        <v>0.5</v>
      </c>
      <c r="H102" s="19">
        <v>0</v>
      </c>
      <c r="I102" s="19">
        <v>0</v>
      </c>
      <c r="J102" s="19">
        <v>0</v>
      </c>
      <c r="K102" s="19">
        <f>SUM(F102:J102)</f>
        <v>0.5</v>
      </c>
      <c r="L102" s="6"/>
      <c r="M102" s="363">
        <v>4.5</v>
      </c>
      <c r="N102" s="19">
        <v>0</v>
      </c>
      <c r="O102" s="6"/>
      <c r="P102" s="376">
        <f>D102-(M102+N102)</f>
        <v>3</v>
      </c>
      <c r="Q102" s="6"/>
      <c r="R102" s="375" t="s">
        <v>158</v>
      </c>
      <c r="S102" s="213">
        <v>0.129</v>
      </c>
      <c r="T102" s="213">
        <v>0.13</v>
      </c>
      <c r="U102" s="23">
        <f>S102+T102</f>
        <v>0.25900000000000001</v>
      </c>
      <c r="V102" s="223">
        <v>80</v>
      </c>
      <c r="W102" s="91">
        <f>P102*V102</f>
        <v>240</v>
      </c>
      <c r="X102" s="6"/>
      <c r="Y102" s="379">
        <v>180</v>
      </c>
      <c r="Z102" s="380">
        <v>180</v>
      </c>
      <c r="AA102" s="380">
        <v>0</v>
      </c>
      <c r="AB102" s="380">
        <v>0</v>
      </c>
      <c r="AC102" s="381">
        <v>180</v>
      </c>
      <c r="AD102" s="197"/>
      <c r="AE102" s="379">
        <v>16</v>
      </c>
      <c r="AF102" s="380">
        <v>15</v>
      </c>
      <c r="AG102" s="380">
        <v>0</v>
      </c>
      <c r="AH102" s="380">
        <v>15</v>
      </c>
      <c r="AI102" s="5"/>
      <c r="AJ102" s="57">
        <f>AC102*U102</f>
        <v>46.620000000000005</v>
      </c>
      <c r="AK102" s="171">
        <v>4.0999999999999996</v>
      </c>
      <c r="AL102" s="19">
        <v>3.1</v>
      </c>
      <c r="AM102" s="19">
        <v>1</v>
      </c>
      <c r="AN102" s="91">
        <f>AK102+AM102</f>
        <v>5.0999999999999996</v>
      </c>
      <c r="AO102" s="338" t="e">
        <f>#REF!</f>
        <v>#REF!</v>
      </c>
      <c r="AP102" s="11">
        <v>0</v>
      </c>
      <c r="AQ102" s="11">
        <v>10</v>
      </c>
      <c r="AR102" s="387">
        <f>100- ((AP102+AQ102)/(AC102*2))*100</f>
        <v>97.222222222222229</v>
      </c>
      <c r="AS102" s="388">
        <f>AU99</f>
        <v>227.82600000000002</v>
      </c>
      <c r="AT102" s="172">
        <f>AJ102+AK102+AL102+AM102</f>
        <v>54.820000000000007</v>
      </c>
      <c r="AU102" s="172">
        <f>AS102-AT102</f>
        <v>173.00600000000003</v>
      </c>
      <c r="AV102" s="5"/>
      <c r="AW102" s="57">
        <f>(AC102/W102)*100</f>
        <v>75</v>
      </c>
      <c r="AX102" s="19" t="s">
        <v>59</v>
      </c>
      <c r="AY102" s="91">
        <f>(AK102/(AJ102+AK102))*100</f>
        <v>8.08359621451104</v>
      </c>
      <c r="AZ102" s="19">
        <f>(AN102/AJ102)*100</f>
        <v>10.939510939510939</v>
      </c>
      <c r="BA102" s="6"/>
      <c r="BB102" s="363" t="s">
        <v>76</v>
      </c>
      <c r="BC102" s="19" t="s">
        <v>76</v>
      </c>
      <c r="BD102" s="19" t="s">
        <v>76</v>
      </c>
    </row>
    <row r="103" spans="2:56" ht="15.75">
      <c r="B103" s="374" t="s">
        <v>121</v>
      </c>
      <c r="C103" s="2"/>
      <c r="D103" s="2"/>
      <c r="E103" s="6"/>
      <c r="F103" s="375"/>
      <c r="G103" s="2"/>
      <c r="H103" s="2"/>
      <c r="I103" s="2"/>
      <c r="J103" s="2"/>
      <c r="K103" s="2"/>
      <c r="L103" s="6"/>
      <c r="M103" s="375"/>
      <c r="N103" s="2"/>
      <c r="O103" s="6"/>
      <c r="P103" s="520">
        <f>D102-M102-N102-K102</f>
        <v>2.5</v>
      </c>
      <c r="Q103" s="6"/>
      <c r="R103" s="375"/>
      <c r="S103" s="213"/>
      <c r="T103" s="213"/>
      <c r="U103" s="213"/>
      <c r="V103" s="378"/>
      <c r="W103" s="517">
        <f>(P102-K102)*V102</f>
        <v>200</v>
      </c>
      <c r="X103" s="289"/>
      <c r="Y103" s="382"/>
      <c r="Z103" s="383"/>
      <c r="AA103" s="383"/>
      <c r="AB103" s="383"/>
      <c r="AC103" s="384"/>
      <c r="AD103" s="122"/>
      <c r="AE103" s="382"/>
      <c r="AF103" s="383"/>
      <c r="AG103" s="383"/>
      <c r="AH103" s="383"/>
      <c r="AI103" s="20"/>
      <c r="AJ103" s="436"/>
      <c r="AK103" s="386"/>
      <c r="AL103" s="378"/>
      <c r="AM103" s="378"/>
      <c r="AN103" s="378"/>
      <c r="AO103" s="289"/>
      <c r="AP103" s="347"/>
      <c r="AQ103" s="347"/>
      <c r="AR103" s="373"/>
      <c r="AS103" s="389"/>
      <c r="AT103" s="386"/>
      <c r="AU103" s="386"/>
      <c r="AV103" s="20"/>
      <c r="AW103" s="518">
        <f>(AC102/W103)*100</f>
        <v>90</v>
      </c>
      <c r="AX103" s="378"/>
      <c r="AY103" s="378"/>
      <c r="AZ103" s="378"/>
      <c r="BA103" s="289"/>
      <c r="BB103" s="375"/>
      <c r="BC103" s="2"/>
      <c r="BD103" s="2"/>
    </row>
    <row r="104" spans="2:56" ht="15.75" thickBot="1"/>
    <row r="105" spans="2:56" ht="15.75" customHeight="1">
      <c r="B105" s="57" t="s">
        <v>42</v>
      </c>
      <c r="C105" s="58" t="s">
        <v>2</v>
      </c>
      <c r="D105" s="59" t="s">
        <v>2</v>
      </c>
      <c r="E105" s="136"/>
      <c r="F105" s="718" t="s">
        <v>14</v>
      </c>
      <c r="G105" s="719"/>
      <c r="H105" s="719"/>
      <c r="I105" s="719"/>
      <c r="J105" s="719"/>
      <c r="K105" s="720"/>
      <c r="L105" s="19"/>
      <c r="M105" s="721" t="s">
        <v>43</v>
      </c>
      <c r="N105" s="722"/>
      <c r="O105" s="19"/>
      <c r="P105" s="91" t="s">
        <v>12</v>
      </c>
      <c r="Q105" s="136"/>
      <c r="R105" s="91" t="s">
        <v>24</v>
      </c>
      <c r="S105" s="718" t="s">
        <v>44</v>
      </c>
      <c r="T105" s="719"/>
      <c r="U105" s="720"/>
      <c r="V105" s="91" t="s">
        <v>39</v>
      </c>
      <c r="W105" s="137" t="s">
        <v>19</v>
      </c>
      <c r="X105" s="136" t="s">
        <v>10</v>
      </c>
      <c r="Y105" s="723" t="s">
        <v>15</v>
      </c>
      <c r="Z105" s="724"/>
      <c r="AA105" s="724"/>
      <c r="AB105" s="724"/>
      <c r="AC105" s="138" t="s">
        <v>19</v>
      </c>
      <c r="AD105" s="139"/>
      <c r="AE105" s="725" t="s">
        <v>55</v>
      </c>
      <c r="AF105" s="726"/>
      <c r="AG105" s="726"/>
      <c r="AH105" s="140" t="s">
        <v>57</v>
      </c>
      <c r="AI105" s="136"/>
      <c r="AJ105" s="141" t="s">
        <v>51</v>
      </c>
      <c r="AK105" s="142"/>
      <c r="AL105" s="143"/>
      <c r="AM105" s="144"/>
      <c r="AN105" s="91" t="s">
        <v>13</v>
      </c>
      <c r="AO105" s="136"/>
      <c r="AP105" s="743" t="s">
        <v>68</v>
      </c>
      <c r="AQ105" s="744"/>
      <c r="AR105" s="745"/>
      <c r="AS105" s="743" t="s">
        <v>52</v>
      </c>
      <c r="AT105" s="744"/>
      <c r="AU105" s="745"/>
      <c r="AV105" s="136"/>
      <c r="AW105" s="145" t="s">
        <v>32</v>
      </c>
      <c r="AX105" s="137" t="s">
        <v>32</v>
      </c>
      <c r="AY105" s="91" t="s">
        <v>29</v>
      </c>
      <c r="AZ105" s="91" t="s">
        <v>29</v>
      </c>
      <c r="BA105" s="136"/>
      <c r="BB105" s="19" t="s">
        <v>32</v>
      </c>
      <c r="BC105" s="19" t="s">
        <v>10</v>
      </c>
      <c r="BD105" s="146" t="s">
        <v>10</v>
      </c>
    </row>
    <row r="106" spans="2:56" ht="15.75" thickBot="1">
      <c r="B106" s="60" t="s">
        <v>10</v>
      </c>
      <c r="C106" s="49" t="s">
        <v>10</v>
      </c>
      <c r="D106" s="61" t="s">
        <v>12</v>
      </c>
      <c r="E106" s="5"/>
      <c r="F106" s="65" t="s">
        <v>4</v>
      </c>
      <c r="G106" s="65" t="s">
        <v>5</v>
      </c>
      <c r="H106" s="65" t="s">
        <v>6</v>
      </c>
      <c r="I106" s="65" t="s">
        <v>7</v>
      </c>
      <c r="J106" s="65" t="s">
        <v>9</v>
      </c>
      <c r="K106" s="65" t="s">
        <v>13</v>
      </c>
      <c r="L106" s="4"/>
      <c r="M106" s="67" t="s">
        <v>12</v>
      </c>
      <c r="N106" s="68" t="s">
        <v>46</v>
      </c>
      <c r="O106" s="3"/>
      <c r="P106" s="49" t="s">
        <v>3</v>
      </c>
      <c r="Q106" s="5"/>
      <c r="R106" s="49" t="s">
        <v>23</v>
      </c>
      <c r="S106" s="53" t="s">
        <v>16</v>
      </c>
      <c r="T106" s="49" t="s">
        <v>17</v>
      </c>
      <c r="U106" s="49" t="s">
        <v>45</v>
      </c>
      <c r="V106" s="49" t="s">
        <v>63</v>
      </c>
      <c r="W106" s="72" t="s">
        <v>21</v>
      </c>
      <c r="X106" s="5" t="s">
        <v>10</v>
      </c>
      <c r="Y106" s="713" t="s">
        <v>26</v>
      </c>
      <c r="Z106" s="714"/>
      <c r="AA106" s="714"/>
      <c r="AB106" s="715"/>
      <c r="AC106" s="39" t="s">
        <v>13</v>
      </c>
      <c r="AD106" s="8"/>
      <c r="AE106" s="716" t="s">
        <v>56</v>
      </c>
      <c r="AF106" s="717"/>
      <c r="AG106" s="717"/>
      <c r="AH106" s="82" t="s">
        <v>58</v>
      </c>
      <c r="AI106" s="5"/>
      <c r="AJ106" s="48" t="s">
        <v>33</v>
      </c>
      <c r="AK106" s="85" t="s">
        <v>27</v>
      </c>
      <c r="AL106" s="48" t="s">
        <v>35</v>
      </c>
      <c r="AM106" s="48" t="s">
        <v>36</v>
      </c>
      <c r="AN106" s="49" t="s">
        <v>40</v>
      </c>
      <c r="AO106" s="20"/>
      <c r="AP106" s="51"/>
      <c r="AQ106" s="52"/>
      <c r="AR106" s="53"/>
      <c r="AS106" s="51" t="s">
        <v>50</v>
      </c>
      <c r="AT106" s="336" t="s">
        <v>408</v>
      </c>
      <c r="AU106" s="53"/>
      <c r="AV106" s="5"/>
      <c r="AW106" s="76" t="s">
        <v>19</v>
      </c>
      <c r="AX106" s="72" t="s">
        <v>19</v>
      </c>
      <c r="AY106" s="49" t="s">
        <v>37</v>
      </c>
      <c r="AZ106" s="49" t="s">
        <v>38</v>
      </c>
      <c r="BA106" s="5"/>
      <c r="BB106" s="4" t="s">
        <v>19</v>
      </c>
      <c r="BC106" s="4" t="s">
        <v>37</v>
      </c>
      <c r="BD106" s="147" t="s">
        <v>38</v>
      </c>
    </row>
    <row r="107" spans="2:56" ht="15.75" thickBot="1">
      <c r="B107" s="62"/>
      <c r="C107" s="63"/>
      <c r="D107" s="64" t="s">
        <v>10</v>
      </c>
      <c r="E107" s="111"/>
      <c r="F107" s="148"/>
      <c r="G107" s="148"/>
      <c r="H107" s="148"/>
      <c r="I107" s="148" t="s">
        <v>8</v>
      </c>
      <c r="J107" s="148"/>
      <c r="K107" s="148"/>
      <c r="L107" s="16"/>
      <c r="M107" s="104" t="s">
        <v>20</v>
      </c>
      <c r="N107" s="148" t="s">
        <v>11</v>
      </c>
      <c r="O107" s="16"/>
      <c r="P107" s="63" t="s">
        <v>10</v>
      </c>
      <c r="Q107" s="111"/>
      <c r="R107" s="63"/>
      <c r="S107" s="149"/>
      <c r="T107" s="63"/>
      <c r="U107" s="63"/>
      <c r="V107" s="63" t="s">
        <v>18</v>
      </c>
      <c r="W107" s="150" t="s">
        <v>22</v>
      </c>
      <c r="X107" s="111"/>
      <c r="Y107" s="151" t="s">
        <v>16</v>
      </c>
      <c r="Z107" s="151" t="s">
        <v>17</v>
      </c>
      <c r="AA107" s="152" t="s">
        <v>25</v>
      </c>
      <c r="AB107" s="79" t="s">
        <v>28</v>
      </c>
      <c r="AC107" s="153"/>
      <c r="AD107" s="111"/>
      <c r="AE107" s="154" t="s">
        <v>16</v>
      </c>
      <c r="AF107" s="155" t="s">
        <v>17</v>
      </c>
      <c r="AG107" s="80" t="s">
        <v>28</v>
      </c>
      <c r="AH107" s="81" t="s">
        <v>28</v>
      </c>
      <c r="AI107" s="156"/>
      <c r="AJ107" s="63" t="s">
        <v>34</v>
      </c>
      <c r="AK107" s="157" t="s">
        <v>34</v>
      </c>
      <c r="AL107" s="63" t="s">
        <v>34</v>
      </c>
      <c r="AM107" s="63" t="s">
        <v>34</v>
      </c>
      <c r="AN107" s="63" t="s">
        <v>34</v>
      </c>
      <c r="AO107" s="111"/>
      <c r="AP107" s="158" t="s">
        <v>70</v>
      </c>
      <c r="AQ107" s="159" t="s">
        <v>69</v>
      </c>
      <c r="AR107" s="160" t="s">
        <v>71</v>
      </c>
      <c r="AS107" s="161" t="s">
        <v>48</v>
      </c>
      <c r="AT107" s="159" t="s">
        <v>47</v>
      </c>
      <c r="AU107" s="160" t="s">
        <v>49</v>
      </c>
      <c r="AV107" s="111"/>
      <c r="AW107" s="162" t="s">
        <v>29</v>
      </c>
      <c r="AX107" s="150" t="s">
        <v>29</v>
      </c>
      <c r="AY107" s="63"/>
      <c r="AZ107" s="63"/>
      <c r="BA107" s="111"/>
      <c r="BB107" s="163">
        <v>1</v>
      </c>
      <c r="BC107" s="164">
        <v>0</v>
      </c>
      <c r="BD107" s="115" t="s">
        <v>41</v>
      </c>
    </row>
    <row r="108" spans="2:56" ht="16.5" thickBot="1">
      <c r="B108" s="17">
        <v>41323</v>
      </c>
      <c r="C108" s="15" t="s">
        <v>0</v>
      </c>
      <c r="D108" s="19">
        <v>8</v>
      </c>
      <c r="E108" s="6"/>
      <c r="F108" s="363">
        <v>1</v>
      </c>
      <c r="G108" s="19">
        <v>0</v>
      </c>
      <c r="H108" s="19">
        <v>0</v>
      </c>
      <c r="I108" s="19">
        <v>0</v>
      </c>
      <c r="J108" s="19">
        <v>0</v>
      </c>
      <c r="K108" s="19">
        <f>SUM(F108:J108)</f>
        <v>1</v>
      </c>
      <c r="L108" s="6"/>
      <c r="M108" s="363">
        <v>0</v>
      </c>
      <c r="N108" s="19">
        <v>1</v>
      </c>
      <c r="O108" s="6"/>
      <c r="P108" s="376">
        <f>D108-(M108+N108)</f>
        <v>7</v>
      </c>
      <c r="Q108" s="6"/>
      <c r="R108" s="375" t="s">
        <v>158</v>
      </c>
      <c r="S108" s="213">
        <v>0.127</v>
      </c>
      <c r="T108" s="213">
        <v>0.128</v>
      </c>
      <c r="U108" s="23">
        <f>S108+T108</f>
        <v>0.255</v>
      </c>
      <c r="V108" s="223">
        <v>80</v>
      </c>
      <c r="W108" s="91">
        <f>P108*V108</f>
        <v>560</v>
      </c>
      <c r="X108" s="6"/>
      <c r="Y108" s="379">
        <v>520</v>
      </c>
      <c r="Z108" s="380">
        <v>520</v>
      </c>
      <c r="AA108" s="380">
        <v>0</v>
      </c>
      <c r="AB108" s="380">
        <v>0</v>
      </c>
      <c r="AC108" s="381">
        <v>520</v>
      </c>
      <c r="AD108" s="197">
        <v>350</v>
      </c>
      <c r="AE108" s="379">
        <v>12</v>
      </c>
      <c r="AF108" s="380">
        <v>13</v>
      </c>
      <c r="AG108" s="380">
        <v>0</v>
      </c>
      <c r="AH108" s="380">
        <v>12</v>
      </c>
      <c r="AI108" s="5"/>
      <c r="AJ108" s="57">
        <f>AC108*U108</f>
        <v>132.6</v>
      </c>
      <c r="AK108" s="171">
        <v>3.2</v>
      </c>
      <c r="AL108" s="19">
        <v>6.9</v>
      </c>
      <c r="AM108" s="19">
        <v>0</v>
      </c>
      <c r="AN108" s="91">
        <f>AK108+AM108</f>
        <v>3.2</v>
      </c>
      <c r="AO108" s="338" t="e">
        <f>#REF!</f>
        <v>#REF!</v>
      </c>
      <c r="AP108" s="11">
        <v>0</v>
      </c>
      <c r="AQ108" s="11">
        <v>10</v>
      </c>
      <c r="AR108" s="387">
        <f>100- ((AP108+AQ108)/(AC108*2))*100</f>
        <v>99.038461538461533</v>
      </c>
      <c r="AS108" s="388">
        <v>654</v>
      </c>
      <c r="AT108" s="172">
        <f>AJ108+AK108+AL108+AM108</f>
        <v>142.69999999999999</v>
      </c>
      <c r="AU108" s="172">
        <f>AS108-AT108</f>
        <v>511.3</v>
      </c>
      <c r="AV108" s="5"/>
      <c r="AW108" s="57">
        <f>(AC108/W108)*100</f>
        <v>92.857142857142861</v>
      </c>
      <c r="AX108" s="19" t="s">
        <v>59</v>
      </c>
      <c r="AY108" s="91">
        <f>(AK108/(AJ108+AK108))*100</f>
        <v>2.3564064801178208</v>
      </c>
      <c r="AZ108" s="19">
        <f>(AN108/AJ108)*100</f>
        <v>2.4132730015082959</v>
      </c>
      <c r="BA108" s="6"/>
      <c r="BB108" s="363" t="s">
        <v>97</v>
      </c>
      <c r="BC108" s="19" t="s">
        <v>76</v>
      </c>
      <c r="BD108" s="19" t="s">
        <v>97</v>
      </c>
    </row>
    <row r="109" spans="2:56" ht="15.75">
      <c r="B109" s="374" t="s">
        <v>121</v>
      </c>
      <c r="C109" s="2"/>
      <c r="D109" s="2"/>
      <c r="E109" s="6"/>
      <c r="F109" s="375"/>
      <c r="G109" s="2"/>
      <c r="H109" s="2"/>
      <c r="I109" s="2"/>
      <c r="J109" s="2"/>
      <c r="K109" s="2"/>
      <c r="L109" s="6"/>
      <c r="M109" s="375"/>
      <c r="N109" s="2"/>
      <c r="O109" s="6"/>
      <c r="P109" s="520">
        <f>D108-M108-N108-K108</f>
        <v>6</v>
      </c>
      <c r="Q109" s="6"/>
      <c r="R109" s="375"/>
      <c r="S109" s="213"/>
      <c r="T109" s="213"/>
      <c r="U109" s="23"/>
      <c r="V109" s="223"/>
      <c r="W109" s="517">
        <f>(P108-K108)*V108</f>
        <v>480</v>
      </c>
      <c r="X109" s="289"/>
      <c r="Y109" s="382"/>
      <c r="Z109" s="383"/>
      <c r="AA109" s="383"/>
      <c r="AB109" s="383"/>
      <c r="AC109" s="384"/>
      <c r="AD109" s="122"/>
      <c r="AE109" s="382"/>
      <c r="AF109" s="383"/>
      <c r="AG109" s="383"/>
      <c r="AH109" s="383"/>
      <c r="AI109" s="20"/>
      <c r="AJ109" s="436"/>
      <c r="AK109" s="386"/>
      <c r="AL109" s="378"/>
      <c r="AM109" s="378"/>
      <c r="AN109" s="378"/>
      <c r="AO109" s="289"/>
      <c r="AP109" s="347"/>
      <c r="AQ109" s="347"/>
      <c r="AR109" s="373"/>
      <c r="AS109" s="389"/>
      <c r="AT109" s="386"/>
      <c r="AU109" s="386"/>
      <c r="AV109" s="20"/>
      <c r="AW109" s="518">
        <f>((AC108+AC109)/W109)*100</f>
        <v>108.33333333333333</v>
      </c>
      <c r="AX109" s="378"/>
      <c r="AY109" s="378"/>
      <c r="AZ109" s="378"/>
      <c r="BA109" s="289"/>
      <c r="BB109" s="375"/>
      <c r="BC109" s="2"/>
      <c r="BD109" s="2"/>
    </row>
    <row r="110" spans="2:56" ht="15.75" thickBot="1"/>
    <row r="111" spans="2:56" ht="16.5" thickBot="1">
      <c r="B111" s="17">
        <v>41323</v>
      </c>
      <c r="C111" s="15" t="s">
        <v>1</v>
      </c>
      <c r="D111" s="19">
        <v>7.5</v>
      </c>
      <c r="E111" s="6"/>
      <c r="F111" s="363">
        <v>0.25</v>
      </c>
      <c r="G111" s="19">
        <v>0</v>
      </c>
      <c r="H111" s="19">
        <v>0</v>
      </c>
      <c r="I111" s="19">
        <v>0</v>
      </c>
      <c r="J111" s="19">
        <v>0</v>
      </c>
      <c r="K111" s="19">
        <f>SUM(F111:J111)</f>
        <v>0.25</v>
      </c>
      <c r="L111" s="6"/>
      <c r="M111" s="363">
        <v>4.5</v>
      </c>
      <c r="N111" s="19">
        <v>0</v>
      </c>
      <c r="O111" s="6"/>
      <c r="P111" s="376">
        <f>D111-(M111+N111)</f>
        <v>3</v>
      </c>
      <c r="Q111" s="6"/>
      <c r="R111" s="375" t="s">
        <v>158</v>
      </c>
      <c r="S111" s="213">
        <v>0.13</v>
      </c>
      <c r="T111" s="213">
        <v>0.13</v>
      </c>
      <c r="U111" s="23">
        <f>S111+T111</f>
        <v>0.26</v>
      </c>
      <c r="V111" s="223">
        <v>80</v>
      </c>
      <c r="W111" s="91">
        <f>P111*V111</f>
        <v>240</v>
      </c>
      <c r="X111" s="6"/>
      <c r="Y111" s="379">
        <v>180</v>
      </c>
      <c r="Z111" s="380">
        <v>180</v>
      </c>
      <c r="AA111" s="380">
        <v>0</v>
      </c>
      <c r="AB111" s="380">
        <v>0</v>
      </c>
      <c r="AC111" s="381">
        <v>180</v>
      </c>
      <c r="AD111" s="197"/>
      <c r="AE111" s="379">
        <v>8</v>
      </c>
      <c r="AF111" s="380">
        <v>9</v>
      </c>
      <c r="AG111" s="380">
        <v>0</v>
      </c>
      <c r="AH111" s="380">
        <v>8</v>
      </c>
      <c r="AI111" s="5"/>
      <c r="AJ111" s="57">
        <f>AC111*U111</f>
        <v>46.800000000000004</v>
      </c>
      <c r="AK111" s="171">
        <v>2.2999999999999998</v>
      </c>
      <c r="AL111" s="19">
        <v>2</v>
      </c>
      <c r="AM111" s="19">
        <v>0</v>
      </c>
      <c r="AN111" s="91">
        <f>AK111+AM111</f>
        <v>2.2999999999999998</v>
      </c>
      <c r="AO111" s="338" t="e">
        <f>#REF!</f>
        <v>#REF!</v>
      </c>
      <c r="AP111" s="11">
        <v>0</v>
      </c>
      <c r="AQ111" s="11">
        <v>10</v>
      </c>
      <c r="AR111" s="387">
        <f>100- ((AP111+AQ111)/(AC111*2))*100</f>
        <v>97.222222222222229</v>
      </c>
      <c r="AS111" s="388">
        <f>AU108</f>
        <v>511.3</v>
      </c>
      <c r="AT111" s="172">
        <f>AJ111+AK111+AL111+AM111</f>
        <v>51.1</v>
      </c>
      <c r="AU111" s="172">
        <f>AS111-AT111</f>
        <v>460.2</v>
      </c>
      <c r="AV111" s="5"/>
      <c r="AW111" s="57">
        <f>(AC111/W111)*100</f>
        <v>75</v>
      </c>
      <c r="AX111" s="19" t="s">
        <v>59</v>
      </c>
      <c r="AY111" s="91">
        <f>(AK111/(AJ111+AK111))*100</f>
        <v>4.6843177189409362</v>
      </c>
      <c r="AZ111" s="19">
        <f>(AN111/AJ111)*100</f>
        <v>4.9145299145299139</v>
      </c>
      <c r="BA111" s="6"/>
      <c r="BB111" s="363" t="s">
        <v>76</v>
      </c>
      <c r="BC111" s="19" t="s">
        <v>76</v>
      </c>
      <c r="BD111" s="19" t="s">
        <v>76</v>
      </c>
    </row>
    <row r="112" spans="2:56" ht="15.75">
      <c r="B112" s="374" t="s">
        <v>137</v>
      </c>
      <c r="C112" s="2"/>
      <c r="D112" s="2"/>
      <c r="E112" s="6"/>
      <c r="F112" s="375"/>
      <c r="G112" s="2"/>
      <c r="H112" s="2"/>
      <c r="I112" s="2"/>
      <c r="J112" s="2"/>
      <c r="K112" s="2"/>
      <c r="L112" s="6"/>
      <c r="M112" s="375"/>
      <c r="N112" s="2"/>
      <c r="O112" s="6"/>
      <c r="P112" s="520">
        <f>D111-M111-N111-K111</f>
        <v>2.75</v>
      </c>
      <c r="Q112" s="6"/>
      <c r="R112" s="375"/>
      <c r="S112" s="213"/>
      <c r="T112" s="213"/>
      <c r="U112" s="213"/>
      <c r="V112" s="378"/>
      <c r="W112" s="517">
        <f>(P111-K111)*V111</f>
        <v>220</v>
      </c>
      <c r="X112" s="289"/>
      <c r="Y112" s="382"/>
      <c r="Z112" s="383"/>
      <c r="AA112" s="383"/>
      <c r="AB112" s="383"/>
      <c r="AC112" s="384"/>
      <c r="AD112" s="122"/>
      <c r="AE112" s="382"/>
      <c r="AF112" s="383"/>
      <c r="AG112" s="383"/>
      <c r="AH112" s="383"/>
      <c r="AI112" s="20"/>
      <c r="AJ112" s="436"/>
      <c r="AK112" s="386"/>
      <c r="AL112" s="378"/>
      <c r="AM112" s="378"/>
      <c r="AN112" s="378"/>
      <c r="AO112" s="289"/>
      <c r="AP112" s="347"/>
      <c r="AQ112" s="347"/>
      <c r="AR112" s="373"/>
      <c r="AS112" s="389"/>
      <c r="AT112" s="386"/>
      <c r="AU112" s="386"/>
      <c r="AV112" s="20"/>
      <c r="AW112" s="518">
        <f>(AC111/W112)*100</f>
        <v>81.818181818181827</v>
      </c>
      <c r="AX112" s="378"/>
      <c r="AY112" s="378"/>
      <c r="AZ112" s="378"/>
      <c r="BA112" s="289"/>
      <c r="BB112" s="375"/>
      <c r="BC112" s="2"/>
      <c r="BD112" s="2"/>
    </row>
    <row r="113" spans="2:56" ht="15.75" thickBot="1"/>
    <row r="114" spans="2:56" ht="16.5" thickBot="1">
      <c r="B114" s="17">
        <v>41324</v>
      </c>
      <c r="C114" s="15" t="s">
        <v>0</v>
      </c>
      <c r="D114" s="19">
        <v>8</v>
      </c>
      <c r="E114" s="6"/>
      <c r="F114" s="363">
        <v>0.5</v>
      </c>
      <c r="G114" s="19">
        <v>0</v>
      </c>
      <c r="H114" s="19">
        <v>0</v>
      </c>
      <c r="I114" s="19">
        <v>0</v>
      </c>
      <c r="J114" s="19">
        <v>0</v>
      </c>
      <c r="K114" s="19">
        <f>SUM(F114:J114)</f>
        <v>0.5</v>
      </c>
      <c r="L114" s="6"/>
      <c r="M114" s="363">
        <v>0</v>
      </c>
      <c r="N114" s="19">
        <v>0</v>
      </c>
      <c r="O114" s="6"/>
      <c r="P114" s="376">
        <f>D114-(M114+N114)</f>
        <v>8</v>
      </c>
      <c r="Q114" s="6"/>
      <c r="R114" s="375" t="s">
        <v>158</v>
      </c>
      <c r="S114" s="213">
        <v>0.127</v>
      </c>
      <c r="T114" s="213">
        <v>0.128</v>
      </c>
      <c r="U114" s="23">
        <f>S114+T114</f>
        <v>0.255</v>
      </c>
      <c r="V114" s="223">
        <v>80</v>
      </c>
      <c r="W114" s="91">
        <f>P114*V114</f>
        <v>640</v>
      </c>
      <c r="X114" s="6"/>
      <c r="Y114" s="379">
        <v>580</v>
      </c>
      <c r="Z114" s="380">
        <v>580</v>
      </c>
      <c r="AA114" s="380">
        <v>0</v>
      </c>
      <c r="AB114" s="380">
        <v>0</v>
      </c>
      <c r="AC114" s="381">
        <v>580</v>
      </c>
      <c r="AD114" s="197">
        <v>350</v>
      </c>
      <c r="AE114" s="379">
        <v>15</v>
      </c>
      <c r="AF114" s="380">
        <v>15</v>
      </c>
      <c r="AG114" s="380">
        <v>0</v>
      </c>
      <c r="AH114" s="380">
        <v>15</v>
      </c>
      <c r="AI114" s="5"/>
      <c r="AJ114" s="57">
        <f>AC114*U114</f>
        <v>147.9</v>
      </c>
      <c r="AK114" s="171">
        <v>3.1</v>
      </c>
      <c r="AL114" s="19">
        <v>6.9</v>
      </c>
      <c r="AM114" s="19">
        <v>0</v>
      </c>
      <c r="AN114" s="91">
        <f>AK114+AM114</f>
        <v>3.1</v>
      </c>
      <c r="AO114" s="338" t="e">
        <f>#REF!</f>
        <v>#REF!</v>
      </c>
      <c r="AP114" s="11">
        <v>0</v>
      </c>
      <c r="AQ114" s="11">
        <v>10</v>
      </c>
      <c r="AR114" s="387">
        <f>100- ((AP114+AQ114)/(AC114*2))*100</f>
        <v>99.137931034482762</v>
      </c>
      <c r="AS114" s="388">
        <f>AU111</f>
        <v>460.2</v>
      </c>
      <c r="AT114" s="172">
        <f>AJ114+AK114+AL114+AM114</f>
        <v>157.9</v>
      </c>
      <c r="AU114" s="172">
        <f>AS114-AT114</f>
        <v>302.29999999999995</v>
      </c>
      <c r="AV114" s="5"/>
      <c r="AW114" s="57">
        <f>(AC114/W114)*100</f>
        <v>90.625</v>
      </c>
      <c r="AX114" s="19" t="s">
        <v>59</v>
      </c>
      <c r="AY114" s="91">
        <f>(AK114/(AJ114+AK114))*100</f>
        <v>2.0529801324503314</v>
      </c>
      <c r="AZ114" s="19">
        <f>(AN114/AJ114)*100</f>
        <v>2.0960108181203516</v>
      </c>
      <c r="BA114" s="6"/>
      <c r="BB114" s="363" t="s">
        <v>76</v>
      </c>
      <c r="BC114" s="19" t="s">
        <v>76</v>
      </c>
      <c r="BD114" s="19" t="s">
        <v>97</v>
      </c>
    </row>
    <row r="115" spans="2:56" ht="15.75">
      <c r="B115" s="374" t="s">
        <v>121</v>
      </c>
      <c r="C115" s="2"/>
      <c r="D115" s="2"/>
      <c r="E115" s="6"/>
      <c r="F115" s="375"/>
      <c r="G115" s="2"/>
      <c r="H115" s="2"/>
      <c r="I115" s="2"/>
      <c r="J115" s="2"/>
      <c r="K115" s="2"/>
      <c r="L115" s="6"/>
      <c r="M115" s="375"/>
      <c r="N115" s="2"/>
      <c r="O115" s="6"/>
      <c r="P115" s="520">
        <f>D114-M114-N114-K114</f>
        <v>7.5</v>
      </c>
      <c r="Q115" s="6"/>
      <c r="R115" s="375"/>
      <c r="S115" s="213"/>
      <c r="T115" s="213"/>
      <c r="U115" s="23"/>
      <c r="V115" s="223"/>
      <c r="W115" s="517">
        <f>(P114-K114)*V114</f>
        <v>600</v>
      </c>
      <c r="X115" s="289"/>
      <c r="Y115" s="382"/>
      <c r="Z115" s="383"/>
      <c r="AA115" s="383"/>
      <c r="AB115" s="383"/>
      <c r="AC115" s="384"/>
      <c r="AD115" s="122"/>
      <c r="AE115" s="382"/>
      <c r="AF115" s="383"/>
      <c r="AG115" s="383"/>
      <c r="AH115" s="383"/>
      <c r="AI115" s="20"/>
      <c r="AJ115" s="436"/>
      <c r="AK115" s="386"/>
      <c r="AL115" s="378"/>
      <c r="AM115" s="378"/>
      <c r="AN115" s="378"/>
      <c r="AO115" s="289"/>
      <c r="AP115" s="347"/>
      <c r="AQ115" s="347"/>
      <c r="AR115" s="373"/>
      <c r="AS115" s="389"/>
      <c r="AT115" s="386"/>
      <c r="AU115" s="386"/>
      <c r="AV115" s="20"/>
      <c r="AW115" s="518">
        <f>((AC114+AC115)/W115)*100</f>
        <v>96.666666666666671</v>
      </c>
      <c r="AX115" s="378"/>
      <c r="AY115" s="378"/>
      <c r="AZ115" s="378"/>
      <c r="BA115" s="289"/>
      <c r="BB115" s="375"/>
      <c r="BC115" s="2"/>
      <c r="BD115" s="2"/>
    </row>
    <row r="116" spans="2:56" ht="15.75" thickBot="1"/>
    <row r="117" spans="2:56" ht="16.5" thickBot="1">
      <c r="B117" s="17">
        <v>41324</v>
      </c>
      <c r="C117" s="15" t="s">
        <v>1</v>
      </c>
      <c r="D117" s="19">
        <v>7.5</v>
      </c>
      <c r="E117" s="6"/>
      <c r="F117" s="363">
        <v>0.5</v>
      </c>
      <c r="G117" s="19">
        <v>0</v>
      </c>
      <c r="H117" s="19">
        <v>0</v>
      </c>
      <c r="I117" s="19">
        <v>0</v>
      </c>
      <c r="J117" s="19">
        <v>0</v>
      </c>
      <c r="K117" s="19">
        <f>SUM(F117:J117)</f>
        <v>0.5</v>
      </c>
      <c r="L117" s="6"/>
      <c r="M117" s="363">
        <v>4.5</v>
      </c>
      <c r="N117" s="19">
        <v>0</v>
      </c>
      <c r="O117" s="6"/>
      <c r="P117" s="376">
        <f>D117-(M117+N117)</f>
        <v>3</v>
      </c>
      <c r="Q117" s="6"/>
      <c r="R117" s="375" t="s">
        <v>158</v>
      </c>
      <c r="S117" s="213">
        <v>0.128</v>
      </c>
      <c r="T117" s="213">
        <v>0.128</v>
      </c>
      <c r="U117" s="23">
        <f>S117+T117</f>
        <v>0.25600000000000001</v>
      </c>
      <c r="V117" s="223">
        <v>80</v>
      </c>
      <c r="W117" s="91">
        <f>P117*V117</f>
        <v>240</v>
      </c>
      <c r="X117" s="6"/>
      <c r="Y117" s="379">
        <v>150</v>
      </c>
      <c r="Z117" s="380">
        <v>150</v>
      </c>
      <c r="AA117" s="380">
        <v>0</v>
      </c>
      <c r="AB117" s="380">
        <v>0</v>
      </c>
      <c r="AC117" s="381">
        <v>150</v>
      </c>
      <c r="AD117" s="197"/>
      <c r="AE117" s="379">
        <v>7</v>
      </c>
      <c r="AF117" s="380">
        <v>8</v>
      </c>
      <c r="AG117" s="380">
        <v>0</v>
      </c>
      <c r="AH117" s="380">
        <v>7</v>
      </c>
      <c r="AI117" s="5"/>
      <c r="AJ117" s="57">
        <f>AC117*U117</f>
        <v>38.4</v>
      </c>
      <c r="AK117" s="171">
        <v>2</v>
      </c>
      <c r="AL117" s="19">
        <v>1.5</v>
      </c>
      <c r="AM117" s="19">
        <v>0</v>
      </c>
      <c r="AN117" s="91">
        <f>AK117+AM117</f>
        <v>2</v>
      </c>
      <c r="AO117" s="338" t="e">
        <f>#REF!</f>
        <v>#REF!</v>
      </c>
      <c r="AP117" s="11">
        <v>0</v>
      </c>
      <c r="AQ117" s="11">
        <v>10</v>
      </c>
      <c r="AR117" s="387">
        <f>100- ((AP117+AQ117)/(AC117*2))*100</f>
        <v>96.666666666666671</v>
      </c>
      <c r="AS117" s="388">
        <f>AU114</f>
        <v>302.29999999999995</v>
      </c>
      <c r="AT117" s="172">
        <f>AJ117+AK117+AL117+AM117</f>
        <v>41.9</v>
      </c>
      <c r="AU117" s="172">
        <f>AS117-AT117</f>
        <v>260.39999999999998</v>
      </c>
      <c r="AV117" s="5"/>
      <c r="AW117" s="57">
        <f>(AC117/W117)*100</f>
        <v>62.5</v>
      </c>
      <c r="AX117" s="19" t="s">
        <v>59</v>
      </c>
      <c r="AY117" s="91">
        <f>(AK117/(AJ117+AK117))*100</f>
        <v>4.9504950495049505</v>
      </c>
      <c r="AZ117" s="19">
        <f>(AN117/AJ117)*100</f>
        <v>5.2083333333333339</v>
      </c>
      <c r="BA117" s="6"/>
      <c r="BB117" s="363" t="s">
        <v>76</v>
      </c>
      <c r="BC117" s="19" t="s">
        <v>76</v>
      </c>
      <c r="BD117" s="19" t="s">
        <v>76</v>
      </c>
    </row>
    <row r="118" spans="2:56" ht="15.75">
      <c r="B118" s="374" t="s">
        <v>137</v>
      </c>
      <c r="C118" s="2"/>
      <c r="D118" s="2"/>
      <c r="E118" s="6"/>
      <c r="F118" s="375"/>
      <c r="G118" s="2"/>
      <c r="H118" s="2"/>
      <c r="I118" s="2"/>
      <c r="J118" s="2"/>
      <c r="K118" s="2"/>
      <c r="L118" s="6"/>
      <c r="M118" s="375"/>
      <c r="N118" s="2"/>
      <c r="O118" s="6"/>
      <c r="P118" s="520">
        <f>D117-M117-N117-K117</f>
        <v>2.5</v>
      </c>
      <c r="Q118" s="6"/>
      <c r="R118" s="375"/>
      <c r="S118" s="213"/>
      <c r="T118" s="213"/>
      <c r="U118" s="213"/>
      <c r="V118" s="378"/>
      <c r="W118" s="517">
        <f>(P117-K117)*V117</f>
        <v>200</v>
      </c>
      <c r="X118" s="289"/>
      <c r="Y118" s="382"/>
      <c r="Z118" s="383"/>
      <c r="AA118" s="383"/>
      <c r="AB118" s="383"/>
      <c r="AC118" s="384"/>
      <c r="AD118" s="122"/>
      <c r="AE118" s="382"/>
      <c r="AF118" s="383"/>
      <c r="AG118" s="383"/>
      <c r="AH118" s="383"/>
      <c r="AI118" s="20"/>
      <c r="AJ118" s="436"/>
      <c r="AK118" s="386"/>
      <c r="AL118" s="378"/>
      <c r="AM118" s="378"/>
      <c r="AN118" s="378"/>
      <c r="AO118" s="289"/>
      <c r="AP118" s="347"/>
      <c r="AQ118" s="347"/>
      <c r="AR118" s="373"/>
      <c r="AS118" s="389"/>
      <c r="AT118" s="386"/>
      <c r="AU118" s="386"/>
      <c r="AV118" s="20"/>
      <c r="AW118" s="518">
        <f>(AC117/W118)*100</f>
        <v>75</v>
      </c>
      <c r="AX118" s="378"/>
      <c r="AY118" s="378"/>
      <c r="AZ118" s="378"/>
      <c r="BA118" s="289"/>
      <c r="BB118" s="375"/>
      <c r="BC118" s="2"/>
      <c r="BD118" s="2"/>
    </row>
    <row r="119" spans="2:56" ht="15.75" thickBot="1"/>
    <row r="120" spans="2:56" ht="16.5" thickBot="1">
      <c r="B120" s="17">
        <v>41325</v>
      </c>
      <c r="C120" s="15" t="s">
        <v>0</v>
      </c>
      <c r="D120" s="19">
        <v>8</v>
      </c>
      <c r="E120" s="6"/>
      <c r="F120" s="363">
        <v>2.4</v>
      </c>
      <c r="G120" s="19">
        <v>0</v>
      </c>
      <c r="H120" s="19">
        <v>0</v>
      </c>
      <c r="I120" s="19">
        <v>0</v>
      </c>
      <c r="J120" s="19">
        <v>0</v>
      </c>
      <c r="K120" s="19">
        <f>SUM(F120:J120)</f>
        <v>2.4</v>
      </c>
      <c r="L120" s="6"/>
      <c r="M120" s="363">
        <v>0</v>
      </c>
      <c r="N120" s="19">
        <v>2</v>
      </c>
      <c r="O120" s="6"/>
      <c r="P120" s="376">
        <f>D120-(M120+N120)</f>
        <v>6</v>
      </c>
      <c r="Q120" s="6"/>
      <c r="R120" s="375" t="s">
        <v>158</v>
      </c>
      <c r="S120" s="213">
        <v>0.127</v>
      </c>
      <c r="T120" s="213">
        <v>0.128</v>
      </c>
      <c r="U120" s="23">
        <f>S120+T120</f>
        <v>0.255</v>
      </c>
      <c r="V120" s="223">
        <v>80</v>
      </c>
      <c r="W120" s="91">
        <f>P120*V120</f>
        <v>480</v>
      </c>
      <c r="X120" s="6"/>
      <c r="Y120" s="379">
        <v>297</v>
      </c>
      <c r="Z120" s="380">
        <v>297</v>
      </c>
      <c r="AA120" s="380">
        <v>0</v>
      </c>
      <c r="AB120" s="380">
        <v>0</v>
      </c>
      <c r="AC120" s="381">
        <v>297</v>
      </c>
      <c r="AD120" s="197">
        <v>350</v>
      </c>
      <c r="AE120" s="379">
        <v>12</v>
      </c>
      <c r="AF120" s="380">
        <v>13</v>
      </c>
      <c r="AG120" s="380">
        <v>0</v>
      </c>
      <c r="AH120" s="380">
        <v>12</v>
      </c>
      <c r="AI120" s="5"/>
      <c r="AJ120" s="57">
        <f>AC120*U120</f>
        <v>75.734999999999999</v>
      </c>
      <c r="AK120" s="171">
        <v>3.2</v>
      </c>
      <c r="AL120" s="19">
        <v>2.2000000000000002</v>
      </c>
      <c r="AM120" s="19">
        <v>0</v>
      </c>
      <c r="AN120" s="91">
        <f>AK120+AM120</f>
        <v>3.2</v>
      </c>
      <c r="AO120" s="338" t="e">
        <f>#REF!</f>
        <v>#REF!</v>
      </c>
      <c r="AP120" s="11">
        <v>0</v>
      </c>
      <c r="AQ120" s="11">
        <v>10</v>
      </c>
      <c r="AR120" s="387">
        <f>100- ((AP120+AQ120)/(AC120*2))*100</f>
        <v>98.316498316498311</v>
      </c>
      <c r="AS120" s="388">
        <f>AU117</f>
        <v>260.39999999999998</v>
      </c>
      <c r="AT120" s="172">
        <f>AJ120+AK120+AL120+AM120</f>
        <v>81.135000000000005</v>
      </c>
      <c r="AU120" s="172">
        <f>AS120-AT120</f>
        <v>179.26499999999999</v>
      </c>
      <c r="AV120" s="5"/>
      <c r="AW120" s="57">
        <f>(AC120/W120)*100</f>
        <v>61.875</v>
      </c>
      <c r="AX120" s="19" t="s">
        <v>59</v>
      </c>
      <c r="AY120" s="91">
        <f>(AK120/(AJ120+AK120))*100</f>
        <v>4.0539684550579596</v>
      </c>
      <c r="AZ120" s="19">
        <f>(AN120/AJ120)*100</f>
        <v>4.2252591272199114</v>
      </c>
      <c r="BA120" s="6"/>
      <c r="BB120" s="363" t="s">
        <v>97</v>
      </c>
      <c r="BC120" s="19" t="s">
        <v>76</v>
      </c>
      <c r="BD120" s="19" t="s">
        <v>76</v>
      </c>
    </row>
    <row r="121" spans="2:56" ht="15.75">
      <c r="B121" s="374" t="s">
        <v>121</v>
      </c>
      <c r="C121" s="2"/>
      <c r="D121" s="2"/>
      <c r="E121" s="6"/>
      <c r="F121" s="375"/>
      <c r="G121" s="2"/>
      <c r="H121" s="2"/>
      <c r="I121" s="2"/>
      <c r="J121" s="2"/>
      <c r="K121" s="2"/>
      <c r="L121" s="6"/>
      <c r="M121" s="375"/>
      <c r="N121" s="2"/>
      <c r="O121" s="6"/>
      <c r="P121" s="520">
        <f>D120-M120-N120-K120</f>
        <v>3.6</v>
      </c>
      <c r="Q121" s="6"/>
      <c r="R121" s="375"/>
      <c r="S121" s="213"/>
      <c r="T121" s="213"/>
      <c r="U121" s="23"/>
      <c r="V121" s="223"/>
      <c r="W121" s="517">
        <f>(P120-K120)*V120</f>
        <v>288</v>
      </c>
      <c r="X121" s="289"/>
      <c r="Y121" s="382"/>
      <c r="Z121" s="383"/>
      <c r="AA121" s="383"/>
      <c r="AB121" s="383"/>
      <c r="AC121" s="384"/>
      <c r="AD121" s="122"/>
      <c r="AE121" s="382"/>
      <c r="AF121" s="383"/>
      <c r="AG121" s="383"/>
      <c r="AH121" s="383"/>
      <c r="AI121" s="20"/>
      <c r="AJ121" s="436"/>
      <c r="AK121" s="386"/>
      <c r="AL121" s="378"/>
      <c r="AM121" s="378"/>
      <c r="AN121" s="378"/>
      <c r="AO121" s="289"/>
      <c r="AP121" s="347"/>
      <c r="AQ121" s="347"/>
      <c r="AR121" s="373"/>
      <c r="AS121" s="389"/>
      <c r="AT121" s="386"/>
      <c r="AU121" s="386"/>
      <c r="AV121" s="20"/>
      <c r="AW121" s="518">
        <f>((AC120+AC121)/W121)*100</f>
        <v>103.125</v>
      </c>
      <c r="AX121" s="378"/>
      <c r="AY121" s="378"/>
      <c r="AZ121" s="378"/>
      <c r="BA121" s="289"/>
      <c r="BB121" s="375"/>
      <c r="BC121" s="2"/>
      <c r="BD121" s="2"/>
    </row>
    <row r="123" spans="2:56" ht="15.75" thickBot="1"/>
    <row r="124" spans="2:56" ht="15.75" customHeight="1">
      <c r="B124" s="57" t="s">
        <v>42</v>
      </c>
      <c r="C124" s="58" t="s">
        <v>2</v>
      </c>
      <c r="D124" s="59" t="s">
        <v>2</v>
      </c>
      <c r="E124" s="136"/>
      <c r="F124" s="718" t="s">
        <v>14</v>
      </c>
      <c r="G124" s="719"/>
      <c r="H124" s="719"/>
      <c r="I124" s="719"/>
      <c r="J124" s="719"/>
      <c r="K124" s="720"/>
      <c r="L124" s="19"/>
      <c r="M124" s="721" t="s">
        <v>43</v>
      </c>
      <c r="N124" s="722"/>
      <c r="O124" s="19"/>
      <c r="P124" s="91" t="s">
        <v>12</v>
      </c>
      <c r="Q124" s="136"/>
      <c r="R124" s="91" t="s">
        <v>24</v>
      </c>
      <c r="S124" s="718" t="s">
        <v>44</v>
      </c>
      <c r="T124" s="719"/>
      <c r="U124" s="720"/>
      <c r="V124" s="91" t="s">
        <v>39</v>
      </c>
      <c r="W124" s="137" t="s">
        <v>19</v>
      </c>
      <c r="X124" s="136" t="s">
        <v>10</v>
      </c>
      <c r="Y124" s="723" t="s">
        <v>15</v>
      </c>
      <c r="Z124" s="724"/>
      <c r="AA124" s="724"/>
      <c r="AB124" s="724"/>
      <c r="AC124" s="138" t="s">
        <v>19</v>
      </c>
      <c r="AD124" s="139"/>
      <c r="AE124" s="725" t="s">
        <v>55</v>
      </c>
      <c r="AF124" s="726"/>
      <c r="AG124" s="726"/>
      <c r="AH124" s="140" t="s">
        <v>57</v>
      </c>
      <c r="AI124" s="136"/>
      <c r="AJ124" s="141" t="s">
        <v>51</v>
      </c>
      <c r="AK124" s="142"/>
      <c r="AL124" s="143"/>
      <c r="AM124" s="144"/>
      <c r="AN124" s="91" t="s">
        <v>13</v>
      </c>
      <c r="AO124" s="136"/>
      <c r="AP124" s="743" t="s">
        <v>68</v>
      </c>
      <c r="AQ124" s="744"/>
      <c r="AR124" s="745"/>
      <c r="AS124" s="743" t="s">
        <v>52</v>
      </c>
      <c r="AT124" s="744"/>
      <c r="AU124" s="745"/>
      <c r="AV124" s="136"/>
      <c r="AW124" s="145" t="s">
        <v>32</v>
      </c>
      <c r="AX124" s="137" t="s">
        <v>32</v>
      </c>
      <c r="AY124" s="91" t="s">
        <v>29</v>
      </c>
      <c r="AZ124" s="91" t="s">
        <v>29</v>
      </c>
      <c r="BA124" s="136"/>
      <c r="BB124" s="19" t="s">
        <v>32</v>
      </c>
      <c r="BC124" s="19" t="s">
        <v>10</v>
      </c>
      <c r="BD124" s="146" t="s">
        <v>10</v>
      </c>
    </row>
    <row r="125" spans="2:56" ht="15.75" thickBot="1">
      <c r="B125" s="60" t="s">
        <v>10</v>
      </c>
      <c r="C125" s="49" t="s">
        <v>10</v>
      </c>
      <c r="D125" s="61" t="s">
        <v>12</v>
      </c>
      <c r="E125" s="5"/>
      <c r="F125" s="65" t="s">
        <v>4</v>
      </c>
      <c r="G125" s="65" t="s">
        <v>5</v>
      </c>
      <c r="H125" s="65" t="s">
        <v>6</v>
      </c>
      <c r="I125" s="65" t="s">
        <v>7</v>
      </c>
      <c r="J125" s="65" t="s">
        <v>9</v>
      </c>
      <c r="K125" s="65" t="s">
        <v>13</v>
      </c>
      <c r="L125" s="4"/>
      <c r="M125" s="67" t="s">
        <v>12</v>
      </c>
      <c r="N125" s="68" t="s">
        <v>46</v>
      </c>
      <c r="O125" s="3"/>
      <c r="P125" s="49" t="s">
        <v>3</v>
      </c>
      <c r="Q125" s="5"/>
      <c r="R125" s="49" t="s">
        <v>23</v>
      </c>
      <c r="S125" s="53" t="s">
        <v>16</v>
      </c>
      <c r="T125" s="49" t="s">
        <v>17</v>
      </c>
      <c r="U125" s="49" t="s">
        <v>45</v>
      </c>
      <c r="V125" s="49" t="s">
        <v>63</v>
      </c>
      <c r="W125" s="72" t="s">
        <v>21</v>
      </c>
      <c r="X125" s="5" t="s">
        <v>10</v>
      </c>
      <c r="Y125" s="713" t="s">
        <v>26</v>
      </c>
      <c r="Z125" s="714"/>
      <c r="AA125" s="714"/>
      <c r="AB125" s="715"/>
      <c r="AC125" s="39" t="s">
        <v>13</v>
      </c>
      <c r="AD125" s="8"/>
      <c r="AE125" s="716" t="s">
        <v>56</v>
      </c>
      <c r="AF125" s="717"/>
      <c r="AG125" s="717"/>
      <c r="AH125" s="82" t="s">
        <v>58</v>
      </c>
      <c r="AI125" s="5"/>
      <c r="AJ125" s="48" t="s">
        <v>33</v>
      </c>
      <c r="AK125" s="85" t="s">
        <v>27</v>
      </c>
      <c r="AL125" s="48" t="s">
        <v>35</v>
      </c>
      <c r="AM125" s="48" t="s">
        <v>36</v>
      </c>
      <c r="AN125" s="49" t="s">
        <v>40</v>
      </c>
      <c r="AO125" s="20"/>
      <c r="AP125" s="51"/>
      <c r="AQ125" s="52"/>
      <c r="AR125" s="53"/>
      <c r="AS125" s="51" t="s">
        <v>50</v>
      </c>
      <c r="AT125" s="336" t="s">
        <v>347</v>
      </c>
      <c r="AU125" s="53"/>
      <c r="AV125" s="5"/>
      <c r="AW125" s="76" t="s">
        <v>19</v>
      </c>
      <c r="AX125" s="72" t="s">
        <v>19</v>
      </c>
      <c r="AY125" s="49" t="s">
        <v>37</v>
      </c>
      <c r="AZ125" s="49" t="s">
        <v>38</v>
      </c>
      <c r="BA125" s="5"/>
      <c r="BB125" s="4" t="s">
        <v>19</v>
      </c>
      <c r="BC125" s="4" t="s">
        <v>37</v>
      </c>
      <c r="BD125" s="147" t="s">
        <v>38</v>
      </c>
    </row>
    <row r="126" spans="2:56" ht="15.75" thickBot="1">
      <c r="B126" s="62"/>
      <c r="C126" s="63"/>
      <c r="D126" s="64" t="s">
        <v>10</v>
      </c>
      <c r="E126" s="111"/>
      <c r="F126" s="148"/>
      <c r="G126" s="148"/>
      <c r="H126" s="148"/>
      <c r="I126" s="148" t="s">
        <v>8</v>
      </c>
      <c r="J126" s="148"/>
      <c r="K126" s="148"/>
      <c r="L126" s="16"/>
      <c r="M126" s="104" t="s">
        <v>20</v>
      </c>
      <c r="N126" s="148" t="s">
        <v>11</v>
      </c>
      <c r="O126" s="16"/>
      <c r="P126" s="63" t="s">
        <v>10</v>
      </c>
      <c r="Q126" s="111"/>
      <c r="R126" s="63"/>
      <c r="S126" s="149"/>
      <c r="T126" s="63"/>
      <c r="U126" s="63"/>
      <c r="V126" s="63" t="s">
        <v>18</v>
      </c>
      <c r="W126" s="150" t="s">
        <v>22</v>
      </c>
      <c r="X126" s="111"/>
      <c r="Y126" s="151" t="s">
        <v>16</v>
      </c>
      <c r="Z126" s="151" t="s">
        <v>17</v>
      </c>
      <c r="AA126" s="152" t="s">
        <v>25</v>
      </c>
      <c r="AB126" s="79" t="s">
        <v>28</v>
      </c>
      <c r="AC126" s="153"/>
      <c r="AD126" s="111"/>
      <c r="AE126" s="154" t="s">
        <v>16</v>
      </c>
      <c r="AF126" s="155" t="s">
        <v>17</v>
      </c>
      <c r="AG126" s="80" t="s">
        <v>28</v>
      </c>
      <c r="AH126" s="81" t="s">
        <v>28</v>
      </c>
      <c r="AI126" s="156"/>
      <c r="AJ126" s="63" t="s">
        <v>34</v>
      </c>
      <c r="AK126" s="157" t="s">
        <v>34</v>
      </c>
      <c r="AL126" s="63" t="s">
        <v>34</v>
      </c>
      <c r="AM126" s="63" t="s">
        <v>34</v>
      </c>
      <c r="AN126" s="63" t="s">
        <v>34</v>
      </c>
      <c r="AO126" s="111"/>
      <c r="AP126" s="158" t="s">
        <v>70</v>
      </c>
      <c r="AQ126" s="159" t="s">
        <v>69</v>
      </c>
      <c r="AR126" s="160" t="s">
        <v>71</v>
      </c>
      <c r="AS126" s="161" t="s">
        <v>48</v>
      </c>
      <c r="AT126" s="159" t="s">
        <v>47</v>
      </c>
      <c r="AU126" s="160" t="s">
        <v>49</v>
      </c>
      <c r="AV126" s="111"/>
      <c r="AW126" s="162" t="s">
        <v>29</v>
      </c>
      <c r="AX126" s="150" t="s">
        <v>29</v>
      </c>
      <c r="AY126" s="63"/>
      <c r="AZ126" s="63"/>
      <c r="BA126" s="111"/>
      <c r="BB126" s="163">
        <v>1</v>
      </c>
      <c r="BC126" s="164">
        <v>0</v>
      </c>
      <c r="BD126" s="115" t="s">
        <v>41</v>
      </c>
    </row>
    <row r="127" spans="2:56" ht="16.5" thickBot="1">
      <c r="B127" s="17">
        <v>41325</v>
      </c>
      <c r="C127" s="15" t="s">
        <v>1</v>
      </c>
      <c r="D127" s="19">
        <v>7.5</v>
      </c>
      <c r="E127" s="6"/>
      <c r="F127" s="363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f>SUM(F127:J127)</f>
        <v>0</v>
      </c>
      <c r="L127" s="6"/>
      <c r="M127" s="363">
        <v>4.5</v>
      </c>
      <c r="N127" s="19">
        <v>0</v>
      </c>
      <c r="O127" s="6"/>
      <c r="P127" s="376">
        <f>D127-(M127+N127)</f>
        <v>3</v>
      </c>
      <c r="Q127" s="6"/>
      <c r="R127" s="375" t="s">
        <v>204</v>
      </c>
      <c r="S127" s="213">
        <v>0.36099999999999999</v>
      </c>
      <c r="T127" s="213">
        <v>0.36299999999999999</v>
      </c>
      <c r="U127" s="23">
        <f>S127+T127</f>
        <v>0.72399999999999998</v>
      </c>
      <c r="V127" s="223">
        <v>60</v>
      </c>
      <c r="W127" s="91">
        <f>P127*V127</f>
        <v>180</v>
      </c>
      <c r="X127" s="6"/>
      <c r="Y127" s="379">
        <v>180</v>
      </c>
      <c r="Z127" s="380">
        <v>180</v>
      </c>
      <c r="AA127" s="380">
        <v>0</v>
      </c>
      <c r="AB127" s="380">
        <v>0</v>
      </c>
      <c r="AC127" s="381">
        <v>180</v>
      </c>
      <c r="AD127" s="197">
        <v>350</v>
      </c>
      <c r="AE127" s="379">
        <v>3</v>
      </c>
      <c r="AF127" s="380">
        <v>2</v>
      </c>
      <c r="AG127" s="380">
        <v>0</v>
      </c>
      <c r="AH127" s="380">
        <v>2</v>
      </c>
      <c r="AI127" s="5"/>
      <c r="AJ127" s="57">
        <f>AC127*U127</f>
        <v>130.32</v>
      </c>
      <c r="AK127" s="171">
        <v>1</v>
      </c>
      <c r="AL127" s="19">
        <v>2</v>
      </c>
      <c r="AM127" s="19">
        <v>0</v>
      </c>
      <c r="AN127" s="91">
        <f>AK127+AM127</f>
        <v>1</v>
      </c>
      <c r="AO127" s="338" t="e">
        <f>#REF!</f>
        <v>#REF!</v>
      </c>
      <c r="AP127" s="11">
        <v>0</v>
      </c>
      <c r="AQ127" s="11">
        <v>10</v>
      </c>
      <c r="AR127" s="387">
        <f>100- ((AP127+AQ127)/(AC127*2))*100</f>
        <v>97.222222222222229</v>
      </c>
      <c r="AS127" s="388">
        <f>AU80</f>
        <v>409.94499999999994</v>
      </c>
      <c r="AT127" s="172">
        <f>AJ127+AK127+AL127+AM127</f>
        <v>133.32</v>
      </c>
      <c r="AU127" s="172">
        <f>AS127-AT127</f>
        <v>276.62499999999994</v>
      </c>
      <c r="AV127" s="5"/>
      <c r="AW127" s="57">
        <f>(AC127/W127)*100</f>
        <v>100</v>
      </c>
      <c r="AX127" s="19" t="s">
        <v>59</v>
      </c>
      <c r="AY127" s="91">
        <f>(AK127/(AJ127+AK127))*100</f>
        <v>0.76149862930246726</v>
      </c>
      <c r="AZ127" s="19">
        <f>(AN127/AJ127)*100</f>
        <v>0.76734192756292208</v>
      </c>
      <c r="BA127" s="6"/>
      <c r="BB127" s="363" t="s">
        <v>97</v>
      </c>
      <c r="BC127" s="19" t="s">
        <v>76</v>
      </c>
      <c r="BD127" s="19" t="s">
        <v>97</v>
      </c>
    </row>
    <row r="128" spans="2:56" ht="15.75">
      <c r="B128" s="374" t="s">
        <v>137</v>
      </c>
      <c r="C128" s="2"/>
      <c r="D128" s="2"/>
      <c r="E128" s="6"/>
      <c r="F128" s="375"/>
      <c r="G128" s="2"/>
      <c r="H128" s="2"/>
      <c r="I128" s="2"/>
      <c r="J128" s="2"/>
      <c r="K128" s="2"/>
      <c r="L128" s="6"/>
      <c r="M128" s="375"/>
      <c r="N128" s="2"/>
      <c r="O128" s="6"/>
      <c r="P128" s="520">
        <f>D127-M127-N127-K127</f>
        <v>3</v>
      </c>
      <c r="Q128" s="6"/>
      <c r="R128" s="375"/>
      <c r="S128" s="213"/>
      <c r="T128" s="213"/>
      <c r="U128" s="23"/>
      <c r="V128" s="223"/>
      <c r="W128" s="517">
        <f>(P127-K127)*V127</f>
        <v>180</v>
      </c>
      <c r="X128" s="289"/>
      <c r="Y128" s="382"/>
      <c r="Z128" s="383"/>
      <c r="AA128" s="383"/>
      <c r="AB128" s="383"/>
      <c r="AC128" s="384"/>
      <c r="AD128" s="122"/>
      <c r="AE128" s="382"/>
      <c r="AF128" s="383"/>
      <c r="AG128" s="383"/>
      <c r="AH128" s="383"/>
      <c r="AI128" s="20"/>
      <c r="AJ128" s="436"/>
      <c r="AK128" s="386"/>
      <c r="AL128" s="378"/>
      <c r="AM128" s="378"/>
      <c r="AN128" s="378"/>
      <c r="AO128" s="289"/>
      <c r="AP128" s="347"/>
      <c r="AQ128" s="347"/>
      <c r="AR128" s="373"/>
      <c r="AS128" s="389"/>
      <c r="AT128" s="386"/>
      <c r="AU128" s="386"/>
      <c r="AV128" s="20"/>
      <c r="AW128" s="518">
        <f>((AC127+AC128)/W128)*100</f>
        <v>100</v>
      </c>
      <c r="AX128" s="378"/>
      <c r="AY128" s="378"/>
      <c r="AZ128" s="378"/>
      <c r="BA128" s="289"/>
      <c r="BB128" s="375"/>
      <c r="BC128" s="2"/>
      <c r="BD128" s="2"/>
    </row>
    <row r="129" spans="2:56" ht="15.75" thickBot="1"/>
    <row r="130" spans="2:56" ht="16.5" thickBot="1">
      <c r="B130" s="17">
        <v>41326</v>
      </c>
      <c r="C130" s="15" t="s">
        <v>0</v>
      </c>
      <c r="D130" s="19">
        <v>8</v>
      </c>
      <c r="E130" s="6"/>
      <c r="F130" s="363">
        <v>5</v>
      </c>
      <c r="G130" s="19">
        <v>0</v>
      </c>
      <c r="H130" s="19">
        <v>0</v>
      </c>
      <c r="I130" s="19">
        <v>0</v>
      </c>
      <c r="J130" s="19">
        <v>0</v>
      </c>
      <c r="K130" s="19">
        <f>SUM(F130:J130)</f>
        <v>5</v>
      </c>
      <c r="L130" s="6"/>
      <c r="M130" s="363">
        <v>0</v>
      </c>
      <c r="N130" s="19">
        <v>0</v>
      </c>
      <c r="O130" s="6"/>
      <c r="P130" s="376">
        <f>D130-(M130+N130)</f>
        <v>8</v>
      </c>
      <c r="Q130" s="6"/>
      <c r="R130" s="375" t="s">
        <v>204</v>
      </c>
      <c r="S130" s="213">
        <v>0.36099999999999999</v>
      </c>
      <c r="T130" s="213">
        <v>0.36299999999999999</v>
      </c>
      <c r="U130" s="23">
        <f>S130+T130</f>
        <v>0.72399999999999998</v>
      </c>
      <c r="V130" s="223">
        <v>60</v>
      </c>
      <c r="W130" s="91">
        <f>P130*V130</f>
        <v>480</v>
      </c>
      <c r="X130" s="6"/>
      <c r="Y130" s="379">
        <v>125</v>
      </c>
      <c r="Z130" s="380">
        <v>125</v>
      </c>
      <c r="AA130" s="380">
        <v>0</v>
      </c>
      <c r="AB130" s="380">
        <v>0</v>
      </c>
      <c r="AC130" s="381">
        <v>125</v>
      </c>
      <c r="AD130" s="197">
        <v>350</v>
      </c>
      <c r="AE130" s="379">
        <v>0</v>
      </c>
      <c r="AF130" s="380">
        <v>0</v>
      </c>
      <c r="AG130" s="380">
        <v>0</v>
      </c>
      <c r="AH130" s="380">
        <v>0</v>
      </c>
      <c r="AI130" s="5"/>
      <c r="AJ130" s="57">
        <f>AC130*U130</f>
        <v>90.5</v>
      </c>
      <c r="AK130" s="171">
        <v>0</v>
      </c>
      <c r="AL130" s="19">
        <v>3</v>
      </c>
      <c r="AM130" s="19">
        <v>0</v>
      </c>
      <c r="AN130" s="91">
        <f>AK130+AM130</f>
        <v>0</v>
      </c>
      <c r="AO130" s="338" t="e">
        <f>#REF!</f>
        <v>#REF!</v>
      </c>
      <c r="AP130" s="11">
        <v>0</v>
      </c>
      <c r="AQ130" s="11">
        <v>10</v>
      </c>
      <c r="AR130" s="387">
        <f>100- ((AP130+AQ130)/(AC130*2))*100</f>
        <v>96</v>
      </c>
      <c r="AS130" s="388">
        <f>AU127</f>
        <v>276.62499999999994</v>
      </c>
      <c r="AT130" s="172">
        <f>AJ130+AK130+AL130+AM130</f>
        <v>93.5</v>
      </c>
      <c r="AU130" s="172">
        <f>AS130-AT130</f>
        <v>183.12499999999994</v>
      </c>
      <c r="AV130" s="5"/>
      <c r="AW130" s="57">
        <f>(AC130/W130)*100</f>
        <v>26.041666666666668</v>
      </c>
      <c r="AX130" s="19" t="s">
        <v>59</v>
      </c>
      <c r="AY130" s="91">
        <f>(AK130/(AJ130+AK130))*100</f>
        <v>0</v>
      </c>
      <c r="AZ130" s="19">
        <f>(AN130/AJ130)*100</f>
        <v>0</v>
      </c>
      <c r="BA130" s="6"/>
      <c r="BB130" s="363" t="s">
        <v>76</v>
      </c>
      <c r="BC130" s="19" t="s">
        <v>76</v>
      </c>
      <c r="BD130" s="19" t="s">
        <v>76</v>
      </c>
    </row>
    <row r="131" spans="2:56" ht="15.75">
      <c r="B131" s="374" t="s">
        <v>121</v>
      </c>
      <c r="C131" s="2"/>
      <c r="D131" s="2"/>
      <c r="E131" s="6"/>
      <c r="F131" s="375"/>
      <c r="G131" s="2"/>
      <c r="H131" s="2"/>
      <c r="I131" s="2"/>
      <c r="J131" s="2"/>
      <c r="K131" s="2"/>
      <c r="L131" s="6"/>
      <c r="M131" s="375"/>
      <c r="N131" s="2"/>
      <c r="O131" s="6"/>
      <c r="P131" s="520">
        <f>D130-M130-N130-K130</f>
        <v>3</v>
      </c>
      <c r="Q131" s="6"/>
      <c r="R131" s="375"/>
      <c r="S131" s="213"/>
      <c r="T131" s="213"/>
      <c r="U131" s="23"/>
      <c r="V131" s="223"/>
      <c r="W131" s="517">
        <f>(P130-K130)*V130</f>
        <v>180</v>
      </c>
      <c r="X131" s="289"/>
      <c r="Y131" s="382"/>
      <c r="Z131" s="383"/>
      <c r="AA131" s="383"/>
      <c r="AB131" s="383"/>
      <c r="AC131" s="384"/>
      <c r="AD131" s="122"/>
      <c r="AE131" s="382"/>
      <c r="AF131" s="383"/>
      <c r="AG131" s="383"/>
      <c r="AH131" s="383"/>
      <c r="AI131" s="20"/>
      <c r="AJ131" s="436"/>
      <c r="AK131" s="386"/>
      <c r="AL131" s="378"/>
      <c r="AM131" s="378"/>
      <c r="AN131" s="378"/>
      <c r="AO131" s="289"/>
      <c r="AP131" s="347"/>
      <c r="AQ131" s="347"/>
      <c r="AR131" s="373"/>
      <c r="AS131" s="389"/>
      <c r="AT131" s="386"/>
      <c r="AU131" s="386"/>
      <c r="AV131" s="20"/>
      <c r="AW131" s="518">
        <f>((AC130+AC131)/W131)*100</f>
        <v>69.444444444444443</v>
      </c>
      <c r="AX131" s="378"/>
      <c r="AY131" s="378"/>
      <c r="AZ131" s="378"/>
      <c r="BA131" s="289"/>
      <c r="BB131" s="375"/>
      <c r="BC131" s="2"/>
      <c r="BD131" s="2"/>
    </row>
    <row r="132" spans="2:56" ht="15.75" thickBot="1"/>
    <row r="133" spans="2:56" ht="16.5" thickBot="1">
      <c r="B133" s="17">
        <v>41326</v>
      </c>
      <c r="C133" s="15" t="s">
        <v>1</v>
      </c>
      <c r="D133" s="19">
        <v>7.5</v>
      </c>
      <c r="E133" s="6"/>
      <c r="F133" s="363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f>SUM(F133:J133)</f>
        <v>0</v>
      </c>
      <c r="L133" s="6"/>
      <c r="M133" s="363">
        <v>4.5</v>
      </c>
      <c r="N133" s="19">
        <v>0</v>
      </c>
      <c r="O133" s="6"/>
      <c r="P133" s="376">
        <f>D133-(M133+N133)</f>
        <v>3</v>
      </c>
      <c r="Q133" s="6"/>
      <c r="R133" s="375" t="s">
        <v>204</v>
      </c>
      <c r="S133" s="213">
        <v>0.36099999999999999</v>
      </c>
      <c r="T133" s="213">
        <v>0.36299999999999999</v>
      </c>
      <c r="U133" s="23">
        <f>S133+T133</f>
        <v>0.72399999999999998</v>
      </c>
      <c r="V133" s="223">
        <v>60</v>
      </c>
      <c r="W133" s="91">
        <f>P133*V133</f>
        <v>180</v>
      </c>
      <c r="X133" s="6"/>
      <c r="Y133" s="379">
        <v>150</v>
      </c>
      <c r="Z133" s="380">
        <v>150</v>
      </c>
      <c r="AA133" s="380">
        <v>0</v>
      </c>
      <c r="AB133" s="380">
        <v>0</v>
      </c>
      <c r="AC133" s="381">
        <v>150</v>
      </c>
      <c r="AD133" s="197">
        <v>350</v>
      </c>
      <c r="AE133" s="379">
        <v>4</v>
      </c>
      <c r="AF133" s="380">
        <v>5</v>
      </c>
      <c r="AG133" s="380">
        <v>0</v>
      </c>
      <c r="AH133" s="380">
        <v>4</v>
      </c>
      <c r="AI133" s="5"/>
      <c r="AJ133" s="57">
        <f>AC133*U133</f>
        <v>108.6</v>
      </c>
      <c r="AK133" s="171">
        <v>3.3</v>
      </c>
      <c r="AL133" s="19">
        <v>2</v>
      </c>
      <c r="AM133" s="19">
        <v>0</v>
      </c>
      <c r="AN133" s="91">
        <f>AK133+AM133</f>
        <v>3.3</v>
      </c>
      <c r="AO133" s="338" t="e">
        <f>#REF!</f>
        <v>#REF!</v>
      </c>
      <c r="AP133" s="11">
        <v>0</v>
      </c>
      <c r="AQ133" s="11">
        <v>10</v>
      </c>
      <c r="AR133" s="387">
        <f>100- ((AP133+AQ133)/(AC133*2))*100</f>
        <v>96.666666666666671</v>
      </c>
      <c r="AS133" s="388">
        <f>AU130</f>
        <v>183.12499999999994</v>
      </c>
      <c r="AT133" s="172">
        <f>AJ133+AK133+AL133+AM133</f>
        <v>113.89999999999999</v>
      </c>
      <c r="AU133" s="172">
        <f>AS133-AT133</f>
        <v>69.224999999999952</v>
      </c>
      <c r="AV133" s="5"/>
      <c r="AW133" s="57">
        <f>(AC133/W133)*100</f>
        <v>83.333333333333343</v>
      </c>
      <c r="AX133" s="19" t="s">
        <v>59</v>
      </c>
      <c r="AY133" s="91">
        <f>(AK133/(AJ133+AK133))*100</f>
        <v>2.9490616621983916</v>
      </c>
      <c r="AZ133" s="19">
        <f>(AN133/AJ133)*100</f>
        <v>3.0386740331491713</v>
      </c>
      <c r="BA133" s="6"/>
      <c r="BB133" s="363" t="s">
        <v>76</v>
      </c>
      <c r="BC133" s="19" t="s">
        <v>76</v>
      </c>
      <c r="BD133" s="19" t="s">
        <v>76</v>
      </c>
    </row>
    <row r="134" spans="2:56" ht="15.75">
      <c r="B134" s="374" t="s">
        <v>137</v>
      </c>
      <c r="C134" s="2"/>
      <c r="D134" s="2"/>
      <c r="E134" s="6"/>
      <c r="F134" s="375"/>
      <c r="G134" s="2"/>
      <c r="H134" s="2"/>
      <c r="I134" s="2"/>
      <c r="J134" s="2"/>
      <c r="K134" s="2"/>
      <c r="L134" s="6"/>
      <c r="M134" s="375"/>
      <c r="N134" s="2"/>
      <c r="O134" s="6"/>
      <c r="P134" s="520">
        <f>D133-M133-N133-K133</f>
        <v>3</v>
      </c>
      <c r="Q134" s="6"/>
      <c r="R134" s="375"/>
      <c r="S134" s="213"/>
      <c r="T134" s="213"/>
      <c r="U134" s="23"/>
      <c r="V134" s="223"/>
      <c r="W134" s="517">
        <f>(P133-K133)*V133</f>
        <v>180</v>
      </c>
      <c r="X134" s="289"/>
      <c r="Y134" s="382"/>
      <c r="Z134" s="383"/>
      <c r="AA134" s="383"/>
      <c r="AB134" s="383"/>
      <c r="AC134" s="384"/>
      <c r="AD134" s="122"/>
      <c r="AE134" s="382"/>
      <c r="AF134" s="383"/>
      <c r="AG134" s="383"/>
      <c r="AH134" s="383"/>
      <c r="AI134" s="20"/>
      <c r="AJ134" s="436"/>
      <c r="AK134" s="386"/>
      <c r="AL134" s="378"/>
      <c r="AM134" s="378"/>
      <c r="AN134" s="378"/>
      <c r="AO134" s="289"/>
      <c r="AP134" s="347"/>
      <c r="AQ134" s="347"/>
      <c r="AR134" s="373"/>
      <c r="AS134" s="389"/>
      <c r="AT134" s="386"/>
      <c r="AU134" s="386"/>
      <c r="AV134" s="20"/>
      <c r="AW134" s="518">
        <f>((AC133+AC134)/W134)*100</f>
        <v>83.333333333333343</v>
      </c>
      <c r="AX134" s="378"/>
      <c r="AY134" s="378"/>
      <c r="AZ134" s="378"/>
      <c r="BA134" s="289"/>
      <c r="BB134" s="375"/>
      <c r="BC134" s="2"/>
      <c r="BD134" s="2"/>
    </row>
    <row r="135" spans="2:56" ht="15.75" thickBot="1"/>
    <row r="136" spans="2:56" ht="15.75" customHeight="1">
      <c r="B136" s="57" t="s">
        <v>42</v>
      </c>
      <c r="C136" s="58" t="s">
        <v>2</v>
      </c>
      <c r="D136" s="59" t="s">
        <v>2</v>
      </c>
      <c r="E136" s="136"/>
      <c r="F136" s="718" t="s">
        <v>14</v>
      </c>
      <c r="G136" s="719"/>
      <c r="H136" s="719"/>
      <c r="I136" s="719"/>
      <c r="J136" s="719"/>
      <c r="K136" s="720"/>
      <c r="L136" s="19"/>
      <c r="M136" s="721" t="s">
        <v>43</v>
      </c>
      <c r="N136" s="722"/>
      <c r="O136" s="19"/>
      <c r="P136" s="91" t="s">
        <v>12</v>
      </c>
      <c r="Q136" s="136"/>
      <c r="R136" s="91" t="s">
        <v>24</v>
      </c>
      <c r="S136" s="718" t="s">
        <v>44</v>
      </c>
      <c r="T136" s="719"/>
      <c r="U136" s="720"/>
      <c r="V136" s="91" t="s">
        <v>39</v>
      </c>
      <c r="W136" s="137" t="s">
        <v>19</v>
      </c>
      <c r="X136" s="136" t="s">
        <v>10</v>
      </c>
      <c r="Y136" s="723" t="s">
        <v>15</v>
      </c>
      <c r="Z136" s="724"/>
      <c r="AA136" s="724"/>
      <c r="AB136" s="724"/>
      <c r="AC136" s="138" t="s">
        <v>19</v>
      </c>
      <c r="AD136" s="139"/>
      <c r="AE136" s="725" t="s">
        <v>55</v>
      </c>
      <c r="AF136" s="726"/>
      <c r="AG136" s="726"/>
      <c r="AH136" s="140" t="s">
        <v>57</v>
      </c>
      <c r="AI136" s="136"/>
      <c r="AJ136" s="141" t="s">
        <v>51</v>
      </c>
      <c r="AK136" s="142"/>
      <c r="AL136" s="143"/>
      <c r="AM136" s="144"/>
      <c r="AN136" s="91" t="s">
        <v>13</v>
      </c>
      <c r="AO136" s="136"/>
      <c r="AP136" s="743" t="s">
        <v>68</v>
      </c>
      <c r="AQ136" s="744"/>
      <c r="AR136" s="745"/>
      <c r="AS136" s="743" t="s">
        <v>52</v>
      </c>
      <c r="AT136" s="744"/>
      <c r="AU136" s="745"/>
      <c r="AV136" s="136"/>
      <c r="AW136" s="145" t="s">
        <v>32</v>
      </c>
      <c r="AX136" s="137" t="s">
        <v>32</v>
      </c>
      <c r="AY136" s="91" t="s">
        <v>29</v>
      </c>
      <c r="AZ136" s="91" t="s">
        <v>29</v>
      </c>
      <c r="BA136" s="136"/>
      <c r="BB136" s="19" t="s">
        <v>32</v>
      </c>
      <c r="BC136" s="19" t="s">
        <v>10</v>
      </c>
      <c r="BD136" s="146" t="s">
        <v>10</v>
      </c>
    </row>
    <row r="137" spans="2:56" ht="15.75" thickBot="1">
      <c r="B137" s="60" t="s">
        <v>10</v>
      </c>
      <c r="C137" s="49" t="s">
        <v>10</v>
      </c>
      <c r="D137" s="61" t="s">
        <v>12</v>
      </c>
      <c r="E137" s="5"/>
      <c r="F137" s="65" t="s">
        <v>4</v>
      </c>
      <c r="G137" s="65" t="s">
        <v>5</v>
      </c>
      <c r="H137" s="65" t="s">
        <v>6</v>
      </c>
      <c r="I137" s="65" t="s">
        <v>7</v>
      </c>
      <c r="J137" s="65" t="s">
        <v>9</v>
      </c>
      <c r="K137" s="65" t="s">
        <v>13</v>
      </c>
      <c r="L137" s="4"/>
      <c r="M137" s="67" t="s">
        <v>12</v>
      </c>
      <c r="N137" s="68" t="s">
        <v>46</v>
      </c>
      <c r="O137" s="3"/>
      <c r="P137" s="49" t="s">
        <v>3</v>
      </c>
      <c r="Q137" s="5"/>
      <c r="R137" s="49" t="s">
        <v>23</v>
      </c>
      <c r="S137" s="53" t="s">
        <v>16</v>
      </c>
      <c r="T137" s="49" t="s">
        <v>17</v>
      </c>
      <c r="U137" s="49" t="s">
        <v>45</v>
      </c>
      <c r="V137" s="49" t="s">
        <v>63</v>
      </c>
      <c r="W137" s="72" t="s">
        <v>21</v>
      </c>
      <c r="X137" s="5" t="s">
        <v>10</v>
      </c>
      <c r="Y137" s="713" t="s">
        <v>26</v>
      </c>
      <c r="Z137" s="714"/>
      <c r="AA137" s="714"/>
      <c r="AB137" s="715"/>
      <c r="AC137" s="39" t="s">
        <v>13</v>
      </c>
      <c r="AD137" s="8"/>
      <c r="AE137" s="716" t="s">
        <v>56</v>
      </c>
      <c r="AF137" s="717"/>
      <c r="AG137" s="717"/>
      <c r="AH137" s="82" t="s">
        <v>58</v>
      </c>
      <c r="AI137" s="5"/>
      <c r="AJ137" s="48" t="s">
        <v>33</v>
      </c>
      <c r="AK137" s="85" t="s">
        <v>27</v>
      </c>
      <c r="AL137" s="48" t="s">
        <v>35</v>
      </c>
      <c r="AM137" s="48" t="s">
        <v>36</v>
      </c>
      <c r="AN137" s="49" t="s">
        <v>40</v>
      </c>
      <c r="AO137" s="20"/>
      <c r="AP137" s="51"/>
      <c r="AQ137" s="52"/>
      <c r="AR137" s="53"/>
      <c r="AS137" s="51" t="s">
        <v>50</v>
      </c>
      <c r="AT137" s="336" t="s">
        <v>408</v>
      </c>
      <c r="AU137" s="53"/>
      <c r="AV137" s="5"/>
      <c r="AW137" s="76" t="s">
        <v>19</v>
      </c>
      <c r="AX137" s="72" t="s">
        <v>19</v>
      </c>
      <c r="AY137" s="49" t="s">
        <v>37</v>
      </c>
      <c r="AZ137" s="49" t="s">
        <v>38</v>
      </c>
      <c r="BA137" s="5"/>
      <c r="BB137" s="4" t="s">
        <v>19</v>
      </c>
      <c r="BC137" s="4" t="s">
        <v>37</v>
      </c>
      <c r="BD137" s="147" t="s">
        <v>38</v>
      </c>
    </row>
    <row r="138" spans="2:56" ht="15.75" thickBot="1">
      <c r="B138" s="62"/>
      <c r="C138" s="63"/>
      <c r="D138" s="64" t="s">
        <v>10</v>
      </c>
      <c r="E138" s="111"/>
      <c r="F138" s="148"/>
      <c r="G138" s="148"/>
      <c r="H138" s="148"/>
      <c r="I138" s="148" t="s">
        <v>8</v>
      </c>
      <c r="J138" s="148"/>
      <c r="K138" s="148"/>
      <c r="L138" s="16"/>
      <c r="M138" s="104" t="s">
        <v>20</v>
      </c>
      <c r="N138" s="148" t="s">
        <v>11</v>
      </c>
      <c r="O138" s="16"/>
      <c r="P138" s="63" t="s">
        <v>10</v>
      </c>
      <c r="Q138" s="111"/>
      <c r="R138" s="63"/>
      <c r="S138" s="149"/>
      <c r="T138" s="63"/>
      <c r="U138" s="63"/>
      <c r="V138" s="63" t="s">
        <v>18</v>
      </c>
      <c r="W138" s="150" t="s">
        <v>22</v>
      </c>
      <c r="X138" s="111"/>
      <c r="Y138" s="151" t="s">
        <v>16</v>
      </c>
      <c r="Z138" s="151" t="s">
        <v>17</v>
      </c>
      <c r="AA138" s="152" t="s">
        <v>25</v>
      </c>
      <c r="AB138" s="79" t="s">
        <v>28</v>
      </c>
      <c r="AC138" s="153"/>
      <c r="AD138" s="111"/>
      <c r="AE138" s="154" t="s">
        <v>16</v>
      </c>
      <c r="AF138" s="155" t="s">
        <v>17</v>
      </c>
      <c r="AG138" s="80" t="s">
        <v>28</v>
      </c>
      <c r="AH138" s="81" t="s">
        <v>28</v>
      </c>
      <c r="AI138" s="156"/>
      <c r="AJ138" s="63" t="s">
        <v>34</v>
      </c>
      <c r="AK138" s="157" t="s">
        <v>34</v>
      </c>
      <c r="AL138" s="63" t="s">
        <v>34</v>
      </c>
      <c r="AM138" s="63" t="s">
        <v>34</v>
      </c>
      <c r="AN138" s="63" t="s">
        <v>34</v>
      </c>
      <c r="AO138" s="111"/>
      <c r="AP138" s="158" t="s">
        <v>70</v>
      </c>
      <c r="AQ138" s="159" t="s">
        <v>69</v>
      </c>
      <c r="AR138" s="160" t="s">
        <v>71</v>
      </c>
      <c r="AS138" s="161" t="s">
        <v>48</v>
      </c>
      <c r="AT138" s="159" t="s">
        <v>47</v>
      </c>
      <c r="AU138" s="160" t="s">
        <v>49</v>
      </c>
      <c r="AV138" s="111"/>
      <c r="AW138" s="162" t="s">
        <v>29</v>
      </c>
      <c r="AX138" s="150" t="s">
        <v>29</v>
      </c>
      <c r="AY138" s="63"/>
      <c r="AZ138" s="63"/>
      <c r="BA138" s="111"/>
      <c r="BB138" s="163">
        <v>1</v>
      </c>
      <c r="BC138" s="164">
        <v>0</v>
      </c>
      <c r="BD138" s="115" t="s">
        <v>41</v>
      </c>
    </row>
    <row r="139" spans="2:56" ht="16.5" thickBot="1">
      <c r="B139" s="17">
        <v>41327</v>
      </c>
      <c r="C139" s="15" t="s">
        <v>0</v>
      </c>
      <c r="D139" s="19">
        <v>8</v>
      </c>
      <c r="E139" s="6"/>
      <c r="F139" s="363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f>SUM(F139:J139)</f>
        <v>0</v>
      </c>
      <c r="L139" s="6"/>
      <c r="M139" s="363">
        <v>0</v>
      </c>
      <c r="N139" s="19">
        <v>3</v>
      </c>
      <c r="O139" s="6"/>
      <c r="P139" s="376">
        <f>D139-(M139+N139)</f>
        <v>5</v>
      </c>
      <c r="Q139" s="6"/>
      <c r="R139" s="375" t="s">
        <v>413</v>
      </c>
      <c r="S139" s="213">
        <v>0.122</v>
      </c>
      <c r="T139" s="213">
        <v>0.121</v>
      </c>
      <c r="U139" s="23">
        <f>S139+T139</f>
        <v>0.24299999999999999</v>
      </c>
      <c r="V139" s="223">
        <v>70</v>
      </c>
      <c r="W139" s="91">
        <f>P139*V139</f>
        <v>350</v>
      </c>
      <c r="X139" s="6"/>
      <c r="Y139" s="379">
        <v>200</v>
      </c>
      <c r="Z139" s="380">
        <v>200</v>
      </c>
      <c r="AA139" s="380">
        <v>0</v>
      </c>
      <c r="AB139" s="380">
        <v>0</v>
      </c>
      <c r="AC139" s="381">
        <v>200</v>
      </c>
      <c r="AD139" s="197">
        <v>350</v>
      </c>
      <c r="AE139" s="379">
        <v>12</v>
      </c>
      <c r="AF139" s="380">
        <v>12</v>
      </c>
      <c r="AG139" s="380">
        <v>0</v>
      </c>
      <c r="AH139" s="380">
        <v>12</v>
      </c>
      <c r="AI139" s="5"/>
      <c r="AJ139" s="57">
        <f>AC139*U139</f>
        <v>48.6</v>
      </c>
      <c r="AK139" s="171">
        <v>2.2999999999999998</v>
      </c>
      <c r="AL139" s="19">
        <v>1.1000000000000001</v>
      </c>
      <c r="AM139" s="19">
        <v>0</v>
      </c>
      <c r="AN139" s="91">
        <f>AK139+AM139</f>
        <v>2.2999999999999998</v>
      </c>
      <c r="AO139" s="338" t="e">
        <f>#REF!</f>
        <v>#REF!</v>
      </c>
      <c r="AP139" s="11">
        <v>0</v>
      </c>
      <c r="AQ139" s="11">
        <v>10</v>
      </c>
      <c r="AR139" s="387">
        <f>100- ((AP139+AQ139)/(AC139*2))*100</f>
        <v>97.5</v>
      </c>
      <c r="AS139" s="388">
        <f>AU120</f>
        <v>179.26499999999999</v>
      </c>
      <c r="AT139" s="172">
        <f>AJ139+AK139+AL139+AM139</f>
        <v>52</v>
      </c>
      <c r="AU139" s="172">
        <f>AS139-AT139</f>
        <v>127.26499999999999</v>
      </c>
      <c r="AV139" s="5"/>
      <c r="AW139" s="57">
        <f>(AC139/W139)*100</f>
        <v>57.142857142857139</v>
      </c>
      <c r="AX139" s="19" t="s">
        <v>59</v>
      </c>
      <c r="AY139" s="91">
        <f>(AK139/(AJ139+AK139))*100</f>
        <v>4.5186640471512769</v>
      </c>
      <c r="AZ139" s="19">
        <f>(AN139/AJ139)*100</f>
        <v>4.7325102880658427</v>
      </c>
      <c r="BA139" s="6"/>
      <c r="BB139" s="363" t="s">
        <v>76</v>
      </c>
      <c r="BC139" s="19" t="s">
        <v>76</v>
      </c>
      <c r="BD139" s="19" t="s">
        <v>76</v>
      </c>
    </row>
    <row r="140" spans="2:56" ht="15.75">
      <c r="B140" s="374" t="s">
        <v>182</v>
      </c>
      <c r="C140" s="2"/>
      <c r="D140" s="2"/>
      <c r="E140" s="6"/>
      <c r="F140" s="375"/>
      <c r="G140" s="2"/>
      <c r="H140" s="2"/>
      <c r="I140" s="2"/>
      <c r="J140" s="2"/>
      <c r="K140" s="2"/>
      <c r="L140" s="6"/>
      <c r="M140" s="375"/>
      <c r="N140" s="2"/>
      <c r="O140" s="6"/>
      <c r="P140" s="520">
        <f>D139-M139-N139-K139</f>
        <v>5</v>
      </c>
      <c r="Q140" s="6"/>
      <c r="R140" s="375"/>
      <c r="S140" s="213"/>
      <c r="T140" s="213"/>
      <c r="U140" s="23"/>
      <c r="V140" s="223"/>
      <c r="W140" s="517">
        <f>(P139-K139)*V139</f>
        <v>350</v>
      </c>
      <c r="X140" s="289"/>
      <c r="Y140" s="382"/>
      <c r="Z140" s="383"/>
      <c r="AA140" s="383"/>
      <c r="AB140" s="383"/>
      <c r="AC140" s="384"/>
      <c r="AD140" s="122"/>
      <c r="AE140" s="382"/>
      <c r="AF140" s="383"/>
      <c r="AG140" s="383"/>
      <c r="AH140" s="383"/>
      <c r="AI140" s="20"/>
      <c r="AJ140" s="436"/>
      <c r="AK140" s="386"/>
      <c r="AL140" s="378"/>
      <c r="AM140" s="378"/>
      <c r="AN140" s="378"/>
      <c r="AO140" s="289"/>
      <c r="AP140" s="347"/>
      <c r="AQ140" s="347"/>
      <c r="AR140" s="373"/>
      <c r="AS140" s="389"/>
      <c r="AT140" s="386"/>
      <c r="AU140" s="386"/>
      <c r="AV140" s="20"/>
      <c r="AW140" s="518">
        <f>((AC139+AC140)/W140)*100</f>
        <v>57.142857142857139</v>
      </c>
      <c r="AX140" s="378"/>
      <c r="AY140" s="378"/>
      <c r="AZ140" s="378"/>
      <c r="BA140" s="289"/>
      <c r="BB140" s="375"/>
      <c r="BC140" s="2"/>
      <c r="BD140" s="2"/>
    </row>
    <row r="141" spans="2:56" ht="15.75" thickBot="1"/>
    <row r="142" spans="2:56" ht="16.5" thickBot="1">
      <c r="B142" s="17">
        <v>41327</v>
      </c>
      <c r="C142" s="15" t="s">
        <v>1</v>
      </c>
      <c r="D142" s="19">
        <v>7.5</v>
      </c>
      <c r="E142" s="6"/>
      <c r="F142" s="363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f>SUM(F142:J142)</f>
        <v>0</v>
      </c>
      <c r="L142" s="6"/>
      <c r="M142" s="363">
        <v>0</v>
      </c>
      <c r="N142" s="19">
        <v>4.5</v>
      </c>
      <c r="O142" s="6"/>
      <c r="P142" s="376">
        <f>D142-(M142+N142)</f>
        <v>3</v>
      </c>
      <c r="Q142" s="6"/>
      <c r="R142" s="375" t="s">
        <v>413</v>
      </c>
      <c r="S142" s="213">
        <v>0.122</v>
      </c>
      <c r="T142" s="213">
        <v>0.121</v>
      </c>
      <c r="U142" s="23">
        <f>S142+T142</f>
        <v>0.24299999999999999</v>
      </c>
      <c r="V142" s="223">
        <v>70</v>
      </c>
      <c r="W142" s="91">
        <f>P142*V142</f>
        <v>210</v>
      </c>
      <c r="X142" s="6"/>
      <c r="Y142" s="379">
        <v>300</v>
      </c>
      <c r="Z142" s="380">
        <v>300</v>
      </c>
      <c r="AA142" s="380">
        <v>0</v>
      </c>
      <c r="AB142" s="380">
        <v>0</v>
      </c>
      <c r="AC142" s="381">
        <v>300</v>
      </c>
      <c r="AD142" s="197">
        <v>350</v>
      </c>
      <c r="AE142" s="379">
        <v>4</v>
      </c>
      <c r="AF142" s="380">
        <v>5</v>
      </c>
      <c r="AG142" s="380">
        <v>0</v>
      </c>
      <c r="AH142" s="380">
        <v>4</v>
      </c>
      <c r="AI142" s="5"/>
      <c r="AJ142" s="57">
        <f>AC142*U142</f>
        <v>72.899999999999991</v>
      </c>
      <c r="AK142" s="171">
        <v>1.1000000000000001</v>
      </c>
      <c r="AL142" s="19">
        <v>3</v>
      </c>
      <c r="AM142" s="19">
        <v>0</v>
      </c>
      <c r="AN142" s="91">
        <f>AK142+AM142</f>
        <v>1.1000000000000001</v>
      </c>
      <c r="AO142" s="338" t="e">
        <f>#REF!</f>
        <v>#REF!</v>
      </c>
      <c r="AP142" s="11">
        <v>0</v>
      </c>
      <c r="AQ142" s="11">
        <v>10</v>
      </c>
      <c r="AR142" s="387">
        <f>100- ((AP142+AQ142)/(AC142*2))*100</f>
        <v>98.333333333333329</v>
      </c>
      <c r="AS142" s="388">
        <f>AU139</f>
        <v>127.26499999999999</v>
      </c>
      <c r="AT142" s="172">
        <f>AJ142+AK142+AL142+AM142</f>
        <v>76.999999999999986</v>
      </c>
      <c r="AU142" s="172">
        <f>AS142-AT142</f>
        <v>50.265000000000001</v>
      </c>
      <c r="AV142" s="5"/>
      <c r="AW142" s="57">
        <f>(AC142/W142)*100</f>
        <v>142.85714285714286</v>
      </c>
      <c r="AX142" s="19" t="s">
        <v>59</v>
      </c>
      <c r="AY142" s="91">
        <f>(AK142/(AJ142+AK142))*100</f>
        <v>1.4864864864864868</v>
      </c>
      <c r="AZ142" s="19">
        <f>(AN142/AJ142)*100</f>
        <v>1.5089163237311389</v>
      </c>
      <c r="BA142" s="6"/>
      <c r="BB142" s="363" t="s">
        <v>75</v>
      </c>
      <c r="BC142" s="19" t="s">
        <v>76</v>
      </c>
      <c r="BD142" s="19" t="s">
        <v>76</v>
      </c>
    </row>
    <row r="143" spans="2:56" ht="15.75">
      <c r="B143" s="374" t="s">
        <v>182</v>
      </c>
      <c r="C143" s="2"/>
      <c r="D143" s="2"/>
      <c r="E143" s="6"/>
      <c r="F143" s="375"/>
      <c r="G143" s="2"/>
      <c r="H143" s="2"/>
      <c r="I143" s="2"/>
      <c r="J143" s="2"/>
      <c r="K143" s="2"/>
      <c r="L143" s="6"/>
      <c r="M143" s="375"/>
      <c r="N143" s="2"/>
      <c r="O143" s="6"/>
      <c r="P143" s="520">
        <f>D142-M142-N142-K142</f>
        <v>3</v>
      </c>
      <c r="Q143" s="6"/>
      <c r="R143" s="375"/>
      <c r="S143" s="213"/>
      <c r="T143" s="213"/>
      <c r="U143" s="23"/>
      <c r="V143" s="223"/>
      <c r="W143" s="517">
        <f>(P142-K142)*V142</f>
        <v>210</v>
      </c>
      <c r="X143" s="289"/>
      <c r="Y143" s="382"/>
      <c r="Z143" s="383"/>
      <c r="AA143" s="383"/>
      <c r="AB143" s="383"/>
      <c r="AC143" s="384"/>
      <c r="AD143" s="122"/>
      <c r="AE143" s="382"/>
      <c r="AF143" s="383"/>
      <c r="AG143" s="383"/>
      <c r="AH143" s="383"/>
      <c r="AI143" s="20"/>
      <c r="AJ143" s="436"/>
      <c r="AK143" s="386"/>
      <c r="AL143" s="378"/>
      <c r="AM143" s="378"/>
      <c r="AN143" s="378"/>
      <c r="AO143" s="289"/>
      <c r="AP143" s="347"/>
      <c r="AQ143" s="347"/>
      <c r="AR143" s="373"/>
      <c r="AS143" s="389"/>
      <c r="AT143" s="386"/>
      <c r="AU143" s="386"/>
      <c r="AV143" s="20"/>
      <c r="AW143" s="518">
        <f>((AC142+AC143)/W143)*100</f>
        <v>142.85714285714286</v>
      </c>
      <c r="AX143" s="378"/>
      <c r="AY143" s="378"/>
      <c r="AZ143" s="378"/>
      <c r="BA143" s="289"/>
      <c r="BB143" s="375"/>
      <c r="BC143" s="2"/>
      <c r="BD143" s="2"/>
    </row>
    <row r="144" spans="2:56" ht="15.75" thickBot="1"/>
    <row r="145" spans="2:56" ht="16.5" thickBot="1">
      <c r="B145" s="17">
        <v>41328</v>
      </c>
      <c r="C145" s="15" t="s">
        <v>0</v>
      </c>
      <c r="D145" s="19">
        <v>8</v>
      </c>
      <c r="E145" s="6"/>
      <c r="F145" s="363">
        <v>1.1000000000000001</v>
      </c>
      <c r="G145" s="19">
        <v>0</v>
      </c>
      <c r="H145" s="19">
        <v>0</v>
      </c>
      <c r="I145" s="19">
        <v>0</v>
      </c>
      <c r="J145" s="19">
        <v>0</v>
      </c>
      <c r="K145" s="19">
        <f>SUM(F145:J145)</f>
        <v>1.1000000000000001</v>
      </c>
      <c r="L145" s="6"/>
      <c r="M145" s="363">
        <v>0</v>
      </c>
      <c r="N145" s="19">
        <v>0</v>
      </c>
      <c r="O145" s="6"/>
      <c r="P145" s="376">
        <f>D145-(M145+N145)</f>
        <v>8</v>
      </c>
      <c r="Q145" s="6"/>
      <c r="R145" s="375" t="s">
        <v>413</v>
      </c>
      <c r="S145" s="213">
        <v>0.36099999999999999</v>
      </c>
      <c r="T145" s="213">
        <v>0.36299999999999999</v>
      </c>
      <c r="U145" s="23">
        <f>S145+T145</f>
        <v>0.72399999999999998</v>
      </c>
      <c r="V145" s="223">
        <v>70</v>
      </c>
      <c r="W145" s="91">
        <f>P145*V145</f>
        <v>560</v>
      </c>
      <c r="X145" s="6"/>
      <c r="Y145" s="379">
        <v>510</v>
      </c>
      <c r="Z145" s="380">
        <v>510</v>
      </c>
      <c r="AA145" s="380">
        <v>0</v>
      </c>
      <c r="AB145" s="380">
        <v>0</v>
      </c>
      <c r="AC145" s="381">
        <v>510</v>
      </c>
      <c r="AD145" s="197">
        <v>350</v>
      </c>
      <c r="AE145" s="379">
        <v>61</v>
      </c>
      <c r="AF145" s="380">
        <v>61</v>
      </c>
      <c r="AG145" s="380">
        <v>0</v>
      </c>
      <c r="AH145" s="380">
        <v>61</v>
      </c>
      <c r="AI145" s="5"/>
      <c r="AJ145" s="57">
        <f>AC145*U145</f>
        <v>369.24</v>
      </c>
      <c r="AK145" s="171">
        <v>15</v>
      </c>
      <c r="AL145" s="19">
        <v>7</v>
      </c>
      <c r="AM145" s="19">
        <v>0</v>
      </c>
      <c r="AN145" s="91">
        <f>AK145+AM145</f>
        <v>15</v>
      </c>
      <c r="AO145" s="338" t="e">
        <f>#REF!</f>
        <v>#REF!</v>
      </c>
      <c r="AP145" s="11">
        <v>0</v>
      </c>
      <c r="AQ145" s="11">
        <v>10</v>
      </c>
      <c r="AR145" s="387">
        <f>100- ((AP145+AQ145)/(AC145*2))*100</f>
        <v>99.019607843137251</v>
      </c>
      <c r="AS145" s="388">
        <f>AU142</f>
        <v>50.265000000000001</v>
      </c>
      <c r="AT145" s="172">
        <f>AJ145+AK145+AL145+AM145</f>
        <v>391.24</v>
      </c>
      <c r="AU145" s="172">
        <f>AS145-AT145</f>
        <v>-340.97500000000002</v>
      </c>
      <c r="AV145" s="5"/>
      <c r="AW145" s="57">
        <f>(AC145/W145)*100</f>
        <v>91.071428571428569</v>
      </c>
      <c r="AX145" s="19" t="s">
        <v>59</v>
      </c>
      <c r="AY145" s="91">
        <f>(AK145/(AJ145+AK145))*100</f>
        <v>3.9038101186758274</v>
      </c>
      <c r="AZ145" s="19">
        <f>(AN145/AJ145)*100</f>
        <v>4.062398440038999</v>
      </c>
      <c r="BA145" s="6"/>
      <c r="BB145" s="363" t="s">
        <v>75</v>
      </c>
      <c r="BC145" s="19" t="s">
        <v>76</v>
      </c>
      <c r="BD145" s="19" t="s">
        <v>76</v>
      </c>
    </row>
    <row r="146" spans="2:56" ht="15.75">
      <c r="B146" s="374" t="s">
        <v>137</v>
      </c>
      <c r="C146" s="2"/>
      <c r="D146" s="2"/>
      <c r="E146" s="6"/>
      <c r="F146" s="375"/>
      <c r="G146" s="2"/>
      <c r="H146" s="2"/>
      <c r="I146" s="2"/>
      <c r="J146" s="2"/>
      <c r="K146" s="2"/>
      <c r="L146" s="6"/>
      <c r="M146" s="375"/>
      <c r="N146" s="2"/>
      <c r="O146" s="6"/>
      <c r="P146" s="520">
        <f>D145-M145-N145-K145</f>
        <v>6.9</v>
      </c>
      <c r="Q146" s="6"/>
      <c r="R146" s="375"/>
      <c r="S146" s="213"/>
      <c r="T146" s="213"/>
      <c r="U146" s="23"/>
      <c r="V146" s="223"/>
      <c r="W146" s="517">
        <f>(P145-K145)*V145</f>
        <v>483</v>
      </c>
      <c r="X146" s="289"/>
      <c r="Y146" s="382"/>
      <c r="Z146" s="383"/>
      <c r="AA146" s="383"/>
      <c r="AB146" s="383"/>
      <c r="AC146" s="384"/>
      <c r="AD146" s="122"/>
      <c r="AE146" s="382"/>
      <c r="AF146" s="383"/>
      <c r="AG146" s="383"/>
      <c r="AH146" s="383"/>
      <c r="AI146" s="20"/>
      <c r="AJ146" s="436"/>
      <c r="AK146" s="386"/>
      <c r="AL146" s="378"/>
      <c r="AM146" s="378"/>
      <c r="AN146" s="378"/>
      <c r="AO146" s="289"/>
      <c r="AP146" s="347"/>
      <c r="AQ146" s="347"/>
      <c r="AR146" s="373"/>
      <c r="AS146" s="389"/>
      <c r="AT146" s="386"/>
      <c r="AU146" s="386"/>
      <c r="AV146" s="20"/>
      <c r="AW146" s="518">
        <f>((AC145+AC146)/W146)*100</f>
        <v>105.59006211180125</v>
      </c>
      <c r="AX146" s="378"/>
      <c r="AY146" s="378"/>
      <c r="AZ146" s="378"/>
      <c r="BA146" s="289"/>
      <c r="BB146" s="375"/>
      <c r="BC146" s="2"/>
      <c r="BD146" s="2"/>
    </row>
    <row r="147" spans="2:56" ht="15.75" thickBot="1"/>
    <row r="148" spans="2:56" ht="16.5" thickBot="1">
      <c r="B148" s="17">
        <v>41328</v>
      </c>
      <c r="C148" s="15" t="s">
        <v>1</v>
      </c>
      <c r="D148" s="19">
        <v>7.5</v>
      </c>
      <c r="E148" s="6"/>
      <c r="F148" s="363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f>SUM(F148:J148)</f>
        <v>0</v>
      </c>
      <c r="L148" s="6"/>
      <c r="M148" s="363">
        <v>0</v>
      </c>
      <c r="N148" s="19">
        <v>4.5</v>
      </c>
      <c r="O148" s="6"/>
      <c r="P148" s="376">
        <f>D148-(M148+N148)</f>
        <v>3</v>
      </c>
      <c r="Q148" s="6"/>
      <c r="R148" s="375" t="s">
        <v>413</v>
      </c>
      <c r="S148" s="213">
        <v>0.122</v>
      </c>
      <c r="T148" s="213">
        <v>0.121</v>
      </c>
      <c r="U148" s="23">
        <f>S148+T148</f>
        <v>0.24299999999999999</v>
      </c>
      <c r="V148" s="223">
        <v>70</v>
      </c>
      <c r="W148" s="91">
        <f>P148*V148</f>
        <v>210</v>
      </c>
      <c r="X148" s="6"/>
      <c r="Y148" s="379">
        <v>230</v>
      </c>
      <c r="Z148" s="380">
        <v>230</v>
      </c>
      <c r="AA148" s="380">
        <v>0</v>
      </c>
      <c r="AB148" s="380">
        <v>0</v>
      </c>
      <c r="AC148" s="381">
        <v>230</v>
      </c>
      <c r="AD148" s="197">
        <v>350</v>
      </c>
      <c r="AE148" s="379">
        <v>12</v>
      </c>
      <c r="AF148" s="380">
        <v>12</v>
      </c>
      <c r="AG148" s="380">
        <v>0</v>
      </c>
      <c r="AH148" s="380">
        <v>12</v>
      </c>
      <c r="AI148" s="5"/>
      <c r="AJ148" s="57">
        <f>AC148*U148</f>
        <v>55.89</v>
      </c>
      <c r="AK148" s="171">
        <v>3</v>
      </c>
      <c r="AL148" s="19">
        <v>2</v>
      </c>
      <c r="AM148" s="19">
        <v>0</v>
      </c>
      <c r="AN148" s="91">
        <f>AK148+AM148</f>
        <v>3</v>
      </c>
      <c r="AO148" s="338" t="e">
        <f>#REF!</f>
        <v>#REF!</v>
      </c>
      <c r="AP148" s="11">
        <v>0</v>
      </c>
      <c r="AQ148" s="11">
        <v>10</v>
      </c>
      <c r="AR148" s="387">
        <f>100- ((AP148+AQ148)/(AC148*2))*100</f>
        <v>97.826086956521735</v>
      </c>
      <c r="AS148" s="388">
        <f>AU145</f>
        <v>-340.97500000000002</v>
      </c>
      <c r="AT148" s="172">
        <f>AJ148+AK148+AL148+AM148</f>
        <v>60.89</v>
      </c>
      <c r="AU148" s="172">
        <f>AS148-AT148</f>
        <v>-401.86500000000001</v>
      </c>
      <c r="AV148" s="5"/>
      <c r="AW148" s="57">
        <f>(AC148/W148)*100</f>
        <v>109.52380952380953</v>
      </c>
      <c r="AX148" s="19" t="s">
        <v>59</v>
      </c>
      <c r="AY148" s="91">
        <f>(AK148/(AJ148+AK148))*100</f>
        <v>5.0942435048395307</v>
      </c>
      <c r="AZ148" s="19">
        <f>(AN148/AJ148)*100</f>
        <v>5.3676865271068168</v>
      </c>
      <c r="BA148" s="6"/>
      <c r="BB148" s="363" t="s">
        <v>75</v>
      </c>
      <c r="BC148" s="19" t="s">
        <v>76</v>
      </c>
      <c r="BD148" s="19" t="s">
        <v>76</v>
      </c>
    </row>
    <row r="149" spans="2:56" ht="15.75">
      <c r="B149" s="374" t="s">
        <v>182</v>
      </c>
      <c r="C149" s="2"/>
      <c r="D149" s="2"/>
      <c r="E149" s="6"/>
      <c r="F149" s="375"/>
      <c r="G149" s="2"/>
      <c r="H149" s="2"/>
      <c r="I149" s="2"/>
      <c r="J149" s="2"/>
      <c r="K149" s="2"/>
      <c r="L149" s="6"/>
      <c r="M149" s="375"/>
      <c r="N149" s="2"/>
      <c r="O149" s="6"/>
      <c r="P149" s="520">
        <f>D148-M148-N148-K148</f>
        <v>3</v>
      </c>
      <c r="Q149" s="6"/>
      <c r="R149" s="375"/>
      <c r="S149" s="213"/>
      <c r="T149" s="213"/>
      <c r="U149" s="23"/>
      <c r="V149" s="223"/>
      <c r="W149" s="517">
        <f>(P148-K148)*V148</f>
        <v>210</v>
      </c>
      <c r="X149" s="289"/>
      <c r="Y149" s="382"/>
      <c r="Z149" s="383"/>
      <c r="AA149" s="383"/>
      <c r="AB149" s="383"/>
      <c r="AC149" s="384"/>
      <c r="AD149" s="122"/>
      <c r="AE149" s="382"/>
      <c r="AF149" s="383"/>
      <c r="AG149" s="383"/>
      <c r="AH149" s="383"/>
      <c r="AI149" s="20"/>
      <c r="AJ149" s="436"/>
      <c r="AK149" s="386"/>
      <c r="AL149" s="378"/>
      <c r="AM149" s="378"/>
      <c r="AN149" s="378"/>
      <c r="AO149" s="289"/>
      <c r="AP149" s="347"/>
      <c r="AQ149" s="347"/>
      <c r="AR149" s="373"/>
      <c r="AS149" s="389"/>
      <c r="AT149" s="386"/>
      <c r="AU149" s="386"/>
      <c r="AV149" s="20"/>
      <c r="AW149" s="518">
        <f>((AC148+AC149)/W149)*100</f>
        <v>109.52380952380953</v>
      </c>
      <c r="AX149" s="378"/>
      <c r="AY149" s="378"/>
      <c r="AZ149" s="378"/>
      <c r="BA149" s="289"/>
      <c r="BB149" s="375"/>
      <c r="BC149" s="2"/>
      <c r="BD149" s="2"/>
    </row>
    <row r="150" spans="2:56" ht="15.75" thickBot="1"/>
    <row r="151" spans="2:56" ht="15.75" customHeight="1">
      <c r="B151" s="57" t="s">
        <v>42</v>
      </c>
      <c r="C151" s="58" t="s">
        <v>2</v>
      </c>
      <c r="D151" s="59" t="s">
        <v>2</v>
      </c>
      <c r="E151" s="136"/>
      <c r="F151" s="718" t="s">
        <v>14</v>
      </c>
      <c r="G151" s="719"/>
      <c r="H151" s="719"/>
      <c r="I151" s="719"/>
      <c r="J151" s="719"/>
      <c r="K151" s="720"/>
      <c r="L151" s="19"/>
      <c r="M151" s="721" t="s">
        <v>43</v>
      </c>
      <c r="N151" s="722"/>
      <c r="O151" s="19"/>
      <c r="P151" s="91" t="s">
        <v>12</v>
      </c>
      <c r="Q151" s="136"/>
      <c r="R151" s="91" t="s">
        <v>24</v>
      </c>
      <c r="S151" s="718" t="s">
        <v>44</v>
      </c>
      <c r="T151" s="719"/>
      <c r="U151" s="720"/>
      <c r="V151" s="91" t="s">
        <v>39</v>
      </c>
      <c r="W151" s="137" t="s">
        <v>19</v>
      </c>
      <c r="X151" s="136" t="s">
        <v>10</v>
      </c>
      <c r="Y151" s="723" t="s">
        <v>15</v>
      </c>
      <c r="Z151" s="724"/>
      <c r="AA151" s="724"/>
      <c r="AB151" s="724"/>
      <c r="AC151" s="138" t="s">
        <v>19</v>
      </c>
      <c r="AD151" s="139"/>
      <c r="AE151" s="725" t="s">
        <v>55</v>
      </c>
      <c r="AF151" s="726"/>
      <c r="AG151" s="726"/>
      <c r="AH151" s="140" t="s">
        <v>57</v>
      </c>
      <c r="AI151" s="136"/>
      <c r="AJ151" s="141" t="s">
        <v>51</v>
      </c>
      <c r="AK151" s="142"/>
      <c r="AL151" s="143"/>
      <c r="AM151" s="144"/>
      <c r="AN151" s="91" t="s">
        <v>13</v>
      </c>
      <c r="AO151" s="136"/>
      <c r="AP151" s="743" t="s">
        <v>68</v>
      </c>
      <c r="AQ151" s="744"/>
      <c r="AR151" s="745"/>
      <c r="AS151" s="743" t="s">
        <v>52</v>
      </c>
      <c r="AT151" s="744"/>
      <c r="AU151" s="745"/>
      <c r="AV151" s="136"/>
      <c r="AW151" s="145" t="s">
        <v>32</v>
      </c>
      <c r="AX151" s="137" t="s">
        <v>32</v>
      </c>
      <c r="AY151" s="91" t="s">
        <v>29</v>
      </c>
      <c r="AZ151" s="91" t="s">
        <v>29</v>
      </c>
      <c r="BA151" s="136"/>
      <c r="BB151" s="19" t="s">
        <v>32</v>
      </c>
      <c r="BC151" s="19" t="s">
        <v>10</v>
      </c>
      <c r="BD151" s="146" t="s">
        <v>10</v>
      </c>
    </row>
    <row r="152" spans="2:56" ht="15.75" thickBot="1">
      <c r="B152" s="60" t="s">
        <v>10</v>
      </c>
      <c r="C152" s="49" t="s">
        <v>10</v>
      </c>
      <c r="D152" s="61" t="s">
        <v>12</v>
      </c>
      <c r="E152" s="5"/>
      <c r="F152" s="65" t="s">
        <v>4</v>
      </c>
      <c r="G152" s="65" t="s">
        <v>5</v>
      </c>
      <c r="H152" s="65" t="s">
        <v>6</v>
      </c>
      <c r="I152" s="65" t="s">
        <v>7</v>
      </c>
      <c r="J152" s="65" t="s">
        <v>9</v>
      </c>
      <c r="K152" s="65" t="s">
        <v>13</v>
      </c>
      <c r="L152" s="4"/>
      <c r="M152" s="67" t="s">
        <v>12</v>
      </c>
      <c r="N152" s="68" t="s">
        <v>46</v>
      </c>
      <c r="O152" s="3"/>
      <c r="P152" s="49" t="s">
        <v>3</v>
      </c>
      <c r="Q152" s="5"/>
      <c r="R152" s="49" t="s">
        <v>23</v>
      </c>
      <c r="S152" s="53" t="s">
        <v>16</v>
      </c>
      <c r="T152" s="49" t="s">
        <v>17</v>
      </c>
      <c r="U152" s="49" t="s">
        <v>45</v>
      </c>
      <c r="V152" s="49" t="s">
        <v>63</v>
      </c>
      <c r="W152" s="72" t="s">
        <v>21</v>
      </c>
      <c r="X152" s="5" t="s">
        <v>10</v>
      </c>
      <c r="Y152" s="713" t="s">
        <v>26</v>
      </c>
      <c r="Z152" s="714"/>
      <c r="AA152" s="714"/>
      <c r="AB152" s="715"/>
      <c r="AC152" s="39" t="s">
        <v>13</v>
      </c>
      <c r="AD152" s="8"/>
      <c r="AE152" s="716" t="s">
        <v>56</v>
      </c>
      <c r="AF152" s="717"/>
      <c r="AG152" s="717"/>
      <c r="AH152" s="82" t="s">
        <v>58</v>
      </c>
      <c r="AI152" s="5"/>
      <c r="AJ152" s="48" t="s">
        <v>33</v>
      </c>
      <c r="AK152" s="85" t="s">
        <v>27</v>
      </c>
      <c r="AL152" s="48" t="s">
        <v>35</v>
      </c>
      <c r="AM152" s="48" t="s">
        <v>36</v>
      </c>
      <c r="AN152" s="49" t="s">
        <v>40</v>
      </c>
      <c r="AO152" s="20"/>
      <c r="AP152" s="51"/>
      <c r="AQ152" s="52"/>
      <c r="AR152" s="53"/>
      <c r="AS152" s="51" t="s">
        <v>50</v>
      </c>
      <c r="AT152" s="336" t="s">
        <v>409</v>
      </c>
      <c r="AU152" s="53"/>
      <c r="AV152" s="5"/>
      <c r="AW152" s="76" t="s">
        <v>19</v>
      </c>
      <c r="AX152" s="72" t="s">
        <v>19</v>
      </c>
      <c r="AY152" s="49" t="s">
        <v>37</v>
      </c>
      <c r="AZ152" s="49" t="s">
        <v>38</v>
      </c>
      <c r="BA152" s="5"/>
      <c r="BB152" s="4" t="s">
        <v>19</v>
      </c>
      <c r="BC152" s="4" t="s">
        <v>37</v>
      </c>
      <c r="BD152" s="147" t="s">
        <v>38</v>
      </c>
    </row>
    <row r="153" spans="2:56" ht="15.75" thickBot="1">
      <c r="B153" s="62"/>
      <c r="C153" s="63"/>
      <c r="D153" s="64" t="s">
        <v>10</v>
      </c>
      <c r="E153" s="111"/>
      <c r="F153" s="148"/>
      <c r="G153" s="148"/>
      <c r="H153" s="148"/>
      <c r="I153" s="148" t="s">
        <v>8</v>
      </c>
      <c r="J153" s="148"/>
      <c r="K153" s="148"/>
      <c r="L153" s="16"/>
      <c r="M153" s="104" t="s">
        <v>20</v>
      </c>
      <c r="N153" s="148" t="s">
        <v>11</v>
      </c>
      <c r="O153" s="16"/>
      <c r="P153" s="63" t="s">
        <v>10</v>
      </c>
      <c r="Q153" s="111"/>
      <c r="R153" s="63"/>
      <c r="S153" s="149"/>
      <c r="T153" s="63"/>
      <c r="U153" s="63"/>
      <c r="V153" s="63" t="s">
        <v>18</v>
      </c>
      <c r="W153" s="150" t="s">
        <v>22</v>
      </c>
      <c r="X153" s="111"/>
      <c r="Y153" s="151" t="s">
        <v>16</v>
      </c>
      <c r="Z153" s="151" t="s">
        <v>17</v>
      </c>
      <c r="AA153" s="152" t="s">
        <v>25</v>
      </c>
      <c r="AB153" s="79" t="s">
        <v>28</v>
      </c>
      <c r="AC153" s="153"/>
      <c r="AD153" s="111"/>
      <c r="AE153" s="154" t="s">
        <v>16</v>
      </c>
      <c r="AF153" s="155" t="s">
        <v>17</v>
      </c>
      <c r="AG153" s="80" t="s">
        <v>28</v>
      </c>
      <c r="AH153" s="81" t="s">
        <v>28</v>
      </c>
      <c r="AI153" s="156"/>
      <c r="AJ153" s="63" t="s">
        <v>34</v>
      </c>
      <c r="AK153" s="157" t="s">
        <v>34</v>
      </c>
      <c r="AL153" s="63" t="s">
        <v>34</v>
      </c>
      <c r="AM153" s="63" t="s">
        <v>34</v>
      </c>
      <c r="AN153" s="63" t="s">
        <v>34</v>
      </c>
      <c r="AO153" s="111"/>
      <c r="AP153" s="158" t="s">
        <v>70</v>
      </c>
      <c r="AQ153" s="159" t="s">
        <v>69</v>
      </c>
      <c r="AR153" s="160" t="s">
        <v>71</v>
      </c>
      <c r="AS153" s="161" t="s">
        <v>48</v>
      </c>
      <c r="AT153" s="159" t="s">
        <v>47</v>
      </c>
      <c r="AU153" s="160" t="s">
        <v>49</v>
      </c>
      <c r="AV153" s="111"/>
      <c r="AW153" s="162" t="s">
        <v>29</v>
      </c>
      <c r="AX153" s="150" t="s">
        <v>29</v>
      </c>
      <c r="AY153" s="63"/>
      <c r="AZ153" s="63"/>
      <c r="BA153" s="111"/>
      <c r="BB153" s="163">
        <v>1</v>
      </c>
      <c r="BC153" s="164">
        <v>0</v>
      </c>
      <c r="BD153" s="115" t="s">
        <v>41</v>
      </c>
    </row>
    <row r="154" spans="2:56" ht="16.5" thickBot="1">
      <c r="B154" s="17">
        <v>41330</v>
      </c>
      <c r="C154" s="15" t="s">
        <v>1</v>
      </c>
      <c r="D154" s="19">
        <v>7.5</v>
      </c>
      <c r="E154" s="6"/>
      <c r="F154" s="363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f>SUM(F154:J154)</f>
        <v>0</v>
      </c>
      <c r="L154" s="6"/>
      <c r="M154" s="363">
        <v>4.5</v>
      </c>
      <c r="N154" s="19">
        <v>0</v>
      </c>
      <c r="O154" s="6"/>
      <c r="P154" s="376">
        <f>D154-(M154+N154)</f>
        <v>3</v>
      </c>
      <c r="Q154" s="6"/>
      <c r="R154" s="375" t="s">
        <v>413</v>
      </c>
      <c r="S154" s="213">
        <v>0.122</v>
      </c>
      <c r="T154" s="213">
        <v>0.121</v>
      </c>
      <c r="U154" s="23">
        <f>S154+T154</f>
        <v>0.24299999999999999</v>
      </c>
      <c r="V154" s="223">
        <v>70</v>
      </c>
      <c r="W154" s="91">
        <f>P154*V154</f>
        <v>210</v>
      </c>
      <c r="X154" s="6"/>
      <c r="Y154" s="379">
        <v>292</v>
      </c>
      <c r="Z154" s="380">
        <v>292</v>
      </c>
      <c r="AA154" s="380">
        <v>0</v>
      </c>
      <c r="AB154" s="380">
        <v>0</v>
      </c>
      <c r="AC154" s="381">
        <v>292</v>
      </c>
      <c r="AD154" s="197">
        <v>350</v>
      </c>
      <c r="AE154" s="379">
        <v>13</v>
      </c>
      <c r="AF154" s="380">
        <v>14</v>
      </c>
      <c r="AG154" s="380">
        <v>0</v>
      </c>
      <c r="AH154" s="380">
        <v>13</v>
      </c>
      <c r="AI154" s="5"/>
      <c r="AJ154" s="57">
        <f>AC154*U154</f>
        <v>70.956000000000003</v>
      </c>
      <c r="AK154" s="171">
        <v>3.3</v>
      </c>
      <c r="AL154" s="19">
        <v>2.9</v>
      </c>
      <c r="AM154" s="19">
        <v>0</v>
      </c>
      <c r="AN154" s="91">
        <f>AK154+AM154</f>
        <v>3.3</v>
      </c>
      <c r="AO154" s="338" t="e">
        <f>#REF!</f>
        <v>#REF!</v>
      </c>
      <c r="AP154" s="11">
        <v>0</v>
      </c>
      <c r="AQ154" s="11">
        <v>10</v>
      </c>
      <c r="AR154" s="387">
        <f>100- ((AP154+AQ154)/(AC154*2))*100</f>
        <v>98.287671232876718</v>
      </c>
      <c r="AS154" s="388">
        <v>676</v>
      </c>
      <c r="AT154" s="172">
        <f>AJ154+AK154+AL154+AM154</f>
        <v>77.156000000000006</v>
      </c>
      <c r="AU154" s="172">
        <f>AS154-AT154</f>
        <v>598.84400000000005</v>
      </c>
      <c r="AV154" s="5"/>
      <c r="AW154" s="57">
        <f>(AC154/W154)*100</f>
        <v>139.04761904761904</v>
      </c>
      <c r="AX154" s="19" t="s">
        <v>59</v>
      </c>
      <c r="AY154" s="91">
        <f>(AK154/(AJ154+AK154))*100</f>
        <v>4.4440853264382669</v>
      </c>
      <c r="AZ154" s="19">
        <f>(AN154/AJ154)*100</f>
        <v>4.6507694909521389</v>
      </c>
      <c r="BA154" s="6"/>
      <c r="BB154" s="363" t="s">
        <v>97</v>
      </c>
      <c r="BC154" s="19" t="s">
        <v>76</v>
      </c>
      <c r="BD154" s="19" t="s">
        <v>76</v>
      </c>
    </row>
    <row r="155" spans="2:56" ht="15.75">
      <c r="B155" s="374" t="s">
        <v>137</v>
      </c>
      <c r="C155" s="2"/>
      <c r="D155" s="2"/>
      <c r="E155" s="6"/>
      <c r="F155" s="375"/>
      <c r="G155" s="2"/>
      <c r="H155" s="2"/>
      <c r="I155" s="2"/>
      <c r="J155" s="2"/>
      <c r="K155" s="2"/>
      <c r="L155" s="6"/>
      <c r="M155" s="375"/>
      <c r="N155" s="2"/>
      <c r="O155" s="6"/>
      <c r="P155" s="520">
        <f>D154-M154-N154-K154</f>
        <v>3</v>
      </c>
      <c r="Q155" s="6"/>
      <c r="R155" s="375"/>
      <c r="S155" s="213"/>
      <c r="T155" s="213"/>
      <c r="U155" s="23"/>
      <c r="V155" s="223"/>
      <c r="W155" s="517">
        <f>(P154-K154)*V154</f>
        <v>210</v>
      </c>
      <c r="X155" s="289"/>
      <c r="Y155" s="382"/>
      <c r="Z155" s="383"/>
      <c r="AA155" s="383"/>
      <c r="AB155" s="383"/>
      <c r="AC155" s="384"/>
      <c r="AD155" s="122"/>
      <c r="AE155" s="382"/>
      <c r="AF155" s="383"/>
      <c r="AG155" s="383"/>
      <c r="AH155" s="383"/>
      <c r="AI155" s="20"/>
      <c r="AJ155" s="436"/>
      <c r="AK155" s="386"/>
      <c r="AL155" s="378"/>
      <c r="AM155" s="378"/>
      <c r="AN155" s="378"/>
      <c r="AO155" s="289"/>
      <c r="AP155" s="347"/>
      <c r="AQ155" s="347"/>
      <c r="AR155" s="373"/>
      <c r="AS155" s="389"/>
      <c r="AT155" s="386"/>
      <c r="AU155" s="386"/>
      <c r="AV155" s="20"/>
      <c r="AW155" s="518">
        <f>((AC154+AC155)/W155)*100</f>
        <v>139.04761904761904</v>
      </c>
      <c r="AX155" s="378"/>
      <c r="AY155" s="378"/>
      <c r="AZ155" s="378"/>
      <c r="BA155" s="289"/>
      <c r="BB155" s="375"/>
      <c r="BC155" s="2"/>
      <c r="BD155" s="2"/>
    </row>
    <row r="156" spans="2:56" ht="15.75" thickBot="1"/>
    <row r="157" spans="2:56" ht="16.5" thickBot="1">
      <c r="B157" s="17">
        <v>41331</v>
      </c>
      <c r="C157" s="15" t="s">
        <v>0</v>
      </c>
      <c r="D157" s="19">
        <v>8</v>
      </c>
      <c r="E157" s="6"/>
      <c r="F157" s="363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f>SUM(F157:J157)</f>
        <v>0</v>
      </c>
      <c r="L157" s="6"/>
      <c r="M157" s="363">
        <v>0</v>
      </c>
      <c r="N157" s="19">
        <v>1</v>
      </c>
      <c r="O157" s="6"/>
      <c r="P157" s="376">
        <f>D157-(M157+N157)</f>
        <v>7</v>
      </c>
      <c r="Q157" s="6"/>
      <c r="R157" s="375" t="s">
        <v>67</v>
      </c>
      <c r="S157" s="213">
        <v>0.128</v>
      </c>
      <c r="T157" s="213">
        <v>0.129</v>
      </c>
      <c r="U157" s="23">
        <f>S157+T157</f>
        <v>0.25700000000000001</v>
      </c>
      <c r="V157" s="223">
        <v>80</v>
      </c>
      <c r="W157" s="91">
        <f>P157*V157</f>
        <v>560</v>
      </c>
      <c r="X157" s="6"/>
      <c r="Y157" s="379">
        <v>424</v>
      </c>
      <c r="Z157" s="380">
        <v>424</v>
      </c>
      <c r="AA157" s="380">
        <v>0</v>
      </c>
      <c r="AB157" s="380">
        <v>0</v>
      </c>
      <c r="AC157" s="381">
        <v>424</v>
      </c>
      <c r="AD157" s="197">
        <v>350</v>
      </c>
      <c r="AE157" s="379">
        <v>15</v>
      </c>
      <c r="AF157" s="380">
        <v>16</v>
      </c>
      <c r="AG157" s="380">
        <v>0</v>
      </c>
      <c r="AH157" s="380">
        <v>15</v>
      </c>
      <c r="AI157" s="5"/>
      <c r="AJ157" s="57">
        <f>AC157*U157</f>
        <v>108.968</v>
      </c>
      <c r="AK157" s="171">
        <v>4</v>
      </c>
      <c r="AL157" s="19">
        <v>6</v>
      </c>
      <c r="AM157" s="19">
        <v>0</v>
      </c>
      <c r="AN157" s="91">
        <f>AK157+AM157</f>
        <v>4</v>
      </c>
      <c r="AO157" s="338" t="e">
        <f>#REF!</f>
        <v>#REF!</v>
      </c>
      <c r="AP157" s="11">
        <v>0</v>
      </c>
      <c r="AQ157" s="11">
        <v>10</v>
      </c>
      <c r="AR157" s="387">
        <f>100- ((AP157+AQ157)/(AC157*2))*100</f>
        <v>98.820754716981128</v>
      </c>
      <c r="AS157" s="388">
        <f>AU154</f>
        <v>598.84400000000005</v>
      </c>
      <c r="AT157" s="172">
        <f>AJ157+AK157+AL157+AM157</f>
        <v>118.968</v>
      </c>
      <c r="AU157" s="172">
        <f>AS157-AT157</f>
        <v>479.87600000000003</v>
      </c>
      <c r="AV157" s="5"/>
      <c r="AW157" s="57">
        <f>(AC157/W157)*100</f>
        <v>75.714285714285708</v>
      </c>
      <c r="AX157" s="19" t="s">
        <v>59</v>
      </c>
      <c r="AY157" s="91">
        <f>(AK157/(AJ157+AK157))*100</f>
        <v>3.5408257205580345</v>
      </c>
      <c r="AZ157" s="19">
        <f>(AN157/AJ157)*100</f>
        <v>3.6708024374128185</v>
      </c>
      <c r="BA157" s="6"/>
      <c r="BB157" s="363" t="s">
        <v>76</v>
      </c>
      <c r="BC157" s="19" t="s">
        <v>76</v>
      </c>
      <c r="BD157" s="19" t="s">
        <v>76</v>
      </c>
    </row>
    <row r="158" spans="2:56" ht="15.75">
      <c r="B158" s="374" t="s">
        <v>137</v>
      </c>
      <c r="C158" s="2"/>
      <c r="D158" s="2"/>
      <c r="E158" s="6"/>
      <c r="F158" s="375"/>
      <c r="G158" s="2"/>
      <c r="H158" s="2"/>
      <c r="I158" s="2"/>
      <c r="J158" s="2"/>
      <c r="K158" s="2"/>
      <c r="L158" s="6"/>
      <c r="M158" s="375"/>
      <c r="N158" s="2"/>
      <c r="O158" s="6"/>
      <c r="P158" s="520">
        <f>D157-M157-N157-K157</f>
        <v>7</v>
      </c>
      <c r="Q158" s="6"/>
      <c r="R158" s="375"/>
      <c r="S158" s="213"/>
      <c r="T158" s="213"/>
      <c r="U158" s="23"/>
      <c r="V158" s="223"/>
      <c r="W158" s="517">
        <f>(P157-K157)*V157</f>
        <v>560</v>
      </c>
      <c r="X158" s="289"/>
      <c r="Y158" s="382"/>
      <c r="Z158" s="383"/>
      <c r="AA158" s="383"/>
      <c r="AB158" s="383"/>
      <c r="AC158" s="384"/>
      <c r="AD158" s="122"/>
      <c r="AE158" s="382"/>
      <c r="AF158" s="383"/>
      <c r="AG158" s="383"/>
      <c r="AH158" s="383"/>
      <c r="AI158" s="20"/>
      <c r="AJ158" s="436"/>
      <c r="AK158" s="386"/>
      <c r="AL158" s="378"/>
      <c r="AM158" s="378"/>
      <c r="AN158" s="378"/>
      <c r="AO158" s="289"/>
      <c r="AP158" s="347"/>
      <c r="AQ158" s="347"/>
      <c r="AR158" s="373"/>
      <c r="AS158" s="389"/>
      <c r="AT158" s="386"/>
      <c r="AU158" s="386"/>
      <c r="AV158" s="20"/>
      <c r="AW158" s="518">
        <f>((AC157+AC158)/W158)*100</f>
        <v>75.714285714285708</v>
      </c>
      <c r="AX158" s="378"/>
      <c r="AY158" s="378"/>
      <c r="AZ158" s="378"/>
      <c r="BA158" s="289"/>
      <c r="BB158" s="375"/>
      <c r="BC158" s="2"/>
      <c r="BD158" s="2"/>
    </row>
    <row r="159" spans="2:56" ht="15.75" thickBot="1"/>
    <row r="160" spans="2:56" ht="16.5" thickBot="1">
      <c r="B160" s="17">
        <v>41331</v>
      </c>
      <c r="C160" s="15" t="s">
        <v>1</v>
      </c>
      <c r="D160" s="19">
        <v>7.5</v>
      </c>
      <c r="E160" s="6"/>
      <c r="F160" s="363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f>SUM(F160:J160)</f>
        <v>0</v>
      </c>
      <c r="L160" s="6"/>
      <c r="M160" s="363">
        <v>0</v>
      </c>
      <c r="N160" s="19">
        <v>4.5</v>
      </c>
      <c r="O160" s="6"/>
      <c r="P160" s="376">
        <f>D160-(M160+N160)</f>
        <v>3</v>
      </c>
      <c r="Q160" s="6"/>
      <c r="R160" s="375" t="s">
        <v>67</v>
      </c>
      <c r="S160" s="213">
        <v>0.128</v>
      </c>
      <c r="T160" s="213">
        <v>0.129</v>
      </c>
      <c r="U160" s="23">
        <f>S160+T160</f>
        <v>0.25700000000000001</v>
      </c>
      <c r="V160" s="223">
        <v>80</v>
      </c>
      <c r="W160" s="91">
        <f>P160*V160</f>
        <v>240</v>
      </c>
      <c r="X160" s="6"/>
      <c r="Y160" s="379">
        <v>208</v>
      </c>
      <c r="Z160" s="380">
        <v>208</v>
      </c>
      <c r="AA160" s="380">
        <v>0</v>
      </c>
      <c r="AB160" s="380">
        <v>0</v>
      </c>
      <c r="AC160" s="381">
        <v>208</v>
      </c>
      <c r="AD160" s="197">
        <v>350</v>
      </c>
      <c r="AE160" s="379">
        <v>17</v>
      </c>
      <c r="AF160" s="380">
        <v>17</v>
      </c>
      <c r="AG160" s="380">
        <v>0</v>
      </c>
      <c r="AH160" s="380">
        <v>17</v>
      </c>
      <c r="AI160" s="5"/>
      <c r="AJ160" s="57">
        <f>AC160*U160</f>
        <v>53.456000000000003</v>
      </c>
      <c r="AK160" s="171">
        <v>4.5</v>
      </c>
      <c r="AL160" s="19">
        <v>3.12</v>
      </c>
      <c r="AM160" s="19">
        <v>0</v>
      </c>
      <c r="AN160" s="91">
        <f>AK160+AM160</f>
        <v>4.5</v>
      </c>
      <c r="AO160" s="338" t="e">
        <f>#REF!</f>
        <v>#REF!</v>
      </c>
      <c r="AP160" s="11">
        <v>0</v>
      </c>
      <c r="AQ160" s="11">
        <v>10</v>
      </c>
      <c r="AR160" s="387">
        <f>100- ((AP160+AQ160)/(AC160*2))*100</f>
        <v>97.59615384615384</v>
      </c>
      <c r="AS160" s="388">
        <f>AU157</f>
        <v>479.87600000000003</v>
      </c>
      <c r="AT160" s="172">
        <f>AJ160+AK160+AL160+AM160</f>
        <v>61.076000000000001</v>
      </c>
      <c r="AU160" s="172">
        <f>AS160-AT160</f>
        <v>418.8</v>
      </c>
      <c r="AV160" s="5"/>
      <c r="AW160" s="57">
        <f>(AC160/W160)*100</f>
        <v>86.666666666666671</v>
      </c>
      <c r="AX160" s="19" t="s">
        <v>59</v>
      </c>
      <c r="AY160" s="91">
        <f>(AK160/(AJ160+AK160))*100</f>
        <v>7.764511008351163</v>
      </c>
      <c r="AZ160" s="19">
        <f>(AN160/AJ160)*100</f>
        <v>8.41813828195151</v>
      </c>
      <c r="BA160" s="6"/>
      <c r="BB160" s="363" t="s">
        <v>76</v>
      </c>
      <c r="BC160" s="19" t="s">
        <v>76</v>
      </c>
      <c r="BD160" s="19" t="s">
        <v>76</v>
      </c>
    </row>
    <row r="161" spans="2:56" ht="15.75">
      <c r="B161" s="374" t="s">
        <v>182</v>
      </c>
      <c r="C161" s="2"/>
      <c r="D161" s="2"/>
      <c r="E161" s="6"/>
      <c r="F161" s="375"/>
      <c r="G161" s="2"/>
      <c r="H161" s="2"/>
      <c r="I161" s="2"/>
      <c r="J161" s="2"/>
      <c r="K161" s="2"/>
      <c r="L161" s="6"/>
      <c r="M161" s="375"/>
      <c r="N161" s="2"/>
      <c r="O161" s="6"/>
      <c r="P161" s="520">
        <f>D160-M160-N160-K160</f>
        <v>3</v>
      </c>
      <c r="Q161" s="6"/>
      <c r="R161" s="375"/>
      <c r="S161" s="213"/>
      <c r="T161" s="213"/>
      <c r="U161" s="23"/>
      <c r="V161" s="223"/>
      <c r="W161" s="517">
        <f>(P160-K160)*V160</f>
        <v>240</v>
      </c>
      <c r="X161" s="289"/>
      <c r="Y161" s="382"/>
      <c r="Z161" s="383"/>
      <c r="AA161" s="383"/>
      <c r="AB161" s="383"/>
      <c r="AC161" s="384"/>
      <c r="AD161" s="122"/>
      <c r="AE161" s="382"/>
      <c r="AF161" s="383"/>
      <c r="AG161" s="383"/>
      <c r="AH161" s="383"/>
      <c r="AI161" s="20"/>
      <c r="AJ161" s="436"/>
      <c r="AK161" s="386"/>
      <c r="AL161" s="378"/>
      <c r="AM161" s="378"/>
      <c r="AN161" s="378"/>
      <c r="AO161" s="289"/>
      <c r="AP161" s="347"/>
      <c r="AQ161" s="347"/>
      <c r="AR161" s="373"/>
      <c r="AS161" s="389"/>
      <c r="AT161" s="386"/>
      <c r="AU161" s="386"/>
      <c r="AV161" s="20"/>
      <c r="AW161" s="518">
        <f>((AC160+AC161)/W161)*100</f>
        <v>86.666666666666671</v>
      </c>
      <c r="AX161" s="378"/>
      <c r="AY161" s="378"/>
      <c r="AZ161" s="378"/>
      <c r="BA161" s="289"/>
      <c r="BB161" s="375"/>
      <c r="BC161" s="2"/>
      <c r="BD161" s="2"/>
    </row>
    <row r="162" spans="2:56" ht="15.75" thickBot="1"/>
    <row r="163" spans="2:56" ht="16.5" thickBot="1">
      <c r="B163" s="17">
        <v>41332</v>
      </c>
      <c r="C163" s="15" t="s">
        <v>0</v>
      </c>
      <c r="D163" s="19">
        <v>8</v>
      </c>
      <c r="E163" s="6"/>
      <c r="F163" s="363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f>SUM(F163:J163)</f>
        <v>0</v>
      </c>
      <c r="L163" s="6"/>
      <c r="M163" s="363">
        <v>0</v>
      </c>
      <c r="N163" s="19">
        <v>0</v>
      </c>
      <c r="O163" s="6"/>
      <c r="P163" s="376">
        <f>D163-(M163+N163)</f>
        <v>8</v>
      </c>
      <c r="Q163" s="6"/>
      <c r="R163" s="375" t="s">
        <v>67</v>
      </c>
      <c r="S163" s="213">
        <v>0.128</v>
      </c>
      <c r="T163" s="213">
        <v>0.129</v>
      </c>
      <c r="U163" s="23">
        <f>S163+T163</f>
        <v>0.25700000000000001</v>
      </c>
      <c r="V163" s="223">
        <v>80</v>
      </c>
      <c r="W163" s="91">
        <f>P163*V163</f>
        <v>640</v>
      </c>
      <c r="X163" s="6"/>
      <c r="Y163" s="379">
        <v>496</v>
      </c>
      <c r="Z163" s="380">
        <v>496</v>
      </c>
      <c r="AA163" s="380">
        <v>0</v>
      </c>
      <c r="AB163" s="380">
        <v>0</v>
      </c>
      <c r="AC163" s="381">
        <v>496</v>
      </c>
      <c r="AD163" s="197">
        <v>350</v>
      </c>
      <c r="AE163" s="379">
        <v>15</v>
      </c>
      <c r="AF163" s="380">
        <v>15</v>
      </c>
      <c r="AG163" s="380">
        <v>0</v>
      </c>
      <c r="AH163" s="380">
        <v>15</v>
      </c>
      <c r="AI163" s="5"/>
      <c r="AJ163" s="57">
        <f>AC163*U163</f>
        <v>127.47200000000001</v>
      </c>
      <c r="AK163" s="171">
        <v>4</v>
      </c>
      <c r="AL163" s="19">
        <v>4.5</v>
      </c>
      <c r="AM163" s="19">
        <v>0</v>
      </c>
      <c r="AN163" s="91">
        <f>AK163+AM163</f>
        <v>4</v>
      </c>
      <c r="AO163" s="338" t="e">
        <f>#REF!</f>
        <v>#REF!</v>
      </c>
      <c r="AP163" s="11">
        <v>0</v>
      </c>
      <c r="AQ163" s="11">
        <v>10</v>
      </c>
      <c r="AR163" s="387">
        <f>100- ((AP163+AQ163)/(AC163*2))*100</f>
        <v>98.991935483870961</v>
      </c>
      <c r="AS163" s="388">
        <f>AU160</f>
        <v>418.8</v>
      </c>
      <c r="AT163" s="172">
        <f>AJ163+AK163+AL163+AM163</f>
        <v>135.97200000000001</v>
      </c>
      <c r="AU163" s="172">
        <f>AS163-AT163</f>
        <v>282.82799999999997</v>
      </c>
      <c r="AV163" s="5"/>
      <c r="AW163" s="57">
        <f>(AC163/W163)*100</f>
        <v>77.5</v>
      </c>
      <c r="AX163" s="19" t="s">
        <v>59</v>
      </c>
      <c r="AY163" s="91">
        <f>(AK163/(AJ163+AK163))*100</f>
        <v>3.0424729219909943</v>
      </c>
      <c r="AZ163" s="19">
        <f>(AN163/AJ163)*100</f>
        <v>3.1379440190786991</v>
      </c>
      <c r="BA163" s="6"/>
      <c r="BB163" s="363" t="s">
        <v>76</v>
      </c>
      <c r="BC163" s="19" t="s">
        <v>76</v>
      </c>
      <c r="BD163" s="19" t="s">
        <v>76</v>
      </c>
    </row>
    <row r="164" spans="2:56" ht="15.75">
      <c r="B164" s="374" t="s">
        <v>137</v>
      </c>
      <c r="C164" s="2"/>
      <c r="D164" s="2"/>
      <c r="E164" s="6"/>
      <c r="F164" s="375"/>
      <c r="G164" s="2"/>
      <c r="H164" s="2"/>
      <c r="I164" s="2"/>
      <c r="J164" s="2"/>
      <c r="K164" s="2"/>
      <c r="L164" s="6"/>
      <c r="M164" s="375"/>
      <c r="N164" s="2"/>
      <c r="O164" s="6"/>
      <c r="P164" s="520">
        <f>D163-M163-N163-K163</f>
        <v>8</v>
      </c>
      <c r="Q164" s="6"/>
      <c r="R164" s="375"/>
      <c r="S164" s="213"/>
      <c r="T164" s="213"/>
      <c r="U164" s="23"/>
      <c r="V164" s="223"/>
      <c r="W164" s="517">
        <f>(P163-K163)*V163</f>
        <v>640</v>
      </c>
      <c r="X164" s="289"/>
      <c r="Y164" s="382"/>
      <c r="Z164" s="383"/>
      <c r="AA164" s="383"/>
      <c r="AB164" s="383"/>
      <c r="AC164" s="384"/>
      <c r="AD164" s="122"/>
      <c r="AE164" s="382"/>
      <c r="AF164" s="383"/>
      <c r="AG164" s="383"/>
      <c r="AH164" s="383"/>
      <c r="AI164" s="20"/>
      <c r="AJ164" s="436"/>
      <c r="AK164" s="386"/>
      <c r="AL164" s="378"/>
      <c r="AM164" s="378"/>
      <c r="AN164" s="378"/>
      <c r="AO164" s="289"/>
      <c r="AP164" s="347"/>
      <c r="AQ164" s="347"/>
      <c r="AR164" s="373"/>
      <c r="AS164" s="389"/>
      <c r="AT164" s="386"/>
      <c r="AU164" s="386"/>
      <c r="AV164" s="20"/>
      <c r="AW164" s="518">
        <f>((AC163+AC164)/W164)*100</f>
        <v>77.5</v>
      </c>
      <c r="AX164" s="378"/>
      <c r="AY164" s="378"/>
      <c r="AZ164" s="378"/>
      <c r="BA164" s="289"/>
      <c r="BB164" s="375"/>
      <c r="BC164" s="2"/>
      <c r="BD164" s="2"/>
    </row>
    <row r="165" spans="2:56" ht="15.75" thickBot="1"/>
    <row r="166" spans="2:56" ht="16.5" thickBot="1">
      <c r="B166" s="17">
        <v>41332</v>
      </c>
      <c r="C166" s="15" t="s">
        <v>1</v>
      </c>
      <c r="D166" s="19">
        <v>7.5</v>
      </c>
      <c r="E166" s="6"/>
      <c r="F166" s="363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f>SUM(F166:J166)</f>
        <v>0</v>
      </c>
      <c r="L166" s="6"/>
      <c r="M166" s="363">
        <v>0</v>
      </c>
      <c r="N166" s="19">
        <v>4.5</v>
      </c>
      <c r="O166" s="6"/>
      <c r="P166" s="376">
        <f>D166-(M166+N166)</f>
        <v>3</v>
      </c>
      <c r="Q166" s="6"/>
      <c r="R166" s="375" t="s">
        <v>67</v>
      </c>
      <c r="S166" s="213">
        <v>0.128</v>
      </c>
      <c r="T166" s="213">
        <v>0.129</v>
      </c>
      <c r="U166" s="23">
        <f>S166+T166</f>
        <v>0.25700000000000001</v>
      </c>
      <c r="V166" s="223">
        <v>80</v>
      </c>
      <c r="W166" s="91">
        <f>P166*V166</f>
        <v>240</v>
      </c>
      <c r="X166" s="6"/>
      <c r="Y166" s="379">
        <v>208</v>
      </c>
      <c r="Z166" s="380">
        <v>208</v>
      </c>
      <c r="AA166" s="380">
        <v>0</v>
      </c>
      <c r="AB166" s="380">
        <v>0</v>
      </c>
      <c r="AC166" s="381">
        <v>208</v>
      </c>
      <c r="AD166" s="197">
        <v>350</v>
      </c>
      <c r="AE166" s="379">
        <v>23</v>
      </c>
      <c r="AF166" s="380">
        <v>23</v>
      </c>
      <c r="AG166" s="380">
        <v>0</v>
      </c>
      <c r="AH166" s="380">
        <v>23</v>
      </c>
      <c r="AI166" s="5"/>
      <c r="AJ166" s="57">
        <f>AC166*U166</f>
        <v>53.456000000000003</v>
      </c>
      <c r="AK166" s="171">
        <v>6</v>
      </c>
      <c r="AL166" s="19">
        <v>3.12</v>
      </c>
      <c r="AM166" s="19">
        <v>0</v>
      </c>
      <c r="AN166" s="91">
        <f>AK166+AM166</f>
        <v>6</v>
      </c>
      <c r="AO166" s="338" t="e">
        <f>#REF!</f>
        <v>#REF!</v>
      </c>
      <c r="AP166" s="11">
        <v>0</v>
      </c>
      <c r="AQ166" s="11">
        <v>10</v>
      </c>
      <c r="AR166" s="387">
        <f>100- ((AP166+AQ166)/(AC166*2))*100</f>
        <v>97.59615384615384</v>
      </c>
      <c r="AS166" s="388">
        <f>AU163</f>
        <v>282.82799999999997</v>
      </c>
      <c r="AT166" s="172">
        <f>AJ166+AK166+AL166+AM166</f>
        <v>62.576000000000001</v>
      </c>
      <c r="AU166" s="172">
        <f>AS166-AT166</f>
        <v>220.25199999999998</v>
      </c>
      <c r="AV166" s="5"/>
      <c r="AW166" s="57">
        <f>(AC166/W166)*100</f>
        <v>86.666666666666671</v>
      </c>
      <c r="AX166" s="19" t="s">
        <v>59</v>
      </c>
      <c r="AY166" s="91">
        <f>(AK166/(AJ166+AK166))*100</f>
        <v>10.091496232508073</v>
      </c>
      <c r="AZ166" s="19">
        <f>(AN166/AJ166)*100</f>
        <v>11.224184375935348</v>
      </c>
      <c r="BA166" s="6"/>
      <c r="BB166" s="363" t="s">
        <v>76</v>
      </c>
      <c r="BC166" s="19" t="s">
        <v>76</v>
      </c>
      <c r="BD166" s="19" t="s">
        <v>76</v>
      </c>
    </row>
    <row r="167" spans="2:56" ht="15.75">
      <c r="B167" s="374" t="s">
        <v>182</v>
      </c>
      <c r="C167" s="2"/>
      <c r="D167" s="2"/>
      <c r="E167" s="6"/>
      <c r="F167" s="375"/>
      <c r="G167" s="2"/>
      <c r="H167" s="2"/>
      <c r="I167" s="2"/>
      <c r="J167" s="2"/>
      <c r="K167" s="2"/>
      <c r="L167" s="6"/>
      <c r="M167" s="375"/>
      <c r="N167" s="2"/>
      <c r="O167" s="6"/>
      <c r="P167" s="520">
        <f>D166-M166-N166-K166</f>
        <v>3</v>
      </c>
      <c r="Q167" s="6"/>
      <c r="R167" s="375"/>
      <c r="S167" s="213"/>
      <c r="T167" s="213"/>
      <c r="U167" s="23"/>
      <c r="V167" s="223"/>
      <c r="W167" s="517">
        <f>(P166-K166)*V166</f>
        <v>240</v>
      </c>
      <c r="X167" s="289"/>
      <c r="Y167" s="382"/>
      <c r="Z167" s="383"/>
      <c r="AA167" s="383"/>
      <c r="AB167" s="383"/>
      <c r="AC167" s="384"/>
      <c r="AD167" s="122"/>
      <c r="AE167" s="382"/>
      <c r="AF167" s="383"/>
      <c r="AG167" s="383"/>
      <c r="AH167" s="383"/>
      <c r="AI167" s="20"/>
      <c r="AJ167" s="436"/>
      <c r="AK167" s="386"/>
      <c r="AL167" s="378"/>
      <c r="AM167" s="378"/>
      <c r="AN167" s="378"/>
      <c r="AO167" s="289"/>
      <c r="AP167" s="347"/>
      <c r="AQ167" s="347"/>
      <c r="AR167" s="373"/>
      <c r="AS167" s="389"/>
      <c r="AT167" s="386"/>
      <c r="AU167" s="386"/>
      <c r="AV167" s="20"/>
      <c r="AW167" s="518">
        <f>((AC166+AC167)/W167)*100</f>
        <v>86.666666666666671</v>
      </c>
      <c r="AX167" s="378"/>
      <c r="AY167" s="378"/>
      <c r="AZ167" s="378"/>
      <c r="BA167" s="289"/>
      <c r="BB167" s="375"/>
      <c r="BC167" s="2"/>
      <c r="BD167" s="2"/>
    </row>
    <row r="168" spans="2:56" ht="15.75" thickBot="1"/>
    <row r="169" spans="2:56">
      <c r="B169" s="57" t="s">
        <v>42</v>
      </c>
      <c r="C169" s="58" t="s">
        <v>2</v>
      </c>
      <c r="D169" s="59" t="s">
        <v>2</v>
      </c>
      <c r="E169" s="136"/>
      <c r="F169" s="718" t="s">
        <v>14</v>
      </c>
      <c r="G169" s="719"/>
      <c r="H169" s="719"/>
      <c r="I169" s="719"/>
      <c r="J169" s="719"/>
      <c r="K169" s="720"/>
      <c r="L169" s="19"/>
      <c r="M169" s="721" t="s">
        <v>43</v>
      </c>
      <c r="N169" s="722"/>
      <c r="O169" s="19"/>
      <c r="P169" s="91" t="s">
        <v>12</v>
      </c>
      <c r="Q169" s="136"/>
      <c r="R169" s="91" t="s">
        <v>24</v>
      </c>
      <c r="S169" s="718" t="s">
        <v>44</v>
      </c>
      <c r="T169" s="719"/>
      <c r="U169" s="720"/>
      <c r="V169" s="91" t="s">
        <v>39</v>
      </c>
      <c r="W169" s="137" t="s">
        <v>19</v>
      </c>
      <c r="X169" s="136" t="s">
        <v>10</v>
      </c>
      <c r="Y169" s="723" t="s">
        <v>15</v>
      </c>
      <c r="Z169" s="724"/>
      <c r="AA169" s="724"/>
      <c r="AB169" s="724"/>
      <c r="AC169" s="138" t="s">
        <v>19</v>
      </c>
      <c r="AD169" s="139"/>
      <c r="AE169" s="725" t="s">
        <v>55</v>
      </c>
      <c r="AF169" s="726"/>
      <c r="AG169" s="726"/>
      <c r="AH169" s="140" t="s">
        <v>57</v>
      </c>
      <c r="AI169" s="136"/>
      <c r="AJ169" s="141" t="s">
        <v>51</v>
      </c>
      <c r="AK169" s="142"/>
      <c r="AL169" s="143"/>
      <c r="AM169" s="144"/>
      <c r="AN169" s="91" t="s">
        <v>13</v>
      </c>
      <c r="AO169" s="136"/>
      <c r="AP169" s="743" t="s">
        <v>68</v>
      </c>
      <c r="AQ169" s="744"/>
      <c r="AR169" s="745"/>
      <c r="AS169" s="743" t="s">
        <v>52</v>
      </c>
      <c r="AT169" s="744"/>
      <c r="AU169" s="745"/>
      <c r="AV169" s="136"/>
      <c r="AW169" s="145" t="s">
        <v>32</v>
      </c>
      <c r="AX169" s="137" t="s">
        <v>32</v>
      </c>
      <c r="AY169" s="91" t="s">
        <v>29</v>
      </c>
      <c r="AZ169" s="91" t="s">
        <v>29</v>
      </c>
      <c r="BA169" s="136"/>
      <c r="BB169" s="19" t="s">
        <v>32</v>
      </c>
      <c r="BC169" s="19" t="s">
        <v>10</v>
      </c>
      <c r="BD169" s="146" t="s">
        <v>10</v>
      </c>
    </row>
    <row r="170" spans="2:56" ht="15.75" thickBot="1">
      <c r="B170" s="60" t="s">
        <v>10</v>
      </c>
      <c r="C170" s="49" t="s">
        <v>10</v>
      </c>
      <c r="D170" s="61" t="s">
        <v>12</v>
      </c>
      <c r="E170" s="5"/>
      <c r="F170" s="65" t="s">
        <v>4</v>
      </c>
      <c r="G170" s="65" t="s">
        <v>5</v>
      </c>
      <c r="H170" s="65" t="s">
        <v>6</v>
      </c>
      <c r="I170" s="65" t="s">
        <v>7</v>
      </c>
      <c r="J170" s="65" t="s">
        <v>9</v>
      </c>
      <c r="K170" s="65" t="s">
        <v>13</v>
      </c>
      <c r="L170" s="4"/>
      <c r="M170" s="67" t="s">
        <v>12</v>
      </c>
      <c r="N170" s="68" t="s">
        <v>46</v>
      </c>
      <c r="O170" s="3"/>
      <c r="P170" s="49" t="s">
        <v>3</v>
      </c>
      <c r="Q170" s="5"/>
      <c r="R170" s="49" t="s">
        <v>23</v>
      </c>
      <c r="S170" s="53" t="s">
        <v>16</v>
      </c>
      <c r="T170" s="49" t="s">
        <v>17</v>
      </c>
      <c r="U170" s="49" t="s">
        <v>45</v>
      </c>
      <c r="V170" s="49" t="s">
        <v>63</v>
      </c>
      <c r="W170" s="72" t="s">
        <v>21</v>
      </c>
      <c r="X170" s="5" t="s">
        <v>10</v>
      </c>
      <c r="Y170" s="713" t="s">
        <v>26</v>
      </c>
      <c r="Z170" s="714"/>
      <c r="AA170" s="714"/>
      <c r="AB170" s="715"/>
      <c r="AC170" s="39" t="s">
        <v>13</v>
      </c>
      <c r="AD170" s="8"/>
      <c r="AE170" s="716" t="s">
        <v>56</v>
      </c>
      <c r="AF170" s="717"/>
      <c r="AG170" s="717"/>
      <c r="AH170" s="82" t="s">
        <v>58</v>
      </c>
      <c r="AI170" s="5"/>
      <c r="AJ170" s="48" t="s">
        <v>33</v>
      </c>
      <c r="AK170" s="85" t="s">
        <v>27</v>
      </c>
      <c r="AL170" s="48" t="s">
        <v>35</v>
      </c>
      <c r="AM170" s="48" t="s">
        <v>36</v>
      </c>
      <c r="AN170" s="49" t="s">
        <v>40</v>
      </c>
      <c r="AO170" s="20"/>
      <c r="AP170" s="51"/>
      <c r="AQ170" s="52"/>
      <c r="AR170" s="53"/>
      <c r="AS170" s="51" t="s">
        <v>50</v>
      </c>
      <c r="AT170" s="336" t="s">
        <v>333</v>
      </c>
      <c r="AU170" s="53"/>
      <c r="AV170" s="5"/>
      <c r="AW170" s="76" t="s">
        <v>19</v>
      </c>
      <c r="AX170" s="72" t="s">
        <v>19</v>
      </c>
      <c r="AY170" s="49" t="s">
        <v>37</v>
      </c>
      <c r="AZ170" s="49" t="s">
        <v>38</v>
      </c>
      <c r="BA170" s="5"/>
      <c r="BB170" s="4" t="s">
        <v>19</v>
      </c>
      <c r="BC170" s="4" t="s">
        <v>37</v>
      </c>
      <c r="BD170" s="147" t="s">
        <v>38</v>
      </c>
    </row>
    <row r="171" spans="2:56" ht="15.75" thickBot="1">
      <c r="B171" s="62"/>
      <c r="C171" s="63"/>
      <c r="D171" s="64" t="s">
        <v>10</v>
      </c>
      <c r="E171" s="111"/>
      <c r="F171" s="148"/>
      <c r="G171" s="148"/>
      <c r="H171" s="148"/>
      <c r="I171" s="148" t="s">
        <v>8</v>
      </c>
      <c r="J171" s="148"/>
      <c r="K171" s="148"/>
      <c r="L171" s="16"/>
      <c r="M171" s="104" t="s">
        <v>20</v>
      </c>
      <c r="N171" s="148" t="s">
        <v>11</v>
      </c>
      <c r="O171" s="16"/>
      <c r="P171" s="63" t="s">
        <v>10</v>
      </c>
      <c r="Q171" s="111"/>
      <c r="R171" s="63"/>
      <c r="S171" s="149"/>
      <c r="T171" s="63"/>
      <c r="U171" s="63"/>
      <c r="V171" s="63" t="s">
        <v>18</v>
      </c>
      <c r="W171" s="150" t="s">
        <v>22</v>
      </c>
      <c r="X171" s="111"/>
      <c r="Y171" s="151" t="s">
        <v>16</v>
      </c>
      <c r="Z171" s="151" t="s">
        <v>17</v>
      </c>
      <c r="AA171" s="152" t="s">
        <v>25</v>
      </c>
      <c r="AB171" s="79" t="s">
        <v>28</v>
      </c>
      <c r="AC171" s="153"/>
      <c r="AD171" s="111"/>
      <c r="AE171" s="154" t="s">
        <v>16</v>
      </c>
      <c r="AF171" s="155" t="s">
        <v>17</v>
      </c>
      <c r="AG171" s="80" t="s">
        <v>28</v>
      </c>
      <c r="AH171" s="81" t="s">
        <v>28</v>
      </c>
      <c r="AI171" s="156"/>
      <c r="AJ171" s="63" t="s">
        <v>34</v>
      </c>
      <c r="AK171" s="157" t="s">
        <v>34</v>
      </c>
      <c r="AL171" s="63" t="s">
        <v>34</v>
      </c>
      <c r="AM171" s="63" t="s">
        <v>34</v>
      </c>
      <c r="AN171" s="63" t="s">
        <v>34</v>
      </c>
      <c r="AO171" s="111"/>
      <c r="AP171" s="158" t="s">
        <v>70</v>
      </c>
      <c r="AQ171" s="159" t="s">
        <v>69</v>
      </c>
      <c r="AR171" s="160" t="s">
        <v>71</v>
      </c>
      <c r="AS171" s="161" t="s">
        <v>48</v>
      </c>
      <c r="AT171" s="159" t="s">
        <v>47</v>
      </c>
      <c r="AU171" s="160" t="s">
        <v>49</v>
      </c>
      <c r="AV171" s="111"/>
      <c r="AW171" s="162" t="s">
        <v>29</v>
      </c>
      <c r="AX171" s="150" t="s">
        <v>29</v>
      </c>
      <c r="AY171" s="63"/>
      <c r="AZ171" s="63"/>
      <c r="BA171" s="111"/>
      <c r="BB171" s="163">
        <v>1</v>
      </c>
      <c r="BC171" s="164">
        <v>0</v>
      </c>
      <c r="BD171" s="115" t="s">
        <v>41</v>
      </c>
    </row>
    <row r="172" spans="2:56" ht="16.5" thickBot="1">
      <c r="B172" s="17">
        <v>41333</v>
      </c>
      <c r="C172" s="15" t="s">
        <v>0</v>
      </c>
      <c r="D172" s="19">
        <v>8</v>
      </c>
      <c r="E172" s="6"/>
      <c r="F172" s="363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f>SUM(F172:J172)</f>
        <v>0</v>
      </c>
      <c r="L172" s="6"/>
      <c r="M172" s="363">
        <v>0</v>
      </c>
      <c r="N172" s="19">
        <v>4</v>
      </c>
      <c r="O172" s="6"/>
      <c r="P172" s="376">
        <f>D172-(M172+N172)</f>
        <v>4</v>
      </c>
      <c r="Q172" s="6"/>
      <c r="R172" s="375" t="s">
        <v>419</v>
      </c>
      <c r="S172" s="213">
        <v>0.36</v>
      </c>
      <c r="T172" s="213">
        <v>0.36</v>
      </c>
      <c r="U172" s="23">
        <f>S172+T172</f>
        <v>0.72</v>
      </c>
      <c r="V172" s="223">
        <v>60</v>
      </c>
      <c r="W172" s="91">
        <f>P172*V172</f>
        <v>240</v>
      </c>
      <c r="X172" s="6"/>
      <c r="Y172" s="379">
        <v>156</v>
      </c>
      <c r="Z172" s="380">
        <v>156</v>
      </c>
      <c r="AA172" s="380">
        <v>0</v>
      </c>
      <c r="AB172" s="380">
        <v>0</v>
      </c>
      <c r="AC172" s="381">
        <v>156</v>
      </c>
      <c r="AD172" s="197">
        <v>350</v>
      </c>
      <c r="AE172" s="379">
        <v>5</v>
      </c>
      <c r="AF172" s="380">
        <v>6</v>
      </c>
      <c r="AG172" s="380">
        <v>0</v>
      </c>
      <c r="AH172" s="380">
        <v>5</v>
      </c>
      <c r="AI172" s="5"/>
      <c r="AJ172" s="57">
        <f>AC172*U172</f>
        <v>112.32</v>
      </c>
      <c r="AK172" s="171">
        <v>4</v>
      </c>
      <c r="AL172" s="19">
        <v>2</v>
      </c>
      <c r="AM172" s="19">
        <v>0</v>
      </c>
      <c r="AN172" s="91">
        <f>AK172+AM172</f>
        <v>4</v>
      </c>
      <c r="AO172" s="338" t="e">
        <f>#REF!</f>
        <v>#REF!</v>
      </c>
      <c r="AP172" s="11">
        <v>0</v>
      </c>
      <c r="AQ172" s="11">
        <v>10</v>
      </c>
      <c r="AR172" s="387">
        <f>100- ((AP172+AQ172)/(AC172*2))*100</f>
        <v>96.794871794871796</v>
      </c>
      <c r="AS172" s="388">
        <v>343.5</v>
      </c>
      <c r="AT172" s="172">
        <f>AJ172+AK172+AL172+AM172</f>
        <v>118.32</v>
      </c>
      <c r="AU172" s="172">
        <f>AS172-AT172</f>
        <v>225.18</v>
      </c>
      <c r="AV172" s="5"/>
      <c r="AW172" s="57">
        <f>(AC172/W172)*100</f>
        <v>65</v>
      </c>
      <c r="AX172" s="19" t="s">
        <v>59</v>
      </c>
      <c r="AY172" s="91">
        <f>(AK172/(AJ172+AK172))*100</f>
        <v>3.4387895460797804</v>
      </c>
      <c r="AZ172" s="19">
        <f>(AN172/AJ172)*100</f>
        <v>3.5612535612535612</v>
      </c>
      <c r="BA172" s="6"/>
      <c r="BB172" s="363" t="s">
        <v>76</v>
      </c>
      <c r="BC172" s="19" t="s">
        <v>76</v>
      </c>
      <c r="BD172" s="19" t="s">
        <v>76</v>
      </c>
    </row>
    <row r="173" spans="2:56" ht="15.75">
      <c r="B173" s="374" t="s">
        <v>137</v>
      </c>
      <c r="C173" s="2"/>
      <c r="D173" s="2"/>
      <c r="E173" s="6"/>
      <c r="F173" s="375"/>
      <c r="G173" s="2"/>
      <c r="H173" s="2"/>
      <c r="I173" s="2"/>
      <c r="J173" s="2"/>
      <c r="K173" s="2"/>
      <c r="L173" s="6"/>
      <c r="M173" s="375"/>
      <c r="N173" s="2"/>
      <c r="O173" s="6"/>
      <c r="P173" s="520">
        <f>D172-M172-N172-K172</f>
        <v>4</v>
      </c>
      <c r="Q173" s="6"/>
      <c r="R173" s="375"/>
      <c r="S173" s="213"/>
      <c r="T173" s="213"/>
      <c r="U173" s="23"/>
      <c r="V173" s="223"/>
      <c r="W173" s="517">
        <f>(P172-K172)*V172</f>
        <v>240</v>
      </c>
      <c r="X173" s="289"/>
      <c r="Y173" s="382"/>
      <c r="Z173" s="383"/>
      <c r="AA173" s="383"/>
      <c r="AB173" s="383"/>
      <c r="AC173" s="384"/>
      <c r="AD173" s="122"/>
      <c r="AE173" s="382"/>
      <c r="AF173" s="383"/>
      <c r="AG173" s="383"/>
      <c r="AH173" s="383"/>
      <c r="AI173" s="20"/>
      <c r="AJ173" s="436"/>
      <c r="AK173" s="386"/>
      <c r="AL173" s="378"/>
      <c r="AM173" s="378"/>
      <c r="AN173" s="378"/>
      <c r="AO173" s="289"/>
      <c r="AP173" s="347"/>
      <c r="AQ173" s="347"/>
      <c r="AR173" s="373"/>
      <c r="AS173" s="389"/>
      <c r="AT173" s="386"/>
      <c r="AU173" s="386"/>
      <c r="AV173" s="20"/>
      <c r="AW173" s="518">
        <f>((AC172+AC173)/W173)*100</f>
        <v>65</v>
      </c>
      <c r="AX173" s="378"/>
      <c r="AY173" s="378"/>
      <c r="AZ173" s="378"/>
      <c r="BA173" s="289"/>
      <c r="BB173" s="375"/>
      <c r="BC173" s="2"/>
      <c r="BD173" s="2"/>
    </row>
    <row r="174" spans="2:56" ht="15.75" thickBot="1"/>
    <row r="175" spans="2:56" ht="16.5" thickBot="1">
      <c r="B175" s="17">
        <v>41333</v>
      </c>
      <c r="C175" s="15" t="s">
        <v>1</v>
      </c>
      <c r="D175" s="19">
        <v>7.5</v>
      </c>
      <c r="E175" s="6"/>
      <c r="F175" s="363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f>SUM(F175:J175)</f>
        <v>0</v>
      </c>
      <c r="L175" s="6"/>
      <c r="M175" s="363">
        <v>0</v>
      </c>
      <c r="N175" s="19">
        <v>4.5</v>
      </c>
      <c r="O175" s="6"/>
      <c r="P175" s="376">
        <f>D175-(M175+N175)</f>
        <v>3</v>
      </c>
      <c r="Q175" s="6"/>
      <c r="R175" s="375" t="s">
        <v>419</v>
      </c>
      <c r="S175" s="213">
        <v>0.36</v>
      </c>
      <c r="T175" s="213">
        <v>0.36</v>
      </c>
      <c r="U175" s="23">
        <f>S175+T175</f>
        <v>0.72</v>
      </c>
      <c r="V175" s="586">
        <v>60</v>
      </c>
      <c r="W175" s="91">
        <f>P175*V175</f>
        <v>180</v>
      </c>
      <c r="X175" s="6"/>
      <c r="Y175" s="379">
        <v>146</v>
      </c>
      <c r="Z175" s="380">
        <v>146</v>
      </c>
      <c r="AA175" s="380">
        <v>0</v>
      </c>
      <c r="AB175" s="380">
        <v>0</v>
      </c>
      <c r="AC175" s="381">
        <v>146</v>
      </c>
      <c r="AD175" s="197">
        <v>350</v>
      </c>
      <c r="AE175" s="379">
        <v>18</v>
      </c>
      <c r="AF175" s="380">
        <v>18</v>
      </c>
      <c r="AG175" s="380">
        <v>0</v>
      </c>
      <c r="AH175" s="380">
        <v>18</v>
      </c>
      <c r="AI175" s="5"/>
      <c r="AJ175" s="57">
        <f>AC175*U175</f>
        <v>105.11999999999999</v>
      </c>
      <c r="AK175" s="171">
        <v>13</v>
      </c>
      <c r="AL175" s="19">
        <v>4</v>
      </c>
      <c r="AM175" s="19">
        <v>7</v>
      </c>
      <c r="AN175" s="91">
        <f>AK175+AM175</f>
        <v>20</v>
      </c>
      <c r="AO175" s="338" t="e">
        <f>#REF!</f>
        <v>#REF!</v>
      </c>
      <c r="AP175" s="11">
        <v>0</v>
      </c>
      <c r="AQ175" s="11">
        <v>10</v>
      </c>
      <c r="AR175" s="387">
        <f>100- ((AP175+AQ175)/(AC175*2))*100</f>
        <v>96.575342465753423</v>
      </c>
      <c r="AS175" s="388">
        <f>AU172</f>
        <v>225.18</v>
      </c>
      <c r="AT175" s="172">
        <f>AJ175+AK175+AL175+AM175</f>
        <v>129.12</v>
      </c>
      <c r="AU175" s="172">
        <f>AS175-AT175</f>
        <v>96.06</v>
      </c>
      <c r="AV175" s="5"/>
      <c r="AW175" s="57">
        <f>(AC175/W175)*100</f>
        <v>81.111111111111114</v>
      </c>
      <c r="AX175" s="19" t="s">
        <v>59</v>
      </c>
      <c r="AY175" s="91">
        <f>(AK175/(AJ175+AK175))*100</f>
        <v>11.00575685743312</v>
      </c>
      <c r="AZ175" s="19">
        <f>(AN175/AJ175)*100</f>
        <v>19.025875190258752</v>
      </c>
      <c r="BA175" s="6"/>
      <c r="BB175" s="363" t="s">
        <v>76</v>
      </c>
      <c r="BC175" s="19" t="s">
        <v>76</v>
      </c>
      <c r="BD175" s="19" t="s">
        <v>76</v>
      </c>
    </row>
    <row r="176" spans="2:56" ht="15.75">
      <c r="B176" s="374" t="s">
        <v>182</v>
      </c>
      <c r="C176" s="2"/>
      <c r="D176" s="2"/>
      <c r="E176" s="6"/>
      <c r="F176" s="375"/>
      <c r="G176" s="2"/>
      <c r="H176" s="2"/>
      <c r="I176" s="2"/>
      <c r="J176" s="2"/>
      <c r="K176" s="2"/>
      <c r="L176" s="6"/>
      <c r="M176" s="375"/>
      <c r="N176" s="2"/>
      <c r="O176" s="6"/>
      <c r="P176" s="520">
        <f>D175-M175-N175-K175</f>
        <v>3</v>
      </c>
      <c r="Q176" s="6"/>
      <c r="R176" s="375"/>
      <c r="S176" s="213"/>
      <c r="T176" s="213"/>
      <c r="U176" s="23"/>
      <c r="V176" s="223"/>
      <c r="W176" s="517">
        <f>(P175-K175)*V175</f>
        <v>180</v>
      </c>
      <c r="X176" s="289"/>
      <c r="Y176" s="382"/>
      <c r="Z176" s="383"/>
      <c r="AA176" s="383"/>
      <c r="AB176" s="383"/>
      <c r="AC176" s="384"/>
      <c r="AD176" s="122"/>
      <c r="AE176" s="382"/>
      <c r="AF176" s="383"/>
      <c r="AG176" s="383"/>
      <c r="AH176" s="383"/>
      <c r="AI176" s="20"/>
      <c r="AJ176" s="436"/>
      <c r="AK176" s="386"/>
      <c r="AL176" s="378"/>
      <c r="AM176" s="378"/>
      <c r="AN176" s="378"/>
      <c r="AO176" s="289"/>
      <c r="AP176" s="347"/>
      <c r="AQ176" s="347"/>
      <c r="AR176" s="373"/>
      <c r="AS176" s="389"/>
      <c r="AT176" s="386"/>
      <c r="AU176" s="386"/>
      <c r="AV176" s="20"/>
      <c r="AW176" s="518">
        <f>((AC175+AC176)/W176)*100</f>
        <v>81.111111111111114</v>
      </c>
      <c r="AX176" s="378"/>
      <c r="AY176" s="378"/>
      <c r="AZ176" s="378"/>
      <c r="BA176" s="289"/>
      <c r="BB176" s="375"/>
      <c r="BC176" s="2"/>
      <c r="BD176" s="2"/>
    </row>
    <row r="178" spans="2:56" ht="15.75" thickBot="1">
      <c r="B178" s="268" t="s">
        <v>106</v>
      </c>
    </row>
    <row r="179" spans="2:56" s="587" customFormat="1">
      <c r="B179" s="588" t="s">
        <v>42</v>
      </c>
      <c r="C179" s="589" t="s">
        <v>2</v>
      </c>
      <c r="D179" s="590" t="s">
        <v>2</v>
      </c>
      <c r="E179" s="591"/>
      <c r="F179" s="831" t="s">
        <v>14</v>
      </c>
      <c r="G179" s="832"/>
      <c r="H179" s="832"/>
      <c r="I179" s="832"/>
      <c r="J179" s="832"/>
      <c r="K179" s="833"/>
      <c r="L179" s="536"/>
      <c r="M179" s="834" t="s">
        <v>43</v>
      </c>
      <c r="N179" s="835"/>
      <c r="O179" s="536"/>
      <c r="P179" s="536" t="s">
        <v>12</v>
      </c>
      <c r="Q179" s="591"/>
      <c r="R179" s="536" t="s">
        <v>24</v>
      </c>
      <c r="S179" s="831" t="s">
        <v>44</v>
      </c>
      <c r="T179" s="832"/>
      <c r="U179" s="833"/>
      <c r="V179" s="536" t="s">
        <v>39</v>
      </c>
      <c r="W179" s="536" t="s">
        <v>19</v>
      </c>
      <c r="X179" s="591" t="s">
        <v>10</v>
      </c>
      <c r="Y179" s="836" t="s">
        <v>15</v>
      </c>
      <c r="Z179" s="837"/>
      <c r="AA179" s="837"/>
      <c r="AB179" s="837"/>
      <c r="AC179" s="592" t="s">
        <v>19</v>
      </c>
      <c r="AD179" s="593"/>
      <c r="AE179" s="836" t="s">
        <v>55</v>
      </c>
      <c r="AF179" s="837"/>
      <c r="AG179" s="837"/>
      <c r="AH179" s="594" t="s">
        <v>57</v>
      </c>
      <c r="AI179" s="591"/>
      <c r="AJ179" s="595" t="s">
        <v>51</v>
      </c>
      <c r="AK179" s="596"/>
      <c r="AL179" s="591"/>
      <c r="AM179" s="597"/>
      <c r="AN179" s="536" t="s">
        <v>13</v>
      </c>
      <c r="AO179" s="591"/>
      <c r="AP179" s="838" t="s">
        <v>68</v>
      </c>
      <c r="AQ179" s="839"/>
      <c r="AR179" s="840"/>
      <c r="AS179" s="838" t="s">
        <v>52</v>
      </c>
      <c r="AT179" s="839"/>
      <c r="AU179" s="840"/>
      <c r="AV179" s="591"/>
      <c r="AW179" s="536" t="s">
        <v>32</v>
      </c>
      <c r="AX179" s="536" t="s">
        <v>32</v>
      </c>
      <c r="AY179" s="536" t="s">
        <v>29</v>
      </c>
      <c r="AZ179" s="536" t="s">
        <v>29</v>
      </c>
      <c r="BA179" s="591"/>
      <c r="BB179" s="536" t="s">
        <v>32</v>
      </c>
      <c r="BC179" s="536" t="s">
        <v>10</v>
      </c>
      <c r="BD179" s="598" t="s">
        <v>10</v>
      </c>
    </row>
    <row r="180" spans="2:56" s="587" customFormat="1" ht="15.75" thickBot="1">
      <c r="B180" s="599" t="s">
        <v>10</v>
      </c>
      <c r="C180" s="554" t="s">
        <v>10</v>
      </c>
      <c r="D180" s="600" t="s">
        <v>12</v>
      </c>
      <c r="E180" s="601"/>
      <c r="F180" s="602" t="s">
        <v>4</v>
      </c>
      <c r="G180" s="602" t="s">
        <v>5</v>
      </c>
      <c r="H180" s="602" t="s">
        <v>6</v>
      </c>
      <c r="I180" s="602" t="s">
        <v>7</v>
      </c>
      <c r="J180" s="602" t="s">
        <v>9</v>
      </c>
      <c r="K180" s="602" t="s">
        <v>13</v>
      </c>
      <c r="L180" s="554"/>
      <c r="M180" s="603" t="s">
        <v>12</v>
      </c>
      <c r="N180" s="604" t="s">
        <v>46</v>
      </c>
      <c r="O180" s="554"/>
      <c r="P180" s="554" t="s">
        <v>3</v>
      </c>
      <c r="Q180" s="601"/>
      <c r="R180" s="554" t="s">
        <v>23</v>
      </c>
      <c r="S180" s="605" t="s">
        <v>16</v>
      </c>
      <c r="T180" s="554" t="s">
        <v>17</v>
      </c>
      <c r="U180" s="554" t="s">
        <v>45</v>
      </c>
      <c r="V180" s="554" t="s">
        <v>63</v>
      </c>
      <c r="W180" s="554" t="s">
        <v>21</v>
      </c>
      <c r="X180" s="601" t="s">
        <v>10</v>
      </c>
      <c r="Y180" s="827" t="s">
        <v>26</v>
      </c>
      <c r="Z180" s="828"/>
      <c r="AA180" s="828"/>
      <c r="AB180" s="829"/>
      <c r="AC180" s="603" t="s">
        <v>13</v>
      </c>
      <c r="AD180" s="606"/>
      <c r="AE180" s="830" t="s">
        <v>56</v>
      </c>
      <c r="AF180" s="829"/>
      <c r="AG180" s="829"/>
      <c r="AH180" s="549" t="s">
        <v>58</v>
      </c>
      <c r="AI180" s="601"/>
      <c r="AJ180" s="607" t="s">
        <v>33</v>
      </c>
      <c r="AK180" s="608" t="s">
        <v>27</v>
      </c>
      <c r="AL180" s="607" t="s">
        <v>35</v>
      </c>
      <c r="AM180" s="607" t="s">
        <v>36</v>
      </c>
      <c r="AN180" s="554" t="s">
        <v>40</v>
      </c>
      <c r="AO180" s="601"/>
      <c r="AP180" s="609"/>
      <c r="AQ180" s="601"/>
      <c r="AR180" s="605"/>
      <c r="AS180" s="609" t="s">
        <v>50</v>
      </c>
      <c r="AT180" s="601"/>
      <c r="AU180" s="605"/>
      <c r="AV180" s="601"/>
      <c r="AW180" s="554" t="s">
        <v>19</v>
      </c>
      <c r="AX180" s="554" t="s">
        <v>19</v>
      </c>
      <c r="AY180" s="554" t="s">
        <v>37</v>
      </c>
      <c r="AZ180" s="554" t="s">
        <v>38</v>
      </c>
      <c r="BA180" s="601"/>
      <c r="BB180" s="554" t="s">
        <v>19</v>
      </c>
      <c r="BC180" s="554" t="s">
        <v>37</v>
      </c>
      <c r="BD180" s="600" t="s">
        <v>38</v>
      </c>
    </row>
    <row r="181" spans="2:56" s="587" customFormat="1" ht="15.75" thickBot="1">
      <c r="B181" s="610"/>
      <c r="C181" s="577"/>
      <c r="D181" s="611" t="s">
        <v>10</v>
      </c>
      <c r="E181" s="612"/>
      <c r="F181" s="613"/>
      <c r="G181" s="613"/>
      <c r="H181" s="613"/>
      <c r="I181" s="613" t="s">
        <v>8</v>
      </c>
      <c r="J181" s="613"/>
      <c r="K181" s="613"/>
      <c r="L181" s="577"/>
      <c r="M181" s="614" t="s">
        <v>20</v>
      </c>
      <c r="N181" s="613" t="s">
        <v>11</v>
      </c>
      <c r="O181" s="577"/>
      <c r="P181" s="577" t="s">
        <v>10</v>
      </c>
      <c r="Q181" s="612"/>
      <c r="R181" s="577"/>
      <c r="S181" s="615"/>
      <c r="T181" s="577"/>
      <c r="U181" s="577"/>
      <c r="V181" s="577" t="s">
        <v>18</v>
      </c>
      <c r="W181" s="577" t="s">
        <v>22</v>
      </c>
      <c r="X181" s="612"/>
      <c r="Y181" s="616" t="s">
        <v>16</v>
      </c>
      <c r="Z181" s="616" t="s">
        <v>17</v>
      </c>
      <c r="AA181" s="566" t="s">
        <v>25</v>
      </c>
      <c r="AB181" s="617" t="s">
        <v>28</v>
      </c>
      <c r="AC181" s="615"/>
      <c r="AD181" s="612"/>
      <c r="AE181" s="618" t="s">
        <v>16</v>
      </c>
      <c r="AF181" s="619" t="s">
        <v>17</v>
      </c>
      <c r="AG181" s="620" t="s">
        <v>28</v>
      </c>
      <c r="AH181" s="621" t="s">
        <v>28</v>
      </c>
      <c r="AI181" s="612"/>
      <c r="AJ181" s="577" t="s">
        <v>34</v>
      </c>
      <c r="AK181" s="622" t="s">
        <v>34</v>
      </c>
      <c r="AL181" s="577" t="s">
        <v>34</v>
      </c>
      <c r="AM181" s="577" t="s">
        <v>34</v>
      </c>
      <c r="AN181" s="577" t="s">
        <v>34</v>
      </c>
      <c r="AO181" s="612"/>
      <c r="AP181" s="623" t="s">
        <v>70</v>
      </c>
      <c r="AQ181" s="624" t="s">
        <v>69</v>
      </c>
      <c r="AR181" s="616" t="s">
        <v>71</v>
      </c>
      <c r="AS181" s="625" t="s">
        <v>48</v>
      </c>
      <c r="AT181" s="624" t="s">
        <v>47</v>
      </c>
      <c r="AU181" s="616" t="s">
        <v>49</v>
      </c>
      <c r="AV181" s="612"/>
      <c r="AW181" s="577" t="s">
        <v>29</v>
      </c>
      <c r="AX181" s="577" t="s">
        <v>29</v>
      </c>
      <c r="AY181" s="577"/>
      <c r="AZ181" s="577"/>
      <c r="BA181" s="612"/>
      <c r="BB181" s="626">
        <v>1</v>
      </c>
      <c r="BC181" s="627">
        <v>0</v>
      </c>
      <c r="BD181" s="611" t="s">
        <v>41</v>
      </c>
    </row>
    <row r="183" spans="2:56">
      <c r="F183">
        <f t="shared" ref="F183:K183" si="0">F13+F19+F22+F25+F28+F31+F34+F37+F43+F46+F49+F52+F55+F58+F61+F64+F71+F77+F80+F87+F90+F93+F96+F99+F102+F108+F111+F114+F117+F120+F127+F130+F133+F139+F142+F145+F148+F154+F157+F160+F163+F166+F172+F175</f>
        <v>16.41</v>
      </c>
      <c r="G183">
        <f t="shared" si="0"/>
        <v>0.5</v>
      </c>
      <c r="H183">
        <f t="shared" si="0"/>
        <v>0</v>
      </c>
      <c r="I183">
        <f t="shared" si="0"/>
        <v>4</v>
      </c>
      <c r="J183">
        <f t="shared" si="0"/>
        <v>3.5</v>
      </c>
      <c r="K183">
        <f t="shared" si="0"/>
        <v>24.41</v>
      </c>
      <c r="M183">
        <f>M13+M19+M22+M25+M28+M31+M34+M37+M43+M46+M49+M52+M55+M58+M61+M64+M71+M77+M80+M87+M90+M93+M96+M99+M102+M108+M111+M114+M117+M120+M127+M130+M133+M139+M142+M145+M148+M154+M157+M160+M163+M166+M172+M175</f>
        <v>76.5</v>
      </c>
      <c r="N183">
        <f>N13+N19+N22+N25+N28+N31+N34+N37+N43+N46+N49+N52+N55+N58+N61+N64+N71+N77+N80+N87+N90+N93+N96+N99+N102+N108+N111+N114+N117+N120+N127+N130+N133+N139+N142+N145+N148+N154+N157+N160+N163+N166+N172+N175</f>
        <v>44</v>
      </c>
      <c r="P183">
        <f>P13+P19+P22+P25+P28+P31+P34+P37+P43+P46+P49+P52+P55+P58+P61+P64+P71+P77+P80+P87+P90+P93+P96+P99+P102+P108+P111+P114+P117+P120+P127+P130+P133+P139+P142+P145+P148+P154+P157+P160+P163+P166+P172+P175</f>
        <v>213</v>
      </c>
      <c r="S183">
        <f>S13+S19+S22+S25+S28+S31+S34+S37+S43+S46+S49+S52+S55+S58+S61+S64+S71+S77+S80+S87+S90+S93+S96+S99+S102+S108+S111+S114+S117+S120+S127+S130+S133+S139+S142+S145+S148+S154+S157+S160+S163+S166+S172+S175</f>
        <v>7.4479999999999995</v>
      </c>
      <c r="T183">
        <f>T13+T19+T22+T25+T28+T31+T34+T37+T43+T46+T49+T52+T55+T58+T61+T64+T71+T77+T80+T87+T90+T93+T96+T99+T102+T108+T111+T114+T117+T120+T127+T130+T133+T139+T142+T145+T148+T154+T157+T160+T163+T166+T172+T175</f>
        <v>7.4689999999999994</v>
      </c>
      <c r="U183">
        <f>U13+U19+U22+U25+U28+U31+U34+U37+U43+U46+U49+U52+U55+U58+U61+U64+U71+U77+U80+U87+U90+U93+U96+U99+U102+U108+U111+U114+U117+U120+U127+U130+U133+U139+U142+U145+U148+U154+U157+U160+U163+U166+U172+U175</f>
        <v>14.917000000000003</v>
      </c>
      <c r="V183">
        <f>V13+V19+V22+V25+V28+V31+V34+V37+V43+V46+V49+V52+V55+V58+V61+V64+V71+V77+V80+V87+V90+V93+V96+V99+V102+V108+V111+V114+V117+V120+V127+V130+V133+V139+V142+V145+V148+V154+V157+V160+V163+V166+V172+V175</f>
        <v>3210</v>
      </c>
      <c r="W183">
        <f>W13+W19+W22+W25+W28+W31+W34+W37+W43+W46+W49+W52+W55+W58+W61+W64+W71+W77+W80+W87+W90+W93+W96+W99+W102+W108+W111+W114+W117+W120+W127+W130+W133+W139+W142+W145+W148+W154+W157+W160+W163+W166+W172+W175</f>
        <v>15555</v>
      </c>
      <c r="Y183">
        <f>Y13+Y19+Y22+Y25+Y28+Y31+Y34+Y37+Y43+Y46+Y49+Y52+Y55+Y58+Y61+Y64+Y71+Y77+Y80+Y87+Y90+Y93+Y96+Y99+Y102+Y108+Y111+Y114+Y117+Y120+Y127+Y130+Y133+Y139+Y142+Y145+Y148+Y154+Y157+Y160+Y163+Y166+Y172+Y175</f>
        <v>12229</v>
      </c>
      <c r="Z183">
        <f>Z13+Z19+Z22+Z25+Z28+Z31+Z34+Z37+Z43+Z46+Z49+Z52+Z55+Z58+Z61+Z64+Z71+Z77+Z80+Z87+Z90+Z93+Z96+Z99+Z102+Z108+Z111+Z114+Z117+Z120+Z127+Z130+Z133+Z139+Z142+Z145+Z148+Z154+Z157+Z160+Z163+Z166+Z172+Z175</f>
        <v>12229</v>
      </c>
      <c r="AA183">
        <f>AA13+AA19+AA22+AA25+AA28+AA31+AA34+AA37+AA43+AA46+AA49+AA52+AA55+AA58+AA61+AA64+AA71+AA77+AA80+AA87+AA90+AA93+AA96+AA99+AA102+AA108+AA111+AA114+AA117+AA120+AA127+AA130+AA133+AA139+AA142+AA145+AA148+AA154+AA157+AA160+AA163+AA166+AA172+AA175</f>
        <v>0</v>
      </c>
      <c r="AB183">
        <f>AB13+AB19+AB22+AB25+AB28+AB31+AB34+AB37+AB43+AB46+AB49+AB52+AB55+AB58+AB61+AB64+AB71+AB77+AB80+AB87+AB90+AB93+AB96+AB99+AB102+AB108+AB111+AB114+AB117+AB120+AB127+AB130+AB133+AB139+AB142+AB145+AB148+AB154+AB157+AB160+AB163+AB166+AB172+AB175</f>
        <v>0</v>
      </c>
      <c r="AC183">
        <f>AC13+AC19+AC22+AC25+AC28+AC31+AC34+AC37+AC43+AC46+AC49+AC52+AC55+AC58+AC61+AC64+AC71+AC77+AC80+AC87+AC90+AC93+AC96+AC99+AC102+AC108+AC111+AC114+AC117+AC120+AC127+AC130+AC133+AC139+AC142+AC145+AC148+AC154+AC157+AC160+AC163+AC166+AC172+AC175</f>
        <v>12229</v>
      </c>
      <c r="AE183">
        <f t="shared" ref="AE183:AN183" si="1">AE13+AE19+AE22+AE25+AE28+AE31+AE34+AE37+AE43+AE46+AE49+AE52+AE55+AE58+AE61+AE64+AE71+AE77+AE80+AE87+AE90+AE93+AE96+AE99+AE102+AE108+AE111+AE114+AE117+AE120+AE127+AE130+AE133+AE139+AE142+AE145+AE148+AE154+AE157+AE160+AE163+AE166+AE172+AE175</f>
        <v>590</v>
      </c>
      <c r="AF183">
        <f t="shared" si="1"/>
        <v>586</v>
      </c>
      <c r="AG183">
        <f t="shared" si="1"/>
        <v>0</v>
      </c>
      <c r="AH183">
        <f t="shared" si="1"/>
        <v>579</v>
      </c>
      <c r="AI183">
        <f t="shared" si="1"/>
        <v>0</v>
      </c>
      <c r="AJ183">
        <f t="shared" si="1"/>
        <v>3834.802000000001</v>
      </c>
      <c r="AK183">
        <f t="shared" si="1"/>
        <v>176.51</v>
      </c>
      <c r="AL183">
        <f t="shared" si="1"/>
        <v>154.74000000000004</v>
      </c>
      <c r="AM183">
        <f t="shared" si="1"/>
        <v>22</v>
      </c>
      <c r="AN183">
        <f t="shared" si="1"/>
        <v>198.51000000000002</v>
      </c>
    </row>
  </sheetData>
  <mergeCells count="111">
    <mergeCell ref="Y180:AB180"/>
    <mergeCell ref="AE180:AG180"/>
    <mergeCell ref="AP169:AR169"/>
    <mergeCell ref="AS169:AU169"/>
    <mergeCell ref="Y170:AB170"/>
    <mergeCell ref="AE170:AG170"/>
    <mergeCell ref="F179:K179"/>
    <mergeCell ref="M179:N179"/>
    <mergeCell ref="S179:U179"/>
    <mergeCell ref="Y179:AB179"/>
    <mergeCell ref="AE179:AG179"/>
    <mergeCell ref="AP179:AR179"/>
    <mergeCell ref="AS179:AU179"/>
    <mergeCell ref="F169:K169"/>
    <mergeCell ref="M169:N169"/>
    <mergeCell ref="S169:U169"/>
    <mergeCell ref="Y169:AB169"/>
    <mergeCell ref="AE169:AG169"/>
    <mergeCell ref="Y152:AB152"/>
    <mergeCell ref="AE152:AG152"/>
    <mergeCell ref="AP136:AR136"/>
    <mergeCell ref="AS136:AU136"/>
    <mergeCell ref="Y137:AB137"/>
    <mergeCell ref="AE137:AG137"/>
    <mergeCell ref="AP151:AR151"/>
    <mergeCell ref="AS151:AU151"/>
    <mergeCell ref="F151:K151"/>
    <mergeCell ref="M151:N151"/>
    <mergeCell ref="S151:U151"/>
    <mergeCell ref="Y151:AB151"/>
    <mergeCell ref="AE151:AG151"/>
    <mergeCell ref="F136:K136"/>
    <mergeCell ref="M136:N136"/>
    <mergeCell ref="S136:U136"/>
    <mergeCell ref="Y136:AB136"/>
    <mergeCell ref="AE136:AG136"/>
    <mergeCell ref="Y17:AB17"/>
    <mergeCell ref="AE17:AG17"/>
    <mergeCell ref="I2:AN5"/>
    <mergeCell ref="AS2:AZ5"/>
    <mergeCell ref="AP40:AR40"/>
    <mergeCell ref="AS40:AU40"/>
    <mergeCell ref="Y41:AB41"/>
    <mergeCell ref="AE41:AG41"/>
    <mergeCell ref="F40:K40"/>
    <mergeCell ref="M40:N40"/>
    <mergeCell ref="S40:U40"/>
    <mergeCell ref="Y40:AB40"/>
    <mergeCell ref="AE40:AG40"/>
    <mergeCell ref="BB8:BD8"/>
    <mergeCell ref="AS9:AU9"/>
    <mergeCell ref="Y10:AB10"/>
    <mergeCell ref="AE10:AG10"/>
    <mergeCell ref="F16:K16"/>
    <mergeCell ref="M16:N16"/>
    <mergeCell ref="S16:U16"/>
    <mergeCell ref="Y16:AB16"/>
    <mergeCell ref="AE16:AG16"/>
    <mergeCell ref="AP16:AR16"/>
    <mergeCell ref="AS16:AU16"/>
    <mergeCell ref="F9:K9"/>
    <mergeCell ref="M9:N9"/>
    <mergeCell ref="S9:U9"/>
    <mergeCell ref="Y9:AB9"/>
    <mergeCell ref="AE9:AG9"/>
    <mergeCell ref="AP9:AR9"/>
    <mergeCell ref="F67:K67"/>
    <mergeCell ref="M67:N67"/>
    <mergeCell ref="S67:U67"/>
    <mergeCell ref="Y67:AB67"/>
    <mergeCell ref="AE67:AG67"/>
    <mergeCell ref="F74:K74"/>
    <mergeCell ref="M74:N74"/>
    <mergeCell ref="S74:U74"/>
    <mergeCell ref="Y74:AB74"/>
    <mergeCell ref="AE74:AG74"/>
    <mergeCell ref="Y75:AB75"/>
    <mergeCell ref="AE75:AG75"/>
    <mergeCell ref="AP67:AR67"/>
    <mergeCell ref="AS67:AU67"/>
    <mergeCell ref="Y68:AB68"/>
    <mergeCell ref="AE68:AG68"/>
    <mergeCell ref="AP74:AR74"/>
    <mergeCell ref="AS74:AU74"/>
    <mergeCell ref="AP83:AR83"/>
    <mergeCell ref="AS83:AU83"/>
    <mergeCell ref="Y84:AB84"/>
    <mergeCell ref="AE84:AG84"/>
    <mergeCell ref="F83:K83"/>
    <mergeCell ref="M83:N83"/>
    <mergeCell ref="S83:U83"/>
    <mergeCell ref="Y83:AB83"/>
    <mergeCell ref="AE83:AG83"/>
    <mergeCell ref="F105:K105"/>
    <mergeCell ref="M105:N105"/>
    <mergeCell ref="S105:U105"/>
    <mergeCell ref="Y105:AB105"/>
    <mergeCell ref="AE105:AG105"/>
    <mergeCell ref="F124:K124"/>
    <mergeCell ref="M124:N124"/>
    <mergeCell ref="S124:U124"/>
    <mergeCell ref="Y124:AB124"/>
    <mergeCell ref="AE124:AG124"/>
    <mergeCell ref="Y125:AB125"/>
    <mergeCell ref="AE125:AG125"/>
    <mergeCell ref="AP105:AR105"/>
    <mergeCell ref="AS105:AU105"/>
    <mergeCell ref="Y106:AB106"/>
    <mergeCell ref="AE106:AG106"/>
    <mergeCell ref="AP124:AR124"/>
    <mergeCell ref="AS124:AU124"/>
  </mergeCells>
  <conditionalFormatting sqref="BB37:BD38 BB7:BD7 BB13:BD14 BB19:BD20 BB22:BD23 BB25:BD26 BB28:BD29 BB34:BD35 BB31:BD32 BB46:BD47 BB43:BD44 BB52:BD53 BB49:BD50 BB58:BD59 BB55:BD56 BB64:BD65 BB61:BD62 BB77:BD78 BB71:BD72 BB80:BD81 BB87:BD88 BB90:BD91 BB93:BD94 BB96:BD97 BB99:BD100 BB102:BD103 BB108:BD109 BB111:BD112 BB114:BD115 BB117:BD118 BB120:BD121 BB127:BD128 BB130:BD131 BB133:BD134 BB139:BD140 BB142:BD143 BB145:BD146 BB148:BD149">
    <cfRule type="containsText" dxfId="255" priority="93" operator="containsText" text="Si">
      <formula>NOT(ISERROR(SEARCH("Si",BB7)))</formula>
    </cfRule>
    <cfRule type="containsText" dxfId="254" priority="94" operator="containsText" text="No">
      <formula>NOT(ISERROR(SEARCH("No",BB7)))</formula>
    </cfRule>
  </conditionalFormatting>
  <conditionalFormatting sqref="BB154:BD155">
    <cfRule type="containsText" dxfId="253" priority="15" operator="containsText" text="Si">
      <formula>NOT(ISERROR(SEARCH("Si",BB154)))</formula>
    </cfRule>
    <cfRule type="containsText" dxfId="252" priority="16" operator="containsText" text="No">
      <formula>NOT(ISERROR(SEARCH("No",BB154)))</formula>
    </cfRule>
  </conditionalFormatting>
  <conditionalFormatting sqref="BB157:BD158">
    <cfRule type="containsText" dxfId="251" priority="11" operator="containsText" text="Si">
      <formula>NOT(ISERROR(SEARCH("Si",BB157)))</formula>
    </cfRule>
    <cfRule type="containsText" dxfId="250" priority="12" operator="containsText" text="No">
      <formula>NOT(ISERROR(SEARCH("No",BB157)))</formula>
    </cfRule>
  </conditionalFormatting>
  <conditionalFormatting sqref="BB160:BD161">
    <cfRule type="containsText" dxfId="249" priority="9" operator="containsText" text="Si">
      <formula>NOT(ISERROR(SEARCH("Si",BB160)))</formula>
    </cfRule>
    <cfRule type="containsText" dxfId="248" priority="10" operator="containsText" text="No">
      <formula>NOT(ISERROR(SEARCH("No",BB160)))</formula>
    </cfRule>
  </conditionalFormatting>
  <conditionalFormatting sqref="BB163:BD164">
    <cfRule type="containsText" dxfId="247" priority="7" operator="containsText" text="Si">
      <formula>NOT(ISERROR(SEARCH("Si",BB163)))</formula>
    </cfRule>
    <cfRule type="containsText" dxfId="246" priority="8" operator="containsText" text="No">
      <formula>NOT(ISERROR(SEARCH("No",BB163)))</formula>
    </cfRule>
  </conditionalFormatting>
  <conditionalFormatting sqref="BB166:BD167">
    <cfRule type="containsText" dxfId="245" priority="5" operator="containsText" text="Si">
      <formula>NOT(ISERROR(SEARCH("Si",BB166)))</formula>
    </cfRule>
    <cfRule type="containsText" dxfId="244" priority="6" operator="containsText" text="No">
      <formula>NOT(ISERROR(SEARCH("No",BB166)))</formula>
    </cfRule>
  </conditionalFormatting>
  <conditionalFormatting sqref="BB172:BD173">
    <cfRule type="containsText" dxfId="243" priority="3" operator="containsText" text="Si">
      <formula>NOT(ISERROR(SEARCH("Si",BB172)))</formula>
    </cfRule>
    <cfRule type="containsText" dxfId="242" priority="4" operator="containsText" text="No">
      <formula>NOT(ISERROR(SEARCH("No",BB172)))</formula>
    </cfRule>
  </conditionalFormatting>
  <conditionalFormatting sqref="BB175:BD176">
    <cfRule type="containsText" dxfId="241" priority="1" operator="containsText" text="Si">
      <formula>NOT(ISERROR(SEARCH("Si",BB175)))</formula>
    </cfRule>
    <cfRule type="containsText" dxfId="240" priority="2" operator="containsText" text="No">
      <formula>NOT(ISERROR(SEARCH("No",BB175)))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16385" r:id="rId3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BD155"/>
  <sheetViews>
    <sheetView topLeftCell="L39" zoomScale="85" zoomScaleNormal="85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9.42578125" bestFit="1" customWidth="1"/>
    <col min="46" max="46" width="9.140625" bestFit="1" customWidth="1"/>
    <col min="47" max="47" width="8.42578125" bestFit="1" customWidth="1"/>
    <col min="48" max="48" width="1" customWidth="1"/>
    <col min="49" max="50" width="4.7109375" customWidth="1"/>
    <col min="51" max="51" width="7.140625" customWidth="1"/>
    <col min="52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342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9" spans="1:56" ht="15.75" thickBot="1"/>
    <row r="10" spans="1:56">
      <c r="B10" s="57" t="s">
        <v>42</v>
      </c>
      <c r="C10" s="58" t="s">
        <v>2</v>
      </c>
      <c r="D10" s="59" t="s">
        <v>2</v>
      </c>
      <c r="E10" s="136"/>
      <c r="F10" s="718" t="s">
        <v>14</v>
      </c>
      <c r="G10" s="719"/>
      <c r="H10" s="719"/>
      <c r="I10" s="719"/>
      <c r="J10" s="719"/>
      <c r="K10" s="720"/>
      <c r="L10" s="19"/>
      <c r="M10" s="721" t="s">
        <v>43</v>
      </c>
      <c r="N10" s="722"/>
      <c r="O10" s="19"/>
      <c r="P10" s="91" t="s">
        <v>12</v>
      </c>
      <c r="Q10" s="136"/>
      <c r="R10" s="91" t="s">
        <v>24</v>
      </c>
      <c r="S10" s="718" t="s">
        <v>44</v>
      </c>
      <c r="T10" s="719"/>
      <c r="U10" s="720"/>
      <c r="V10" s="91" t="s">
        <v>39</v>
      </c>
      <c r="W10" s="137" t="s">
        <v>19</v>
      </c>
      <c r="X10" s="136" t="s">
        <v>10</v>
      </c>
      <c r="Y10" s="723" t="s">
        <v>15</v>
      </c>
      <c r="Z10" s="724"/>
      <c r="AA10" s="724"/>
      <c r="AB10" s="724"/>
      <c r="AC10" s="138" t="s">
        <v>19</v>
      </c>
      <c r="AD10" s="139"/>
      <c r="AE10" s="725" t="s">
        <v>55</v>
      </c>
      <c r="AF10" s="726"/>
      <c r="AG10" s="726"/>
      <c r="AH10" s="140" t="s">
        <v>57</v>
      </c>
      <c r="AI10" s="136"/>
      <c r="AJ10" s="141" t="s">
        <v>51</v>
      </c>
      <c r="AK10" s="142"/>
      <c r="AL10" s="143"/>
      <c r="AM10" s="144"/>
      <c r="AN10" s="91" t="s">
        <v>13</v>
      </c>
      <c r="AO10" s="136"/>
      <c r="AP10" s="743" t="s">
        <v>68</v>
      </c>
      <c r="AQ10" s="744"/>
      <c r="AR10" s="745"/>
      <c r="AS10" s="743" t="s">
        <v>52</v>
      </c>
      <c r="AT10" s="744"/>
      <c r="AU10" s="745"/>
      <c r="AV10" s="136"/>
      <c r="AW10" s="145" t="s">
        <v>32</v>
      </c>
      <c r="AX10" s="137" t="s">
        <v>32</v>
      </c>
      <c r="AY10" s="91" t="s">
        <v>29</v>
      </c>
      <c r="AZ10" s="91" t="s">
        <v>29</v>
      </c>
      <c r="BA10" s="136"/>
      <c r="BB10" s="19" t="s">
        <v>32</v>
      </c>
      <c r="BC10" s="19" t="s">
        <v>10</v>
      </c>
      <c r="BD10" s="146" t="s">
        <v>10</v>
      </c>
    </row>
    <row r="11" spans="1:56" ht="15.75" thickBot="1">
      <c r="B11" s="60" t="s">
        <v>10</v>
      </c>
      <c r="C11" s="49" t="s">
        <v>10</v>
      </c>
      <c r="D11" s="61" t="s">
        <v>12</v>
      </c>
      <c r="E11" s="5"/>
      <c r="F11" s="65" t="s">
        <v>4</v>
      </c>
      <c r="G11" s="65" t="s">
        <v>5</v>
      </c>
      <c r="H11" s="65" t="s">
        <v>6</v>
      </c>
      <c r="I11" s="65" t="s">
        <v>7</v>
      </c>
      <c r="J11" s="65" t="s">
        <v>9</v>
      </c>
      <c r="K11" s="65" t="s">
        <v>13</v>
      </c>
      <c r="L11" s="4"/>
      <c r="M11" s="67" t="s">
        <v>12</v>
      </c>
      <c r="N11" s="68" t="s">
        <v>46</v>
      </c>
      <c r="O11" s="3"/>
      <c r="P11" s="49" t="s">
        <v>3</v>
      </c>
      <c r="Q11" s="5"/>
      <c r="R11" s="49" t="s">
        <v>23</v>
      </c>
      <c r="S11" s="53" t="s">
        <v>16</v>
      </c>
      <c r="T11" s="49" t="s">
        <v>17</v>
      </c>
      <c r="U11" s="49" t="s">
        <v>45</v>
      </c>
      <c r="V11" s="49" t="s">
        <v>63</v>
      </c>
      <c r="W11" s="72" t="s">
        <v>21</v>
      </c>
      <c r="X11" s="5" t="s">
        <v>10</v>
      </c>
      <c r="Y11" s="713" t="s">
        <v>26</v>
      </c>
      <c r="Z11" s="714"/>
      <c r="AA11" s="714"/>
      <c r="AB11" s="715"/>
      <c r="AC11" s="39" t="s">
        <v>13</v>
      </c>
      <c r="AD11" s="8"/>
      <c r="AE11" s="716" t="s">
        <v>56</v>
      </c>
      <c r="AF11" s="717"/>
      <c r="AG11" s="717"/>
      <c r="AH11" s="82" t="s">
        <v>58</v>
      </c>
      <c r="AI11" s="5"/>
      <c r="AJ11" s="48" t="s">
        <v>33</v>
      </c>
      <c r="AK11" s="85" t="s">
        <v>27</v>
      </c>
      <c r="AL11" s="48" t="s">
        <v>35</v>
      </c>
      <c r="AM11" s="48" t="s">
        <v>36</v>
      </c>
      <c r="AN11" s="49" t="s">
        <v>40</v>
      </c>
      <c r="AO11" s="20"/>
      <c r="AP11" s="51"/>
      <c r="AQ11" s="52"/>
      <c r="AR11" s="53"/>
      <c r="AS11" s="51" t="s">
        <v>50</v>
      </c>
      <c r="AT11" s="336" t="s">
        <v>409</v>
      </c>
      <c r="AU11" s="53"/>
      <c r="AV11" s="5"/>
      <c r="AW11" s="76" t="s">
        <v>19</v>
      </c>
      <c r="AX11" s="72" t="s">
        <v>19</v>
      </c>
      <c r="AY11" s="49" t="s">
        <v>37</v>
      </c>
      <c r="AZ11" s="49" t="s">
        <v>38</v>
      </c>
      <c r="BA11" s="5"/>
      <c r="BB11" s="4" t="s">
        <v>19</v>
      </c>
      <c r="BC11" s="4" t="s">
        <v>37</v>
      </c>
      <c r="BD11" s="147" t="s">
        <v>38</v>
      </c>
    </row>
    <row r="12" spans="1:56" ht="15.75" thickBot="1">
      <c r="B12" s="62"/>
      <c r="C12" s="63"/>
      <c r="D12" s="64" t="s">
        <v>10</v>
      </c>
      <c r="E12" s="111"/>
      <c r="F12" s="148"/>
      <c r="G12" s="148"/>
      <c r="H12" s="148"/>
      <c r="I12" s="148" t="s">
        <v>8</v>
      </c>
      <c r="J12" s="148"/>
      <c r="K12" s="148"/>
      <c r="L12" s="16"/>
      <c r="M12" s="104" t="s">
        <v>20</v>
      </c>
      <c r="N12" s="148" t="s">
        <v>11</v>
      </c>
      <c r="O12" s="16"/>
      <c r="P12" s="63" t="s">
        <v>10</v>
      </c>
      <c r="Q12" s="111"/>
      <c r="R12" s="63"/>
      <c r="S12" s="149"/>
      <c r="T12" s="63"/>
      <c r="U12" s="63"/>
      <c r="V12" s="63" t="s">
        <v>18</v>
      </c>
      <c r="W12" s="150" t="s">
        <v>22</v>
      </c>
      <c r="X12" s="111"/>
      <c r="Y12" s="151" t="s">
        <v>16</v>
      </c>
      <c r="Z12" s="151" t="s">
        <v>17</v>
      </c>
      <c r="AA12" s="152" t="s">
        <v>25</v>
      </c>
      <c r="AB12" s="79" t="s">
        <v>28</v>
      </c>
      <c r="AC12" s="153"/>
      <c r="AD12" s="111"/>
      <c r="AE12" s="154" t="s">
        <v>16</v>
      </c>
      <c r="AF12" s="155" t="s">
        <v>17</v>
      </c>
      <c r="AG12" s="80" t="s">
        <v>28</v>
      </c>
      <c r="AH12" s="81" t="s">
        <v>28</v>
      </c>
      <c r="AI12" s="156"/>
      <c r="AJ12" s="63" t="s">
        <v>34</v>
      </c>
      <c r="AK12" s="157" t="s">
        <v>34</v>
      </c>
      <c r="AL12" s="63" t="s">
        <v>34</v>
      </c>
      <c r="AM12" s="63" t="s">
        <v>34</v>
      </c>
      <c r="AN12" s="63" t="s">
        <v>34</v>
      </c>
      <c r="AO12" s="111"/>
      <c r="AP12" s="158" t="s">
        <v>70</v>
      </c>
      <c r="AQ12" s="159" t="s">
        <v>69</v>
      </c>
      <c r="AR12" s="160" t="s">
        <v>71</v>
      </c>
      <c r="AS12" s="161" t="s">
        <v>48</v>
      </c>
      <c r="AT12" s="159" t="s">
        <v>47</v>
      </c>
      <c r="AU12" s="160" t="s">
        <v>49</v>
      </c>
      <c r="AV12" s="111"/>
      <c r="AW12" s="162" t="s">
        <v>29</v>
      </c>
      <c r="AX12" s="150" t="s">
        <v>29</v>
      </c>
      <c r="AY12" s="63"/>
      <c r="AZ12" s="63"/>
      <c r="BA12" s="111"/>
      <c r="BB12" s="163">
        <v>1</v>
      </c>
      <c r="BC12" s="164">
        <v>0</v>
      </c>
      <c r="BD12" s="115" t="s">
        <v>41</v>
      </c>
    </row>
    <row r="13" spans="1:56" ht="16.5" thickBot="1">
      <c r="B13" s="17">
        <v>41334</v>
      </c>
      <c r="C13" s="15" t="s">
        <v>0</v>
      </c>
      <c r="D13" s="19">
        <v>8</v>
      </c>
      <c r="E13" s="6"/>
      <c r="F13" s="363">
        <v>0</v>
      </c>
      <c r="G13" s="19">
        <v>0</v>
      </c>
      <c r="H13" s="19">
        <v>0</v>
      </c>
      <c r="I13" s="19">
        <v>0</v>
      </c>
      <c r="J13" s="19">
        <v>0</v>
      </c>
      <c r="K13" s="19">
        <f>SUM(F13:J13)</f>
        <v>0</v>
      </c>
      <c r="L13" s="6"/>
      <c r="M13" s="363">
        <v>0</v>
      </c>
      <c r="N13" s="19">
        <v>4</v>
      </c>
      <c r="O13" s="6"/>
      <c r="P13" s="376">
        <f>D13-(M13+N13)</f>
        <v>4</v>
      </c>
      <c r="Q13" s="6"/>
      <c r="R13" s="375" t="s">
        <v>54</v>
      </c>
      <c r="S13" s="213">
        <v>0.11899999999999999</v>
      </c>
      <c r="T13" s="213">
        <v>0.122</v>
      </c>
      <c r="U13" s="23">
        <f>S13+T13</f>
        <v>0.24099999999999999</v>
      </c>
      <c r="V13" s="223">
        <v>70</v>
      </c>
      <c r="W13" s="91">
        <f>P13*V13</f>
        <v>280</v>
      </c>
      <c r="X13" s="6"/>
      <c r="Y13" s="379">
        <v>198</v>
      </c>
      <c r="Z13" s="380">
        <v>198</v>
      </c>
      <c r="AA13" s="380">
        <v>0</v>
      </c>
      <c r="AB13" s="380">
        <v>0</v>
      </c>
      <c r="AC13" s="381">
        <v>198</v>
      </c>
      <c r="AD13" s="197">
        <v>350</v>
      </c>
      <c r="AE13" s="379">
        <v>8</v>
      </c>
      <c r="AF13" s="380">
        <v>8</v>
      </c>
      <c r="AG13" s="380">
        <v>0</v>
      </c>
      <c r="AH13" s="380">
        <v>8</v>
      </c>
      <c r="AI13" s="5"/>
      <c r="AJ13" s="57">
        <f>AC13*U13</f>
        <v>47.717999999999996</v>
      </c>
      <c r="AK13" s="171">
        <v>2</v>
      </c>
      <c r="AL13" s="19">
        <v>3</v>
      </c>
      <c r="AM13" s="19">
        <v>0</v>
      </c>
      <c r="AN13" s="91">
        <f>AK13+AM13</f>
        <v>2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97.474747474747474</v>
      </c>
      <c r="AS13" s="388">
        <v>220.25</v>
      </c>
      <c r="AT13" s="172">
        <f>AJ13+AK13+AL13+AM13</f>
        <v>52.717999999999996</v>
      </c>
      <c r="AU13" s="172">
        <f>AS13-AT13</f>
        <v>167.53200000000001</v>
      </c>
      <c r="AV13" s="5"/>
      <c r="AW13" s="57">
        <f>(AC13/W13)*100</f>
        <v>70.714285714285722</v>
      </c>
      <c r="AX13" s="19" t="s">
        <v>59</v>
      </c>
      <c r="AY13" s="91">
        <f>(AK13/(AJ13+AK13))*100</f>
        <v>4.0226879600949363</v>
      </c>
      <c r="AZ13" s="19">
        <f>(AN13/AJ13)*100</f>
        <v>4.1912904983444399</v>
      </c>
      <c r="BA13" s="6"/>
      <c r="BB13" s="363" t="s">
        <v>76</v>
      </c>
      <c r="BC13" s="19" t="s">
        <v>76</v>
      </c>
      <c r="BD13" s="19" t="s">
        <v>76</v>
      </c>
    </row>
    <row r="14" spans="1:56" ht="15.75">
      <c r="B14" s="374" t="s">
        <v>137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520">
        <f>D13-M13-N13-K13</f>
        <v>4</v>
      </c>
      <c r="Q14" s="6"/>
      <c r="R14" s="375"/>
      <c r="S14" s="213"/>
      <c r="T14" s="213"/>
      <c r="U14" s="23"/>
      <c r="V14" s="223"/>
      <c r="W14" s="517">
        <f>(P13-K13)*V13</f>
        <v>280</v>
      </c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/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518">
        <f>((AC13+AC14)/W14)*100</f>
        <v>70.714285714285722</v>
      </c>
      <c r="AX14" s="378"/>
      <c r="AY14" s="378"/>
      <c r="AZ14" s="378"/>
      <c r="BA14" s="289"/>
      <c r="BB14" s="375"/>
      <c r="BC14" s="2"/>
      <c r="BD14" s="2"/>
    </row>
    <row r="15" spans="1:56" ht="15.75" thickBot="1"/>
    <row r="16" spans="1:56" ht="16.5" thickBot="1">
      <c r="B16" s="17">
        <v>41334</v>
      </c>
      <c r="C16" s="15" t="s">
        <v>1</v>
      </c>
      <c r="D16" s="19">
        <v>7.5</v>
      </c>
      <c r="E16" s="6"/>
      <c r="F16" s="363">
        <v>0</v>
      </c>
      <c r="G16" s="19">
        <v>0</v>
      </c>
      <c r="H16" s="19">
        <v>0</v>
      </c>
      <c r="I16" s="19">
        <v>0</v>
      </c>
      <c r="J16" s="19">
        <v>0</v>
      </c>
      <c r="K16" s="19">
        <f>SUM(F16:J16)</f>
        <v>0</v>
      </c>
      <c r="L16" s="6"/>
      <c r="M16" s="363">
        <v>4.5</v>
      </c>
      <c r="N16" s="19">
        <v>0</v>
      </c>
      <c r="O16" s="6"/>
      <c r="P16" s="376">
        <f>D16-(M16+N16)</f>
        <v>3</v>
      </c>
      <c r="Q16" s="6"/>
      <c r="R16" s="375" t="s">
        <v>54</v>
      </c>
      <c r="S16" s="213">
        <v>0.11899999999999999</v>
      </c>
      <c r="T16" s="213">
        <v>0.122</v>
      </c>
      <c r="U16" s="23">
        <f>S16+T16</f>
        <v>0.24099999999999999</v>
      </c>
      <c r="V16" s="223">
        <v>70</v>
      </c>
      <c r="W16" s="91">
        <f>P16*V16</f>
        <v>210</v>
      </c>
      <c r="X16" s="6"/>
      <c r="Y16" s="379">
        <v>220</v>
      </c>
      <c r="Z16" s="380">
        <v>220</v>
      </c>
      <c r="AA16" s="380">
        <v>0</v>
      </c>
      <c r="AB16" s="380">
        <v>0</v>
      </c>
      <c r="AC16" s="381">
        <v>220</v>
      </c>
      <c r="AD16" s="197">
        <v>350</v>
      </c>
      <c r="AE16" s="379">
        <v>24</v>
      </c>
      <c r="AF16" s="380">
        <v>25</v>
      </c>
      <c r="AG16" s="380">
        <v>0</v>
      </c>
      <c r="AH16" s="380">
        <v>24</v>
      </c>
      <c r="AI16" s="5"/>
      <c r="AJ16" s="57">
        <f>AC16*U16</f>
        <v>53.019999999999996</v>
      </c>
      <c r="AK16" s="171">
        <v>6</v>
      </c>
      <c r="AL16" s="19">
        <v>3.3</v>
      </c>
      <c r="AM16" s="19">
        <v>1</v>
      </c>
      <c r="AN16" s="91">
        <f>AK16+AM16</f>
        <v>7</v>
      </c>
      <c r="AO16" s="338" t="e">
        <f>#REF!</f>
        <v>#REF!</v>
      </c>
      <c r="AP16" s="11">
        <v>0</v>
      </c>
      <c r="AQ16" s="11">
        <v>10</v>
      </c>
      <c r="AR16" s="387">
        <f>100- ((AP16+AQ16)/(AC16*2))*100</f>
        <v>97.727272727272734</v>
      </c>
      <c r="AS16" s="388">
        <f>AU13</f>
        <v>167.53200000000001</v>
      </c>
      <c r="AT16" s="172">
        <f>AJ16+AK16+AL16+AM16</f>
        <v>63.319999999999993</v>
      </c>
      <c r="AU16" s="172">
        <f>AS16-AT16</f>
        <v>104.21200000000002</v>
      </c>
      <c r="AV16" s="5"/>
      <c r="AW16" s="57">
        <f>(AC16/W16)*100</f>
        <v>104.76190476190477</v>
      </c>
      <c r="AX16" s="19" t="s">
        <v>59</v>
      </c>
      <c r="AY16" s="91">
        <f>(AK16/(AJ16+AK16))*100</f>
        <v>10.166045408336158</v>
      </c>
      <c r="AZ16" s="19">
        <f>(AN16/AJ16)*100</f>
        <v>13.202565069784988</v>
      </c>
      <c r="BA16" s="6"/>
      <c r="BB16" s="363" t="s">
        <v>76</v>
      </c>
      <c r="BC16" s="19" t="s">
        <v>76</v>
      </c>
      <c r="BD16" s="19" t="s">
        <v>76</v>
      </c>
    </row>
    <row r="17" spans="2:56" ht="15.75">
      <c r="B17" s="374" t="s">
        <v>153</v>
      </c>
      <c r="C17" s="2"/>
      <c r="D17" s="2"/>
      <c r="E17" s="6"/>
      <c r="F17" s="375"/>
      <c r="G17" s="2"/>
      <c r="H17" s="2"/>
      <c r="I17" s="2"/>
      <c r="J17" s="2"/>
      <c r="K17" s="2"/>
      <c r="L17" s="6"/>
      <c r="M17" s="375"/>
      <c r="N17" s="2"/>
      <c r="O17" s="6"/>
      <c r="P17" s="520">
        <f>D16-M16-N16-K16</f>
        <v>3</v>
      </c>
      <c r="Q17" s="6"/>
      <c r="R17" s="375"/>
      <c r="S17" s="213"/>
      <c r="T17" s="213"/>
      <c r="U17" s="23"/>
      <c r="V17" s="223"/>
      <c r="W17" s="517">
        <f>(P16-K16)*V16</f>
        <v>210</v>
      </c>
      <c r="X17" s="289"/>
      <c r="Y17" s="382"/>
      <c r="Z17" s="383"/>
      <c r="AA17" s="383"/>
      <c r="AB17" s="383"/>
      <c r="AC17" s="384"/>
      <c r="AD17" s="122"/>
      <c r="AE17" s="382"/>
      <c r="AF17" s="383"/>
      <c r="AG17" s="383"/>
      <c r="AH17" s="383"/>
      <c r="AI17" s="20"/>
      <c r="AJ17" s="436"/>
      <c r="AK17" s="386"/>
      <c r="AL17" s="378"/>
      <c r="AM17" s="378"/>
      <c r="AN17" s="378"/>
      <c r="AO17" s="289"/>
      <c r="AP17" s="347"/>
      <c r="AQ17" s="347"/>
      <c r="AR17" s="373"/>
      <c r="AS17" s="389"/>
      <c r="AT17" s="386"/>
      <c r="AU17" s="386"/>
      <c r="AV17" s="20"/>
      <c r="AW17" s="518">
        <f>((AC16+AC17)/W17)*100</f>
        <v>104.76190476190477</v>
      </c>
      <c r="AX17" s="378"/>
      <c r="AY17" s="378"/>
      <c r="AZ17" s="378"/>
      <c r="BA17" s="289"/>
      <c r="BB17" s="375"/>
      <c r="BC17" s="2"/>
      <c r="BD17" s="2"/>
    </row>
    <row r="18" spans="2:56" ht="15.75" thickBot="1"/>
    <row r="19" spans="2:56">
      <c r="B19" s="57" t="s">
        <v>42</v>
      </c>
      <c r="C19" s="58" t="s">
        <v>2</v>
      </c>
      <c r="D19" s="59" t="s">
        <v>2</v>
      </c>
      <c r="E19" s="136"/>
      <c r="F19" s="718" t="s">
        <v>14</v>
      </c>
      <c r="G19" s="719"/>
      <c r="H19" s="719"/>
      <c r="I19" s="719"/>
      <c r="J19" s="719"/>
      <c r="K19" s="720"/>
      <c r="L19" s="19"/>
      <c r="M19" s="721" t="s">
        <v>43</v>
      </c>
      <c r="N19" s="722"/>
      <c r="O19" s="19"/>
      <c r="P19" s="91" t="s">
        <v>12</v>
      </c>
      <c r="Q19" s="136"/>
      <c r="R19" s="91" t="s">
        <v>24</v>
      </c>
      <c r="S19" s="718" t="s">
        <v>44</v>
      </c>
      <c r="T19" s="719"/>
      <c r="U19" s="720"/>
      <c r="V19" s="91" t="s">
        <v>39</v>
      </c>
      <c r="W19" s="137" t="s">
        <v>19</v>
      </c>
      <c r="X19" s="136" t="s">
        <v>10</v>
      </c>
      <c r="Y19" s="723" t="s">
        <v>15</v>
      </c>
      <c r="Z19" s="724"/>
      <c r="AA19" s="724"/>
      <c r="AB19" s="724"/>
      <c r="AC19" s="138" t="s">
        <v>19</v>
      </c>
      <c r="AD19" s="139"/>
      <c r="AE19" s="725" t="s">
        <v>55</v>
      </c>
      <c r="AF19" s="726"/>
      <c r="AG19" s="726"/>
      <c r="AH19" s="140" t="s">
        <v>57</v>
      </c>
      <c r="AI19" s="136"/>
      <c r="AJ19" s="141" t="s">
        <v>51</v>
      </c>
      <c r="AK19" s="142"/>
      <c r="AL19" s="143"/>
      <c r="AM19" s="144"/>
      <c r="AN19" s="91" t="s">
        <v>13</v>
      </c>
      <c r="AO19" s="136"/>
      <c r="AP19" s="743" t="s">
        <v>68</v>
      </c>
      <c r="AQ19" s="744"/>
      <c r="AR19" s="745"/>
      <c r="AS19" s="743" t="s">
        <v>52</v>
      </c>
      <c r="AT19" s="744"/>
      <c r="AU19" s="745"/>
      <c r="AV19" s="136"/>
      <c r="AW19" s="145" t="s">
        <v>32</v>
      </c>
      <c r="AX19" s="137" t="s">
        <v>32</v>
      </c>
      <c r="AY19" s="91" t="s">
        <v>29</v>
      </c>
      <c r="AZ19" s="91" t="s">
        <v>29</v>
      </c>
      <c r="BA19" s="136"/>
      <c r="BB19" s="19" t="s">
        <v>32</v>
      </c>
      <c r="BC19" s="19" t="s">
        <v>10</v>
      </c>
      <c r="BD19" s="146" t="s">
        <v>10</v>
      </c>
    </row>
    <row r="20" spans="2:56" ht="15.75" thickBot="1">
      <c r="B20" s="60" t="s">
        <v>10</v>
      </c>
      <c r="C20" s="49" t="s">
        <v>10</v>
      </c>
      <c r="D20" s="61" t="s">
        <v>12</v>
      </c>
      <c r="E20" s="5"/>
      <c r="F20" s="65" t="s">
        <v>4</v>
      </c>
      <c r="G20" s="65" t="s">
        <v>5</v>
      </c>
      <c r="H20" s="65" t="s">
        <v>6</v>
      </c>
      <c r="I20" s="65" t="s">
        <v>7</v>
      </c>
      <c r="J20" s="65" t="s">
        <v>9</v>
      </c>
      <c r="K20" s="65" t="s">
        <v>13</v>
      </c>
      <c r="L20" s="4"/>
      <c r="M20" s="67" t="s">
        <v>12</v>
      </c>
      <c r="N20" s="68" t="s">
        <v>46</v>
      </c>
      <c r="O20" s="3"/>
      <c r="P20" s="49" t="s">
        <v>3</v>
      </c>
      <c r="Q20" s="5"/>
      <c r="R20" s="49" t="s">
        <v>23</v>
      </c>
      <c r="S20" s="53" t="s">
        <v>16</v>
      </c>
      <c r="T20" s="49" t="s">
        <v>17</v>
      </c>
      <c r="U20" s="49" t="s">
        <v>45</v>
      </c>
      <c r="V20" s="49" t="s">
        <v>63</v>
      </c>
      <c r="W20" s="72" t="s">
        <v>21</v>
      </c>
      <c r="X20" s="5" t="s">
        <v>10</v>
      </c>
      <c r="Y20" s="713" t="s">
        <v>26</v>
      </c>
      <c r="Z20" s="714"/>
      <c r="AA20" s="714"/>
      <c r="AB20" s="715"/>
      <c r="AC20" s="39" t="s">
        <v>13</v>
      </c>
      <c r="AD20" s="8"/>
      <c r="AE20" s="716" t="s">
        <v>56</v>
      </c>
      <c r="AF20" s="717"/>
      <c r="AG20" s="717"/>
      <c r="AH20" s="82" t="s">
        <v>58</v>
      </c>
      <c r="AI20" s="5"/>
      <c r="AJ20" s="48" t="s">
        <v>33</v>
      </c>
      <c r="AK20" s="85" t="s">
        <v>27</v>
      </c>
      <c r="AL20" s="48" t="s">
        <v>35</v>
      </c>
      <c r="AM20" s="48" t="s">
        <v>36</v>
      </c>
      <c r="AN20" s="49" t="s">
        <v>40</v>
      </c>
      <c r="AO20" s="20"/>
      <c r="AP20" s="51"/>
      <c r="AQ20" s="52"/>
      <c r="AR20" s="53"/>
      <c r="AS20" s="51" t="s">
        <v>50</v>
      </c>
      <c r="AT20" s="336" t="s">
        <v>416</v>
      </c>
      <c r="AU20" s="53"/>
      <c r="AV20" s="5"/>
      <c r="AW20" s="76" t="s">
        <v>19</v>
      </c>
      <c r="AX20" s="72" t="s">
        <v>19</v>
      </c>
      <c r="AY20" s="49" t="s">
        <v>37</v>
      </c>
      <c r="AZ20" s="49" t="s">
        <v>38</v>
      </c>
      <c r="BA20" s="5"/>
      <c r="BB20" s="4" t="s">
        <v>19</v>
      </c>
      <c r="BC20" s="4" t="s">
        <v>37</v>
      </c>
      <c r="BD20" s="147" t="s">
        <v>38</v>
      </c>
    </row>
    <row r="21" spans="2:56" ht="15.75" thickBot="1">
      <c r="B21" s="62"/>
      <c r="C21" s="63"/>
      <c r="D21" s="64" t="s">
        <v>10</v>
      </c>
      <c r="E21" s="111"/>
      <c r="F21" s="148"/>
      <c r="G21" s="148"/>
      <c r="H21" s="148"/>
      <c r="I21" s="148" t="s">
        <v>8</v>
      </c>
      <c r="J21" s="148"/>
      <c r="K21" s="148"/>
      <c r="L21" s="16"/>
      <c r="M21" s="104" t="s">
        <v>20</v>
      </c>
      <c r="N21" s="148" t="s">
        <v>11</v>
      </c>
      <c r="O21" s="16"/>
      <c r="P21" s="63" t="s">
        <v>10</v>
      </c>
      <c r="Q21" s="111"/>
      <c r="R21" s="63"/>
      <c r="S21" s="149"/>
      <c r="T21" s="63"/>
      <c r="U21" s="63"/>
      <c r="V21" s="63" t="s">
        <v>18</v>
      </c>
      <c r="W21" s="150" t="s">
        <v>22</v>
      </c>
      <c r="X21" s="111"/>
      <c r="Y21" s="151" t="s">
        <v>16</v>
      </c>
      <c r="Z21" s="151" t="s">
        <v>17</v>
      </c>
      <c r="AA21" s="152" t="s">
        <v>25</v>
      </c>
      <c r="AB21" s="79" t="s">
        <v>28</v>
      </c>
      <c r="AC21" s="153"/>
      <c r="AD21" s="111"/>
      <c r="AE21" s="154" t="s">
        <v>16</v>
      </c>
      <c r="AF21" s="155" t="s">
        <v>17</v>
      </c>
      <c r="AG21" s="80" t="s">
        <v>28</v>
      </c>
      <c r="AH21" s="81" t="s">
        <v>28</v>
      </c>
      <c r="AI21" s="156"/>
      <c r="AJ21" s="63" t="s">
        <v>34</v>
      </c>
      <c r="AK21" s="157" t="s">
        <v>34</v>
      </c>
      <c r="AL21" s="63" t="s">
        <v>34</v>
      </c>
      <c r="AM21" s="63" t="s">
        <v>34</v>
      </c>
      <c r="AN21" s="63" t="s">
        <v>34</v>
      </c>
      <c r="AO21" s="111"/>
      <c r="AP21" s="158" t="s">
        <v>70</v>
      </c>
      <c r="AQ21" s="159" t="s">
        <v>69</v>
      </c>
      <c r="AR21" s="160" t="s">
        <v>71</v>
      </c>
      <c r="AS21" s="161" t="s">
        <v>48</v>
      </c>
      <c r="AT21" s="159" t="s">
        <v>47</v>
      </c>
      <c r="AU21" s="160" t="s">
        <v>49</v>
      </c>
      <c r="AV21" s="111"/>
      <c r="AW21" s="162" t="s">
        <v>29</v>
      </c>
      <c r="AX21" s="150" t="s">
        <v>29</v>
      </c>
      <c r="AY21" s="63"/>
      <c r="AZ21" s="63"/>
      <c r="BA21" s="111"/>
      <c r="BB21" s="163">
        <v>1</v>
      </c>
      <c r="BC21" s="164">
        <v>0</v>
      </c>
      <c r="BD21" s="115" t="s">
        <v>41</v>
      </c>
    </row>
    <row r="22" spans="2:56" ht="16.5" thickBot="1">
      <c r="B22" s="17">
        <v>41335</v>
      </c>
      <c r="C22" s="15" t="s">
        <v>0</v>
      </c>
      <c r="D22" s="19">
        <v>8</v>
      </c>
      <c r="E22" s="6"/>
      <c r="F22" s="363">
        <v>0</v>
      </c>
      <c r="G22" s="19">
        <v>0</v>
      </c>
      <c r="H22" s="19">
        <v>0</v>
      </c>
      <c r="I22" s="19">
        <v>0</v>
      </c>
      <c r="J22" s="19">
        <v>0</v>
      </c>
      <c r="K22" s="19">
        <f>SUM(F22:J22)</f>
        <v>0</v>
      </c>
      <c r="L22" s="6"/>
      <c r="M22" s="363">
        <v>0</v>
      </c>
      <c r="N22" s="19">
        <v>0</v>
      </c>
      <c r="O22" s="6"/>
      <c r="P22" s="376">
        <f>D22-(M22+N22)</f>
        <v>8</v>
      </c>
      <c r="Q22" s="6"/>
      <c r="R22" s="375" t="s">
        <v>54</v>
      </c>
      <c r="S22" s="213">
        <v>0.122</v>
      </c>
      <c r="T22" s="213">
        <v>0.124</v>
      </c>
      <c r="U22" s="23">
        <f>S22+T22</f>
        <v>0.246</v>
      </c>
      <c r="V22" s="223">
        <v>70</v>
      </c>
      <c r="W22" s="91">
        <f>P22*V22</f>
        <v>560</v>
      </c>
      <c r="X22" s="6"/>
      <c r="Y22" s="379">
        <v>506</v>
      </c>
      <c r="Z22" s="380">
        <v>506</v>
      </c>
      <c r="AA22" s="380">
        <v>0</v>
      </c>
      <c r="AB22" s="380">
        <v>0</v>
      </c>
      <c r="AC22" s="381">
        <v>506</v>
      </c>
      <c r="AD22" s="197">
        <v>350</v>
      </c>
      <c r="AE22" s="379">
        <v>0</v>
      </c>
      <c r="AF22" s="380">
        <v>0</v>
      </c>
      <c r="AG22" s="380">
        <v>0</v>
      </c>
      <c r="AH22" s="380">
        <v>0</v>
      </c>
      <c r="AI22" s="5"/>
      <c r="AJ22" s="57">
        <f>AC22*U22</f>
        <v>124.476</v>
      </c>
      <c r="AK22" s="171">
        <v>0</v>
      </c>
      <c r="AL22" s="19">
        <v>7.59</v>
      </c>
      <c r="AM22" s="19">
        <v>0</v>
      </c>
      <c r="AN22" s="91">
        <f>AK22+AM22</f>
        <v>0</v>
      </c>
      <c r="AO22" s="338" t="e">
        <f>#REF!</f>
        <v>#REF!</v>
      </c>
      <c r="AP22" s="11">
        <v>0</v>
      </c>
      <c r="AQ22" s="11">
        <v>10</v>
      </c>
      <c r="AR22" s="387">
        <f>100- ((AP22+AQ22)/(AC22*2))*100</f>
        <v>99.011857707509876</v>
      </c>
      <c r="AS22" s="388">
        <v>688</v>
      </c>
      <c r="AT22" s="172">
        <f>AJ22+AK22+AL22+AM22</f>
        <v>132.066</v>
      </c>
      <c r="AU22" s="172">
        <f>AS22-AT22</f>
        <v>555.93399999999997</v>
      </c>
      <c r="AV22" s="5"/>
      <c r="AW22" s="57">
        <f>(AC22/W22)*100</f>
        <v>90.357142857142861</v>
      </c>
      <c r="AX22" s="19" t="s">
        <v>59</v>
      </c>
      <c r="AY22" s="91">
        <f>(AK22/(AJ22+AK22))*100</f>
        <v>0</v>
      </c>
      <c r="AZ22" s="19">
        <f>(AN22/AJ22)*100</f>
        <v>0</v>
      </c>
      <c r="BA22" s="6"/>
      <c r="BB22" s="363" t="s">
        <v>76</v>
      </c>
      <c r="BC22" s="19" t="s">
        <v>76</v>
      </c>
      <c r="BD22" s="19" t="s">
        <v>76</v>
      </c>
    </row>
    <row r="23" spans="2:56" ht="15.75">
      <c r="B23" s="374" t="s">
        <v>137</v>
      </c>
      <c r="C23" s="2"/>
      <c r="D23" s="2"/>
      <c r="E23" s="6"/>
      <c r="F23" s="375"/>
      <c r="G23" s="2"/>
      <c r="H23" s="2"/>
      <c r="I23" s="2"/>
      <c r="J23" s="2"/>
      <c r="K23" s="2"/>
      <c r="L23" s="6"/>
      <c r="M23" s="375"/>
      <c r="N23" s="2"/>
      <c r="O23" s="6"/>
      <c r="P23" s="520">
        <f>D22-M22-N22-K22</f>
        <v>8</v>
      </c>
      <c r="Q23" s="6"/>
      <c r="R23" s="375"/>
      <c r="S23" s="213"/>
      <c r="T23" s="213"/>
      <c r="U23" s="23"/>
      <c r="V23" s="223"/>
      <c r="W23" s="517">
        <f>(P22-K22)*V22</f>
        <v>560</v>
      </c>
      <c r="X23" s="289"/>
      <c r="Y23" s="382"/>
      <c r="Z23" s="383"/>
      <c r="AA23" s="383"/>
      <c r="AB23" s="383"/>
      <c r="AC23" s="384"/>
      <c r="AD23" s="122"/>
      <c r="AE23" s="382"/>
      <c r="AF23" s="383"/>
      <c r="AG23" s="383"/>
      <c r="AH23" s="383"/>
      <c r="AI23" s="20"/>
      <c r="AJ23" s="436"/>
      <c r="AK23" s="386"/>
      <c r="AL23" s="378"/>
      <c r="AM23" s="378"/>
      <c r="AN23" s="378"/>
      <c r="AO23" s="289"/>
      <c r="AP23" s="347"/>
      <c r="AQ23" s="347"/>
      <c r="AR23" s="373"/>
      <c r="AS23" s="389"/>
      <c r="AT23" s="386"/>
      <c r="AU23" s="386"/>
      <c r="AV23" s="20"/>
      <c r="AW23" s="518">
        <f>((AC22+AC23)/W23)*100</f>
        <v>90.357142857142861</v>
      </c>
      <c r="AX23" s="378"/>
      <c r="AY23" s="378"/>
      <c r="AZ23" s="378"/>
      <c r="BA23" s="289"/>
      <c r="BB23" s="375"/>
      <c r="BC23" s="2"/>
      <c r="BD23" s="2"/>
    </row>
    <row r="24" spans="2:56" ht="15.75" thickBot="1"/>
    <row r="25" spans="2:56" ht="16.5" thickBot="1">
      <c r="B25" s="17">
        <v>41335</v>
      </c>
      <c r="C25" s="15" t="s">
        <v>1</v>
      </c>
      <c r="D25" s="19">
        <v>7.5</v>
      </c>
      <c r="E25" s="6"/>
      <c r="F25" s="363">
        <v>0</v>
      </c>
      <c r="G25" s="19">
        <v>0</v>
      </c>
      <c r="H25" s="19">
        <v>0</v>
      </c>
      <c r="I25" s="19">
        <v>0</v>
      </c>
      <c r="J25" s="19">
        <v>0</v>
      </c>
      <c r="K25" s="19">
        <f>SUM(F25:J25)</f>
        <v>0</v>
      </c>
      <c r="L25" s="6"/>
      <c r="M25" s="363">
        <v>4.5</v>
      </c>
      <c r="N25" s="19">
        <v>0</v>
      </c>
      <c r="O25" s="6"/>
      <c r="P25" s="376">
        <f>D25-(M25+N25)</f>
        <v>3</v>
      </c>
      <c r="Q25" s="6"/>
      <c r="R25" s="375" t="s">
        <v>54</v>
      </c>
      <c r="S25" s="213">
        <v>0.122</v>
      </c>
      <c r="T25" s="213">
        <v>0.124</v>
      </c>
      <c r="U25" s="23">
        <f>S25+T25</f>
        <v>0.246</v>
      </c>
      <c r="V25" s="223">
        <v>70</v>
      </c>
      <c r="W25" s="91">
        <f>P25*V25</f>
        <v>210</v>
      </c>
      <c r="X25" s="6"/>
      <c r="Y25" s="379">
        <v>306</v>
      </c>
      <c r="Z25" s="380">
        <v>306</v>
      </c>
      <c r="AA25" s="380">
        <v>0</v>
      </c>
      <c r="AB25" s="380">
        <v>0</v>
      </c>
      <c r="AC25" s="381">
        <v>306</v>
      </c>
      <c r="AD25" s="197">
        <v>350</v>
      </c>
      <c r="AE25" s="379">
        <v>0</v>
      </c>
      <c r="AF25" s="380">
        <v>0</v>
      </c>
      <c r="AG25" s="380">
        <v>0</v>
      </c>
      <c r="AH25" s="380">
        <v>0</v>
      </c>
      <c r="AI25" s="5"/>
      <c r="AJ25" s="57">
        <f>AC25*U25</f>
        <v>75.275999999999996</v>
      </c>
      <c r="AK25" s="171">
        <v>0</v>
      </c>
      <c r="AL25" s="19">
        <v>3.3</v>
      </c>
      <c r="AM25" s="19">
        <v>1</v>
      </c>
      <c r="AN25" s="91">
        <f>AK25+AM25</f>
        <v>1</v>
      </c>
      <c r="AO25" s="338" t="e">
        <f>#REF!</f>
        <v>#REF!</v>
      </c>
      <c r="AP25" s="11">
        <v>0</v>
      </c>
      <c r="AQ25" s="11">
        <v>10</v>
      </c>
      <c r="AR25" s="387">
        <f>100- ((AP25+AQ25)/(AC25*2))*100</f>
        <v>98.366013071895424</v>
      </c>
      <c r="AS25" s="388">
        <f>AU22</f>
        <v>555.93399999999997</v>
      </c>
      <c r="AT25" s="172">
        <f>AJ25+AK25+AL25+AM25</f>
        <v>79.575999999999993</v>
      </c>
      <c r="AU25" s="172">
        <f>AS25-AT25</f>
        <v>476.35799999999995</v>
      </c>
      <c r="AV25" s="5"/>
      <c r="AW25" s="57">
        <f>(AC25/W25)*100</f>
        <v>145.71428571428569</v>
      </c>
      <c r="AX25" s="19" t="s">
        <v>59</v>
      </c>
      <c r="AY25" s="91">
        <f>(AK25/(AJ25+AK25))*100</f>
        <v>0</v>
      </c>
      <c r="AZ25" s="19">
        <f>(AN25/AJ25)*100</f>
        <v>1.3284446569955897</v>
      </c>
      <c r="BA25" s="6"/>
      <c r="BB25" s="363" t="s">
        <v>76</v>
      </c>
      <c r="BC25" s="19" t="s">
        <v>76</v>
      </c>
      <c r="BD25" s="19" t="s">
        <v>76</v>
      </c>
    </row>
    <row r="26" spans="2:56" ht="15.75">
      <c r="B26" s="374" t="s">
        <v>153</v>
      </c>
      <c r="C26" s="2"/>
      <c r="D26" s="2"/>
      <c r="E26" s="6"/>
      <c r="F26" s="375"/>
      <c r="G26" s="2"/>
      <c r="H26" s="2"/>
      <c r="I26" s="2"/>
      <c r="J26" s="2"/>
      <c r="K26" s="2"/>
      <c r="L26" s="6"/>
      <c r="M26" s="375"/>
      <c r="N26" s="2"/>
      <c r="O26" s="6"/>
      <c r="P26" s="520">
        <f>D25-M25-N25-K25</f>
        <v>3</v>
      </c>
      <c r="Q26" s="6"/>
      <c r="R26" s="375"/>
      <c r="S26" s="213"/>
      <c r="T26" s="213"/>
      <c r="U26" s="23"/>
      <c r="V26" s="223"/>
      <c r="W26" s="517">
        <f>(P25-K25)*V25</f>
        <v>210</v>
      </c>
      <c r="X26" s="289"/>
      <c r="Y26" s="382"/>
      <c r="Z26" s="383"/>
      <c r="AA26" s="383"/>
      <c r="AB26" s="383"/>
      <c r="AC26" s="384"/>
      <c r="AD26" s="122"/>
      <c r="AE26" s="382"/>
      <c r="AF26" s="383"/>
      <c r="AG26" s="383"/>
      <c r="AH26" s="383"/>
      <c r="AI26" s="20"/>
      <c r="AJ26" s="436"/>
      <c r="AK26" s="386"/>
      <c r="AL26" s="378"/>
      <c r="AM26" s="378"/>
      <c r="AN26" s="378"/>
      <c r="AO26" s="289"/>
      <c r="AP26" s="347"/>
      <c r="AQ26" s="347"/>
      <c r="AR26" s="373"/>
      <c r="AS26" s="389"/>
      <c r="AT26" s="386"/>
      <c r="AU26" s="386"/>
      <c r="AV26" s="20"/>
      <c r="AW26" s="518">
        <f>((AC25+AC26)/W26)*100</f>
        <v>145.71428571428569</v>
      </c>
      <c r="AX26" s="378"/>
      <c r="AY26" s="378"/>
      <c r="AZ26" s="378"/>
      <c r="BA26" s="289"/>
      <c r="BB26" s="375"/>
      <c r="BC26" s="2"/>
      <c r="BD26" s="2"/>
    </row>
    <row r="27" spans="2:56" ht="15.75" thickBot="1">
      <c r="B27" s="268"/>
    </row>
    <row r="28" spans="2:56" ht="16.5" thickBot="1">
      <c r="B28" s="17">
        <v>41337</v>
      </c>
      <c r="C28" s="15" t="s">
        <v>0</v>
      </c>
      <c r="D28" s="19">
        <v>8</v>
      </c>
      <c r="E28" s="6"/>
      <c r="F28" s="363">
        <v>0</v>
      </c>
      <c r="G28" s="19">
        <v>0</v>
      </c>
      <c r="H28" s="19">
        <v>0</v>
      </c>
      <c r="I28" s="19">
        <v>0</v>
      </c>
      <c r="J28" s="19">
        <v>0</v>
      </c>
      <c r="K28" s="19">
        <f>SUM(F28:J28)</f>
        <v>0</v>
      </c>
      <c r="L28" s="6"/>
      <c r="M28" s="363">
        <v>0</v>
      </c>
      <c r="N28" s="19">
        <v>3.5</v>
      </c>
      <c r="O28" s="6"/>
      <c r="P28" s="376">
        <f>D28-(M28+N28)</f>
        <v>4.5</v>
      </c>
      <c r="Q28" s="6"/>
      <c r="R28" s="375" t="s">
        <v>158</v>
      </c>
      <c r="S28" s="213">
        <v>0.129</v>
      </c>
      <c r="T28" s="213">
        <v>0.129</v>
      </c>
      <c r="U28" s="23">
        <f>S28+T28</f>
        <v>0.25800000000000001</v>
      </c>
      <c r="V28" s="223">
        <v>80</v>
      </c>
      <c r="W28" s="91">
        <f>P28*V28</f>
        <v>360</v>
      </c>
      <c r="X28" s="6"/>
      <c r="Y28" s="379">
        <v>340</v>
      </c>
      <c r="Z28" s="380">
        <v>340</v>
      </c>
      <c r="AA28" s="380">
        <v>0</v>
      </c>
      <c r="AB28" s="380">
        <v>0</v>
      </c>
      <c r="AC28" s="381">
        <v>340</v>
      </c>
      <c r="AD28" s="197">
        <v>350</v>
      </c>
      <c r="AE28" s="379">
        <v>24</v>
      </c>
      <c r="AF28" s="380">
        <v>24</v>
      </c>
      <c r="AG28" s="380">
        <v>0</v>
      </c>
      <c r="AH28" s="380">
        <v>24</v>
      </c>
      <c r="AI28" s="5"/>
      <c r="AJ28" s="57">
        <f>AC28*U28</f>
        <v>87.72</v>
      </c>
      <c r="AK28" s="171">
        <v>6.2</v>
      </c>
      <c r="AL28" s="19">
        <v>2.2999999999999998</v>
      </c>
      <c r="AM28" s="19">
        <v>0.8</v>
      </c>
      <c r="AN28" s="91">
        <f>AK28+AM28</f>
        <v>7</v>
      </c>
      <c r="AO28" s="338" t="e">
        <f>#REF!</f>
        <v>#REF!</v>
      </c>
      <c r="AP28" s="11">
        <v>0</v>
      </c>
      <c r="AQ28" s="11">
        <v>10</v>
      </c>
      <c r="AR28" s="387">
        <f>100- ((AP28+AQ28)/(AC28*2))*100</f>
        <v>98.529411764705884</v>
      </c>
      <c r="AS28" s="388">
        <f>AU25</f>
        <v>476.35799999999995</v>
      </c>
      <c r="AT28" s="172">
        <f>AJ28+AK28+AL28+AM28</f>
        <v>97.02</v>
      </c>
      <c r="AU28" s="172">
        <f>AS28-AT28</f>
        <v>379.33799999999997</v>
      </c>
      <c r="AV28" s="5"/>
      <c r="AW28" s="57">
        <f>(AC28/W28)*100</f>
        <v>94.444444444444443</v>
      </c>
      <c r="AX28" s="19" t="s">
        <v>59</v>
      </c>
      <c r="AY28" s="91">
        <f>(AK28/(AJ28+AK28))*100</f>
        <v>6.6013628620102214</v>
      </c>
      <c r="AZ28" s="19">
        <f>(AN28/AJ28)*100</f>
        <v>7.9799361605107162</v>
      </c>
      <c r="BA28" s="6"/>
      <c r="BB28" s="363" t="s">
        <v>76</v>
      </c>
      <c r="BC28" s="19" t="s">
        <v>76</v>
      </c>
      <c r="BD28" s="19" t="s">
        <v>76</v>
      </c>
    </row>
    <row r="29" spans="2:56" ht="15.75">
      <c r="B29" s="374" t="s">
        <v>121</v>
      </c>
      <c r="C29" s="2"/>
      <c r="D29" s="2"/>
      <c r="E29" s="6"/>
      <c r="F29" s="375"/>
      <c r="G29" s="2"/>
      <c r="H29" s="2"/>
      <c r="I29" s="2"/>
      <c r="J29" s="2"/>
      <c r="K29" s="2"/>
      <c r="L29" s="6"/>
      <c r="M29" s="375"/>
      <c r="N29" s="2"/>
      <c r="O29" s="6"/>
      <c r="P29" s="520">
        <f>D28-M28-N28-K28</f>
        <v>4.5</v>
      </c>
      <c r="Q29" s="6"/>
      <c r="R29" s="375"/>
      <c r="S29" s="213"/>
      <c r="T29" s="213"/>
      <c r="U29" s="23"/>
      <c r="V29" s="223"/>
      <c r="W29" s="517">
        <f>(P28-K28)*V28</f>
        <v>360</v>
      </c>
      <c r="X29" s="289"/>
      <c r="Y29" s="382"/>
      <c r="Z29" s="383"/>
      <c r="AA29" s="383"/>
      <c r="AB29" s="383"/>
      <c r="AC29" s="384"/>
      <c r="AD29" s="122"/>
      <c r="AE29" s="382"/>
      <c r="AF29" s="383"/>
      <c r="AG29" s="383"/>
      <c r="AH29" s="383"/>
      <c r="AI29" s="20"/>
      <c r="AJ29" s="436"/>
      <c r="AK29" s="386"/>
      <c r="AL29" s="378"/>
      <c r="AM29" s="378"/>
      <c r="AN29" s="378"/>
      <c r="AO29" s="289"/>
      <c r="AP29" s="347"/>
      <c r="AQ29" s="347"/>
      <c r="AR29" s="373"/>
      <c r="AS29" s="389"/>
      <c r="AT29" s="386"/>
      <c r="AU29" s="386"/>
      <c r="AV29" s="20"/>
      <c r="AW29" s="518">
        <f>((AC28+AC29)/W29)*100</f>
        <v>94.444444444444443</v>
      </c>
      <c r="AX29" s="378"/>
      <c r="AY29" s="378"/>
      <c r="AZ29" s="378"/>
      <c r="BA29" s="289"/>
      <c r="BB29" s="375"/>
      <c r="BC29" s="2"/>
      <c r="BD29" s="2"/>
    </row>
    <row r="30" spans="2:56" ht="15.75" thickBot="1"/>
    <row r="31" spans="2:56" ht="16.5" thickBot="1">
      <c r="B31" s="17">
        <v>41337</v>
      </c>
      <c r="C31" s="15" t="s">
        <v>1</v>
      </c>
      <c r="D31" s="19">
        <v>7.5</v>
      </c>
      <c r="E31" s="6"/>
      <c r="F31" s="363">
        <v>0</v>
      </c>
      <c r="G31" s="19">
        <v>0</v>
      </c>
      <c r="H31" s="19">
        <v>0</v>
      </c>
      <c r="I31" s="19">
        <v>0</v>
      </c>
      <c r="J31" s="19">
        <v>0</v>
      </c>
      <c r="K31" s="19">
        <f>SUM(F31:J31)</f>
        <v>0</v>
      </c>
      <c r="L31" s="6"/>
      <c r="M31" s="363">
        <v>4.5</v>
      </c>
      <c r="N31" s="19">
        <v>0</v>
      </c>
      <c r="O31" s="6"/>
      <c r="P31" s="376">
        <f>D31-(M31+N31)</f>
        <v>3</v>
      </c>
      <c r="Q31" s="6"/>
      <c r="R31" s="375" t="s">
        <v>158</v>
      </c>
      <c r="S31" s="213">
        <v>0.129</v>
      </c>
      <c r="T31" s="213">
        <v>0.129</v>
      </c>
      <c r="U31" s="23">
        <f>S31+T31</f>
        <v>0.25800000000000001</v>
      </c>
      <c r="V31" s="223">
        <v>80</v>
      </c>
      <c r="W31" s="91">
        <f>P31*V31</f>
        <v>240</v>
      </c>
      <c r="X31" s="6"/>
      <c r="Y31" s="379">
        <v>208</v>
      </c>
      <c r="Z31" s="380">
        <v>208</v>
      </c>
      <c r="AA31" s="380">
        <v>0</v>
      </c>
      <c r="AB31" s="380">
        <v>0</v>
      </c>
      <c r="AC31" s="381">
        <v>208</v>
      </c>
      <c r="AD31" s="197">
        <v>350</v>
      </c>
      <c r="AE31" s="379">
        <v>16</v>
      </c>
      <c r="AF31" s="380">
        <v>15</v>
      </c>
      <c r="AG31" s="380">
        <v>0</v>
      </c>
      <c r="AH31" s="380">
        <v>15</v>
      </c>
      <c r="AI31" s="5"/>
      <c r="AJ31" s="57">
        <f>AC31*U31</f>
        <v>53.664000000000001</v>
      </c>
      <c r="AK31" s="171">
        <v>4</v>
      </c>
      <c r="AL31" s="19">
        <v>3</v>
      </c>
      <c r="AM31" s="19">
        <v>0</v>
      </c>
      <c r="AN31" s="91">
        <f>AK31+AM31</f>
        <v>4</v>
      </c>
      <c r="AO31" s="338" t="e">
        <f>#REF!</f>
        <v>#REF!</v>
      </c>
      <c r="AP31" s="11">
        <v>0</v>
      </c>
      <c r="AQ31" s="11">
        <v>10</v>
      </c>
      <c r="AR31" s="387">
        <f>100- ((AP31+AQ31)/(AC31*2))*100</f>
        <v>97.59615384615384</v>
      </c>
      <c r="AS31" s="388">
        <f>AU28</f>
        <v>379.33799999999997</v>
      </c>
      <c r="AT31" s="172">
        <f>AJ31+AK31+AL31+AM31</f>
        <v>60.664000000000001</v>
      </c>
      <c r="AU31" s="172">
        <f>AS31-AT31</f>
        <v>318.67399999999998</v>
      </c>
      <c r="AV31" s="5"/>
      <c r="AW31" s="57">
        <f>(AC31/W31)*100</f>
        <v>86.666666666666671</v>
      </c>
      <c r="AX31" s="19" t="s">
        <v>59</v>
      </c>
      <c r="AY31" s="91">
        <f>(AK31/(AJ31+AK31))*100</f>
        <v>6.9367369589345165</v>
      </c>
      <c r="AZ31" s="19">
        <f>(AN31/AJ31)*100</f>
        <v>7.4537865235539655</v>
      </c>
      <c r="BA31" s="6"/>
      <c r="BB31" s="363" t="s">
        <v>76</v>
      </c>
      <c r="BC31" s="19" t="s">
        <v>76</v>
      </c>
      <c r="BD31" s="19" t="s">
        <v>76</v>
      </c>
    </row>
    <row r="32" spans="2:56" ht="15.75">
      <c r="B32" s="374" t="s">
        <v>137</v>
      </c>
      <c r="C32" s="2"/>
      <c r="D32" s="2"/>
      <c r="E32" s="6"/>
      <c r="F32" s="375"/>
      <c r="G32" s="2"/>
      <c r="H32" s="2"/>
      <c r="I32" s="2"/>
      <c r="J32" s="2"/>
      <c r="K32" s="2"/>
      <c r="L32" s="6"/>
      <c r="M32" s="375"/>
      <c r="N32" s="2"/>
      <c r="O32" s="6"/>
      <c r="P32" s="520">
        <f>D31-M31-N31-K31</f>
        <v>3</v>
      </c>
      <c r="Q32" s="6"/>
      <c r="R32" s="375"/>
      <c r="S32" s="213"/>
      <c r="T32" s="213"/>
      <c r="U32" s="23"/>
      <c r="V32" s="223"/>
      <c r="W32" s="517">
        <f>(P31-K31)*V31</f>
        <v>240</v>
      </c>
      <c r="X32" s="289"/>
      <c r="Y32" s="382"/>
      <c r="Z32" s="383"/>
      <c r="AA32" s="383"/>
      <c r="AB32" s="383"/>
      <c r="AC32" s="384"/>
      <c r="AD32" s="122"/>
      <c r="AE32" s="382"/>
      <c r="AF32" s="383"/>
      <c r="AG32" s="383"/>
      <c r="AH32" s="383"/>
      <c r="AI32" s="20"/>
      <c r="AJ32" s="436"/>
      <c r="AK32" s="386"/>
      <c r="AL32" s="378"/>
      <c r="AM32" s="378"/>
      <c r="AN32" s="378"/>
      <c r="AO32" s="289"/>
      <c r="AP32" s="347"/>
      <c r="AQ32" s="347"/>
      <c r="AR32" s="373"/>
      <c r="AS32" s="389"/>
      <c r="AT32" s="386"/>
      <c r="AU32" s="386"/>
      <c r="AV32" s="20"/>
      <c r="AW32" s="518">
        <f>((AC31+AC32)/W32)*100</f>
        <v>86.666666666666671</v>
      </c>
      <c r="AX32" s="378"/>
      <c r="AY32" s="378"/>
      <c r="AZ32" s="378"/>
      <c r="BA32" s="289"/>
      <c r="BB32" s="375"/>
      <c r="BC32" s="2"/>
      <c r="BD32" s="2"/>
    </row>
    <row r="33" spans="2:56" ht="15.75" thickBot="1"/>
    <row r="34" spans="2:56">
      <c r="B34" s="57" t="s">
        <v>42</v>
      </c>
      <c r="C34" s="58" t="s">
        <v>2</v>
      </c>
      <c r="D34" s="59" t="s">
        <v>2</v>
      </c>
      <c r="E34" s="136"/>
      <c r="F34" s="718" t="s">
        <v>14</v>
      </c>
      <c r="G34" s="719"/>
      <c r="H34" s="719"/>
      <c r="I34" s="719"/>
      <c r="J34" s="719"/>
      <c r="K34" s="720"/>
      <c r="L34" s="19"/>
      <c r="M34" s="721" t="s">
        <v>43</v>
      </c>
      <c r="N34" s="722"/>
      <c r="O34" s="19"/>
      <c r="P34" s="91" t="s">
        <v>12</v>
      </c>
      <c r="Q34" s="136"/>
      <c r="R34" s="91" t="s">
        <v>24</v>
      </c>
      <c r="S34" s="718" t="s">
        <v>44</v>
      </c>
      <c r="T34" s="719"/>
      <c r="U34" s="720"/>
      <c r="V34" s="91" t="s">
        <v>39</v>
      </c>
      <c r="W34" s="137" t="s">
        <v>19</v>
      </c>
      <c r="X34" s="136" t="s">
        <v>10</v>
      </c>
      <c r="Y34" s="723" t="s">
        <v>15</v>
      </c>
      <c r="Z34" s="724"/>
      <c r="AA34" s="724"/>
      <c r="AB34" s="724"/>
      <c r="AC34" s="138" t="s">
        <v>19</v>
      </c>
      <c r="AD34" s="139"/>
      <c r="AE34" s="725" t="s">
        <v>55</v>
      </c>
      <c r="AF34" s="726"/>
      <c r="AG34" s="726"/>
      <c r="AH34" s="140" t="s">
        <v>57</v>
      </c>
      <c r="AI34" s="136"/>
      <c r="AJ34" s="141" t="s">
        <v>51</v>
      </c>
      <c r="AK34" s="142"/>
      <c r="AL34" s="143"/>
      <c r="AM34" s="144"/>
      <c r="AN34" s="91" t="s">
        <v>13</v>
      </c>
      <c r="AO34" s="136"/>
      <c r="AP34" s="743" t="s">
        <v>68</v>
      </c>
      <c r="AQ34" s="744"/>
      <c r="AR34" s="745"/>
      <c r="AS34" s="743" t="s">
        <v>52</v>
      </c>
      <c r="AT34" s="744"/>
      <c r="AU34" s="745"/>
      <c r="AV34" s="136"/>
      <c r="AW34" s="145" t="s">
        <v>32</v>
      </c>
      <c r="AX34" s="137" t="s">
        <v>32</v>
      </c>
      <c r="AY34" s="91" t="s">
        <v>29</v>
      </c>
      <c r="AZ34" s="91" t="s">
        <v>29</v>
      </c>
      <c r="BA34" s="136"/>
      <c r="BB34" s="19" t="s">
        <v>32</v>
      </c>
      <c r="BC34" s="19" t="s">
        <v>10</v>
      </c>
      <c r="BD34" s="146" t="s">
        <v>10</v>
      </c>
    </row>
    <row r="35" spans="2:56" ht="15.75" thickBot="1">
      <c r="B35" s="60" t="s">
        <v>10</v>
      </c>
      <c r="C35" s="49" t="s">
        <v>10</v>
      </c>
      <c r="D35" s="61" t="s">
        <v>12</v>
      </c>
      <c r="E35" s="5"/>
      <c r="F35" s="65" t="s">
        <v>4</v>
      </c>
      <c r="G35" s="65" t="s">
        <v>5</v>
      </c>
      <c r="H35" s="65" t="s">
        <v>6</v>
      </c>
      <c r="I35" s="65" t="s">
        <v>7</v>
      </c>
      <c r="J35" s="65" t="s">
        <v>9</v>
      </c>
      <c r="K35" s="65" t="s">
        <v>13</v>
      </c>
      <c r="L35" s="4"/>
      <c r="M35" s="67" t="s">
        <v>12</v>
      </c>
      <c r="N35" s="68" t="s">
        <v>46</v>
      </c>
      <c r="O35" s="3"/>
      <c r="P35" s="49" t="s">
        <v>3</v>
      </c>
      <c r="Q35" s="5"/>
      <c r="R35" s="49" t="s">
        <v>23</v>
      </c>
      <c r="S35" s="53" t="s">
        <v>16</v>
      </c>
      <c r="T35" s="49" t="s">
        <v>17</v>
      </c>
      <c r="U35" s="49" t="s">
        <v>45</v>
      </c>
      <c r="V35" s="49" t="s">
        <v>63</v>
      </c>
      <c r="W35" s="72" t="s">
        <v>21</v>
      </c>
      <c r="X35" s="5" t="s">
        <v>10</v>
      </c>
      <c r="Y35" s="713" t="s">
        <v>26</v>
      </c>
      <c r="Z35" s="714"/>
      <c r="AA35" s="714"/>
      <c r="AB35" s="715"/>
      <c r="AC35" s="39" t="s">
        <v>13</v>
      </c>
      <c r="AD35" s="8"/>
      <c r="AE35" s="716" t="s">
        <v>56</v>
      </c>
      <c r="AF35" s="717"/>
      <c r="AG35" s="717"/>
      <c r="AH35" s="82" t="s">
        <v>58</v>
      </c>
      <c r="AI35" s="5"/>
      <c r="AJ35" s="48" t="s">
        <v>33</v>
      </c>
      <c r="AK35" s="85" t="s">
        <v>27</v>
      </c>
      <c r="AL35" s="48" t="s">
        <v>35</v>
      </c>
      <c r="AM35" s="48" t="s">
        <v>36</v>
      </c>
      <c r="AN35" s="49" t="s">
        <v>40</v>
      </c>
      <c r="AO35" s="20"/>
      <c r="AP35" s="51"/>
      <c r="AQ35" s="52"/>
      <c r="AR35" s="53"/>
      <c r="AS35" s="51" t="s">
        <v>50</v>
      </c>
      <c r="AT35" s="336" t="s">
        <v>410</v>
      </c>
      <c r="AU35" s="53"/>
      <c r="AV35" s="5"/>
      <c r="AW35" s="76" t="s">
        <v>19</v>
      </c>
      <c r="AX35" s="72" t="s">
        <v>19</v>
      </c>
      <c r="AY35" s="49" t="s">
        <v>37</v>
      </c>
      <c r="AZ35" s="49" t="s">
        <v>38</v>
      </c>
      <c r="BA35" s="5"/>
      <c r="BB35" s="4" t="s">
        <v>19</v>
      </c>
      <c r="BC35" s="4" t="s">
        <v>37</v>
      </c>
      <c r="BD35" s="147" t="s">
        <v>38</v>
      </c>
    </row>
    <row r="36" spans="2:56" ht="15.75" thickBot="1">
      <c r="B36" s="62"/>
      <c r="C36" s="63"/>
      <c r="D36" s="64" t="s">
        <v>10</v>
      </c>
      <c r="E36" s="111"/>
      <c r="F36" s="148"/>
      <c r="G36" s="148"/>
      <c r="H36" s="148"/>
      <c r="I36" s="148" t="s">
        <v>8</v>
      </c>
      <c r="J36" s="148"/>
      <c r="K36" s="148"/>
      <c r="L36" s="16"/>
      <c r="M36" s="104" t="s">
        <v>20</v>
      </c>
      <c r="N36" s="148" t="s">
        <v>11</v>
      </c>
      <c r="O36" s="16"/>
      <c r="P36" s="63" t="s">
        <v>10</v>
      </c>
      <c r="Q36" s="111"/>
      <c r="R36" s="63"/>
      <c r="S36" s="149"/>
      <c r="T36" s="63"/>
      <c r="U36" s="63"/>
      <c r="V36" s="63" t="s">
        <v>18</v>
      </c>
      <c r="W36" s="150" t="s">
        <v>22</v>
      </c>
      <c r="X36" s="111"/>
      <c r="Y36" s="151" t="s">
        <v>16</v>
      </c>
      <c r="Z36" s="151" t="s">
        <v>17</v>
      </c>
      <c r="AA36" s="152" t="s">
        <v>25</v>
      </c>
      <c r="AB36" s="79" t="s">
        <v>28</v>
      </c>
      <c r="AC36" s="153"/>
      <c r="AD36" s="111"/>
      <c r="AE36" s="154" t="s">
        <v>16</v>
      </c>
      <c r="AF36" s="155" t="s">
        <v>17</v>
      </c>
      <c r="AG36" s="80" t="s">
        <v>28</v>
      </c>
      <c r="AH36" s="81" t="s">
        <v>28</v>
      </c>
      <c r="AI36" s="156"/>
      <c r="AJ36" s="63" t="s">
        <v>34</v>
      </c>
      <c r="AK36" s="157" t="s">
        <v>34</v>
      </c>
      <c r="AL36" s="63" t="s">
        <v>34</v>
      </c>
      <c r="AM36" s="63" t="s">
        <v>34</v>
      </c>
      <c r="AN36" s="63" t="s">
        <v>34</v>
      </c>
      <c r="AO36" s="111"/>
      <c r="AP36" s="158" t="s">
        <v>70</v>
      </c>
      <c r="AQ36" s="159" t="s">
        <v>69</v>
      </c>
      <c r="AR36" s="160" t="s">
        <v>71</v>
      </c>
      <c r="AS36" s="161" t="s">
        <v>48</v>
      </c>
      <c r="AT36" s="159" t="s">
        <v>47</v>
      </c>
      <c r="AU36" s="160" t="s">
        <v>49</v>
      </c>
      <c r="AV36" s="111"/>
      <c r="AW36" s="162" t="s">
        <v>29</v>
      </c>
      <c r="AX36" s="150" t="s">
        <v>29</v>
      </c>
      <c r="AY36" s="63"/>
      <c r="AZ36" s="63"/>
      <c r="BA36" s="111"/>
      <c r="BB36" s="163">
        <v>1</v>
      </c>
      <c r="BC36" s="164">
        <v>0</v>
      </c>
      <c r="BD36" s="115" t="s">
        <v>41</v>
      </c>
    </row>
    <row r="37" spans="2:56" ht="16.5" thickBot="1">
      <c r="B37" s="17">
        <v>41338</v>
      </c>
      <c r="C37" s="15" t="s">
        <v>0</v>
      </c>
      <c r="D37" s="19">
        <v>8</v>
      </c>
      <c r="E37" s="6"/>
      <c r="F37" s="363">
        <v>0</v>
      </c>
      <c r="G37" s="19">
        <v>0</v>
      </c>
      <c r="H37" s="19">
        <v>0</v>
      </c>
      <c r="I37" s="19">
        <v>0</v>
      </c>
      <c r="J37" s="19">
        <v>0</v>
      </c>
      <c r="K37" s="19">
        <f>SUM(F37:J37)</f>
        <v>0</v>
      </c>
      <c r="L37" s="6"/>
      <c r="M37" s="363">
        <v>0</v>
      </c>
      <c r="N37" s="19">
        <v>0</v>
      </c>
      <c r="O37" s="6"/>
      <c r="P37" s="376">
        <f>D37-(M37+N37)</f>
        <v>8</v>
      </c>
      <c r="Q37" s="6"/>
      <c r="R37" s="375" t="s">
        <v>158</v>
      </c>
      <c r="S37" s="213">
        <v>0.129</v>
      </c>
      <c r="T37" s="213">
        <v>0.129</v>
      </c>
      <c r="U37" s="23">
        <f>S37+T37</f>
        <v>0.25800000000000001</v>
      </c>
      <c r="V37" s="223">
        <v>80</v>
      </c>
      <c r="W37" s="91">
        <f>P37*V37</f>
        <v>640</v>
      </c>
      <c r="X37" s="6"/>
      <c r="Y37" s="379">
        <v>530</v>
      </c>
      <c r="Z37" s="380">
        <v>530</v>
      </c>
      <c r="AA37" s="380">
        <v>0</v>
      </c>
      <c r="AB37" s="380">
        <v>0</v>
      </c>
      <c r="AC37" s="381">
        <v>530</v>
      </c>
      <c r="AD37" s="197">
        <v>350</v>
      </c>
      <c r="AE37" s="379">
        <v>32</v>
      </c>
      <c r="AF37" s="380">
        <v>32</v>
      </c>
      <c r="AG37" s="380">
        <v>0</v>
      </c>
      <c r="AH37" s="380">
        <v>32</v>
      </c>
      <c r="AI37" s="5"/>
      <c r="AJ37" s="57">
        <f>AC37*U37</f>
        <v>136.74</v>
      </c>
      <c r="AK37" s="171">
        <v>8.3000000000000007</v>
      </c>
      <c r="AL37" s="19">
        <v>6.1</v>
      </c>
      <c r="AM37" s="19">
        <v>0.3</v>
      </c>
      <c r="AN37" s="91">
        <f>AK37+AM37</f>
        <v>8.6000000000000014</v>
      </c>
      <c r="AO37" s="338" t="e">
        <f>#REF!</f>
        <v>#REF!</v>
      </c>
      <c r="AP37" s="11">
        <v>0</v>
      </c>
      <c r="AQ37" s="11">
        <v>10</v>
      </c>
      <c r="AR37" s="387">
        <f>100- ((AP37+AQ37)/(AC37*2))*100</f>
        <v>99.056603773584911</v>
      </c>
      <c r="AS37" s="388">
        <v>677</v>
      </c>
      <c r="AT37" s="172">
        <f>AJ37+AK37+AL37+AM37</f>
        <v>151.44000000000003</v>
      </c>
      <c r="AU37" s="172">
        <f>AS37-AT37</f>
        <v>525.55999999999995</v>
      </c>
      <c r="AV37" s="5"/>
      <c r="AW37" s="57">
        <f>(AC37/W37)*100</f>
        <v>82.8125</v>
      </c>
      <c r="AX37" s="19" t="s">
        <v>59</v>
      </c>
      <c r="AY37" s="91">
        <f>(AK37/(AJ37+AK37))*100</f>
        <v>5.7225592939878656</v>
      </c>
      <c r="AZ37" s="19">
        <f>(AN37/AJ37)*100</f>
        <v>6.2893081761006293</v>
      </c>
      <c r="BA37" s="6"/>
      <c r="BB37" s="363" t="s">
        <v>76</v>
      </c>
      <c r="BC37" s="19" t="s">
        <v>76</v>
      </c>
      <c r="BD37" s="19" t="s">
        <v>76</v>
      </c>
    </row>
    <row r="38" spans="2:56" ht="15.75">
      <c r="B38" s="374" t="s">
        <v>121</v>
      </c>
      <c r="C38" s="2"/>
      <c r="D38" s="2"/>
      <c r="E38" s="6"/>
      <c r="F38" s="375"/>
      <c r="G38" s="2"/>
      <c r="H38" s="2"/>
      <c r="I38" s="2"/>
      <c r="J38" s="2"/>
      <c r="K38" s="2"/>
      <c r="L38" s="6"/>
      <c r="M38" s="375"/>
      <c r="N38" s="2"/>
      <c r="O38" s="6"/>
      <c r="P38" s="520">
        <f>D37-M37-N37-K37</f>
        <v>8</v>
      </c>
      <c r="Q38" s="6"/>
      <c r="R38" s="375"/>
      <c r="S38" s="213"/>
      <c r="T38" s="213"/>
      <c r="U38" s="23"/>
      <c r="V38" s="223"/>
      <c r="W38" s="517">
        <f>(P37-K37)*V37</f>
        <v>640</v>
      </c>
      <c r="X38" s="289"/>
      <c r="Y38" s="382"/>
      <c r="Z38" s="383"/>
      <c r="AA38" s="383"/>
      <c r="AB38" s="383"/>
      <c r="AC38" s="384"/>
      <c r="AD38" s="122"/>
      <c r="AE38" s="382"/>
      <c r="AF38" s="383"/>
      <c r="AG38" s="383"/>
      <c r="AH38" s="383"/>
      <c r="AI38" s="20"/>
      <c r="AJ38" s="436"/>
      <c r="AK38" s="386"/>
      <c r="AL38" s="378"/>
      <c r="AM38" s="378"/>
      <c r="AN38" s="378"/>
      <c r="AO38" s="289"/>
      <c r="AP38" s="347"/>
      <c r="AQ38" s="347"/>
      <c r="AR38" s="373"/>
      <c r="AS38" s="389"/>
      <c r="AT38" s="386"/>
      <c r="AU38" s="386"/>
      <c r="AV38" s="20"/>
      <c r="AW38" s="518">
        <f>((AC37+AC38)/W38)*100</f>
        <v>82.8125</v>
      </c>
      <c r="AX38" s="378"/>
      <c r="AY38" s="378"/>
      <c r="AZ38" s="378"/>
      <c r="BA38" s="289"/>
      <c r="BB38" s="375"/>
      <c r="BC38" s="2"/>
      <c r="BD38" s="2"/>
    </row>
    <row r="39" spans="2:56" ht="15.75" thickBot="1"/>
    <row r="40" spans="2:56" ht="16.5" thickBot="1">
      <c r="B40" s="17">
        <v>41338</v>
      </c>
      <c r="C40" s="15" t="s">
        <v>1</v>
      </c>
      <c r="D40" s="19">
        <v>7.5</v>
      </c>
      <c r="E40" s="6"/>
      <c r="F40" s="363">
        <v>0.5</v>
      </c>
      <c r="G40" s="19">
        <v>0</v>
      </c>
      <c r="H40" s="19">
        <v>0</v>
      </c>
      <c r="I40" s="19">
        <v>0</v>
      </c>
      <c r="J40" s="19">
        <v>0</v>
      </c>
      <c r="K40" s="19">
        <f>SUM(F40:J40)</f>
        <v>0.5</v>
      </c>
      <c r="L40" s="6"/>
      <c r="M40" s="363">
        <v>4.5</v>
      </c>
      <c r="N40" s="19">
        <v>0</v>
      </c>
      <c r="O40" s="6"/>
      <c r="P40" s="376">
        <f>D40-(M40+N40)</f>
        <v>3</v>
      </c>
      <c r="Q40" s="6"/>
      <c r="R40" s="375" t="s">
        <v>158</v>
      </c>
      <c r="S40" s="213">
        <v>0.129</v>
      </c>
      <c r="T40" s="213">
        <v>0.129</v>
      </c>
      <c r="U40" s="23">
        <f>S40+T40</f>
        <v>0.25800000000000001</v>
      </c>
      <c r="V40" s="223">
        <v>80</v>
      </c>
      <c r="W40" s="91">
        <f>P40*V40</f>
        <v>240</v>
      </c>
      <c r="X40" s="6"/>
      <c r="Y40" s="379">
        <v>112</v>
      </c>
      <c r="Z40" s="380">
        <v>112</v>
      </c>
      <c r="AA40" s="380">
        <v>0</v>
      </c>
      <c r="AB40" s="380">
        <v>0</v>
      </c>
      <c r="AC40" s="381">
        <v>112</v>
      </c>
      <c r="AD40" s="197">
        <v>350</v>
      </c>
      <c r="AE40" s="379">
        <v>11</v>
      </c>
      <c r="AF40" s="380">
        <v>11</v>
      </c>
      <c r="AG40" s="380">
        <v>0</v>
      </c>
      <c r="AH40" s="380">
        <v>11</v>
      </c>
      <c r="AI40" s="5"/>
      <c r="AJ40" s="57">
        <f>AC40*U40</f>
        <v>28.896000000000001</v>
      </c>
      <c r="AK40" s="171">
        <v>1.4</v>
      </c>
      <c r="AL40" s="19">
        <v>2</v>
      </c>
      <c r="AM40" s="19">
        <v>0</v>
      </c>
      <c r="AN40" s="91">
        <f>AK40+AM40</f>
        <v>1.4</v>
      </c>
      <c r="AO40" s="338" t="e">
        <f>#REF!</f>
        <v>#REF!</v>
      </c>
      <c r="AP40" s="11">
        <v>0</v>
      </c>
      <c r="AQ40" s="11">
        <v>10</v>
      </c>
      <c r="AR40" s="387">
        <f>100- ((AP40+AQ40)/(AC40*2))*100</f>
        <v>95.535714285714292</v>
      </c>
      <c r="AS40" s="388">
        <f>AU37</f>
        <v>525.55999999999995</v>
      </c>
      <c r="AT40" s="172">
        <f>AJ40+AK40+AL40+AM40</f>
        <v>32.295999999999999</v>
      </c>
      <c r="AU40" s="172">
        <f>AS40-AT40</f>
        <v>493.26399999999995</v>
      </c>
      <c r="AV40" s="5"/>
      <c r="AW40" s="57">
        <f>(AC40/W40)*100</f>
        <v>46.666666666666664</v>
      </c>
      <c r="AX40" s="19" t="s">
        <v>59</v>
      </c>
      <c r="AY40" s="91">
        <f>(AK40/(AJ40+AK40))*100</f>
        <v>4.621072088724584</v>
      </c>
      <c r="AZ40" s="19">
        <f>(AN40/AJ40)*100</f>
        <v>4.8449612403100772</v>
      </c>
      <c r="BA40" s="6"/>
      <c r="BB40" s="363" t="s">
        <v>76</v>
      </c>
      <c r="BC40" s="19" t="s">
        <v>76</v>
      </c>
      <c r="BD40" s="19" t="s">
        <v>76</v>
      </c>
    </row>
    <row r="41" spans="2:56" ht="15.75">
      <c r="B41" s="374" t="s">
        <v>137</v>
      </c>
      <c r="C41" s="2"/>
      <c r="D41" s="2"/>
      <c r="E41" s="6"/>
      <c r="F41" s="375"/>
      <c r="G41" s="2"/>
      <c r="H41" s="2"/>
      <c r="I41" s="2"/>
      <c r="J41" s="2"/>
      <c r="K41" s="2"/>
      <c r="L41" s="6"/>
      <c r="M41" s="375"/>
      <c r="N41" s="2"/>
      <c r="O41" s="6"/>
      <c r="P41" s="520">
        <f>D40-M40-N40-K40</f>
        <v>2.5</v>
      </c>
      <c r="Q41" s="6"/>
      <c r="R41" s="375"/>
      <c r="S41" s="213"/>
      <c r="T41" s="213"/>
      <c r="U41" s="23"/>
      <c r="V41" s="223"/>
      <c r="W41" s="517">
        <f>(P40-K40)*V40</f>
        <v>200</v>
      </c>
      <c r="X41" s="289"/>
      <c r="Y41" s="382"/>
      <c r="Z41" s="383"/>
      <c r="AA41" s="383"/>
      <c r="AB41" s="383"/>
      <c r="AC41" s="384"/>
      <c r="AD41" s="122"/>
      <c r="AE41" s="382"/>
      <c r="AF41" s="383"/>
      <c r="AG41" s="383"/>
      <c r="AH41" s="383"/>
      <c r="AI41" s="20"/>
      <c r="AJ41" s="436"/>
      <c r="AK41" s="386"/>
      <c r="AL41" s="378"/>
      <c r="AM41" s="378"/>
      <c r="AN41" s="378"/>
      <c r="AO41" s="289"/>
      <c r="AP41" s="347"/>
      <c r="AQ41" s="347"/>
      <c r="AR41" s="373"/>
      <c r="AS41" s="389"/>
      <c r="AT41" s="386"/>
      <c r="AU41" s="386"/>
      <c r="AV41" s="20"/>
      <c r="AW41" s="518">
        <f>((AC40+AC41)/W41)*100</f>
        <v>56.000000000000007</v>
      </c>
      <c r="AX41" s="378"/>
      <c r="AY41" s="378"/>
      <c r="AZ41" s="378"/>
      <c r="BA41" s="289"/>
      <c r="BB41" s="375"/>
      <c r="BC41" s="2"/>
      <c r="BD41" s="2"/>
    </row>
    <row r="42" spans="2:56" ht="15.75" thickBot="1"/>
    <row r="43" spans="2:56" ht="16.5" thickBot="1">
      <c r="B43" s="17">
        <v>41339</v>
      </c>
      <c r="C43" s="15" t="s">
        <v>0</v>
      </c>
      <c r="D43" s="19">
        <v>8</v>
      </c>
      <c r="E43" s="6"/>
      <c r="F43" s="363">
        <v>0</v>
      </c>
      <c r="G43" s="19">
        <v>5</v>
      </c>
      <c r="H43" s="19">
        <v>0</v>
      </c>
      <c r="I43" s="19">
        <v>0</v>
      </c>
      <c r="J43" s="19">
        <v>0</v>
      </c>
      <c r="K43" s="19">
        <f>SUM(F43:J43)</f>
        <v>5</v>
      </c>
      <c r="L43" s="6"/>
      <c r="M43" s="363">
        <v>0</v>
      </c>
      <c r="N43" s="19">
        <v>0</v>
      </c>
      <c r="O43" s="6"/>
      <c r="P43" s="376">
        <f>D43-(M43+N43)</f>
        <v>8</v>
      </c>
      <c r="Q43" s="6"/>
      <c r="R43" s="375" t="s">
        <v>158</v>
      </c>
      <c r="S43" s="213">
        <v>0.129</v>
      </c>
      <c r="T43" s="213">
        <v>0.129</v>
      </c>
      <c r="U43" s="23">
        <f>S43+T43</f>
        <v>0.25800000000000001</v>
      </c>
      <c r="V43" s="223">
        <v>80</v>
      </c>
      <c r="W43" s="91">
        <f>P43*V43</f>
        <v>640</v>
      </c>
      <c r="X43" s="6"/>
      <c r="Y43" s="379">
        <v>125</v>
      </c>
      <c r="Z43" s="380">
        <v>125</v>
      </c>
      <c r="AA43" s="380">
        <v>0</v>
      </c>
      <c r="AB43" s="380">
        <v>0</v>
      </c>
      <c r="AC43" s="381">
        <v>125</v>
      </c>
      <c r="AD43" s="197">
        <v>350</v>
      </c>
      <c r="AE43" s="379">
        <v>16</v>
      </c>
      <c r="AF43" s="380">
        <v>16</v>
      </c>
      <c r="AG43" s="380">
        <v>0</v>
      </c>
      <c r="AH43" s="380">
        <v>16</v>
      </c>
      <c r="AI43" s="5"/>
      <c r="AJ43" s="57">
        <f>AC43*U43</f>
        <v>32.25</v>
      </c>
      <c r="AK43" s="171">
        <v>4.2</v>
      </c>
      <c r="AL43" s="19">
        <v>1.1000000000000001</v>
      </c>
      <c r="AM43" s="19">
        <v>0.3</v>
      </c>
      <c r="AN43" s="91">
        <f>AK43+AM43</f>
        <v>4.5</v>
      </c>
      <c r="AO43" s="338" t="e">
        <f>#REF!</f>
        <v>#REF!</v>
      </c>
      <c r="AP43" s="11">
        <v>0</v>
      </c>
      <c r="AQ43" s="11">
        <v>10</v>
      </c>
      <c r="AR43" s="387">
        <f>100- ((AP43+AQ43)/(AC43*2))*100</f>
        <v>96</v>
      </c>
      <c r="AS43" s="388">
        <f>AU40</f>
        <v>493.26399999999995</v>
      </c>
      <c r="AT43" s="172">
        <f>AJ43+AK43+AL43+AM43</f>
        <v>37.85</v>
      </c>
      <c r="AU43" s="172">
        <f>AS43-AT43</f>
        <v>455.41399999999993</v>
      </c>
      <c r="AV43" s="5"/>
      <c r="AW43" s="57">
        <f>(AC43/W43)*100</f>
        <v>19.53125</v>
      </c>
      <c r="AX43" s="19" t="s">
        <v>59</v>
      </c>
      <c r="AY43" s="91">
        <f>(AK43/(AJ43+AK43))*100</f>
        <v>11.522633744855966</v>
      </c>
      <c r="AZ43" s="19">
        <f>(AN43/AJ43)*100</f>
        <v>13.953488372093023</v>
      </c>
      <c r="BA43" s="6"/>
      <c r="BB43" s="363" t="s">
        <v>76</v>
      </c>
      <c r="BC43" s="19" t="s">
        <v>76</v>
      </c>
      <c r="BD43" s="19" t="s">
        <v>76</v>
      </c>
    </row>
    <row r="44" spans="2:56" ht="15.75">
      <c r="B44" s="374" t="s">
        <v>121</v>
      </c>
      <c r="C44" s="2"/>
      <c r="D44" s="2"/>
      <c r="E44" s="6"/>
      <c r="F44" s="375"/>
      <c r="G44" s="2"/>
      <c r="H44" s="2"/>
      <c r="I44" s="2"/>
      <c r="J44" s="2"/>
      <c r="K44" s="2"/>
      <c r="L44" s="6"/>
      <c r="M44" s="375"/>
      <c r="N44" s="2"/>
      <c r="O44" s="6"/>
      <c r="P44" s="520">
        <f>D43-M43-N43-K43</f>
        <v>3</v>
      </c>
      <c r="Q44" s="6"/>
      <c r="R44" s="375"/>
      <c r="S44" s="213"/>
      <c r="T44" s="213"/>
      <c r="U44" s="23"/>
      <c r="V44" s="223"/>
      <c r="W44" s="517">
        <f>(P43-K43)*V43</f>
        <v>240</v>
      </c>
      <c r="X44" s="289"/>
      <c r="Y44" s="382"/>
      <c r="Z44" s="383"/>
      <c r="AA44" s="383"/>
      <c r="AB44" s="383"/>
      <c r="AC44" s="384"/>
      <c r="AD44" s="122"/>
      <c r="AE44" s="382"/>
      <c r="AF44" s="383"/>
      <c r="AG44" s="383"/>
      <c r="AH44" s="383"/>
      <c r="AI44" s="20"/>
      <c r="AJ44" s="436"/>
      <c r="AK44" s="386"/>
      <c r="AL44" s="378"/>
      <c r="AM44" s="378"/>
      <c r="AN44" s="378"/>
      <c r="AO44" s="289"/>
      <c r="AP44" s="347"/>
      <c r="AQ44" s="347"/>
      <c r="AR44" s="373"/>
      <c r="AS44" s="389"/>
      <c r="AT44" s="386"/>
      <c r="AU44" s="386"/>
      <c r="AV44" s="20"/>
      <c r="AW44" s="518">
        <f>((AC43+AC44)/W44)*100</f>
        <v>52.083333333333336</v>
      </c>
      <c r="AX44" s="378"/>
      <c r="AY44" s="378"/>
      <c r="AZ44" s="378"/>
      <c r="BA44" s="289"/>
      <c r="BB44" s="375"/>
      <c r="BC44" s="2"/>
      <c r="BD44" s="2"/>
    </row>
    <row r="45" spans="2:56" ht="15.75" thickBot="1"/>
    <row r="46" spans="2:56" ht="16.5" thickBot="1">
      <c r="B46" s="17">
        <v>41339</v>
      </c>
      <c r="C46" s="15" t="s">
        <v>1</v>
      </c>
      <c r="D46" s="19">
        <v>7.5</v>
      </c>
      <c r="E46" s="6"/>
      <c r="F46" s="363">
        <v>0</v>
      </c>
      <c r="G46" s="19">
        <v>0</v>
      </c>
      <c r="H46" s="19">
        <v>0</v>
      </c>
      <c r="I46" s="19">
        <v>0</v>
      </c>
      <c r="J46" s="19">
        <v>0</v>
      </c>
      <c r="K46" s="19">
        <f>SUM(F46:J46)</f>
        <v>0</v>
      </c>
      <c r="L46" s="6"/>
      <c r="M46" s="363">
        <v>4.5</v>
      </c>
      <c r="N46" s="19">
        <v>1.5</v>
      </c>
      <c r="O46" s="6"/>
      <c r="P46" s="376">
        <f>D46-(M46+N46)</f>
        <v>1.5</v>
      </c>
      <c r="Q46" s="6"/>
      <c r="R46" s="375" t="s">
        <v>158</v>
      </c>
      <c r="S46" s="213">
        <v>0.129</v>
      </c>
      <c r="T46" s="213">
        <v>0.129</v>
      </c>
      <c r="U46" s="23">
        <f>S46+T46</f>
        <v>0.25800000000000001</v>
      </c>
      <c r="V46" s="223">
        <v>80</v>
      </c>
      <c r="W46" s="91">
        <f>P46*V46</f>
        <v>120</v>
      </c>
      <c r="X46" s="6"/>
      <c r="Y46" s="379">
        <v>120</v>
      </c>
      <c r="Z46" s="380">
        <v>120</v>
      </c>
      <c r="AA46" s="380">
        <v>0</v>
      </c>
      <c r="AB46" s="380">
        <v>0</v>
      </c>
      <c r="AC46" s="381">
        <v>120</v>
      </c>
      <c r="AD46" s="197">
        <v>350</v>
      </c>
      <c r="AE46" s="379">
        <v>7</v>
      </c>
      <c r="AF46" s="380">
        <v>8</v>
      </c>
      <c r="AG46" s="380">
        <v>0</v>
      </c>
      <c r="AH46" s="380">
        <v>8</v>
      </c>
      <c r="AI46" s="5"/>
      <c r="AJ46" s="57">
        <f>AC46*U46</f>
        <v>30.96</v>
      </c>
      <c r="AK46" s="171">
        <v>2</v>
      </c>
      <c r="AL46" s="19">
        <v>1.3</v>
      </c>
      <c r="AM46" s="19">
        <v>0</v>
      </c>
      <c r="AN46" s="91">
        <f>AK46+AM46</f>
        <v>2</v>
      </c>
      <c r="AO46" s="338" t="e">
        <f>#REF!</f>
        <v>#REF!</v>
      </c>
      <c r="AP46" s="11">
        <v>0</v>
      </c>
      <c r="AQ46" s="11">
        <v>10</v>
      </c>
      <c r="AR46" s="387">
        <f>100- ((AP46+AQ46)/(AC46*2))*100</f>
        <v>95.833333333333329</v>
      </c>
      <c r="AS46" s="388">
        <f>AU43</f>
        <v>455.41399999999993</v>
      </c>
      <c r="AT46" s="172">
        <f>AJ46+AK46+AL46+AM46</f>
        <v>34.26</v>
      </c>
      <c r="AU46" s="172">
        <f>AS46-AT46</f>
        <v>421.15399999999994</v>
      </c>
      <c r="AV46" s="5"/>
      <c r="AW46" s="57">
        <f>(AC46/W46)*100</f>
        <v>100</v>
      </c>
      <c r="AX46" s="19" t="s">
        <v>59</v>
      </c>
      <c r="AY46" s="91">
        <f>(AK46/(AJ46+AK46))*100</f>
        <v>6.0679611650485441</v>
      </c>
      <c r="AZ46" s="19">
        <f>(AN46/AJ46)*100</f>
        <v>6.459948320413436</v>
      </c>
      <c r="BA46" s="6"/>
      <c r="BB46" s="363" t="s">
        <v>76</v>
      </c>
      <c r="BC46" s="19" t="s">
        <v>76</v>
      </c>
      <c r="BD46" s="19" t="s">
        <v>76</v>
      </c>
    </row>
    <row r="47" spans="2:56" ht="15.75">
      <c r="B47" s="374" t="s">
        <v>137</v>
      </c>
      <c r="C47" s="2"/>
      <c r="D47" s="2"/>
      <c r="E47" s="6"/>
      <c r="F47" s="375"/>
      <c r="G47" s="2"/>
      <c r="H47" s="2"/>
      <c r="I47" s="2"/>
      <c r="J47" s="2"/>
      <c r="K47" s="2"/>
      <c r="L47" s="6"/>
      <c r="M47" s="375"/>
      <c r="N47" s="2"/>
      <c r="O47" s="6"/>
      <c r="P47" s="520">
        <f>D46-M46-N46-K46</f>
        <v>1.5</v>
      </c>
      <c r="Q47" s="6"/>
      <c r="R47" s="375"/>
      <c r="S47" s="213"/>
      <c r="T47" s="213"/>
      <c r="U47" s="23"/>
      <c r="V47" s="223"/>
      <c r="W47" s="517">
        <f>(P46-K46)*V46</f>
        <v>120</v>
      </c>
      <c r="X47" s="289"/>
      <c r="Y47" s="382"/>
      <c r="Z47" s="383"/>
      <c r="AA47" s="383"/>
      <c r="AB47" s="383"/>
      <c r="AC47" s="384"/>
      <c r="AD47" s="122"/>
      <c r="AE47" s="382"/>
      <c r="AF47" s="383"/>
      <c r="AG47" s="383"/>
      <c r="AH47" s="383"/>
      <c r="AI47" s="20"/>
      <c r="AJ47" s="436"/>
      <c r="AK47" s="386"/>
      <c r="AL47" s="378"/>
      <c r="AM47" s="378"/>
      <c r="AN47" s="378"/>
      <c r="AO47" s="289"/>
      <c r="AP47" s="347"/>
      <c r="AQ47" s="347"/>
      <c r="AR47" s="373"/>
      <c r="AS47" s="389"/>
      <c r="AT47" s="386"/>
      <c r="AU47" s="386"/>
      <c r="AV47" s="20"/>
      <c r="AW47" s="518">
        <f>((AC46+AC47)/W47)*100</f>
        <v>100</v>
      </c>
      <c r="AX47" s="378"/>
      <c r="AY47" s="378"/>
      <c r="AZ47" s="378"/>
      <c r="BA47" s="289"/>
      <c r="BB47" s="375"/>
      <c r="BC47" s="2"/>
      <c r="BD47" s="2"/>
    </row>
    <row r="48" spans="2:56" ht="15.75" thickBot="1"/>
    <row r="49" spans="2:56">
      <c r="B49" s="57" t="s">
        <v>42</v>
      </c>
      <c r="C49" s="58" t="s">
        <v>2</v>
      </c>
      <c r="D49" s="59" t="s">
        <v>2</v>
      </c>
      <c r="E49" s="136"/>
      <c r="F49" s="718" t="s">
        <v>14</v>
      </c>
      <c r="G49" s="719"/>
      <c r="H49" s="719"/>
      <c r="I49" s="719"/>
      <c r="J49" s="719"/>
      <c r="K49" s="720"/>
      <c r="L49" s="19"/>
      <c r="M49" s="721" t="s">
        <v>43</v>
      </c>
      <c r="N49" s="722"/>
      <c r="O49" s="19"/>
      <c r="P49" s="91" t="s">
        <v>12</v>
      </c>
      <c r="Q49" s="136"/>
      <c r="R49" s="91" t="s">
        <v>24</v>
      </c>
      <c r="S49" s="718" t="s">
        <v>44</v>
      </c>
      <c r="T49" s="719"/>
      <c r="U49" s="720"/>
      <c r="V49" s="91" t="s">
        <v>39</v>
      </c>
      <c r="W49" s="137" t="s">
        <v>19</v>
      </c>
      <c r="X49" s="136" t="s">
        <v>10</v>
      </c>
      <c r="Y49" s="723" t="s">
        <v>15</v>
      </c>
      <c r="Z49" s="724"/>
      <c r="AA49" s="724"/>
      <c r="AB49" s="724"/>
      <c r="AC49" s="138" t="s">
        <v>19</v>
      </c>
      <c r="AD49" s="139"/>
      <c r="AE49" s="725" t="s">
        <v>55</v>
      </c>
      <c r="AF49" s="726"/>
      <c r="AG49" s="726"/>
      <c r="AH49" s="140" t="s">
        <v>57</v>
      </c>
      <c r="AI49" s="136"/>
      <c r="AJ49" s="141" t="s">
        <v>51</v>
      </c>
      <c r="AK49" s="142"/>
      <c r="AL49" s="143"/>
      <c r="AM49" s="144"/>
      <c r="AN49" s="91" t="s">
        <v>13</v>
      </c>
      <c r="AO49" s="136"/>
      <c r="AP49" s="743" t="s">
        <v>68</v>
      </c>
      <c r="AQ49" s="744"/>
      <c r="AR49" s="745"/>
      <c r="AS49" s="743" t="s">
        <v>52</v>
      </c>
      <c r="AT49" s="744"/>
      <c r="AU49" s="745"/>
      <c r="AV49" s="136"/>
      <c r="AW49" s="145" t="s">
        <v>32</v>
      </c>
      <c r="AX49" s="137" t="s">
        <v>32</v>
      </c>
      <c r="AY49" s="91" t="s">
        <v>29</v>
      </c>
      <c r="AZ49" s="91" t="s">
        <v>29</v>
      </c>
      <c r="BA49" s="136"/>
      <c r="BB49" s="19" t="s">
        <v>32</v>
      </c>
      <c r="BC49" s="19" t="s">
        <v>10</v>
      </c>
      <c r="BD49" s="146" t="s">
        <v>10</v>
      </c>
    </row>
    <row r="50" spans="2:56" ht="15.75" thickBot="1">
      <c r="B50" s="60" t="s">
        <v>10</v>
      </c>
      <c r="C50" s="49" t="s">
        <v>10</v>
      </c>
      <c r="D50" s="61" t="s">
        <v>12</v>
      </c>
      <c r="E50" s="5"/>
      <c r="F50" s="65" t="s">
        <v>4</v>
      </c>
      <c r="G50" s="65" t="s">
        <v>5</v>
      </c>
      <c r="H50" s="65" t="s">
        <v>6</v>
      </c>
      <c r="I50" s="65" t="s">
        <v>7</v>
      </c>
      <c r="J50" s="65" t="s">
        <v>9</v>
      </c>
      <c r="K50" s="65" t="s">
        <v>13</v>
      </c>
      <c r="L50" s="4"/>
      <c r="M50" s="67" t="s">
        <v>12</v>
      </c>
      <c r="N50" s="68" t="s">
        <v>46</v>
      </c>
      <c r="O50" s="3"/>
      <c r="P50" s="49" t="s">
        <v>3</v>
      </c>
      <c r="Q50" s="5"/>
      <c r="R50" s="49" t="s">
        <v>23</v>
      </c>
      <c r="S50" s="53" t="s">
        <v>16</v>
      </c>
      <c r="T50" s="49" t="s">
        <v>17</v>
      </c>
      <c r="U50" s="49" t="s">
        <v>45</v>
      </c>
      <c r="V50" s="49" t="s">
        <v>63</v>
      </c>
      <c r="W50" s="72" t="s">
        <v>21</v>
      </c>
      <c r="X50" s="5" t="s">
        <v>10</v>
      </c>
      <c r="Y50" s="713" t="s">
        <v>26</v>
      </c>
      <c r="Z50" s="714"/>
      <c r="AA50" s="714"/>
      <c r="AB50" s="715"/>
      <c r="AC50" s="39" t="s">
        <v>13</v>
      </c>
      <c r="AD50" s="8"/>
      <c r="AE50" s="716" t="s">
        <v>56</v>
      </c>
      <c r="AF50" s="717"/>
      <c r="AG50" s="717"/>
      <c r="AH50" s="82" t="s">
        <v>58</v>
      </c>
      <c r="AI50" s="5"/>
      <c r="AJ50" s="48" t="s">
        <v>33</v>
      </c>
      <c r="AK50" s="85" t="s">
        <v>27</v>
      </c>
      <c r="AL50" s="48" t="s">
        <v>35</v>
      </c>
      <c r="AM50" s="48" t="s">
        <v>36</v>
      </c>
      <c r="AN50" s="49" t="s">
        <v>40</v>
      </c>
      <c r="AO50" s="20"/>
      <c r="AP50" s="51"/>
      <c r="AQ50" s="52"/>
      <c r="AR50" s="53"/>
      <c r="AS50" s="51" t="s">
        <v>50</v>
      </c>
      <c r="AT50" s="336" t="s">
        <v>348</v>
      </c>
      <c r="AU50" s="53"/>
      <c r="AV50" s="5"/>
      <c r="AW50" s="76" t="s">
        <v>19</v>
      </c>
      <c r="AX50" s="72" t="s">
        <v>19</v>
      </c>
      <c r="AY50" s="49" t="s">
        <v>37</v>
      </c>
      <c r="AZ50" s="49" t="s">
        <v>38</v>
      </c>
      <c r="BA50" s="5"/>
      <c r="BB50" s="4" t="s">
        <v>19</v>
      </c>
      <c r="BC50" s="4" t="s">
        <v>37</v>
      </c>
      <c r="BD50" s="147" t="s">
        <v>38</v>
      </c>
    </row>
    <row r="51" spans="2:56" ht="15.75" thickBot="1">
      <c r="B51" s="62"/>
      <c r="C51" s="63"/>
      <c r="D51" s="64" t="s">
        <v>10</v>
      </c>
      <c r="E51" s="111"/>
      <c r="F51" s="148"/>
      <c r="G51" s="148"/>
      <c r="H51" s="148"/>
      <c r="I51" s="148" t="s">
        <v>8</v>
      </c>
      <c r="J51" s="148"/>
      <c r="K51" s="148"/>
      <c r="L51" s="16"/>
      <c r="M51" s="104" t="s">
        <v>20</v>
      </c>
      <c r="N51" s="148" t="s">
        <v>11</v>
      </c>
      <c r="O51" s="16"/>
      <c r="P51" s="63" t="s">
        <v>10</v>
      </c>
      <c r="Q51" s="111"/>
      <c r="R51" s="63"/>
      <c r="S51" s="149"/>
      <c r="T51" s="63"/>
      <c r="U51" s="63"/>
      <c r="V51" s="63" t="s">
        <v>18</v>
      </c>
      <c r="W51" s="150" t="s">
        <v>22</v>
      </c>
      <c r="X51" s="111"/>
      <c r="Y51" s="151" t="s">
        <v>16</v>
      </c>
      <c r="Z51" s="151" t="s">
        <v>17</v>
      </c>
      <c r="AA51" s="152" t="s">
        <v>25</v>
      </c>
      <c r="AB51" s="79" t="s">
        <v>28</v>
      </c>
      <c r="AC51" s="153"/>
      <c r="AD51" s="111"/>
      <c r="AE51" s="154" t="s">
        <v>16</v>
      </c>
      <c r="AF51" s="155" t="s">
        <v>17</v>
      </c>
      <c r="AG51" s="80" t="s">
        <v>28</v>
      </c>
      <c r="AH51" s="81" t="s">
        <v>28</v>
      </c>
      <c r="AI51" s="156"/>
      <c r="AJ51" s="63" t="s">
        <v>34</v>
      </c>
      <c r="AK51" s="157" t="s">
        <v>34</v>
      </c>
      <c r="AL51" s="63" t="s">
        <v>34</v>
      </c>
      <c r="AM51" s="63" t="s">
        <v>34</v>
      </c>
      <c r="AN51" s="63" t="s">
        <v>34</v>
      </c>
      <c r="AO51" s="111"/>
      <c r="AP51" s="158" t="s">
        <v>70</v>
      </c>
      <c r="AQ51" s="159" t="s">
        <v>69</v>
      </c>
      <c r="AR51" s="160" t="s">
        <v>71</v>
      </c>
      <c r="AS51" s="161" t="s">
        <v>48</v>
      </c>
      <c r="AT51" s="159" t="s">
        <v>47</v>
      </c>
      <c r="AU51" s="160" t="s">
        <v>49</v>
      </c>
      <c r="AV51" s="111"/>
      <c r="AW51" s="162" t="s">
        <v>29</v>
      </c>
      <c r="AX51" s="150" t="s">
        <v>29</v>
      </c>
      <c r="AY51" s="63"/>
      <c r="AZ51" s="63"/>
      <c r="BA51" s="111"/>
      <c r="BB51" s="163">
        <v>1</v>
      </c>
      <c r="BC51" s="164">
        <v>0</v>
      </c>
      <c r="BD51" s="115" t="s">
        <v>41</v>
      </c>
    </row>
    <row r="52" spans="2:56" ht="16.5" thickBot="1">
      <c r="B52" s="17">
        <v>41340</v>
      </c>
      <c r="C52" s="15" t="s">
        <v>0</v>
      </c>
      <c r="D52" s="19">
        <v>8</v>
      </c>
      <c r="E52" s="6"/>
      <c r="F52" s="363">
        <v>0</v>
      </c>
      <c r="G52" s="19">
        <v>0</v>
      </c>
      <c r="H52" s="19">
        <v>0</v>
      </c>
      <c r="I52" s="19">
        <v>0</v>
      </c>
      <c r="J52" s="19">
        <v>0</v>
      </c>
      <c r="K52" s="19">
        <f>SUM(F52:J52)</f>
        <v>0</v>
      </c>
      <c r="L52" s="6"/>
      <c r="M52" s="363">
        <v>0</v>
      </c>
      <c r="N52" s="19">
        <v>2</v>
      </c>
      <c r="O52" s="6"/>
      <c r="P52" s="376">
        <f>D52-(M52+N52)</f>
        <v>6</v>
      </c>
      <c r="Q52" s="6"/>
      <c r="R52" s="375" t="s">
        <v>204</v>
      </c>
      <c r="S52" s="213">
        <v>0.36</v>
      </c>
      <c r="T52" s="213">
        <v>0.36</v>
      </c>
      <c r="U52" s="23">
        <f>S52+T52</f>
        <v>0.72</v>
      </c>
      <c r="V52" s="223">
        <v>60</v>
      </c>
      <c r="W52" s="91">
        <f>P52*V52</f>
        <v>360</v>
      </c>
      <c r="X52" s="6"/>
      <c r="Y52" s="379">
        <v>316</v>
      </c>
      <c r="Z52" s="380">
        <v>316</v>
      </c>
      <c r="AA52" s="380">
        <v>0</v>
      </c>
      <c r="AB52" s="380">
        <v>0</v>
      </c>
      <c r="AC52" s="381">
        <v>316</v>
      </c>
      <c r="AD52" s="197">
        <v>350</v>
      </c>
      <c r="AE52" s="379">
        <v>9</v>
      </c>
      <c r="AF52" s="380">
        <v>10</v>
      </c>
      <c r="AG52" s="380">
        <v>0</v>
      </c>
      <c r="AH52" s="380">
        <v>9</v>
      </c>
      <c r="AI52" s="5"/>
      <c r="AJ52" s="57">
        <f>AC52*U52</f>
        <v>227.51999999999998</v>
      </c>
      <c r="AK52" s="171">
        <v>6.9</v>
      </c>
      <c r="AL52" s="19">
        <v>6.3</v>
      </c>
      <c r="AM52" s="19">
        <v>0.3</v>
      </c>
      <c r="AN52" s="91">
        <f>AK52+AM52</f>
        <v>7.2</v>
      </c>
      <c r="AO52" s="338" t="e">
        <f>#REF!</f>
        <v>#REF!</v>
      </c>
      <c r="AP52" s="11">
        <v>0</v>
      </c>
      <c r="AQ52" s="11">
        <v>10</v>
      </c>
      <c r="AR52" s="387">
        <f>100- ((AP52+AQ52)/(AC52*2))*100</f>
        <v>98.417721518987335</v>
      </c>
      <c r="AS52" s="388">
        <v>680</v>
      </c>
      <c r="AT52" s="172">
        <f>AJ52+AK52+AL52+AM52</f>
        <v>241.02</v>
      </c>
      <c r="AU52" s="172">
        <f>AS52-AT52</f>
        <v>438.98</v>
      </c>
      <c r="AV52" s="5"/>
      <c r="AW52" s="57">
        <f>(AC52/W52)*100</f>
        <v>87.777777777777771</v>
      </c>
      <c r="AX52" s="19" t="s">
        <v>59</v>
      </c>
      <c r="AY52" s="91">
        <f>(AK52/(AJ52+AK52))*100</f>
        <v>2.943434860506783</v>
      </c>
      <c r="AZ52" s="19">
        <f>(AN52/AJ52)*100</f>
        <v>3.1645569620253164</v>
      </c>
      <c r="BA52" s="6"/>
      <c r="BB52" s="363" t="s">
        <v>76</v>
      </c>
      <c r="BC52" s="19" t="s">
        <v>76</v>
      </c>
      <c r="BD52" s="19" t="s">
        <v>76</v>
      </c>
    </row>
    <row r="53" spans="2:56" ht="15.75">
      <c r="B53" s="374" t="s">
        <v>121</v>
      </c>
      <c r="C53" s="2"/>
      <c r="D53" s="2"/>
      <c r="E53" s="6"/>
      <c r="F53" s="375"/>
      <c r="G53" s="2"/>
      <c r="H53" s="2"/>
      <c r="I53" s="2"/>
      <c r="J53" s="2"/>
      <c r="K53" s="2"/>
      <c r="L53" s="6"/>
      <c r="M53" s="375"/>
      <c r="N53" s="2"/>
      <c r="O53" s="6"/>
      <c r="P53" s="520">
        <f>D52-M52-N52-K52</f>
        <v>6</v>
      </c>
      <c r="Q53" s="6"/>
      <c r="R53" s="375"/>
      <c r="S53" s="213"/>
      <c r="T53" s="213"/>
      <c r="U53" s="23"/>
      <c r="V53" s="223"/>
      <c r="W53" s="517">
        <f>(P52-K52)*V52</f>
        <v>360</v>
      </c>
      <c r="X53" s="289"/>
      <c r="Y53" s="382"/>
      <c r="Z53" s="383"/>
      <c r="AA53" s="383"/>
      <c r="AB53" s="383"/>
      <c r="AC53" s="384"/>
      <c r="AD53" s="122"/>
      <c r="AE53" s="382"/>
      <c r="AF53" s="383"/>
      <c r="AG53" s="383"/>
      <c r="AH53" s="383"/>
      <c r="AI53" s="20"/>
      <c r="AJ53" s="436"/>
      <c r="AK53" s="386"/>
      <c r="AL53" s="378"/>
      <c r="AM53" s="378"/>
      <c r="AN53" s="378"/>
      <c r="AO53" s="289"/>
      <c r="AP53" s="347"/>
      <c r="AQ53" s="347"/>
      <c r="AR53" s="373"/>
      <c r="AS53" s="389"/>
      <c r="AT53" s="386"/>
      <c r="AU53" s="386"/>
      <c r="AV53" s="20"/>
      <c r="AW53" s="518">
        <f>((AC52+AC53)/W53)*100</f>
        <v>87.777777777777771</v>
      </c>
      <c r="AX53" s="378"/>
      <c r="AY53" s="378"/>
      <c r="AZ53" s="378"/>
      <c r="BA53" s="289"/>
      <c r="BB53" s="375"/>
      <c r="BC53" s="2"/>
      <c r="BD53" s="2"/>
    </row>
    <row r="54" spans="2:56" ht="15.75" thickBot="1"/>
    <row r="55" spans="2:56">
      <c r="B55" s="57" t="s">
        <v>42</v>
      </c>
      <c r="C55" s="58" t="s">
        <v>2</v>
      </c>
      <c r="D55" s="59" t="s">
        <v>2</v>
      </c>
      <c r="E55" s="136"/>
      <c r="F55" s="718" t="s">
        <v>14</v>
      </c>
      <c r="G55" s="719"/>
      <c r="H55" s="719"/>
      <c r="I55" s="719"/>
      <c r="J55" s="719"/>
      <c r="K55" s="720"/>
      <c r="L55" s="19"/>
      <c r="M55" s="721" t="s">
        <v>43</v>
      </c>
      <c r="N55" s="722"/>
      <c r="O55" s="19"/>
      <c r="P55" s="91" t="s">
        <v>12</v>
      </c>
      <c r="Q55" s="136"/>
      <c r="R55" s="91" t="s">
        <v>24</v>
      </c>
      <c r="S55" s="718" t="s">
        <v>44</v>
      </c>
      <c r="T55" s="719"/>
      <c r="U55" s="720"/>
      <c r="V55" s="91" t="s">
        <v>39</v>
      </c>
      <c r="W55" s="137" t="s">
        <v>19</v>
      </c>
      <c r="X55" s="136" t="s">
        <v>10</v>
      </c>
      <c r="Y55" s="723" t="s">
        <v>15</v>
      </c>
      <c r="Z55" s="724"/>
      <c r="AA55" s="724"/>
      <c r="AB55" s="724"/>
      <c r="AC55" s="138" t="s">
        <v>19</v>
      </c>
      <c r="AD55" s="139"/>
      <c r="AE55" s="725" t="s">
        <v>55</v>
      </c>
      <c r="AF55" s="726"/>
      <c r="AG55" s="726"/>
      <c r="AH55" s="140" t="s">
        <v>57</v>
      </c>
      <c r="AI55" s="136"/>
      <c r="AJ55" s="141" t="s">
        <v>51</v>
      </c>
      <c r="AK55" s="142"/>
      <c r="AL55" s="143"/>
      <c r="AM55" s="144"/>
      <c r="AN55" s="91" t="s">
        <v>13</v>
      </c>
      <c r="AO55" s="136"/>
      <c r="AP55" s="743" t="s">
        <v>68</v>
      </c>
      <c r="AQ55" s="744"/>
      <c r="AR55" s="745"/>
      <c r="AS55" s="743" t="s">
        <v>52</v>
      </c>
      <c r="AT55" s="744"/>
      <c r="AU55" s="745"/>
      <c r="AV55" s="136"/>
      <c r="AW55" s="145" t="s">
        <v>32</v>
      </c>
      <c r="AX55" s="137" t="s">
        <v>32</v>
      </c>
      <c r="AY55" s="91" t="s">
        <v>29</v>
      </c>
      <c r="AZ55" s="91" t="s">
        <v>29</v>
      </c>
      <c r="BA55" s="136"/>
      <c r="BB55" s="19" t="s">
        <v>32</v>
      </c>
      <c r="BC55" s="19" t="s">
        <v>10</v>
      </c>
      <c r="BD55" s="146" t="s">
        <v>10</v>
      </c>
    </row>
    <row r="56" spans="2:56" ht="15.75" thickBot="1">
      <c r="B56" s="60" t="s">
        <v>10</v>
      </c>
      <c r="C56" s="49" t="s">
        <v>10</v>
      </c>
      <c r="D56" s="61" t="s">
        <v>12</v>
      </c>
      <c r="E56" s="5"/>
      <c r="F56" s="65" t="s">
        <v>4</v>
      </c>
      <c r="G56" s="65" t="s">
        <v>5</v>
      </c>
      <c r="H56" s="65" t="s">
        <v>6</v>
      </c>
      <c r="I56" s="65" t="s">
        <v>7</v>
      </c>
      <c r="J56" s="65" t="s">
        <v>9</v>
      </c>
      <c r="K56" s="65" t="s">
        <v>13</v>
      </c>
      <c r="L56" s="4"/>
      <c r="M56" s="67" t="s">
        <v>12</v>
      </c>
      <c r="N56" s="68" t="s">
        <v>46</v>
      </c>
      <c r="O56" s="3"/>
      <c r="P56" s="49" t="s">
        <v>3</v>
      </c>
      <c r="Q56" s="5"/>
      <c r="R56" s="49" t="s">
        <v>23</v>
      </c>
      <c r="S56" s="53" t="s">
        <v>16</v>
      </c>
      <c r="T56" s="49" t="s">
        <v>17</v>
      </c>
      <c r="U56" s="49" t="s">
        <v>45</v>
      </c>
      <c r="V56" s="49" t="s">
        <v>63</v>
      </c>
      <c r="W56" s="72" t="s">
        <v>21</v>
      </c>
      <c r="X56" s="5" t="s">
        <v>10</v>
      </c>
      <c r="Y56" s="713" t="s">
        <v>26</v>
      </c>
      <c r="Z56" s="714"/>
      <c r="AA56" s="714"/>
      <c r="AB56" s="715"/>
      <c r="AC56" s="39" t="s">
        <v>13</v>
      </c>
      <c r="AD56" s="8"/>
      <c r="AE56" s="716" t="s">
        <v>56</v>
      </c>
      <c r="AF56" s="717"/>
      <c r="AG56" s="717"/>
      <c r="AH56" s="82" t="s">
        <v>58</v>
      </c>
      <c r="AI56" s="5"/>
      <c r="AJ56" s="48" t="s">
        <v>33</v>
      </c>
      <c r="AK56" s="85" t="s">
        <v>27</v>
      </c>
      <c r="AL56" s="48" t="s">
        <v>35</v>
      </c>
      <c r="AM56" s="48" t="s">
        <v>36</v>
      </c>
      <c r="AN56" s="49" t="s">
        <v>40</v>
      </c>
      <c r="AO56" s="20"/>
      <c r="AP56" s="51"/>
      <c r="AQ56" s="52"/>
      <c r="AR56" s="53"/>
      <c r="AS56" s="51" t="s">
        <v>50</v>
      </c>
      <c r="AT56" s="336" t="s">
        <v>390</v>
      </c>
      <c r="AU56" s="53"/>
      <c r="AV56" s="5"/>
      <c r="AW56" s="76" t="s">
        <v>19</v>
      </c>
      <c r="AX56" s="72" t="s">
        <v>19</v>
      </c>
      <c r="AY56" s="49" t="s">
        <v>37</v>
      </c>
      <c r="AZ56" s="49" t="s">
        <v>38</v>
      </c>
      <c r="BA56" s="5"/>
      <c r="BB56" s="4" t="s">
        <v>19</v>
      </c>
      <c r="BC56" s="4" t="s">
        <v>37</v>
      </c>
      <c r="BD56" s="147" t="s">
        <v>38</v>
      </c>
    </row>
    <row r="57" spans="2:56" ht="15.75" thickBot="1">
      <c r="B57" s="62"/>
      <c r="C57" s="63"/>
      <c r="D57" s="64" t="s">
        <v>10</v>
      </c>
      <c r="E57" s="111"/>
      <c r="F57" s="148"/>
      <c r="G57" s="148"/>
      <c r="H57" s="148"/>
      <c r="I57" s="148" t="s">
        <v>8</v>
      </c>
      <c r="J57" s="148"/>
      <c r="K57" s="148"/>
      <c r="L57" s="16"/>
      <c r="M57" s="104" t="s">
        <v>20</v>
      </c>
      <c r="N57" s="148" t="s">
        <v>11</v>
      </c>
      <c r="O57" s="16"/>
      <c r="P57" s="63" t="s">
        <v>10</v>
      </c>
      <c r="Q57" s="111"/>
      <c r="R57" s="63"/>
      <c r="S57" s="149"/>
      <c r="T57" s="63"/>
      <c r="U57" s="63"/>
      <c r="V57" s="63" t="s">
        <v>18</v>
      </c>
      <c r="W57" s="150" t="s">
        <v>22</v>
      </c>
      <c r="X57" s="111"/>
      <c r="Y57" s="151" t="s">
        <v>16</v>
      </c>
      <c r="Z57" s="151" t="s">
        <v>17</v>
      </c>
      <c r="AA57" s="152" t="s">
        <v>25</v>
      </c>
      <c r="AB57" s="79" t="s">
        <v>28</v>
      </c>
      <c r="AC57" s="153"/>
      <c r="AD57" s="111"/>
      <c r="AE57" s="154" t="s">
        <v>16</v>
      </c>
      <c r="AF57" s="155" t="s">
        <v>17</v>
      </c>
      <c r="AG57" s="80" t="s">
        <v>28</v>
      </c>
      <c r="AH57" s="81" t="s">
        <v>28</v>
      </c>
      <c r="AI57" s="156"/>
      <c r="AJ57" s="63" t="s">
        <v>34</v>
      </c>
      <c r="AK57" s="157" t="s">
        <v>34</v>
      </c>
      <c r="AL57" s="63" t="s">
        <v>34</v>
      </c>
      <c r="AM57" s="63" t="s">
        <v>34</v>
      </c>
      <c r="AN57" s="63" t="s">
        <v>34</v>
      </c>
      <c r="AO57" s="111"/>
      <c r="AP57" s="158" t="s">
        <v>70</v>
      </c>
      <c r="AQ57" s="159" t="s">
        <v>69</v>
      </c>
      <c r="AR57" s="160" t="s">
        <v>71</v>
      </c>
      <c r="AS57" s="161" t="s">
        <v>48</v>
      </c>
      <c r="AT57" s="159" t="s">
        <v>47</v>
      </c>
      <c r="AU57" s="160" t="s">
        <v>49</v>
      </c>
      <c r="AV57" s="111"/>
      <c r="AW57" s="162" t="s">
        <v>29</v>
      </c>
      <c r="AX57" s="150" t="s">
        <v>29</v>
      </c>
      <c r="AY57" s="63"/>
      <c r="AZ57" s="63"/>
      <c r="BA57" s="111"/>
      <c r="BB57" s="163">
        <v>1</v>
      </c>
      <c r="BC57" s="164">
        <v>0</v>
      </c>
      <c r="BD57" s="115" t="s">
        <v>41</v>
      </c>
    </row>
    <row r="58" spans="2:56" ht="16.5" thickBot="1">
      <c r="B58" s="17">
        <v>41341</v>
      </c>
      <c r="C58" s="15" t="s">
        <v>0</v>
      </c>
      <c r="D58" s="19">
        <v>8</v>
      </c>
      <c r="E58" s="6"/>
      <c r="F58" s="363">
        <v>0</v>
      </c>
      <c r="G58" s="19">
        <v>0</v>
      </c>
      <c r="H58" s="19">
        <v>0</v>
      </c>
      <c r="I58" s="19">
        <v>0</v>
      </c>
      <c r="J58" s="19">
        <v>0</v>
      </c>
      <c r="K58" s="19">
        <f>SUM(F58:J58)</f>
        <v>0</v>
      </c>
      <c r="L58" s="6"/>
      <c r="M58" s="363">
        <v>0</v>
      </c>
      <c r="N58" s="19">
        <v>1.5</v>
      </c>
      <c r="O58" s="6"/>
      <c r="P58" s="376">
        <f>D58-(M58+N58)</f>
        <v>6.5</v>
      </c>
      <c r="Q58" s="6"/>
      <c r="R58" s="375" t="s">
        <v>66</v>
      </c>
      <c r="S58" s="213">
        <v>0.184</v>
      </c>
      <c r="T58" s="213">
        <v>0.183</v>
      </c>
      <c r="U58" s="23">
        <f>S58+T58</f>
        <v>0.36699999999999999</v>
      </c>
      <c r="V58" s="223">
        <v>85</v>
      </c>
      <c r="W58" s="91">
        <f>P58*V58</f>
        <v>552.5</v>
      </c>
      <c r="X58" s="6"/>
      <c r="Y58" s="379">
        <v>570</v>
      </c>
      <c r="Z58" s="380">
        <v>570</v>
      </c>
      <c r="AA58" s="380">
        <v>0</v>
      </c>
      <c r="AB58" s="380">
        <v>0</v>
      </c>
      <c r="AC58" s="381">
        <v>570</v>
      </c>
      <c r="AD58" s="197">
        <v>350</v>
      </c>
      <c r="AE58" s="379">
        <v>22</v>
      </c>
      <c r="AF58" s="380">
        <v>23</v>
      </c>
      <c r="AG58" s="380">
        <v>0</v>
      </c>
      <c r="AH58" s="380">
        <v>22</v>
      </c>
      <c r="AI58" s="5"/>
      <c r="AJ58" s="57">
        <f>AC58*U58</f>
        <v>209.19</v>
      </c>
      <c r="AK58" s="171">
        <v>8.3000000000000007</v>
      </c>
      <c r="AL58" s="19">
        <v>6.2</v>
      </c>
      <c r="AM58" s="19">
        <v>0</v>
      </c>
      <c r="AN58" s="91">
        <f>AK58+AM58</f>
        <v>8.3000000000000007</v>
      </c>
      <c r="AO58" s="338" t="e">
        <f>#REF!</f>
        <v>#REF!</v>
      </c>
      <c r="AP58" s="11">
        <v>0</v>
      </c>
      <c r="AQ58" s="11">
        <v>10</v>
      </c>
      <c r="AR58" s="387">
        <f>100- ((AP58+AQ58)/(AC58*2))*100</f>
        <v>99.122807017543863</v>
      </c>
      <c r="AS58" s="388">
        <v>672</v>
      </c>
      <c r="AT58" s="172">
        <f>AJ58+AK58+AL58+AM58</f>
        <v>223.69</v>
      </c>
      <c r="AU58" s="172">
        <f>AS58-AT58</f>
        <v>448.31</v>
      </c>
      <c r="AV58" s="5"/>
      <c r="AW58" s="57">
        <f>(AC58/W58)*100</f>
        <v>103.16742081447966</v>
      </c>
      <c r="AX58" s="19" t="s">
        <v>59</v>
      </c>
      <c r="AY58" s="91">
        <f>(AK58/(AJ58+AK58))*100</f>
        <v>3.8162674145937747</v>
      </c>
      <c r="AZ58" s="19">
        <f>(AN58/AJ58)*100</f>
        <v>3.9676848797743682</v>
      </c>
      <c r="BA58" s="6"/>
      <c r="BB58" s="363" t="s">
        <v>97</v>
      </c>
      <c r="BC58" s="19" t="s">
        <v>76</v>
      </c>
      <c r="BD58" s="19" t="s">
        <v>76</v>
      </c>
    </row>
    <row r="59" spans="2:56" ht="15.75">
      <c r="B59" s="374" t="s">
        <v>121</v>
      </c>
      <c r="C59" s="2"/>
      <c r="D59" s="2"/>
      <c r="E59" s="6"/>
      <c r="F59" s="375"/>
      <c r="G59" s="2"/>
      <c r="H59" s="2"/>
      <c r="I59" s="2"/>
      <c r="J59" s="2"/>
      <c r="K59" s="2"/>
      <c r="L59" s="6"/>
      <c r="M59" s="375"/>
      <c r="N59" s="2"/>
      <c r="O59" s="6"/>
      <c r="P59" s="520">
        <f>D58-M58-N58-K58</f>
        <v>6.5</v>
      </c>
      <c r="Q59" s="6"/>
      <c r="R59" s="375"/>
      <c r="S59" s="213"/>
      <c r="T59" s="213"/>
      <c r="U59" s="23"/>
      <c r="V59" s="223"/>
      <c r="W59" s="517">
        <f>(P58-K58)*V58</f>
        <v>552.5</v>
      </c>
      <c r="X59" s="289"/>
      <c r="Y59" s="382"/>
      <c r="Z59" s="383"/>
      <c r="AA59" s="383"/>
      <c r="AB59" s="383"/>
      <c r="AC59" s="384"/>
      <c r="AD59" s="122"/>
      <c r="AE59" s="382"/>
      <c r="AF59" s="383"/>
      <c r="AG59" s="383"/>
      <c r="AH59" s="383"/>
      <c r="AI59" s="20"/>
      <c r="AJ59" s="436"/>
      <c r="AK59" s="386"/>
      <c r="AL59" s="378"/>
      <c r="AM59" s="378"/>
      <c r="AN59" s="378"/>
      <c r="AO59" s="289"/>
      <c r="AP59" s="347"/>
      <c r="AQ59" s="347"/>
      <c r="AR59" s="373"/>
      <c r="AS59" s="389"/>
      <c r="AT59" s="386"/>
      <c r="AU59" s="386"/>
      <c r="AV59" s="20"/>
      <c r="AW59" s="518">
        <f>((AC58+AC59)/W59)*100</f>
        <v>103.16742081447966</v>
      </c>
      <c r="AX59" s="378"/>
      <c r="AY59" s="378"/>
      <c r="AZ59" s="378"/>
      <c r="BA59" s="289"/>
      <c r="BB59" s="375"/>
      <c r="BC59" s="2"/>
      <c r="BD59" s="2"/>
    </row>
    <row r="60" spans="2:56" ht="15.75" thickBot="1"/>
    <row r="61" spans="2:56">
      <c r="B61" s="57" t="s">
        <v>42</v>
      </c>
      <c r="C61" s="58" t="s">
        <v>2</v>
      </c>
      <c r="D61" s="59" t="s">
        <v>2</v>
      </c>
      <c r="E61" s="136"/>
      <c r="F61" s="718" t="s">
        <v>14</v>
      </c>
      <c r="G61" s="719"/>
      <c r="H61" s="719"/>
      <c r="I61" s="719"/>
      <c r="J61" s="719"/>
      <c r="K61" s="720"/>
      <c r="L61" s="19"/>
      <c r="M61" s="721" t="s">
        <v>43</v>
      </c>
      <c r="N61" s="722"/>
      <c r="O61" s="19"/>
      <c r="P61" s="91" t="s">
        <v>12</v>
      </c>
      <c r="Q61" s="136"/>
      <c r="R61" s="91" t="s">
        <v>24</v>
      </c>
      <c r="S61" s="718" t="s">
        <v>44</v>
      </c>
      <c r="T61" s="719"/>
      <c r="U61" s="720"/>
      <c r="V61" s="91" t="s">
        <v>39</v>
      </c>
      <c r="W61" s="137" t="s">
        <v>19</v>
      </c>
      <c r="X61" s="136" t="s">
        <v>10</v>
      </c>
      <c r="Y61" s="723" t="s">
        <v>15</v>
      </c>
      <c r="Z61" s="724"/>
      <c r="AA61" s="724"/>
      <c r="AB61" s="724"/>
      <c r="AC61" s="138" t="s">
        <v>19</v>
      </c>
      <c r="AD61" s="139"/>
      <c r="AE61" s="725" t="s">
        <v>55</v>
      </c>
      <c r="AF61" s="726"/>
      <c r="AG61" s="726"/>
      <c r="AH61" s="140" t="s">
        <v>57</v>
      </c>
      <c r="AI61" s="136"/>
      <c r="AJ61" s="141" t="s">
        <v>51</v>
      </c>
      <c r="AK61" s="142"/>
      <c r="AL61" s="143"/>
      <c r="AM61" s="144"/>
      <c r="AN61" s="91" t="s">
        <v>13</v>
      </c>
      <c r="AO61" s="136"/>
      <c r="AP61" s="743" t="s">
        <v>68</v>
      </c>
      <c r="AQ61" s="744"/>
      <c r="AR61" s="745"/>
      <c r="AS61" s="743" t="s">
        <v>52</v>
      </c>
      <c r="AT61" s="744"/>
      <c r="AU61" s="745"/>
      <c r="AV61" s="136"/>
      <c r="AW61" s="145" t="s">
        <v>32</v>
      </c>
      <c r="AX61" s="137" t="s">
        <v>32</v>
      </c>
      <c r="AY61" s="91" t="s">
        <v>29</v>
      </c>
      <c r="AZ61" s="91" t="s">
        <v>29</v>
      </c>
      <c r="BA61" s="136"/>
      <c r="BB61" s="19" t="s">
        <v>32</v>
      </c>
      <c r="BC61" s="19" t="s">
        <v>10</v>
      </c>
      <c r="BD61" s="146" t="s">
        <v>10</v>
      </c>
    </row>
    <row r="62" spans="2:56" ht="15.75" thickBot="1">
      <c r="B62" s="60" t="s">
        <v>10</v>
      </c>
      <c r="C62" s="49" t="s">
        <v>10</v>
      </c>
      <c r="D62" s="61" t="s">
        <v>12</v>
      </c>
      <c r="E62" s="5"/>
      <c r="F62" s="65" t="s">
        <v>4</v>
      </c>
      <c r="G62" s="65" t="s">
        <v>5</v>
      </c>
      <c r="H62" s="65" t="s">
        <v>6</v>
      </c>
      <c r="I62" s="65" t="s">
        <v>7</v>
      </c>
      <c r="J62" s="65" t="s">
        <v>9</v>
      </c>
      <c r="K62" s="65" t="s">
        <v>13</v>
      </c>
      <c r="L62" s="4"/>
      <c r="M62" s="67" t="s">
        <v>12</v>
      </c>
      <c r="N62" s="68" t="s">
        <v>46</v>
      </c>
      <c r="O62" s="3"/>
      <c r="P62" s="49" t="s">
        <v>3</v>
      </c>
      <c r="Q62" s="5"/>
      <c r="R62" s="49" t="s">
        <v>23</v>
      </c>
      <c r="S62" s="53" t="s">
        <v>16</v>
      </c>
      <c r="T62" s="49" t="s">
        <v>17</v>
      </c>
      <c r="U62" s="49" t="s">
        <v>45</v>
      </c>
      <c r="V62" s="49" t="s">
        <v>63</v>
      </c>
      <c r="W62" s="72" t="s">
        <v>21</v>
      </c>
      <c r="X62" s="5" t="s">
        <v>10</v>
      </c>
      <c r="Y62" s="713" t="s">
        <v>26</v>
      </c>
      <c r="Z62" s="714"/>
      <c r="AA62" s="714"/>
      <c r="AB62" s="715"/>
      <c r="AC62" s="39" t="s">
        <v>13</v>
      </c>
      <c r="AD62" s="8"/>
      <c r="AE62" s="716" t="s">
        <v>56</v>
      </c>
      <c r="AF62" s="717"/>
      <c r="AG62" s="717"/>
      <c r="AH62" s="82" t="s">
        <v>58</v>
      </c>
      <c r="AI62" s="5"/>
      <c r="AJ62" s="48" t="s">
        <v>33</v>
      </c>
      <c r="AK62" s="85" t="s">
        <v>27</v>
      </c>
      <c r="AL62" s="48" t="s">
        <v>35</v>
      </c>
      <c r="AM62" s="48" t="s">
        <v>36</v>
      </c>
      <c r="AN62" s="49" t="s">
        <v>40</v>
      </c>
      <c r="AO62" s="20"/>
      <c r="AP62" s="51"/>
      <c r="AQ62" s="52"/>
      <c r="AR62" s="53"/>
      <c r="AS62" s="51" t="s">
        <v>50</v>
      </c>
      <c r="AT62" s="336" t="s">
        <v>416</v>
      </c>
      <c r="AU62" s="53"/>
      <c r="AV62" s="5"/>
      <c r="AW62" s="76" t="s">
        <v>19</v>
      </c>
      <c r="AX62" s="72" t="s">
        <v>19</v>
      </c>
      <c r="AY62" s="49" t="s">
        <v>37</v>
      </c>
      <c r="AZ62" s="49" t="s">
        <v>38</v>
      </c>
      <c r="BA62" s="5"/>
      <c r="BB62" s="4" t="s">
        <v>19</v>
      </c>
      <c r="BC62" s="4" t="s">
        <v>37</v>
      </c>
      <c r="BD62" s="147" t="s">
        <v>38</v>
      </c>
    </row>
    <row r="63" spans="2:56" ht="15.75" thickBot="1">
      <c r="B63" s="62"/>
      <c r="C63" s="63"/>
      <c r="D63" s="64" t="s">
        <v>10</v>
      </c>
      <c r="E63" s="111"/>
      <c r="F63" s="148"/>
      <c r="G63" s="148"/>
      <c r="H63" s="148"/>
      <c r="I63" s="148" t="s">
        <v>8</v>
      </c>
      <c r="J63" s="148"/>
      <c r="K63" s="148"/>
      <c r="L63" s="16"/>
      <c r="M63" s="104" t="s">
        <v>20</v>
      </c>
      <c r="N63" s="148" t="s">
        <v>11</v>
      </c>
      <c r="O63" s="16"/>
      <c r="P63" s="63" t="s">
        <v>10</v>
      </c>
      <c r="Q63" s="111"/>
      <c r="R63" s="63"/>
      <c r="S63" s="149"/>
      <c r="T63" s="63"/>
      <c r="U63" s="63"/>
      <c r="V63" s="63" t="s">
        <v>18</v>
      </c>
      <c r="W63" s="150" t="s">
        <v>22</v>
      </c>
      <c r="X63" s="111"/>
      <c r="Y63" s="151" t="s">
        <v>16</v>
      </c>
      <c r="Z63" s="151" t="s">
        <v>17</v>
      </c>
      <c r="AA63" s="152" t="s">
        <v>25</v>
      </c>
      <c r="AB63" s="79" t="s">
        <v>28</v>
      </c>
      <c r="AC63" s="153"/>
      <c r="AD63" s="111"/>
      <c r="AE63" s="154" t="s">
        <v>16</v>
      </c>
      <c r="AF63" s="155" t="s">
        <v>17</v>
      </c>
      <c r="AG63" s="80" t="s">
        <v>28</v>
      </c>
      <c r="AH63" s="81" t="s">
        <v>28</v>
      </c>
      <c r="AI63" s="156"/>
      <c r="AJ63" s="63" t="s">
        <v>34</v>
      </c>
      <c r="AK63" s="157" t="s">
        <v>34</v>
      </c>
      <c r="AL63" s="63" t="s">
        <v>34</v>
      </c>
      <c r="AM63" s="63" t="s">
        <v>34</v>
      </c>
      <c r="AN63" s="63" t="s">
        <v>34</v>
      </c>
      <c r="AO63" s="111"/>
      <c r="AP63" s="158" t="s">
        <v>70</v>
      </c>
      <c r="AQ63" s="159" t="s">
        <v>69</v>
      </c>
      <c r="AR63" s="160" t="s">
        <v>71</v>
      </c>
      <c r="AS63" s="161" t="s">
        <v>48</v>
      </c>
      <c r="AT63" s="159" t="s">
        <v>47</v>
      </c>
      <c r="AU63" s="160" t="s">
        <v>49</v>
      </c>
      <c r="AV63" s="111"/>
      <c r="AW63" s="162" t="s">
        <v>29</v>
      </c>
      <c r="AX63" s="150" t="s">
        <v>29</v>
      </c>
      <c r="AY63" s="63"/>
      <c r="AZ63" s="63"/>
      <c r="BA63" s="111"/>
      <c r="BB63" s="163">
        <v>1</v>
      </c>
      <c r="BC63" s="164">
        <v>0</v>
      </c>
      <c r="BD63" s="115" t="s">
        <v>41</v>
      </c>
    </row>
    <row r="64" spans="2:56" ht="16.5" thickBot="1">
      <c r="B64" s="17">
        <v>41341</v>
      </c>
      <c r="C64" s="15" t="s">
        <v>1</v>
      </c>
      <c r="D64" s="19">
        <v>7.5</v>
      </c>
      <c r="E64" s="6"/>
      <c r="F64" s="363">
        <v>0</v>
      </c>
      <c r="G64" s="19">
        <v>0</v>
      </c>
      <c r="H64" s="19">
        <v>0</v>
      </c>
      <c r="I64" s="19">
        <v>0</v>
      </c>
      <c r="J64" s="19">
        <v>0.16600000000000001</v>
      </c>
      <c r="K64" s="19">
        <f>SUM(F64:J64)</f>
        <v>0.16600000000000001</v>
      </c>
      <c r="L64" s="6"/>
      <c r="M64" s="363">
        <v>4.5</v>
      </c>
      <c r="N64" s="19">
        <v>0</v>
      </c>
      <c r="O64" s="6"/>
      <c r="P64" s="376">
        <f>D64-(M64+N64)</f>
        <v>3</v>
      </c>
      <c r="Q64" s="6"/>
      <c r="R64" s="375" t="s">
        <v>111</v>
      </c>
      <c r="S64" s="213">
        <v>0.124</v>
      </c>
      <c r="T64" s="213">
        <v>0.12</v>
      </c>
      <c r="U64" s="23">
        <f>S64+T64</f>
        <v>0.24399999999999999</v>
      </c>
      <c r="V64" s="223">
        <v>70</v>
      </c>
      <c r="W64" s="91">
        <f>P64*V64</f>
        <v>210</v>
      </c>
      <c r="X64" s="6"/>
      <c r="Y64" s="379">
        <v>220</v>
      </c>
      <c r="Z64" s="380">
        <v>220</v>
      </c>
      <c r="AA64" s="380">
        <v>0</v>
      </c>
      <c r="AB64" s="380">
        <v>0</v>
      </c>
      <c r="AC64" s="381">
        <v>220</v>
      </c>
      <c r="AD64" s="197">
        <v>350</v>
      </c>
      <c r="AE64" s="379">
        <v>8</v>
      </c>
      <c r="AF64" s="380">
        <v>8</v>
      </c>
      <c r="AG64" s="380">
        <v>0</v>
      </c>
      <c r="AH64" s="380">
        <v>8</v>
      </c>
      <c r="AI64" s="5"/>
      <c r="AJ64" s="57">
        <f>AC64*U64</f>
        <v>53.68</v>
      </c>
      <c r="AK64" s="171">
        <v>2</v>
      </c>
      <c r="AL64" s="19">
        <v>3</v>
      </c>
      <c r="AM64" s="19">
        <v>0</v>
      </c>
      <c r="AN64" s="91">
        <f>AK64+AM64</f>
        <v>2</v>
      </c>
      <c r="AO64" s="338" t="e">
        <f>#REF!</f>
        <v>#REF!</v>
      </c>
      <c r="AP64" s="11">
        <v>0</v>
      </c>
      <c r="AQ64" s="11">
        <v>10</v>
      </c>
      <c r="AR64" s="387">
        <f>100- ((AP64+AQ64)/(AC64*2))*100</f>
        <v>97.727272727272734</v>
      </c>
      <c r="AS64" s="388">
        <f>AU31</f>
        <v>318.67399999999998</v>
      </c>
      <c r="AT64" s="172">
        <f>AJ64+AK64+AL64+AM64</f>
        <v>58.68</v>
      </c>
      <c r="AU64" s="172">
        <f>AS64-AT64</f>
        <v>259.99399999999997</v>
      </c>
      <c r="AV64" s="5"/>
      <c r="AW64" s="57">
        <f>(AC64/W64)*100</f>
        <v>104.76190476190477</v>
      </c>
      <c r="AX64" s="19" t="s">
        <v>59</v>
      </c>
      <c r="AY64" s="91">
        <f>(AK64/(AJ64+AK64))*100</f>
        <v>3.5919540229885056</v>
      </c>
      <c r="AZ64" s="19">
        <f>(AN64/AJ64)*100</f>
        <v>3.7257824143070044</v>
      </c>
      <c r="BA64" s="6"/>
      <c r="BB64" s="363" t="s">
        <v>97</v>
      </c>
      <c r="BC64" s="19" t="s">
        <v>76</v>
      </c>
      <c r="BD64" s="19" t="s">
        <v>76</v>
      </c>
    </row>
    <row r="65" spans="2:56" ht="15.75">
      <c r="B65" s="374" t="s">
        <v>137</v>
      </c>
      <c r="C65" s="2"/>
      <c r="D65" s="2"/>
      <c r="E65" s="6"/>
      <c r="F65" s="375"/>
      <c r="G65" s="2"/>
      <c r="H65" s="2"/>
      <c r="I65" s="2"/>
      <c r="J65" s="2"/>
      <c r="K65" s="2"/>
      <c r="L65" s="6"/>
      <c r="M65" s="375"/>
      <c r="N65" s="2"/>
      <c r="O65" s="6"/>
      <c r="P65" s="520">
        <f>D64-M64-N64-K64</f>
        <v>2.8340000000000001</v>
      </c>
      <c r="Q65" s="6"/>
      <c r="R65" s="375"/>
      <c r="S65" s="213"/>
      <c r="T65" s="213"/>
      <c r="U65" s="23"/>
      <c r="V65" s="223"/>
      <c r="W65" s="517">
        <f>(P64-K64)*V64</f>
        <v>198.38</v>
      </c>
      <c r="X65" s="289"/>
      <c r="Y65" s="382"/>
      <c r="Z65" s="383"/>
      <c r="AA65" s="383"/>
      <c r="AB65" s="383"/>
      <c r="AC65" s="384"/>
      <c r="AD65" s="122"/>
      <c r="AE65" s="382"/>
      <c r="AF65" s="383"/>
      <c r="AG65" s="383"/>
      <c r="AH65" s="383"/>
      <c r="AI65" s="20"/>
      <c r="AJ65" s="436"/>
      <c r="AK65" s="386"/>
      <c r="AL65" s="378"/>
      <c r="AM65" s="378"/>
      <c r="AN65" s="378"/>
      <c r="AO65" s="289"/>
      <c r="AP65" s="347"/>
      <c r="AQ65" s="347"/>
      <c r="AR65" s="373"/>
      <c r="AS65" s="389"/>
      <c r="AT65" s="386"/>
      <c r="AU65" s="386"/>
      <c r="AV65" s="20"/>
      <c r="AW65" s="518">
        <f>((AC64+AC65)/W65)*100</f>
        <v>110.8982760358907</v>
      </c>
      <c r="AX65" s="378"/>
      <c r="AY65" s="378"/>
      <c r="AZ65" s="378"/>
      <c r="BA65" s="289"/>
      <c r="BB65" s="375"/>
      <c r="BC65" s="2"/>
      <c r="BD65" s="2"/>
    </row>
    <row r="66" spans="2:56" ht="15.75" thickBot="1"/>
    <row r="67" spans="2:56" ht="16.5" thickBot="1">
      <c r="B67" s="17">
        <v>41342</v>
      </c>
      <c r="C67" s="15" t="s">
        <v>0</v>
      </c>
      <c r="D67" s="19">
        <v>8</v>
      </c>
      <c r="E67" s="6"/>
      <c r="F67" s="363">
        <v>0</v>
      </c>
      <c r="G67" s="19">
        <v>0</v>
      </c>
      <c r="H67" s="19">
        <v>0</v>
      </c>
      <c r="I67" s="19">
        <v>0</v>
      </c>
      <c r="J67" s="19">
        <v>0</v>
      </c>
      <c r="K67" s="19">
        <f>SUM(F67:J67)</f>
        <v>0</v>
      </c>
      <c r="L67" s="6"/>
      <c r="M67" s="363">
        <v>0</v>
      </c>
      <c r="N67" s="19">
        <v>0</v>
      </c>
      <c r="O67" s="6"/>
      <c r="P67" s="376">
        <f>D67-(M67+N67)</f>
        <v>8</v>
      </c>
      <c r="Q67" s="6"/>
      <c r="R67" s="375" t="s">
        <v>111</v>
      </c>
      <c r="S67" s="213">
        <v>0.124</v>
      </c>
      <c r="T67" s="213">
        <v>0.12</v>
      </c>
      <c r="U67" s="23">
        <f>S67+T67</f>
        <v>0.24399999999999999</v>
      </c>
      <c r="V67" s="223">
        <v>70</v>
      </c>
      <c r="W67" s="91">
        <f>P67*V67</f>
        <v>560</v>
      </c>
      <c r="X67" s="6"/>
      <c r="Y67" s="379">
        <v>516</v>
      </c>
      <c r="Z67" s="380">
        <v>516</v>
      </c>
      <c r="AA67" s="380">
        <v>0</v>
      </c>
      <c r="AB67" s="380">
        <v>0</v>
      </c>
      <c r="AC67" s="381">
        <v>516</v>
      </c>
      <c r="AD67" s="197">
        <v>350</v>
      </c>
      <c r="AE67" s="379">
        <v>30</v>
      </c>
      <c r="AF67" s="380">
        <v>29</v>
      </c>
      <c r="AG67" s="380">
        <v>0</v>
      </c>
      <c r="AH67" s="380">
        <v>29</v>
      </c>
      <c r="AI67" s="5"/>
      <c r="AJ67" s="57">
        <f>AC67*U67</f>
        <v>125.904</v>
      </c>
      <c r="AK67" s="171">
        <v>7.3</v>
      </c>
      <c r="AL67" s="19">
        <v>6.1</v>
      </c>
      <c r="AM67" s="19">
        <v>0</v>
      </c>
      <c r="AN67" s="91">
        <f>AK67+AM67</f>
        <v>7.3</v>
      </c>
      <c r="AO67" s="338" t="e">
        <f>#REF!</f>
        <v>#REF!</v>
      </c>
      <c r="AP67" s="11">
        <v>0</v>
      </c>
      <c r="AQ67" s="11">
        <v>10</v>
      </c>
      <c r="AR67" s="387">
        <f>100- ((AP67+AQ67)/(AC67*2))*100</f>
        <v>99.031007751937977</v>
      </c>
      <c r="AS67" s="388">
        <f>AU64</f>
        <v>259.99399999999997</v>
      </c>
      <c r="AT67" s="172">
        <f>AJ67+AK67+AL67+AM67</f>
        <v>139.304</v>
      </c>
      <c r="AU67" s="172">
        <f>AS67-AT67</f>
        <v>120.68999999999997</v>
      </c>
      <c r="AV67" s="5"/>
      <c r="AW67" s="57">
        <f>(AC67/W67)*100</f>
        <v>92.142857142857139</v>
      </c>
      <c r="AX67" s="19" t="s">
        <v>59</v>
      </c>
      <c r="AY67" s="91">
        <f>(AK67/(AJ67+AK67))*100</f>
        <v>5.4803159064292357</v>
      </c>
      <c r="AZ67" s="19">
        <f>(AN67/AJ67)*100</f>
        <v>5.7980683695514044</v>
      </c>
      <c r="BA67" s="6"/>
      <c r="BB67" s="363" t="s">
        <v>76</v>
      </c>
      <c r="BC67" s="19" t="s">
        <v>76</v>
      </c>
      <c r="BD67" s="19" t="s">
        <v>76</v>
      </c>
    </row>
    <row r="68" spans="2:56" ht="15.75">
      <c r="B68" s="374" t="s">
        <v>121</v>
      </c>
      <c r="C68" s="2"/>
      <c r="D68" s="2"/>
      <c r="E68" s="6"/>
      <c r="F68" s="375"/>
      <c r="G68" s="2"/>
      <c r="H68" s="2"/>
      <c r="I68" s="2"/>
      <c r="J68" s="2"/>
      <c r="K68" s="2"/>
      <c r="L68" s="6"/>
      <c r="M68" s="375"/>
      <c r="N68" s="2"/>
      <c r="O68" s="6"/>
      <c r="P68" s="520">
        <f>D67-M67-N67-K67</f>
        <v>8</v>
      </c>
      <c r="Q68" s="6"/>
      <c r="R68" s="375"/>
      <c r="S68" s="213"/>
      <c r="T68" s="213"/>
      <c r="U68" s="23"/>
      <c r="V68" s="223"/>
      <c r="W68" s="517">
        <f>(P67-K67)*V67</f>
        <v>560</v>
      </c>
      <c r="X68" s="289"/>
      <c r="Y68" s="382"/>
      <c r="Z68" s="383"/>
      <c r="AA68" s="383"/>
      <c r="AB68" s="383"/>
      <c r="AC68" s="384"/>
      <c r="AD68" s="122"/>
      <c r="AE68" s="382"/>
      <c r="AF68" s="383"/>
      <c r="AG68" s="383"/>
      <c r="AH68" s="383"/>
      <c r="AI68" s="20"/>
      <c r="AJ68" s="436"/>
      <c r="AK68" s="386"/>
      <c r="AL68" s="378"/>
      <c r="AM68" s="378"/>
      <c r="AN68" s="378"/>
      <c r="AO68" s="289"/>
      <c r="AP68" s="347"/>
      <c r="AQ68" s="347"/>
      <c r="AR68" s="373"/>
      <c r="AS68" s="389"/>
      <c r="AT68" s="386"/>
      <c r="AU68" s="386"/>
      <c r="AV68" s="20"/>
      <c r="AW68" s="518">
        <f>((AC67+AC68)/W68)*100</f>
        <v>92.142857142857139</v>
      </c>
      <c r="AX68" s="378"/>
      <c r="AY68" s="378"/>
      <c r="AZ68" s="378"/>
      <c r="BA68" s="289"/>
      <c r="BB68" s="375"/>
      <c r="BC68" s="2"/>
      <c r="BD68" s="2"/>
    </row>
    <row r="69" spans="2:56" ht="15.75" thickBot="1"/>
    <row r="70" spans="2:56" ht="16.5" thickBot="1">
      <c r="B70" s="17">
        <v>41342</v>
      </c>
      <c r="C70" s="15" t="s">
        <v>1</v>
      </c>
      <c r="D70" s="19">
        <v>7.5</v>
      </c>
      <c r="E70" s="6"/>
      <c r="F70" s="363">
        <v>0</v>
      </c>
      <c r="G70" s="19">
        <v>0</v>
      </c>
      <c r="H70" s="19">
        <v>0</v>
      </c>
      <c r="I70" s="19">
        <v>0</v>
      </c>
      <c r="J70" s="19">
        <v>0</v>
      </c>
      <c r="K70" s="19">
        <f>SUM(F70:J70)</f>
        <v>0</v>
      </c>
      <c r="L70" s="6"/>
      <c r="M70" s="363">
        <v>4.5</v>
      </c>
      <c r="N70" s="19">
        <v>0</v>
      </c>
      <c r="O70" s="6"/>
      <c r="P70" s="376">
        <f>D70-(M70+N70)</f>
        <v>3</v>
      </c>
      <c r="Q70" s="6"/>
      <c r="R70" s="375" t="s">
        <v>111</v>
      </c>
      <c r="S70" s="213">
        <v>0.124</v>
      </c>
      <c r="T70" s="213">
        <v>0.12</v>
      </c>
      <c r="U70" s="23">
        <f>S70+T70</f>
        <v>0.24399999999999999</v>
      </c>
      <c r="V70" s="223">
        <v>70</v>
      </c>
      <c r="W70" s="91">
        <f>P70*V70</f>
        <v>210</v>
      </c>
      <c r="X70" s="6"/>
      <c r="Y70" s="379">
        <v>352</v>
      </c>
      <c r="Z70" s="380">
        <v>352</v>
      </c>
      <c r="AA70" s="380">
        <v>0</v>
      </c>
      <c r="AB70" s="380">
        <v>0</v>
      </c>
      <c r="AC70" s="381">
        <v>352</v>
      </c>
      <c r="AD70" s="197">
        <v>350</v>
      </c>
      <c r="AE70" s="379">
        <v>0</v>
      </c>
      <c r="AF70" s="380">
        <v>0</v>
      </c>
      <c r="AG70" s="380">
        <v>0</v>
      </c>
      <c r="AH70" s="380">
        <v>0</v>
      </c>
      <c r="AI70" s="5"/>
      <c r="AJ70" s="57">
        <f>AC70*U70</f>
        <v>85.888000000000005</v>
      </c>
      <c r="AK70" s="171">
        <v>2</v>
      </c>
      <c r="AL70" s="19">
        <v>5.28</v>
      </c>
      <c r="AM70" s="19">
        <v>0</v>
      </c>
      <c r="AN70" s="91">
        <f>AK70+AM70</f>
        <v>2</v>
      </c>
      <c r="AO70" s="338" t="e">
        <f>#REF!</f>
        <v>#REF!</v>
      </c>
      <c r="AP70" s="11">
        <v>0</v>
      </c>
      <c r="AQ70" s="11">
        <v>10</v>
      </c>
      <c r="AR70" s="387">
        <f>100- ((AP70+AQ70)/(AC70*2))*100</f>
        <v>98.579545454545453</v>
      </c>
      <c r="AS70" s="388">
        <f>AU67</f>
        <v>120.68999999999997</v>
      </c>
      <c r="AT70" s="172">
        <f>AJ70+AK70+AL70+AM70</f>
        <v>93.168000000000006</v>
      </c>
      <c r="AU70" s="172">
        <f>AS70-AT70</f>
        <v>27.521999999999963</v>
      </c>
      <c r="AV70" s="5"/>
      <c r="AW70" s="57">
        <f>(AC70/W70)*100</f>
        <v>167.61904761904762</v>
      </c>
      <c r="AX70" s="19" t="s">
        <v>59</v>
      </c>
      <c r="AY70" s="91">
        <f>(AK70/(AJ70+AK70))*100</f>
        <v>2.2756235208447113</v>
      </c>
      <c r="AZ70" s="19">
        <f>(AN70/AJ70)*100</f>
        <v>2.3286140089418779</v>
      </c>
      <c r="BA70" s="6"/>
      <c r="BB70" s="363" t="s">
        <v>97</v>
      </c>
      <c r="BC70" s="19" t="s">
        <v>76</v>
      </c>
      <c r="BD70" s="19" t="s">
        <v>76</v>
      </c>
    </row>
    <row r="71" spans="2:56" ht="15.75">
      <c r="B71" s="374" t="s">
        <v>137</v>
      </c>
      <c r="C71" s="2"/>
      <c r="D71" s="2"/>
      <c r="E71" s="6"/>
      <c r="F71" s="375"/>
      <c r="G71" s="2"/>
      <c r="H71" s="2"/>
      <c r="I71" s="2"/>
      <c r="J71" s="2"/>
      <c r="K71" s="2"/>
      <c r="L71" s="6"/>
      <c r="M71" s="375"/>
      <c r="N71" s="2"/>
      <c r="O71" s="6"/>
      <c r="P71" s="520">
        <f>D70-M70-N70-K70</f>
        <v>3</v>
      </c>
      <c r="Q71" s="6"/>
      <c r="R71" s="375"/>
      <c r="S71" s="213"/>
      <c r="T71" s="213"/>
      <c r="U71" s="23"/>
      <c r="V71" s="223"/>
      <c r="W71" s="517">
        <f>(P70-K70)*V70</f>
        <v>210</v>
      </c>
      <c r="X71" s="289"/>
      <c r="Y71" s="382"/>
      <c r="Z71" s="383"/>
      <c r="AA71" s="383"/>
      <c r="AB71" s="383"/>
      <c r="AC71" s="384"/>
      <c r="AD71" s="122"/>
      <c r="AE71" s="382"/>
      <c r="AF71" s="383"/>
      <c r="AG71" s="383"/>
      <c r="AH71" s="383"/>
      <c r="AI71" s="20"/>
      <c r="AJ71" s="436"/>
      <c r="AK71" s="386"/>
      <c r="AL71" s="378"/>
      <c r="AM71" s="378"/>
      <c r="AN71" s="378"/>
      <c r="AO71" s="289"/>
      <c r="AP71" s="347"/>
      <c r="AQ71" s="347"/>
      <c r="AR71" s="373"/>
      <c r="AS71" s="389"/>
      <c r="AT71" s="386"/>
      <c r="AU71" s="386"/>
      <c r="AV71" s="20"/>
      <c r="AW71" s="518">
        <f>((AC70+AC71)/W71)*100</f>
        <v>167.61904761904762</v>
      </c>
      <c r="AX71" s="378"/>
      <c r="AY71" s="378"/>
      <c r="AZ71" s="378"/>
      <c r="BA71" s="289"/>
      <c r="BB71" s="375"/>
      <c r="BC71" s="2"/>
      <c r="BD71" s="2"/>
    </row>
    <row r="72" spans="2:56" ht="15.75" thickBot="1"/>
    <row r="73" spans="2:56">
      <c r="B73" s="57" t="s">
        <v>42</v>
      </c>
      <c r="C73" s="58" t="s">
        <v>2</v>
      </c>
      <c r="D73" s="59" t="s">
        <v>2</v>
      </c>
      <c r="E73" s="136"/>
      <c r="F73" s="718" t="s">
        <v>14</v>
      </c>
      <c r="G73" s="719"/>
      <c r="H73" s="719"/>
      <c r="I73" s="719"/>
      <c r="J73" s="719"/>
      <c r="K73" s="720"/>
      <c r="L73" s="19"/>
      <c r="M73" s="721" t="s">
        <v>43</v>
      </c>
      <c r="N73" s="722"/>
      <c r="O73" s="19"/>
      <c r="P73" s="91" t="s">
        <v>12</v>
      </c>
      <c r="Q73" s="136"/>
      <c r="R73" s="91" t="s">
        <v>24</v>
      </c>
      <c r="S73" s="718" t="s">
        <v>44</v>
      </c>
      <c r="T73" s="719"/>
      <c r="U73" s="720"/>
      <c r="V73" s="91" t="s">
        <v>39</v>
      </c>
      <c r="W73" s="137" t="s">
        <v>19</v>
      </c>
      <c r="X73" s="136" t="s">
        <v>10</v>
      </c>
      <c r="Y73" s="723" t="s">
        <v>15</v>
      </c>
      <c r="Z73" s="724"/>
      <c r="AA73" s="724"/>
      <c r="AB73" s="724"/>
      <c r="AC73" s="138" t="s">
        <v>19</v>
      </c>
      <c r="AD73" s="139"/>
      <c r="AE73" s="725" t="s">
        <v>55</v>
      </c>
      <c r="AF73" s="726"/>
      <c r="AG73" s="726"/>
      <c r="AH73" s="140" t="s">
        <v>57</v>
      </c>
      <c r="AI73" s="136"/>
      <c r="AJ73" s="141" t="s">
        <v>51</v>
      </c>
      <c r="AK73" s="142"/>
      <c r="AL73" s="143"/>
      <c r="AM73" s="144"/>
      <c r="AN73" s="91" t="s">
        <v>13</v>
      </c>
      <c r="AO73" s="136"/>
      <c r="AP73" s="743" t="s">
        <v>68</v>
      </c>
      <c r="AQ73" s="744"/>
      <c r="AR73" s="745"/>
      <c r="AS73" s="743" t="s">
        <v>52</v>
      </c>
      <c r="AT73" s="744"/>
      <c r="AU73" s="745"/>
      <c r="AV73" s="136"/>
      <c r="AW73" s="145" t="s">
        <v>32</v>
      </c>
      <c r="AX73" s="137" t="s">
        <v>32</v>
      </c>
      <c r="AY73" s="91" t="s">
        <v>29</v>
      </c>
      <c r="AZ73" s="91" t="s">
        <v>29</v>
      </c>
      <c r="BA73" s="136"/>
      <c r="BB73" s="19" t="s">
        <v>32</v>
      </c>
      <c r="BC73" s="19" t="s">
        <v>10</v>
      </c>
      <c r="BD73" s="146" t="s">
        <v>10</v>
      </c>
    </row>
    <row r="74" spans="2:56" ht="15.75" thickBot="1">
      <c r="B74" s="60" t="s">
        <v>10</v>
      </c>
      <c r="C74" s="49" t="s">
        <v>10</v>
      </c>
      <c r="D74" s="61" t="s">
        <v>12</v>
      </c>
      <c r="E74" s="5"/>
      <c r="F74" s="65" t="s">
        <v>4</v>
      </c>
      <c r="G74" s="65" t="s">
        <v>5</v>
      </c>
      <c r="H74" s="65" t="s">
        <v>6</v>
      </c>
      <c r="I74" s="65" t="s">
        <v>7</v>
      </c>
      <c r="J74" s="65" t="s">
        <v>9</v>
      </c>
      <c r="K74" s="65" t="s">
        <v>13</v>
      </c>
      <c r="L74" s="4"/>
      <c r="M74" s="67" t="s">
        <v>12</v>
      </c>
      <c r="N74" s="68" t="s">
        <v>46</v>
      </c>
      <c r="O74" s="3"/>
      <c r="P74" s="49" t="s">
        <v>3</v>
      </c>
      <c r="Q74" s="5"/>
      <c r="R74" s="49" t="s">
        <v>23</v>
      </c>
      <c r="S74" s="53" t="s">
        <v>16</v>
      </c>
      <c r="T74" s="49" t="s">
        <v>17</v>
      </c>
      <c r="U74" s="49" t="s">
        <v>45</v>
      </c>
      <c r="V74" s="49" t="s">
        <v>63</v>
      </c>
      <c r="W74" s="72" t="s">
        <v>21</v>
      </c>
      <c r="X74" s="5" t="s">
        <v>10</v>
      </c>
      <c r="Y74" s="713" t="s">
        <v>26</v>
      </c>
      <c r="Z74" s="714"/>
      <c r="AA74" s="714"/>
      <c r="AB74" s="715"/>
      <c r="AC74" s="39" t="s">
        <v>13</v>
      </c>
      <c r="AD74" s="8"/>
      <c r="AE74" s="716" t="s">
        <v>56</v>
      </c>
      <c r="AF74" s="717"/>
      <c r="AG74" s="717"/>
      <c r="AH74" s="82" t="s">
        <v>58</v>
      </c>
      <c r="AI74" s="5"/>
      <c r="AJ74" s="48" t="s">
        <v>33</v>
      </c>
      <c r="AK74" s="85" t="s">
        <v>27</v>
      </c>
      <c r="AL74" s="48" t="s">
        <v>35</v>
      </c>
      <c r="AM74" s="48" t="s">
        <v>36</v>
      </c>
      <c r="AN74" s="49" t="s">
        <v>40</v>
      </c>
      <c r="AO74" s="20"/>
      <c r="AP74" s="51"/>
      <c r="AQ74" s="52"/>
      <c r="AR74" s="53"/>
      <c r="AS74" s="51" t="s">
        <v>50</v>
      </c>
      <c r="AT74" s="336" t="s">
        <v>410</v>
      </c>
      <c r="AU74" s="53"/>
      <c r="AV74" s="5"/>
      <c r="AW74" s="76" t="s">
        <v>19</v>
      </c>
      <c r="AX74" s="72" t="s">
        <v>19</v>
      </c>
      <c r="AY74" s="49" t="s">
        <v>37</v>
      </c>
      <c r="AZ74" s="49" t="s">
        <v>38</v>
      </c>
      <c r="BA74" s="5"/>
      <c r="BB74" s="4" t="s">
        <v>19</v>
      </c>
      <c r="BC74" s="4" t="s">
        <v>37</v>
      </c>
      <c r="BD74" s="147" t="s">
        <v>38</v>
      </c>
    </row>
    <row r="75" spans="2:56" ht="15.75" thickBot="1">
      <c r="B75" s="62"/>
      <c r="C75" s="63"/>
      <c r="D75" s="64" t="s">
        <v>10</v>
      </c>
      <c r="E75" s="111"/>
      <c r="F75" s="148"/>
      <c r="G75" s="148"/>
      <c r="H75" s="148"/>
      <c r="I75" s="148" t="s">
        <v>8</v>
      </c>
      <c r="J75" s="148"/>
      <c r="K75" s="148"/>
      <c r="L75" s="16"/>
      <c r="M75" s="104" t="s">
        <v>20</v>
      </c>
      <c r="N75" s="148" t="s">
        <v>11</v>
      </c>
      <c r="O75" s="16"/>
      <c r="P75" s="63" t="s">
        <v>10</v>
      </c>
      <c r="Q75" s="111"/>
      <c r="R75" s="63"/>
      <c r="S75" s="149"/>
      <c r="T75" s="63"/>
      <c r="U75" s="63"/>
      <c r="V75" s="63" t="s">
        <v>18</v>
      </c>
      <c r="W75" s="150" t="s">
        <v>22</v>
      </c>
      <c r="X75" s="111"/>
      <c r="Y75" s="151" t="s">
        <v>16</v>
      </c>
      <c r="Z75" s="151" t="s">
        <v>17</v>
      </c>
      <c r="AA75" s="152" t="s">
        <v>25</v>
      </c>
      <c r="AB75" s="79" t="s">
        <v>28</v>
      </c>
      <c r="AC75" s="153"/>
      <c r="AD75" s="111"/>
      <c r="AE75" s="154" t="s">
        <v>16</v>
      </c>
      <c r="AF75" s="155" t="s">
        <v>17</v>
      </c>
      <c r="AG75" s="80" t="s">
        <v>28</v>
      </c>
      <c r="AH75" s="81" t="s">
        <v>28</v>
      </c>
      <c r="AI75" s="156"/>
      <c r="AJ75" s="63" t="s">
        <v>34</v>
      </c>
      <c r="AK75" s="157" t="s">
        <v>34</v>
      </c>
      <c r="AL75" s="63" t="s">
        <v>34</v>
      </c>
      <c r="AM75" s="63" t="s">
        <v>34</v>
      </c>
      <c r="AN75" s="63" t="s">
        <v>34</v>
      </c>
      <c r="AO75" s="111"/>
      <c r="AP75" s="158" t="s">
        <v>70</v>
      </c>
      <c r="AQ75" s="159" t="s">
        <v>69</v>
      </c>
      <c r="AR75" s="160" t="s">
        <v>71</v>
      </c>
      <c r="AS75" s="161" t="s">
        <v>48</v>
      </c>
      <c r="AT75" s="159" t="s">
        <v>47</v>
      </c>
      <c r="AU75" s="160" t="s">
        <v>49</v>
      </c>
      <c r="AV75" s="111"/>
      <c r="AW75" s="162" t="s">
        <v>29</v>
      </c>
      <c r="AX75" s="150" t="s">
        <v>29</v>
      </c>
      <c r="AY75" s="63"/>
      <c r="AZ75" s="63"/>
      <c r="BA75" s="111"/>
      <c r="BB75" s="163">
        <v>1</v>
      </c>
      <c r="BC75" s="164">
        <v>0</v>
      </c>
      <c r="BD75" s="115" t="s">
        <v>41</v>
      </c>
    </row>
    <row r="76" spans="2:56" ht="16.5" thickBot="1">
      <c r="B76" s="17">
        <v>41344</v>
      </c>
      <c r="C76" s="15" t="s">
        <v>0</v>
      </c>
      <c r="D76" s="19">
        <v>8</v>
      </c>
      <c r="E76" s="6"/>
      <c r="F76" s="363">
        <v>0.16600000000000001</v>
      </c>
      <c r="G76" s="19">
        <v>0</v>
      </c>
      <c r="H76" s="19">
        <v>0</v>
      </c>
      <c r="I76" s="19">
        <v>0</v>
      </c>
      <c r="J76" s="19">
        <v>0</v>
      </c>
      <c r="K76" s="19">
        <f>SUM(F76:J76)</f>
        <v>0.16600000000000001</v>
      </c>
      <c r="L76" s="6"/>
      <c r="M76" s="363">
        <v>0</v>
      </c>
      <c r="N76" s="19">
        <v>0</v>
      </c>
      <c r="O76" s="6"/>
      <c r="P76" s="376">
        <f>D76-(M76+N76)</f>
        <v>8</v>
      </c>
      <c r="Q76" s="6"/>
      <c r="R76" s="375" t="s">
        <v>111</v>
      </c>
      <c r="S76" s="213">
        <v>0.11899999999999999</v>
      </c>
      <c r="T76" s="213">
        <v>0.12</v>
      </c>
      <c r="U76" s="23">
        <f>S76+T76</f>
        <v>0.23899999999999999</v>
      </c>
      <c r="V76" s="223">
        <v>70</v>
      </c>
      <c r="W76" s="91">
        <f>P76*V76</f>
        <v>560</v>
      </c>
      <c r="X76" s="6"/>
      <c r="Y76" s="379">
        <v>550</v>
      </c>
      <c r="Z76" s="380">
        <v>550</v>
      </c>
      <c r="AA76" s="380">
        <v>0</v>
      </c>
      <c r="AB76" s="380">
        <v>0</v>
      </c>
      <c r="AC76" s="381">
        <v>550</v>
      </c>
      <c r="AD76" s="197">
        <v>350</v>
      </c>
      <c r="AE76" s="379">
        <v>16</v>
      </c>
      <c r="AF76" s="380">
        <v>17</v>
      </c>
      <c r="AG76" s="380">
        <v>0</v>
      </c>
      <c r="AH76" s="380">
        <v>16</v>
      </c>
      <c r="AI76" s="5"/>
      <c r="AJ76" s="57">
        <f>AC76*U76</f>
        <v>131.44999999999999</v>
      </c>
      <c r="AK76" s="171">
        <v>4</v>
      </c>
      <c r="AL76" s="19">
        <v>5</v>
      </c>
      <c r="AM76" s="19">
        <v>0</v>
      </c>
      <c r="AN76" s="91">
        <f>AK76+AM76</f>
        <v>4</v>
      </c>
      <c r="AO76" s="338" t="e">
        <f>#REF!</f>
        <v>#REF!</v>
      </c>
      <c r="AP76" s="11">
        <v>0</v>
      </c>
      <c r="AQ76" s="11">
        <v>10</v>
      </c>
      <c r="AR76" s="387">
        <f>100- ((AP76+AQ76)/(AC76*2))*100</f>
        <v>99.090909090909093</v>
      </c>
      <c r="AS76" s="388">
        <f>AU46</f>
        <v>421.15399999999994</v>
      </c>
      <c r="AT76" s="172">
        <f>AJ76+AK76+AL76+AM76</f>
        <v>140.44999999999999</v>
      </c>
      <c r="AU76" s="172">
        <f>AS76-AT76</f>
        <v>280.70399999999995</v>
      </c>
      <c r="AV76" s="5"/>
      <c r="AW76" s="57">
        <f>(AC76/W76)*100</f>
        <v>98.214285714285708</v>
      </c>
      <c r="AX76" s="19" t="s">
        <v>59</v>
      </c>
      <c r="AY76" s="91">
        <f>(AK76/(AJ76+AK76))*100</f>
        <v>2.9531192321889996</v>
      </c>
      <c r="AZ76" s="19">
        <f>(AN76/AJ76)*100</f>
        <v>3.0429821224800304</v>
      </c>
      <c r="BA76" s="6"/>
      <c r="BB76" s="363" t="s">
        <v>97</v>
      </c>
      <c r="BC76" s="19" t="s">
        <v>76</v>
      </c>
      <c r="BD76" s="19" t="s">
        <v>76</v>
      </c>
    </row>
    <row r="77" spans="2:56" ht="15.75">
      <c r="B77" s="374" t="s">
        <v>137</v>
      </c>
      <c r="C77" s="2"/>
      <c r="D77" s="2"/>
      <c r="E77" s="6"/>
      <c r="F77" s="375"/>
      <c r="G77" s="2"/>
      <c r="H77" s="2"/>
      <c r="I77" s="2"/>
      <c r="J77" s="2"/>
      <c r="K77" s="2"/>
      <c r="L77" s="6"/>
      <c r="M77" s="375"/>
      <c r="N77" s="2"/>
      <c r="O77" s="6"/>
      <c r="P77" s="520">
        <f>D76-M76-N76-K76</f>
        <v>7.8339999999999996</v>
      </c>
      <c r="Q77" s="6"/>
      <c r="R77" s="375"/>
      <c r="S77" s="213"/>
      <c r="T77" s="213"/>
      <c r="U77" s="23"/>
      <c r="V77" s="223"/>
      <c r="W77" s="517">
        <f>(P76-K76)*V76</f>
        <v>548.38</v>
      </c>
      <c r="X77" s="289"/>
      <c r="Y77" s="382"/>
      <c r="Z77" s="383"/>
      <c r="AA77" s="383"/>
      <c r="AB77" s="383"/>
      <c r="AC77" s="384"/>
      <c r="AD77" s="122"/>
      <c r="AE77" s="382"/>
      <c r="AF77" s="383"/>
      <c r="AG77" s="383"/>
      <c r="AH77" s="383"/>
      <c r="AI77" s="20"/>
      <c r="AJ77" s="436"/>
      <c r="AK77" s="386"/>
      <c r="AL77" s="378"/>
      <c r="AM77" s="378"/>
      <c r="AN77" s="378"/>
      <c r="AO77" s="289"/>
      <c r="AP77" s="347"/>
      <c r="AQ77" s="347"/>
      <c r="AR77" s="373"/>
      <c r="AS77" s="389"/>
      <c r="AT77" s="386"/>
      <c r="AU77" s="386"/>
      <c r="AV77" s="20"/>
      <c r="AW77" s="518">
        <f>((AC76+AC77)/W77)*100</f>
        <v>100.29541558773114</v>
      </c>
      <c r="AX77" s="378"/>
      <c r="AY77" s="378"/>
      <c r="AZ77" s="378"/>
      <c r="BA77" s="289"/>
      <c r="BB77" s="375"/>
      <c r="BC77" s="2"/>
      <c r="BD77" s="2"/>
    </row>
    <row r="78" spans="2:56" ht="15.75" thickBot="1"/>
    <row r="79" spans="2:56" ht="16.5" thickBot="1">
      <c r="B79" s="17">
        <v>41344</v>
      </c>
      <c r="C79" s="15" t="s">
        <v>1</v>
      </c>
      <c r="D79" s="19">
        <v>7.5</v>
      </c>
      <c r="E79" s="6"/>
      <c r="F79" s="363">
        <v>0</v>
      </c>
      <c r="G79" s="19">
        <v>0</v>
      </c>
      <c r="H79" s="19">
        <v>0</v>
      </c>
      <c r="I79" s="19">
        <v>0</v>
      </c>
      <c r="J79" s="19">
        <v>0</v>
      </c>
      <c r="K79" s="19">
        <f>SUM(F79:J79)</f>
        <v>0</v>
      </c>
      <c r="L79" s="6"/>
      <c r="M79" s="363">
        <v>4.5</v>
      </c>
      <c r="N79" s="19">
        <v>1.5</v>
      </c>
      <c r="O79" s="6"/>
      <c r="P79" s="376">
        <f>D79-(M79+N79)</f>
        <v>1.5</v>
      </c>
      <c r="Q79" s="6"/>
      <c r="R79" s="375" t="s">
        <v>67</v>
      </c>
      <c r="S79" s="213">
        <v>0.13</v>
      </c>
      <c r="T79" s="213">
        <v>0.13</v>
      </c>
      <c r="U79" s="23">
        <f>S79+T79</f>
        <v>0.26</v>
      </c>
      <c r="V79" s="223">
        <v>80</v>
      </c>
      <c r="W79" s="91">
        <f>P79*V79</f>
        <v>120</v>
      </c>
      <c r="X79" s="6"/>
      <c r="Y79" s="379">
        <v>64</v>
      </c>
      <c r="Z79" s="380">
        <v>64</v>
      </c>
      <c r="AA79" s="380">
        <v>0</v>
      </c>
      <c r="AB79" s="380">
        <v>0</v>
      </c>
      <c r="AC79" s="381">
        <v>64</v>
      </c>
      <c r="AD79" s="197">
        <v>350</v>
      </c>
      <c r="AE79" s="379">
        <v>8</v>
      </c>
      <c r="AF79" s="380">
        <v>9</v>
      </c>
      <c r="AG79" s="380">
        <v>0</v>
      </c>
      <c r="AH79" s="380">
        <v>8</v>
      </c>
      <c r="AI79" s="5"/>
      <c r="AJ79" s="57">
        <f>AC79*U79</f>
        <v>16.64</v>
      </c>
      <c r="AK79" s="171">
        <v>2.2999999999999998</v>
      </c>
      <c r="AL79" s="19">
        <v>0.8</v>
      </c>
      <c r="AM79" s="19">
        <v>0</v>
      </c>
      <c r="AN79" s="91">
        <f>AK79+AM79</f>
        <v>2.2999999999999998</v>
      </c>
      <c r="AO79" s="338" t="e">
        <f>#REF!</f>
        <v>#REF!</v>
      </c>
      <c r="AP79" s="11">
        <v>0</v>
      </c>
      <c r="AQ79" s="11">
        <v>10</v>
      </c>
      <c r="AR79" s="387">
        <f>100- ((AP79+AQ79)/(AC79*2))*100</f>
        <v>92.1875</v>
      </c>
      <c r="AS79" s="388">
        <f>AU76</f>
        <v>280.70399999999995</v>
      </c>
      <c r="AT79" s="172">
        <f>AJ79+AK79+AL79+AM79</f>
        <v>19.740000000000002</v>
      </c>
      <c r="AU79" s="172">
        <f>AS79-AT79</f>
        <v>260.96399999999994</v>
      </c>
      <c r="AV79" s="5"/>
      <c r="AW79" s="57">
        <f>(AC79/W79)*100</f>
        <v>53.333333333333336</v>
      </c>
      <c r="AX79" s="19" t="s">
        <v>59</v>
      </c>
      <c r="AY79" s="91">
        <f>(AK79/(AJ79+AK79))*100</f>
        <v>12.143611404435056</v>
      </c>
      <c r="AZ79" s="19">
        <f>(AN79/AJ79)*100</f>
        <v>13.822115384615383</v>
      </c>
      <c r="BA79" s="6"/>
      <c r="BB79" s="363" t="s">
        <v>76</v>
      </c>
      <c r="BC79" s="19" t="s">
        <v>76</v>
      </c>
      <c r="BD79" s="19" t="s">
        <v>76</v>
      </c>
    </row>
    <row r="80" spans="2:56" ht="15.75">
      <c r="B80" s="374" t="s">
        <v>121</v>
      </c>
      <c r="C80" s="2"/>
      <c r="D80" s="2"/>
      <c r="E80" s="6"/>
      <c r="F80" s="375"/>
      <c r="G80" s="2"/>
      <c r="H80" s="2"/>
      <c r="I80" s="2"/>
      <c r="J80" s="2"/>
      <c r="K80" s="2"/>
      <c r="L80" s="6"/>
      <c r="M80" s="375"/>
      <c r="N80" s="2"/>
      <c r="O80" s="6"/>
      <c r="P80" s="520">
        <f>D79-M79-N79-K79</f>
        <v>1.5</v>
      </c>
      <c r="Q80" s="6"/>
      <c r="R80" s="375"/>
      <c r="S80" s="213"/>
      <c r="T80" s="213"/>
      <c r="U80" s="23"/>
      <c r="V80" s="223"/>
      <c r="W80" s="517">
        <f>(P79-K79)*V79</f>
        <v>120</v>
      </c>
      <c r="X80" s="289"/>
      <c r="Y80" s="382"/>
      <c r="Z80" s="383"/>
      <c r="AA80" s="383"/>
      <c r="AB80" s="383"/>
      <c r="AC80" s="384"/>
      <c r="AD80" s="122"/>
      <c r="AE80" s="382"/>
      <c r="AF80" s="383"/>
      <c r="AG80" s="383"/>
      <c r="AH80" s="383"/>
      <c r="AI80" s="20"/>
      <c r="AJ80" s="436"/>
      <c r="AK80" s="386"/>
      <c r="AL80" s="378"/>
      <c r="AM80" s="378"/>
      <c r="AN80" s="378"/>
      <c r="AO80" s="289"/>
      <c r="AP80" s="347"/>
      <c r="AQ80" s="347"/>
      <c r="AR80" s="373"/>
      <c r="AS80" s="389"/>
      <c r="AT80" s="386"/>
      <c r="AU80" s="386"/>
      <c r="AV80" s="20"/>
      <c r="AW80" s="518">
        <f>((AC79+AC80)/W80)*100</f>
        <v>53.333333333333336</v>
      </c>
      <c r="AX80" s="378"/>
      <c r="AY80" s="378"/>
      <c r="AZ80" s="378"/>
      <c r="BA80" s="289"/>
      <c r="BB80" s="375"/>
      <c r="BC80" s="2"/>
      <c r="BD80" s="2"/>
    </row>
    <row r="81" spans="2:56" ht="15.75" thickBot="1"/>
    <row r="82" spans="2:56" ht="16.5" thickBot="1">
      <c r="B82" s="17">
        <v>41345</v>
      </c>
      <c r="C82" s="15" t="s">
        <v>0</v>
      </c>
      <c r="D82" s="19">
        <v>8</v>
      </c>
      <c r="E82" s="6"/>
      <c r="F82" s="363">
        <v>0.5</v>
      </c>
      <c r="G82" s="19">
        <v>0</v>
      </c>
      <c r="H82" s="19">
        <v>0</v>
      </c>
      <c r="I82" s="19">
        <v>0</v>
      </c>
      <c r="J82" s="19">
        <v>0</v>
      </c>
      <c r="K82" s="19">
        <f>SUM(F82:J82)</f>
        <v>0.5</v>
      </c>
      <c r="L82" s="6"/>
      <c r="M82" s="363">
        <v>0</v>
      </c>
      <c r="N82" s="19">
        <v>0</v>
      </c>
      <c r="O82" s="6"/>
      <c r="P82" s="376">
        <f>D82-(M82+N82)</f>
        <v>8</v>
      </c>
      <c r="Q82" s="6"/>
      <c r="R82" s="375" t="s">
        <v>67</v>
      </c>
      <c r="S82" s="213">
        <v>0.128</v>
      </c>
      <c r="T82" s="213">
        <v>0.13</v>
      </c>
      <c r="U82" s="23">
        <f>S82+T82</f>
        <v>0.25800000000000001</v>
      </c>
      <c r="V82" s="223">
        <v>80</v>
      </c>
      <c r="W82" s="91">
        <f>P82*V82</f>
        <v>640</v>
      </c>
      <c r="X82" s="6"/>
      <c r="Y82" s="379">
        <v>512</v>
      </c>
      <c r="Z82" s="380">
        <v>512</v>
      </c>
      <c r="AA82" s="380">
        <v>0</v>
      </c>
      <c r="AB82" s="380">
        <v>0</v>
      </c>
      <c r="AC82" s="381">
        <v>512</v>
      </c>
      <c r="AD82" s="197">
        <v>350</v>
      </c>
      <c r="AE82" s="379">
        <v>26</v>
      </c>
      <c r="AF82" s="380">
        <v>27</v>
      </c>
      <c r="AG82" s="380">
        <v>0</v>
      </c>
      <c r="AH82" s="380">
        <v>27</v>
      </c>
      <c r="AI82" s="5"/>
      <c r="AJ82" s="57">
        <f>AC82*U82</f>
        <v>132.096</v>
      </c>
      <c r="AK82" s="171">
        <v>7</v>
      </c>
      <c r="AL82" s="19">
        <v>6</v>
      </c>
      <c r="AM82" s="19">
        <v>0</v>
      </c>
      <c r="AN82" s="91">
        <f>AK82+AM82</f>
        <v>7</v>
      </c>
      <c r="AO82" s="338" t="e">
        <f>#REF!</f>
        <v>#REF!</v>
      </c>
      <c r="AP82" s="11">
        <v>0</v>
      </c>
      <c r="AQ82" s="11">
        <v>10</v>
      </c>
      <c r="AR82" s="387">
        <f>100- ((AP82+AQ82)/(AC82*2))*100</f>
        <v>99.0234375</v>
      </c>
      <c r="AS82" s="388">
        <f>AU52</f>
        <v>438.98</v>
      </c>
      <c r="AT82" s="172">
        <f>AJ82+AK82+AL82+AM82</f>
        <v>145.096</v>
      </c>
      <c r="AU82" s="172">
        <f>AS82-AT82</f>
        <v>293.88400000000001</v>
      </c>
      <c r="AV82" s="5"/>
      <c r="AW82" s="57">
        <f>(AC82/W82)*100</f>
        <v>80</v>
      </c>
      <c r="AX82" s="19" t="s">
        <v>59</v>
      </c>
      <c r="AY82" s="91">
        <f>(AK82/(AJ82+AK82))*100</f>
        <v>5.0324955426468057</v>
      </c>
      <c r="AZ82" s="19">
        <f>(AN82/AJ82)*100</f>
        <v>5.2991763565891468</v>
      </c>
      <c r="BA82" s="6"/>
      <c r="BB82" s="363" t="s">
        <v>76</v>
      </c>
      <c r="BC82" s="19" t="s">
        <v>76</v>
      </c>
      <c r="BD82" s="19" t="s">
        <v>76</v>
      </c>
    </row>
    <row r="83" spans="2:56" ht="15.75">
      <c r="B83" s="374" t="s">
        <v>137</v>
      </c>
      <c r="C83" s="2"/>
      <c r="D83" s="2"/>
      <c r="E83" s="6"/>
      <c r="F83" s="375"/>
      <c r="G83" s="2"/>
      <c r="H83" s="2"/>
      <c r="I83" s="2"/>
      <c r="J83" s="2"/>
      <c r="K83" s="2"/>
      <c r="L83" s="6"/>
      <c r="M83" s="375"/>
      <c r="N83" s="2"/>
      <c r="O83" s="6"/>
      <c r="P83" s="520">
        <f>D82-M82-N82-K82</f>
        <v>7.5</v>
      </c>
      <c r="Q83" s="6"/>
      <c r="R83" s="375"/>
      <c r="S83" s="213"/>
      <c r="T83" s="213"/>
      <c r="U83" s="23"/>
      <c r="V83" s="223"/>
      <c r="W83" s="517">
        <f>(P82-K82)*V82</f>
        <v>600</v>
      </c>
      <c r="X83" s="289"/>
      <c r="Y83" s="382"/>
      <c r="Z83" s="383"/>
      <c r="AA83" s="383"/>
      <c r="AB83" s="383"/>
      <c r="AC83" s="384"/>
      <c r="AD83" s="122"/>
      <c r="AE83" s="382"/>
      <c r="AF83" s="383"/>
      <c r="AG83" s="383"/>
      <c r="AH83" s="383"/>
      <c r="AI83" s="20"/>
      <c r="AJ83" s="436"/>
      <c r="AK83" s="386"/>
      <c r="AL83" s="378"/>
      <c r="AM83" s="378"/>
      <c r="AN83" s="378"/>
      <c r="AO83" s="289"/>
      <c r="AP83" s="347"/>
      <c r="AQ83" s="347"/>
      <c r="AR83" s="373"/>
      <c r="AS83" s="389"/>
      <c r="AT83" s="386"/>
      <c r="AU83" s="386"/>
      <c r="AV83" s="20"/>
      <c r="AW83" s="518">
        <f>((AC82+AC83)/W83)*100</f>
        <v>85.333333333333343</v>
      </c>
      <c r="AX83" s="378"/>
      <c r="AY83" s="378"/>
      <c r="AZ83" s="378"/>
      <c r="BA83" s="289"/>
      <c r="BB83" s="375"/>
      <c r="BC83" s="2"/>
      <c r="BD83" s="2"/>
    </row>
    <row r="84" spans="2:56" ht="15.75" thickBot="1"/>
    <row r="85" spans="2:56" ht="16.5" thickBot="1">
      <c r="B85" s="17">
        <v>41345</v>
      </c>
      <c r="C85" s="15" t="s">
        <v>1</v>
      </c>
      <c r="D85" s="19">
        <v>7.5</v>
      </c>
      <c r="E85" s="6"/>
      <c r="F85" s="363">
        <v>0</v>
      </c>
      <c r="G85" s="19">
        <v>0</v>
      </c>
      <c r="H85" s="19">
        <v>0</v>
      </c>
      <c r="I85" s="19">
        <v>0</v>
      </c>
      <c r="J85" s="19">
        <v>0</v>
      </c>
      <c r="K85" s="19">
        <f>SUM(F85:J85)</f>
        <v>0</v>
      </c>
      <c r="L85" s="6"/>
      <c r="M85" s="363">
        <v>4.5</v>
      </c>
      <c r="N85" s="19">
        <v>0</v>
      </c>
      <c r="O85" s="6"/>
      <c r="P85" s="376">
        <f>D85-(M85+N85)</f>
        <v>3</v>
      </c>
      <c r="Q85" s="6"/>
      <c r="R85" s="375" t="s">
        <v>67</v>
      </c>
      <c r="S85" s="213">
        <v>0.127</v>
      </c>
      <c r="T85" s="213">
        <v>0.127</v>
      </c>
      <c r="U85" s="23">
        <f>S85+T85</f>
        <v>0.254</v>
      </c>
      <c r="V85" s="223">
        <v>80</v>
      </c>
      <c r="W85" s="91">
        <f>P85*V85</f>
        <v>240</v>
      </c>
      <c r="X85" s="6"/>
      <c r="Y85" s="379">
        <v>192</v>
      </c>
      <c r="Z85" s="380">
        <v>192</v>
      </c>
      <c r="AA85" s="380">
        <v>0</v>
      </c>
      <c r="AB85" s="380">
        <v>0</v>
      </c>
      <c r="AC85" s="381">
        <v>192</v>
      </c>
      <c r="AD85" s="197">
        <v>350</v>
      </c>
      <c r="AE85" s="379">
        <v>0</v>
      </c>
      <c r="AF85" s="380">
        <v>0</v>
      </c>
      <c r="AG85" s="380">
        <v>0</v>
      </c>
      <c r="AH85" s="380">
        <v>0</v>
      </c>
      <c r="AI85" s="5"/>
      <c r="AJ85" s="57">
        <f>AC85*U85</f>
        <v>48.768000000000001</v>
      </c>
      <c r="AK85" s="171">
        <v>0</v>
      </c>
      <c r="AL85" s="19">
        <v>3</v>
      </c>
      <c r="AM85" s="19">
        <v>0</v>
      </c>
      <c r="AN85" s="91">
        <f>AK85+AM85</f>
        <v>0</v>
      </c>
      <c r="AO85" s="338" t="e">
        <f>#REF!</f>
        <v>#REF!</v>
      </c>
      <c r="AP85" s="11">
        <v>0</v>
      </c>
      <c r="AQ85" s="11">
        <v>10</v>
      </c>
      <c r="AR85" s="387">
        <f>100- ((AP85+AQ85)/(AC85*2))*100</f>
        <v>97.395833333333329</v>
      </c>
      <c r="AS85" s="388">
        <f>AU82</f>
        <v>293.88400000000001</v>
      </c>
      <c r="AT85" s="172">
        <f>AJ85+AK85+AL85+AM85</f>
        <v>51.768000000000001</v>
      </c>
      <c r="AU85" s="172">
        <f>AS85-AT85</f>
        <v>242.11600000000001</v>
      </c>
      <c r="AV85" s="5"/>
      <c r="AW85" s="57">
        <f>(AC85/W85)*100</f>
        <v>80</v>
      </c>
      <c r="AX85" s="19" t="s">
        <v>59</v>
      </c>
      <c r="AY85" s="91">
        <f>(AK85/(AJ85+AK85))*100</f>
        <v>0</v>
      </c>
      <c r="AZ85" s="19">
        <f>(AN85/AJ85)*100</f>
        <v>0</v>
      </c>
      <c r="BA85" s="6"/>
      <c r="BB85" s="363" t="s">
        <v>76</v>
      </c>
      <c r="BC85" s="19" t="s">
        <v>76</v>
      </c>
      <c r="BD85" s="19" t="s">
        <v>76</v>
      </c>
    </row>
    <row r="86" spans="2:56" ht="15.75">
      <c r="B86" s="374" t="s">
        <v>121</v>
      </c>
      <c r="C86" s="2"/>
      <c r="D86" s="2"/>
      <c r="E86" s="6"/>
      <c r="F86" s="375"/>
      <c r="G86" s="2"/>
      <c r="H86" s="2"/>
      <c r="I86" s="2"/>
      <c r="J86" s="2"/>
      <c r="K86" s="2"/>
      <c r="L86" s="6"/>
      <c r="M86" s="375"/>
      <c r="N86" s="2"/>
      <c r="O86" s="6"/>
      <c r="P86" s="520">
        <f>D85-M85-N85-K85</f>
        <v>3</v>
      </c>
      <c r="Q86" s="6"/>
      <c r="R86" s="375"/>
      <c r="S86" s="213"/>
      <c r="T86" s="213"/>
      <c r="U86" s="23"/>
      <c r="V86" s="223"/>
      <c r="W86" s="517">
        <f>(P85-K85)*V85</f>
        <v>240</v>
      </c>
      <c r="X86" s="289"/>
      <c r="Y86" s="382"/>
      <c r="Z86" s="383"/>
      <c r="AA86" s="383"/>
      <c r="AB86" s="383"/>
      <c r="AC86" s="384"/>
      <c r="AD86" s="122"/>
      <c r="AE86" s="382"/>
      <c r="AF86" s="383"/>
      <c r="AG86" s="383"/>
      <c r="AH86" s="383"/>
      <c r="AI86" s="20"/>
      <c r="AJ86" s="436"/>
      <c r="AK86" s="386"/>
      <c r="AL86" s="378"/>
      <c r="AM86" s="378"/>
      <c r="AN86" s="378"/>
      <c r="AO86" s="289"/>
      <c r="AP86" s="347"/>
      <c r="AQ86" s="347"/>
      <c r="AR86" s="373"/>
      <c r="AS86" s="389"/>
      <c r="AT86" s="386"/>
      <c r="AU86" s="386"/>
      <c r="AV86" s="20"/>
      <c r="AW86" s="518">
        <f>((AC85+AC86)/W86)*100</f>
        <v>80</v>
      </c>
      <c r="AX86" s="378"/>
      <c r="AY86" s="378"/>
      <c r="AZ86" s="378"/>
      <c r="BA86" s="289"/>
      <c r="BB86" s="375"/>
      <c r="BC86" s="2"/>
      <c r="BD86" s="2"/>
    </row>
    <row r="87" spans="2:56" ht="15.75" thickBot="1"/>
    <row r="88" spans="2:56" ht="16.5" thickBot="1">
      <c r="B88" s="17">
        <v>41346</v>
      </c>
      <c r="C88" s="15" t="s">
        <v>0</v>
      </c>
      <c r="D88" s="19">
        <v>8</v>
      </c>
      <c r="E88" s="6"/>
      <c r="F88" s="363">
        <v>0</v>
      </c>
      <c r="G88" s="19">
        <v>0.5</v>
      </c>
      <c r="H88" s="19">
        <v>0</v>
      </c>
      <c r="I88" s="19">
        <v>0</v>
      </c>
      <c r="J88" s="19">
        <v>0</v>
      </c>
      <c r="K88" s="19">
        <f>SUM(F88:J88)</f>
        <v>0.5</v>
      </c>
      <c r="L88" s="6"/>
      <c r="M88" s="363">
        <v>0</v>
      </c>
      <c r="N88" s="19">
        <v>0</v>
      </c>
      <c r="O88" s="6"/>
      <c r="P88" s="376">
        <f>D88-(M88+N88)</f>
        <v>8</v>
      </c>
      <c r="Q88" s="6"/>
      <c r="R88" s="375" t="s">
        <v>67</v>
      </c>
      <c r="S88" s="213">
        <v>0.128</v>
      </c>
      <c r="T88" s="213">
        <v>0.13</v>
      </c>
      <c r="U88" s="23">
        <f>S88+T88</f>
        <v>0.25800000000000001</v>
      </c>
      <c r="V88" s="223">
        <v>80</v>
      </c>
      <c r="W88" s="91">
        <f>P88*V88</f>
        <v>640</v>
      </c>
      <c r="X88" s="6"/>
      <c r="Y88" s="379">
        <v>496</v>
      </c>
      <c r="Z88" s="380">
        <v>496</v>
      </c>
      <c r="AA88" s="380">
        <v>0</v>
      </c>
      <c r="AB88" s="380">
        <v>0</v>
      </c>
      <c r="AC88" s="381">
        <v>496</v>
      </c>
      <c r="AD88" s="197">
        <v>350</v>
      </c>
      <c r="AE88" s="379">
        <v>16</v>
      </c>
      <c r="AF88" s="380">
        <v>17</v>
      </c>
      <c r="AG88" s="380">
        <v>0</v>
      </c>
      <c r="AH88" s="380">
        <v>16</v>
      </c>
      <c r="AI88" s="5"/>
      <c r="AJ88" s="57">
        <f>AC88*U88</f>
        <v>127.968</v>
      </c>
      <c r="AK88" s="171">
        <v>4.3</v>
      </c>
      <c r="AL88" s="19">
        <v>5</v>
      </c>
      <c r="AM88" s="19">
        <v>0</v>
      </c>
      <c r="AN88" s="91">
        <f>AK88+AM88</f>
        <v>4.3</v>
      </c>
      <c r="AO88" s="338" t="e">
        <f>#REF!</f>
        <v>#REF!</v>
      </c>
      <c r="AP88" s="11">
        <v>0</v>
      </c>
      <c r="AQ88" s="11">
        <v>10</v>
      </c>
      <c r="AR88" s="387">
        <f>100- ((AP88+AQ88)/(AC88*2))*100</f>
        <v>98.991935483870961</v>
      </c>
      <c r="AS88" s="388">
        <f>AU85</f>
        <v>242.11600000000001</v>
      </c>
      <c r="AT88" s="172">
        <f>AJ88+AK88+AL88+AM88</f>
        <v>137.268</v>
      </c>
      <c r="AU88" s="172">
        <f>AS88-AT88</f>
        <v>104.84800000000001</v>
      </c>
      <c r="AV88" s="5"/>
      <c r="AW88" s="57">
        <f>(AC88/W88)*100</f>
        <v>77.5</v>
      </c>
      <c r="AX88" s="19" t="s">
        <v>59</v>
      </c>
      <c r="AY88" s="91">
        <f>(AK88/(AJ88+AK88))*100</f>
        <v>3.2509752925877757</v>
      </c>
      <c r="AZ88" s="19">
        <f>(AN88/AJ88)*100</f>
        <v>3.3602150537634405</v>
      </c>
      <c r="BA88" s="6"/>
      <c r="BB88" s="363" t="s">
        <v>76</v>
      </c>
      <c r="BC88" s="19" t="s">
        <v>76</v>
      </c>
      <c r="BD88" s="19" t="s">
        <v>76</v>
      </c>
    </row>
    <row r="89" spans="2:56" ht="15.75">
      <c r="B89" s="374" t="s">
        <v>137</v>
      </c>
      <c r="C89" s="2"/>
      <c r="D89" s="2"/>
      <c r="E89" s="6"/>
      <c r="F89" s="375"/>
      <c r="G89" s="2"/>
      <c r="H89" s="2"/>
      <c r="I89" s="2"/>
      <c r="J89" s="2"/>
      <c r="K89" s="2"/>
      <c r="L89" s="6"/>
      <c r="M89" s="375"/>
      <c r="N89" s="2"/>
      <c r="O89" s="6"/>
      <c r="P89" s="520">
        <f>D88-M88-N88-K88</f>
        <v>7.5</v>
      </c>
      <c r="Q89" s="6"/>
      <c r="R89" s="375"/>
      <c r="S89" s="213"/>
      <c r="T89" s="213"/>
      <c r="U89" s="23"/>
      <c r="V89" s="223"/>
      <c r="W89" s="517">
        <f>(P88-K88)*V88</f>
        <v>600</v>
      </c>
      <c r="X89" s="289"/>
      <c r="Y89" s="382"/>
      <c r="Z89" s="383"/>
      <c r="AA89" s="383"/>
      <c r="AB89" s="383"/>
      <c r="AC89" s="384"/>
      <c r="AD89" s="122"/>
      <c r="AE89" s="382"/>
      <c r="AF89" s="383"/>
      <c r="AG89" s="383"/>
      <c r="AH89" s="383"/>
      <c r="AI89" s="20"/>
      <c r="AJ89" s="436"/>
      <c r="AK89" s="386"/>
      <c r="AL89" s="378"/>
      <c r="AM89" s="378"/>
      <c r="AN89" s="378"/>
      <c r="AO89" s="289"/>
      <c r="AP89" s="347"/>
      <c r="AQ89" s="347"/>
      <c r="AR89" s="373"/>
      <c r="AS89" s="389"/>
      <c r="AT89" s="386"/>
      <c r="AU89" s="386"/>
      <c r="AV89" s="20"/>
      <c r="AW89" s="518">
        <f>((AC88+AC89)/W89)*100</f>
        <v>82.666666666666671</v>
      </c>
      <c r="AX89" s="378"/>
      <c r="AY89" s="378"/>
      <c r="AZ89" s="378"/>
      <c r="BA89" s="289"/>
      <c r="BB89" s="375"/>
      <c r="BC89" s="2"/>
      <c r="BD89" s="2"/>
    </row>
    <row r="90" spans="2:56" ht="15.75" thickBot="1"/>
    <row r="91" spans="2:56" ht="16.5" thickBot="1">
      <c r="B91" s="17">
        <v>41346</v>
      </c>
      <c r="C91" s="15" t="s">
        <v>1</v>
      </c>
      <c r="D91" s="19">
        <v>7.5</v>
      </c>
      <c r="E91" s="6"/>
      <c r="F91" s="363">
        <v>0</v>
      </c>
      <c r="G91" s="19">
        <v>0</v>
      </c>
      <c r="H91" s="19">
        <v>0</v>
      </c>
      <c r="I91" s="19">
        <v>0</v>
      </c>
      <c r="J91" s="19">
        <v>0</v>
      </c>
      <c r="K91" s="19">
        <f>SUM(F91:J91)</f>
        <v>0</v>
      </c>
      <c r="L91" s="6"/>
      <c r="M91" s="363">
        <v>4.5</v>
      </c>
      <c r="N91" s="19">
        <v>0</v>
      </c>
      <c r="O91" s="6"/>
      <c r="P91" s="376">
        <f>D91-(M91+N91)</f>
        <v>3</v>
      </c>
      <c r="Q91" s="6"/>
      <c r="R91" s="375" t="s">
        <v>67</v>
      </c>
      <c r="S91" s="213">
        <v>0.127</v>
      </c>
      <c r="T91" s="213">
        <v>0.127</v>
      </c>
      <c r="U91" s="23">
        <f>S91+T91</f>
        <v>0.254</v>
      </c>
      <c r="V91" s="223">
        <v>80</v>
      </c>
      <c r="W91" s="91">
        <f>P91*V91</f>
        <v>240</v>
      </c>
      <c r="X91" s="6"/>
      <c r="Y91" s="379">
        <v>208</v>
      </c>
      <c r="Z91" s="380">
        <v>208</v>
      </c>
      <c r="AA91" s="380">
        <v>0</v>
      </c>
      <c r="AB91" s="380">
        <v>0</v>
      </c>
      <c r="AC91" s="381">
        <v>208</v>
      </c>
      <c r="AD91" s="197">
        <v>350</v>
      </c>
      <c r="AE91" s="379">
        <v>0</v>
      </c>
      <c r="AF91" s="380">
        <v>0</v>
      </c>
      <c r="AG91" s="380">
        <v>0</v>
      </c>
      <c r="AH91" s="380">
        <v>0</v>
      </c>
      <c r="AI91" s="5"/>
      <c r="AJ91" s="57">
        <f>AC91*U91</f>
        <v>52.832000000000001</v>
      </c>
      <c r="AK91" s="171">
        <v>0</v>
      </c>
      <c r="AL91" s="19">
        <v>3.12</v>
      </c>
      <c r="AM91" s="19">
        <v>0</v>
      </c>
      <c r="AN91" s="91">
        <f>AK91+AM91</f>
        <v>0</v>
      </c>
      <c r="AO91" s="338" t="e">
        <f>#REF!</f>
        <v>#REF!</v>
      </c>
      <c r="AP91" s="11">
        <v>0</v>
      </c>
      <c r="AQ91" s="11">
        <v>10</v>
      </c>
      <c r="AR91" s="387">
        <f>100- ((AP91+AQ91)/(AC91*2))*100</f>
        <v>97.59615384615384</v>
      </c>
      <c r="AS91" s="388">
        <f>AU88</f>
        <v>104.84800000000001</v>
      </c>
      <c r="AT91" s="172">
        <f>AJ91+AK91+AL91+AM91</f>
        <v>55.951999999999998</v>
      </c>
      <c r="AU91" s="172">
        <f>AS91-AT91</f>
        <v>48.896000000000015</v>
      </c>
      <c r="AV91" s="5"/>
      <c r="AW91" s="57">
        <f>(AC91/W91)*100</f>
        <v>86.666666666666671</v>
      </c>
      <c r="AX91" s="19" t="s">
        <v>59</v>
      </c>
      <c r="AY91" s="91">
        <f>(AK91/(AJ91+AK91))*100</f>
        <v>0</v>
      </c>
      <c r="AZ91" s="19">
        <f>(AN91/AJ91)*100</f>
        <v>0</v>
      </c>
      <c r="BA91" s="6"/>
      <c r="BB91" s="363" t="s">
        <v>76</v>
      </c>
      <c r="BC91" s="19" t="s">
        <v>76</v>
      </c>
      <c r="BD91" s="19" t="s">
        <v>76</v>
      </c>
    </row>
    <row r="92" spans="2:56" ht="15.75">
      <c r="B92" s="374" t="s">
        <v>121</v>
      </c>
      <c r="C92" s="2"/>
      <c r="D92" s="2"/>
      <c r="E92" s="6"/>
      <c r="F92" s="375"/>
      <c r="G92" s="2"/>
      <c r="H92" s="2"/>
      <c r="I92" s="2"/>
      <c r="J92" s="2"/>
      <c r="K92" s="2"/>
      <c r="L92" s="6"/>
      <c r="M92" s="375"/>
      <c r="N92" s="2"/>
      <c r="O92" s="6"/>
      <c r="P92" s="520">
        <f>D91-M91-N91-K91</f>
        <v>3</v>
      </c>
      <c r="Q92" s="6"/>
      <c r="R92" s="375"/>
      <c r="S92" s="213"/>
      <c r="T92" s="213"/>
      <c r="U92" s="23"/>
      <c r="V92" s="223"/>
      <c r="W92" s="517">
        <f>(P91-K91)*V91</f>
        <v>240</v>
      </c>
      <c r="X92" s="289"/>
      <c r="Y92" s="382"/>
      <c r="Z92" s="383"/>
      <c r="AA92" s="383"/>
      <c r="AB92" s="383"/>
      <c r="AC92" s="384"/>
      <c r="AD92" s="122"/>
      <c r="AE92" s="382"/>
      <c r="AF92" s="383"/>
      <c r="AG92" s="383"/>
      <c r="AH92" s="383"/>
      <c r="AI92" s="20"/>
      <c r="AJ92" s="436"/>
      <c r="AK92" s="386"/>
      <c r="AL92" s="378"/>
      <c r="AM92" s="378"/>
      <c r="AN92" s="378"/>
      <c r="AO92" s="289"/>
      <c r="AP92" s="347"/>
      <c r="AQ92" s="347"/>
      <c r="AR92" s="373"/>
      <c r="AS92" s="389"/>
      <c r="AT92" s="386"/>
      <c r="AU92" s="386"/>
      <c r="AV92" s="20"/>
      <c r="AW92" s="518">
        <f>((AC91+AC92)/W92)*100</f>
        <v>86.666666666666671</v>
      </c>
      <c r="AX92" s="378"/>
      <c r="AY92" s="378"/>
      <c r="AZ92" s="378"/>
      <c r="BA92" s="289"/>
      <c r="BB92" s="375"/>
      <c r="BC92" s="2"/>
      <c r="BD92" s="2"/>
    </row>
    <row r="93" spans="2:56" ht="15.75" thickBot="1"/>
    <row r="94" spans="2:56">
      <c r="B94" s="57" t="s">
        <v>42</v>
      </c>
      <c r="C94" s="58" t="s">
        <v>2</v>
      </c>
      <c r="D94" s="59" t="s">
        <v>2</v>
      </c>
      <c r="E94" s="136"/>
      <c r="F94" s="718" t="s">
        <v>14</v>
      </c>
      <c r="G94" s="719"/>
      <c r="H94" s="719"/>
      <c r="I94" s="719"/>
      <c r="J94" s="719"/>
      <c r="K94" s="720"/>
      <c r="L94" s="19"/>
      <c r="M94" s="721" t="s">
        <v>43</v>
      </c>
      <c r="N94" s="722"/>
      <c r="O94" s="19"/>
      <c r="P94" s="91" t="s">
        <v>12</v>
      </c>
      <c r="Q94" s="136"/>
      <c r="R94" s="91" t="s">
        <v>24</v>
      </c>
      <c r="S94" s="718" t="s">
        <v>44</v>
      </c>
      <c r="T94" s="719"/>
      <c r="U94" s="720"/>
      <c r="V94" s="91" t="s">
        <v>39</v>
      </c>
      <c r="W94" s="137" t="s">
        <v>19</v>
      </c>
      <c r="X94" s="136" t="s">
        <v>10</v>
      </c>
      <c r="Y94" s="723" t="s">
        <v>15</v>
      </c>
      <c r="Z94" s="724"/>
      <c r="AA94" s="724"/>
      <c r="AB94" s="724"/>
      <c r="AC94" s="138" t="s">
        <v>19</v>
      </c>
      <c r="AD94" s="139"/>
      <c r="AE94" s="725" t="s">
        <v>55</v>
      </c>
      <c r="AF94" s="726"/>
      <c r="AG94" s="726"/>
      <c r="AH94" s="140" t="s">
        <v>57</v>
      </c>
      <c r="AI94" s="136"/>
      <c r="AJ94" s="141" t="s">
        <v>51</v>
      </c>
      <c r="AK94" s="142"/>
      <c r="AL94" s="143"/>
      <c r="AM94" s="144"/>
      <c r="AN94" s="91" t="s">
        <v>13</v>
      </c>
      <c r="AO94" s="136"/>
      <c r="AP94" s="743" t="s">
        <v>68</v>
      </c>
      <c r="AQ94" s="744"/>
      <c r="AR94" s="745"/>
      <c r="AS94" s="743" t="s">
        <v>52</v>
      </c>
      <c r="AT94" s="744"/>
      <c r="AU94" s="745"/>
      <c r="AV94" s="136"/>
      <c r="AW94" s="145" t="s">
        <v>32</v>
      </c>
      <c r="AX94" s="137" t="s">
        <v>32</v>
      </c>
      <c r="AY94" s="91" t="s">
        <v>29</v>
      </c>
      <c r="AZ94" s="91" t="s">
        <v>29</v>
      </c>
      <c r="BA94" s="136"/>
      <c r="BB94" s="19" t="s">
        <v>32</v>
      </c>
      <c r="BC94" s="19" t="s">
        <v>10</v>
      </c>
      <c r="BD94" s="146" t="s">
        <v>10</v>
      </c>
    </row>
    <row r="95" spans="2:56" ht="15.75" thickBot="1">
      <c r="B95" s="60" t="s">
        <v>10</v>
      </c>
      <c r="C95" s="49" t="s">
        <v>10</v>
      </c>
      <c r="D95" s="61" t="s">
        <v>12</v>
      </c>
      <c r="E95" s="5"/>
      <c r="F95" s="65" t="s">
        <v>4</v>
      </c>
      <c r="G95" s="65" t="s">
        <v>5</v>
      </c>
      <c r="H95" s="65" t="s">
        <v>6</v>
      </c>
      <c r="I95" s="65" t="s">
        <v>7</v>
      </c>
      <c r="J95" s="65" t="s">
        <v>9</v>
      </c>
      <c r="K95" s="65" t="s">
        <v>13</v>
      </c>
      <c r="L95" s="4"/>
      <c r="M95" s="67" t="s">
        <v>12</v>
      </c>
      <c r="N95" s="68" t="s">
        <v>46</v>
      </c>
      <c r="O95" s="3"/>
      <c r="P95" s="49" t="s">
        <v>3</v>
      </c>
      <c r="Q95" s="5"/>
      <c r="R95" s="49" t="s">
        <v>23</v>
      </c>
      <c r="S95" s="53" t="s">
        <v>16</v>
      </c>
      <c r="T95" s="49" t="s">
        <v>17</v>
      </c>
      <c r="U95" s="49" t="s">
        <v>45</v>
      </c>
      <c r="V95" s="49" t="s">
        <v>63</v>
      </c>
      <c r="W95" s="72" t="s">
        <v>21</v>
      </c>
      <c r="X95" s="5" t="s">
        <v>10</v>
      </c>
      <c r="Y95" s="713" t="s">
        <v>26</v>
      </c>
      <c r="Z95" s="714"/>
      <c r="AA95" s="714"/>
      <c r="AB95" s="715"/>
      <c r="AC95" s="39" t="s">
        <v>13</v>
      </c>
      <c r="AD95" s="8"/>
      <c r="AE95" s="716" t="s">
        <v>56</v>
      </c>
      <c r="AF95" s="717"/>
      <c r="AG95" s="717"/>
      <c r="AH95" s="82" t="s">
        <v>58</v>
      </c>
      <c r="AI95" s="5"/>
      <c r="AJ95" s="48" t="s">
        <v>33</v>
      </c>
      <c r="AK95" s="85" t="s">
        <v>27</v>
      </c>
      <c r="AL95" s="48" t="s">
        <v>35</v>
      </c>
      <c r="AM95" s="48" t="s">
        <v>36</v>
      </c>
      <c r="AN95" s="49" t="s">
        <v>40</v>
      </c>
      <c r="AO95" s="20"/>
      <c r="AP95" s="51"/>
      <c r="AQ95" s="52"/>
      <c r="AR95" s="53"/>
      <c r="AS95" s="51" t="s">
        <v>50</v>
      </c>
      <c r="AT95" s="336" t="s">
        <v>422</v>
      </c>
      <c r="AU95" s="53"/>
      <c r="AV95" s="5"/>
      <c r="AW95" s="76" t="s">
        <v>19</v>
      </c>
      <c r="AX95" s="72" t="s">
        <v>19</v>
      </c>
      <c r="AY95" s="49" t="s">
        <v>37</v>
      </c>
      <c r="AZ95" s="49" t="s">
        <v>38</v>
      </c>
      <c r="BA95" s="5"/>
      <c r="BB95" s="4" t="s">
        <v>19</v>
      </c>
      <c r="BC95" s="4" t="s">
        <v>37</v>
      </c>
      <c r="BD95" s="147" t="s">
        <v>38</v>
      </c>
    </row>
    <row r="96" spans="2:56" ht="15.75" thickBot="1">
      <c r="B96" s="62"/>
      <c r="C96" s="63"/>
      <c r="D96" s="64" t="s">
        <v>10</v>
      </c>
      <c r="E96" s="111"/>
      <c r="F96" s="148"/>
      <c r="G96" s="148"/>
      <c r="H96" s="148"/>
      <c r="I96" s="148" t="s">
        <v>8</v>
      </c>
      <c r="J96" s="148"/>
      <c r="K96" s="148"/>
      <c r="L96" s="16"/>
      <c r="M96" s="104" t="s">
        <v>20</v>
      </c>
      <c r="N96" s="148" t="s">
        <v>11</v>
      </c>
      <c r="O96" s="16"/>
      <c r="P96" s="63" t="s">
        <v>10</v>
      </c>
      <c r="Q96" s="111"/>
      <c r="R96" s="63"/>
      <c r="S96" s="149"/>
      <c r="T96" s="63"/>
      <c r="U96" s="63"/>
      <c r="V96" s="63" t="s">
        <v>18</v>
      </c>
      <c r="W96" s="150" t="s">
        <v>22</v>
      </c>
      <c r="X96" s="111"/>
      <c r="Y96" s="151" t="s">
        <v>16</v>
      </c>
      <c r="Z96" s="151" t="s">
        <v>17</v>
      </c>
      <c r="AA96" s="152" t="s">
        <v>25</v>
      </c>
      <c r="AB96" s="79" t="s">
        <v>28</v>
      </c>
      <c r="AC96" s="153"/>
      <c r="AD96" s="111"/>
      <c r="AE96" s="154" t="s">
        <v>16</v>
      </c>
      <c r="AF96" s="155" t="s">
        <v>17</v>
      </c>
      <c r="AG96" s="80" t="s">
        <v>28</v>
      </c>
      <c r="AH96" s="81" t="s">
        <v>28</v>
      </c>
      <c r="AI96" s="156"/>
      <c r="AJ96" s="63" t="s">
        <v>34</v>
      </c>
      <c r="AK96" s="157" t="s">
        <v>34</v>
      </c>
      <c r="AL96" s="63" t="s">
        <v>34</v>
      </c>
      <c r="AM96" s="63" t="s">
        <v>34</v>
      </c>
      <c r="AN96" s="63" t="s">
        <v>34</v>
      </c>
      <c r="AO96" s="111"/>
      <c r="AP96" s="158" t="s">
        <v>70</v>
      </c>
      <c r="AQ96" s="159" t="s">
        <v>69</v>
      </c>
      <c r="AR96" s="160" t="s">
        <v>71</v>
      </c>
      <c r="AS96" s="161" t="s">
        <v>48</v>
      </c>
      <c r="AT96" s="159" t="s">
        <v>47</v>
      </c>
      <c r="AU96" s="160" t="s">
        <v>49</v>
      </c>
      <c r="AV96" s="111"/>
      <c r="AW96" s="162" t="s">
        <v>29</v>
      </c>
      <c r="AX96" s="150" t="s">
        <v>29</v>
      </c>
      <c r="AY96" s="63"/>
      <c r="AZ96" s="63"/>
      <c r="BA96" s="111"/>
      <c r="BB96" s="163">
        <v>1</v>
      </c>
      <c r="BC96" s="164">
        <v>0</v>
      </c>
      <c r="BD96" s="115" t="s">
        <v>41</v>
      </c>
    </row>
    <row r="97" spans="2:56" ht="16.5" thickBot="1">
      <c r="B97" s="17">
        <v>41347</v>
      </c>
      <c r="C97" s="15" t="s">
        <v>0</v>
      </c>
      <c r="D97" s="19">
        <v>8</v>
      </c>
      <c r="E97" s="6"/>
      <c r="F97" s="363">
        <v>0</v>
      </c>
      <c r="G97" s="19">
        <v>0</v>
      </c>
      <c r="H97" s="19">
        <v>0</v>
      </c>
      <c r="I97" s="19">
        <v>0</v>
      </c>
      <c r="J97" s="19">
        <v>0</v>
      </c>
      <c r="K97" s="19">
        <f>SUM(F97:J97)</f>
        <v>0</v>
      </c>
      <c r="L97" s="6"/>
      <c r="M97" s="363">
        <v>0</v>
      </c>
      <c r="N97" s="19">
        <v>2.5</v>
      </c>
      <c r="O97" s="6"/>
      <c r="P97" s="376">
        <f>D97-(M97+N97)</f>
        <v>5.5</v>
      </c>
      <c r="Q97" s="6"/>
      <c r="R97" s="375" t="s">
        <v>111</v>
      </c>
      <c r="S97" s="213">
        <v>0.124</v>
      </c>
      <c r="T97" s="213">
        <v>0.122</v>
      </c>
      <c r="U97" s="23">
        <f>S97+T97</f>
        <v>0.246</v>
      </c>
      <c r="V97" s="223">
        <v>70</v>
      </c>
      <c r="W97" s="91">
        <f>P97*V97</f>
        <v>385</v>
      </c>
      <c r="X97" s="6"/>
      <c r="Y97" s="379">
        <v>352</v>
      </c>
      <c r="Z97" s="380">
        <v>352</v>
      </c>
      <c r="AA97" s="380">
        <v>0</v>
      </c>
      <c r="AB97" s="380">
        <v>0</v>
      </c>
      <c r="AC97" s="381">
        <v>352</v>
      </c>
      <c r="AD97" s="197">
        <v>350</v>
      </c>
      <c r="AE97" s="379">
        <v>0</v>
      </c>
      <c r="AF97" s="380">
        <v>0</v>
      </c>
      <c r="AG97" s="380">
        <v>0</v>
      </c>
      <c r="AH97" s="380">
        <v>0</v>
      </c>
      <c r="AI97" s="5"/>
      <c r="AJ97" s="57">
        <f>AC97*U97</f>
        <v>86.591999999999999</v>
      </c>
      <c r="AK97" s="171">
        <v>0</v>
      </c>
      <c r="AL97" s="19">
        <v>5.28</v>
      </c>
      <c r="AM97" s="19">
        <v>0</v>
      </c>
      <c r="AN97" s="91">
        <f>AK97+AM97</f>
        <v>0</v>
      </c>
      <c r="AO97" s="338" t="e">
        <f>#REF!</f>
        <v>#REF!</v>
      </c>
      <c r="AP97" s="11">
        <v>0</v>
      </c>
      <c r="AQ97" s="11">
        <v>10</v>
      </c>
      <c r="AR97" s="387">
        <f>100- ((AP97+AQ97)/(AC97*2))*100</f>
        <v>98.579545454545453</v>
      </c>
      <c r="AS97" s="388">
        <v>661</v>
      </c>
      <c r="AT97" s="172">
        <f>AJ97+AK97+AL97+AM97</f>
        <v>91.872</v>
      </c>
      <c r="AU97" s="172">
        <f>AS97-AT97</f>
        <v>569.12800000000004</v>
      </c>
      <c r="AV97" s="5"/>
      <c r="AW97" s="57">
        <f>(AC97/W97)*100</f>
        <v>91.428571428571431</v>
      </c>
      <c r="AX97" s="19" t="s">
        <v>59</v>
      </c>
      <c r="AY97" s="91">
        <f>(AK97/(AJ97+AK97))*100</f>
        <v>0</v>
      </c>
      <c r="AZ97" s="19">
        <f>(AN97/AJ97)*100</f>
        <v>0</v>
      </c>
      <c r="BA97" s="6"/>
      <c r="BB97" s="363" t="s">
        <v>76</v>
      </c>
      <c r="BC97" s="19" t="s">
        <v>76</v>
      </c>
      <c r="BD97" s="19" t="s">
        <v>76</v>
      </c>
    </row>
    <row r="98" spans="2:56" ht="15.75">
      <c r="B98" s="374" t="s">
        <v>137</v>
      </c>
      <c r="C98" s="2"/>
      <c r="D98" s="2"/>
      <c r="E98" s="6"/>
      <c r="F98" s="375"/>
      <c r="G98" s="2"/>
      <c r="H98" s="2"/>
      <c r="I98" s="2"/>
      <c r="J98" s="2"/>
      <c r="K98" s="2"/>
      <c r="L98" s="6"/>
      <c r="M98" s="375"/>
      <c r="N98" s="2"/>
      <c r="O98" s="6"/>
      <c r="P98" s="520">
        <f>D97-M97-N97-K97</f>
        <v>5.5</v>
      </c>
      <c r="Q98" s="6"/>
      <c r="R98" s="375"/>
      <c r="S98" s="213"/>
      <c r="T98" s="213"/>
      <c r="U98" s="23"/>
      <c r="V98" s="223"/>
      <c r="W98" s="517">
        <f>(P97-K97)*V97</f>
        <v>385</v>
      </c>
      <c r="X98" s="289"/>
      <c r="Y98" s="382"/>
      <c r="Z98" s="383"/>
      <c r="AA98" s="383"/>
      <c r="AB98" s="383"/>
      <c r="AC98" s="384"/>
      <c r="AD98" s="122"/>
      <c r="AE98" s="382"/>
      <c r="AF98" s="383"/>
      <c r="AG98" s="383"/>
      <c r="AH98" s="383"/>
      <c r="AI98" s="20"/>
      <c r="AJ98" s="436"/>
      <c r="AK98" s="386"/>
      <c r="AL98" s="378"/>
      <c r="AM98" s="378"/>
      <c r="AN98" s="378"/>
      <c r="AO98" s="289"/>
      <c r="AP98" s="347"/>
      <c r="AQ98" s="347"/>
      <c r="AR98" s="373"/>
      <c r="AS98" s="389"/>
      <c r="AT98" s="386"/>
      <c r="AU98" s="386"/>
      <c r="AV98" s="20"/>
      <c r="AW98" s="518">
        <f>((AC97+AC98)/W98)*100</f>
        <v>91.428571428571431</v>
      </c>
      <c r="AX98" s="378"/>
      <c r="AY98" s="378"/>
      <c r="AZ98" s="378"/>
      <c r="BA98" s="289"/>
      <c r="BB98" s="375"/>
      <c r="BC98" s="2"/>
      <c r="BD98" s="2"/>
    </row>
    <row r="99" spans="2:56" ht="18.75" customHeight="1" thickBot="1"/>
    <row r="100" spans="2:56" ht="16.5" thickBot="1">
      <c r="B100" s="17">
        <v>41347</v>
      </c>
      <c r="C100" s="15" t="s">
        <v>1</v>
      </c>
      <c r="D100" s="19">
        <v>7.5</v>
      </c>
      <c r="E100" s="6"/>
      <c r="F100" s="363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f>SUM(F100:J100)</f>
        <v>0</v>
      </c>
      <c r="L100" s="6"/>
      <c r="M100" s="363">
        <v>4.5</v>
      </c>
      <c r="N100" s="19">
        <v>0</v>
      </c>
      <c r="O100" s="6"/>
      <c r="P100" s="376">
        <f>D100-(M100+N100)</f>
        <v>3</v>
      </c>
      <c r="Q100" s="6"/>
      <c r="R100" s="375" t="s">
        <v>111</v>
      </c>
      <c r="S100" s="213">
        <v>0.124</v>
      </c>
      <c r="T100" s="213">
        <v>0.122</v>
      </c>
      <c r="U100" s="23">
        <f>S100+T100</f>
        <v>0.246</v>
      </c>
      <c r="V100" s="223">
        <v>70</v>
      </c>
      <c r="W100" s="91">
        <f>P100*V100</f>
        <v>210</v>
      </c>
      <c r="X100" s="6"/>
      <c r="Y100" s="379">
        <v>176</v>
      </c>
      <c r="Z100" s="380">
        <v>176</v>
      </c>
      <c r="AA100" s="380">
        <v>0</v>
      </c>
      <c r="AB100" s="380">
        <v>0</v>
      </c>
      <c r="AC100" s="381">
        <v>176</v>
      </c>
      <c r="AD100" s="197">
        <v>350</v>
      </c>
      <c r="AE100" s="379">
        <v>0</v>
      </c>
      <c r="AF100" s="380">
        <v>0</v>
      </c>
      <c r="AG100" s="380">
        <v>0</v>
      </c>
      <c r="AH100" s="380">
        <v>0</v>
      </c>
      <c r="AI100" s="5"/>
      <c r="AJ100" s="57">
        <f>AC100*U100</f>
        <v>43.295999999999999</v>
      </c>
      <c r="AK100" s="171">
        <v>0</v>
      </c>
      <c r="AL100" s="19">
        <v>2.64</v>
      </c>
      <c r="AM100" s="19">
        <v>0</v>
      </c>
      <c r="AN100" s="91">
        <f>AK100+AM100</f>
        <v>0</v>
      </c>
      <c r="AO100" s="338" t="e">
        <f>#REF!</f>
        <v>#REF!</v>
      </c>
      <c r="AP100" s="11">
        <v>0</v>
      </c>
      <c r="AQ100" s="11">
        <v>10</v>
      </c>
      <c r="AR100" s="387">
        <f>100- ((AP100+AQ100)/(AC100*2))*100</f>
        <v>97.159090909090907</v>
      </c>
      <c r="AS100" s="388">
        <f>AU97</f>
        <v>569.12800000000004</v>
      </c>
      <c r="AT100" s="172">
        <f>AJ100+AK100+AL100+AM100</f>
        <v>45.936</v>
      </c>
      <c r="AU100" s="172">
        <f>AS100-AT100</f>
        <v>523.19200000000001</v>
      </c>
      <c r="AV100" s="5"/>
      <c r="AW100" s="57">
        <f>(AC100/W100)*100</f>
        <v>83.80952380952381</v>
      </c>
      <c r="AX100" s="19" t="s">
        <v>59</v>
      </c>
      <c r="AY100" s="91">
        <f>(AK100/(AJ100+AK100))*100</f>
        <v>0</v>
      </c>
      <c r="AZ100" s="19">
        <f>(AN100/AJ100)*100</f>
        <v>0</v>
      </c>
      <c r="BA100" s="6"/>
      <c r="BB100" s="363" t="s">
        <v>76</v>
      </c>
      <c r="BC100" s="19" t="s">
        <v>76</v>
      </c>
      <c r="BD100" s="19" t="s">
        <v>76</v>
      </c>
    </row>
    <row r="101" spans="2:56" ht="15.75">
      <c r="B101" s="374" t="s">
        <v>121</v>
      </c>
      <c r="C101" s="2"/>
      <c r="D101" s="2"/>
      <c r="E101" s="6"/>
      <c r="F101" s="375"/>
      <c r="G101" s="2"/>
      <c r="H101" s="2"/>
      <c r="I101" s="2"/>
      <c r="J101" s="2"/>
      <c r="K101" s="2"/>
      <c r="L101" s="6"/>
      <c r="M101" s="375"/>
      <c r="N101" s="2"/>
      <c r="O101" s="6"/>
      <c r="P101" s="520">
        <f>D100-M100-N100-K100</f>
        <v>3</v>
      </c>
      <c r="Q101" s="6"/>
      <c r="R101" s="375"/>
      <c r="S101" s="213"/>
      <c r="T101" s="213"/>
      <c r="U101" s="23"/>
      <c r="V101" s="223"/>
      <c r="W101" s="517">
        <f>(P100-K100)*V100</f>
        <v>210</v>
      </c>
      <c r="X101" s="289"/>
      <c r="Y101" s="382"/>
      <c r="Z101" s="383"/>
      <c r="AA101" s="383"/>
      <c r="AB101" s="383"/>
      <c r="AC101" s="384"/>
      <c r="AD101" s="122"/>
      <c r="AE101" s="382"/>
      <c r="AF101" s="383"/>
      <c r="AG101" s="383"/>
      <c r="AH101" s="383"/>
      <c r="AI101" s="20"/>
      <c r="AJ101" s="436"/>
      <c r="AK101" s="386"/>
      <c r="AL101" s="378"/>
      <c r="AM101" s="378"/>
      <c r="AN101" s="378"/>
      <c r="AO101" s="289"/>
      <c r="AP101" s="347"/>
      <c r="AQ101" s="347"/>
      <c r="AR101" s="373"/>
      <c r="AS101" s="389"/>
      <c r="AT101" s="386"/>
      <c r="AU101" s="386"/>
      <c r="AV101" s="20"/>
      <c r="AW101" s="518">
        <f>((AC100+AC101)/W101)*100</f>
        <v>83.80952380952381</v>
      </c>
      <c r="AX101" s="378"/>
      <c r="AY101" s="378"/>
      <c r="AZ101" s="378"/>
      <c r="BA101" s="289"/>
      <c r="BB101" s="375"/>
      <c r="BC101" s="2"/>
      <c r="BD101" s="2"/>
    </row>
    <row r="102" spans="2:56" ht="15.75" thickBot="1"/>
    <row r="103" spans="2:56" ht="17.25" customHeight="1" thickBot="1">
      <c r="B103" s="17">
        <v>41348</v>
      </c>
      <c r="C103" s="15" t="s">
        <v>0</v>
      </c>
      <c r="D103" s="19">
        <v>8</v>
      </c>
      <c r="E103" s="6"/>
      <c r="F103" s="363">
        <v>0</v>
      </c>
      <c r="G103" s="19">
        <v>0</v>
      </c>
      <c r="H103" s="19">
        <v>0</v>
      </c>
      <c r="I103" s="19">
        <v>0.3</v>
      </c>
      <c r="J103" s="19">
        <v>0</v>
      </c>
      <c r="K103" s="19">
        <f>SUM(F103:J103)</f>
        <v>0.3</v>
      </c>
      <c r="L103" s="6"/>
      <c r="M103" s="363">
        <v>0</v>
      </c>
      <c r="N103" s="19">
        <v>0</v>
      </c>
      <c r="O103" s="6"/>
      <c r="P103" s="376">
        <f>D103-(M103+N103)</f>
        <v>8</v>
      </c>
      <c r="Q103" s="6"/>
      <c r="R103" s="375" t="s">
        <v>111</v>
      </c>
      <c r="S103" s="213">
        <v>0.121</v>
      </c>
      <c r="T103" s="213">
        <v>0.11899999999999999</v>
      </c>
      <c r="U103" s="23">
        <f>S103+T103</f>
        <v>0.24</v>
      </c>
      <c r="V103" s="223">
        <v>70</v>
      </c>
      <c r="W103" s="91">
        <f>P103*V103</f>
        <v>560</v>
      </c>
      <c r="X103" s="6"/>
      <c r="Y103" s="379">
        <v>506</v>
      </c>
      <c r="Z103" s="380">
        <v>506</v>
      </c>
      <c r="AA103" s="380">
        <v>0</v>
      </c>
      <c r="AB103" s="380">
        <v>0</v>
      </c>
      <c r="AC103" s="381">
        <v>506</v>
      </c>
      <c r="AD103" s="197">
        <v>350</v>
      </c>
      <c r="AE103" s="379">
        <v>8</v>
      </c>
      <c r="AF103" s="380">
        <v>8</v>
      </c>
      <c r="AG103" s="380">
        <v>0</v>
      </c>
      <c r="AH103" s="380">
        <v>8</v>
      </c>
      <c r="AI103" s="5"/>
      <c r="AJ103" s="57">
        <f>AC103*U103</f>
        <v>121.44</v>
      </c>
      <c r="AK103" s="171">
        <v>2</v>
      </c>
      <c r="AL103" s="19">
        <v>3</v>
      </c>
      <c r="AM103" s="19">
        <v>0</v>
      </c>
      <c r="AN103" s="91">
        <f>AK103+AM103</f>
        <v>2</v>
      </c>
      <c r="AO103" s="338" t="e">
        <f>#REF!</f>
        <v>#REF!</v>
      </c>
      <c r="AP103" s="11">
        <v>0</v>
      </c>
      <c r="AQ103" s="11">
        <v>10</v>
      </c>
      <c r="AR103" s="387">
        <f>100- ((AP103+AQ103)/(AC103*2))*100</f>
        <v>99.011857707509876</v>
      </c>
      <c r="AS103" s="388">
        <f>AU100</f>
        <v>523.19200000000001</v>
      </c>
      <c r="AT103" s="172">
        <f>AJ103+AK103+AL103+AM103</f>
        <v>126.44</v>
      </c>
      <c r="AU103" s="172">
        <f>AS103-AT103</f>
        <v>396.75200000000001</v>
      </c>
      <c r="AV103" s="5"/>
      <c r="AW103" s="57">
        <f>(AC103/W103)*100</f>
        <v>90.357142857142861</v>
      </c>
      <c r="AX103" s="19" t="s">
        <v>59</v>
      </c>
      <c r="AY103" s="91">
        <f>(AK103/(AJ103+AK103))*100</f>
        <v>1.6202203499675956</v>
      </c>
      <c r="AZ103" s="19">
        <f>(AN103/AJ103)*100</f>
        <v>1.6469038208168645</v>
      </c>
      <c r="BA103" s="6"/>
      <c r="BB103" s="363" t="s">
        <v>76</v>
      </c>
      <c r="BC103" s="19" t="s">
        <v>76</v>
      </c>
      <c r="BD103" s="19" t="s">
        <v>97</v>
      </c>
    </row>
    <row r="104" spans="2:56" ht="15.75">
      <c r="B104" s="374" t="s">
        <v>137</v>
      </c>
      <c r="C104" s="2"/>
      <c r="D104" s="2"/>
      <c r="E104" s="6"/>
      <c r="F104" s="375"/>
      <c r="G104" s="2"/>
      <c r="H104" s="2"/>
      <c r="I104" s="2"/>
      <c r="J104" s="2"/>
      <c r="K104" s="2"/>
      <c r="L104" s="6"/>
      <c r="M104" s="375"/>
      <c r="N104" s="2"/>
      <c r="O104" s="6"/>
      <c r="P104" s="520">
        <f>D103-M103-N103-K103</f>
        <v>7.7</v>
      </c>
      <c r="Q104" s="6"/>
      <c r="R104" s="375"/>
      <c r="S104" s="213"/>
      <c r="T104" s="213"/>
      <c r="U104" s="23"/>
      <c r="V104" s="223"/>
      <c r="W104" s="517">
        <f>(P103-K103)*V103</f>
        <v>539</v>
      </c>
      <c r="X104" s="289"/>
      <c r="Y104" s="382"/>
      <c r="Z104" s="383"/>
      <c r="AA104" s="383"/>
      <c r="AB104" s="383"/>
      <c r="AC104" s="384"/>
      <c r="AD104" s="122"/>
      <c r="AE104" s="382"/>
      <c r="AF104" s="383"/>
      <c r="AG104" s="383"/>
      <c r="AH104" s="383"/>
      <c r="AI104" s="20"/>
      <c r="AJ104" s="436"/>
      <c r="AK104" s="386"/>
      <c r="AL104" s="378"/>
      <c r="AM104" s="378"/>
      <c r="AN104" s="378"/>
      <c r="AO104" s="289"/>
      <c r="AP104" s="347"/>
      <c r="AQ104" s="347"/>
      <c r="AR104" s="373"/>
      <c r="AS104" s="389"/>
      <c r="AT104" s="386"/>
      <c r="AU104" s="386"/>
      <c r="AV104" s="20"/>
      <c r="AW104" s="518">
        <f>((AC103+AC104)/W104)*100</f>
        <v>93.877551020408163</v>
      </c>
      <c r="AX104" s="378"/>
      <c r="AY104" s="378"/>
      <c r="AZ104" s="378"/>
      <c r="BA104" s="289"/>
      <c r="BB104" s="375"/>
      <c r="BC104" s="2"/>
      <c r="BD104" s="2"/>
    </row>
    <row r="105" spans="2:56" ht="15.75" thickBot="1"/>
    <row r="106" spans="2:56" ht="16.5" thickBot="1">
      <c r="B106" s="17">
        <v>41348</v>
      </c>
      <c r="C106" s="15" t="s">
        <v>1</v>
      </c>
      <c r="D106" s="19">
        <v>7.5</v>
      </c>
      <c r="E106" s="6"/>
      <c r="F106" s="363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f>SUM(F106:J106)</f>
        <v>0</v>
      </c>
      <c r="L106" s="6"/>
      <c r="M106" s="363">
        <v>4.5</v>
      </c>
      <c r="N106" s="19">
        <v>1.5</v>
      </c>
      <c r="O106" s="6"/>
      <c r="P106" s="376">
        <f>D106-(M106+N106)</f>
        <v>1.5</v>
      </c>
      <c r="Q106" s="6"/>
      <c r="R106" s="375" t="s">
        <v>111</v>
      </c>
      <c r="S106" s="213">
        <v>0.121</v>
      </c>
      <c r="T106" s="213">
        <v>0.11899999999999999</v>
      </c>
      <c r="U106" s="23">
        <f>S106+T106</f>
        <v>0.24</v>
      </c>
      <c r="V106" s="223">
        <v>70</v>
      </c>
      <c r="W106" s="91">
        <f>P106*V106</f>
        <v>105</v>
      </c>
      <c r="X106" s="6"/>
      <c r="Y106" s="379">
        <v>130</v>
      </c>
      <c r="Z106" s="380">
        <v>130</v>
      </c>
      <c r="AA106" s="380">
        <v>0</v>
      </c>
      <c r="AB106" s="380">
        <v>0</v>
      </c>
      <c r="AC106" s="381">
        <v>130</v>
      </c>
      <c r="AD106" s="197">
        <v>350</v>
      </c>
      <c r="AE106" s="379">
        <v>17</v>
      </c>
      <c r="AF106" s="380">
        <v>18</v>
      </c>
      <c r="AG106" s="380">
        <v>0</v>
      </c>
      <c r="AH106" s="380">
        <v>17</v>
      </c>
      <c r="AI106" s="5"/>
      <c r="AJ106" s="57">
        <f>AC106*U106</f>
        <v>31.2</v>
      </c>
      <c r="AK106" s="171">
        <v>3.1</v>
      </c>
      <c r="AL106" s="19">
        <v>2.2000000000000002</v>
      </c>
      <c r="AM106" s="19">
        <v>0</v>
      </c>
      <c r="AN106" s="91">
        <f>AK106+AM106</f>
        <v>3.1</v>
      </c>
      <c r="AO106" s="338" t="e">
        <f>#REF!</f>
        <v>#REF!</v>
      </c>
      <c r="AP106" s="11">
        <v>0</v>
      </c>
      <c r="AQ106" s="11">
        <v>10</v>
      </c>
      <c r="AR106" s="387">
        <f>100- ((AP106+AQ106)/(AC106*2))*100</f>
        <v>96.15384615384616</v>
      </c>
      <c r="AS106" s="388">
        <f>AU103</f>
        <v>396.75200000000001</v>
      </c>
      <c r="AT106" s="172">
        <f>AJ106+AK106+AL106+AM106</f>
        <v>36.5</v>
      </c>
      <c r="AU106" s="172">
        <f>AS106-AT106</f>
        <v>360.25200000000001</v>
      </c>
      <c r="AV106" s="5"/>
      <c r="AW106" s="57">
        <f>(AC106/W106)*100</f>
        <v>123.80952380952381</v>
      </c>
      <c r="AX106" s="19" t="s">
        <v>59</v>
      </c>
      <c r="AY106" s="91">
        <f>(AK106/(AJ106+AK106))*100</f>
        <v>9.0379008746355698</v>
      </c>
      <c r="AZ106" s="19">
        <f>(AN106/AJ106)*100</f>
        <v>9.9358974358974361</v>
      </c>
      <c r="BA106" s="6"/>
      <c r="BB106" s="363" t="s">
        <v>97</v>
      </c>
      <c r="BC106" s="19" t="s">
        <v>76</v>
      </c>
      <c r="BD106" s="19" t="s">
        <v>76</v>
      </c>
    </row>
    <row r="107" spans="2:56" ht="15.75">
      <c r="B107" s="374" t="s">
        <v>121</v>
      </c>
      <c r="C107" s="2"/>
      <c r="D107" s="2"/>
      <c r="E107" s="6"/>
      <c r="F107" s="375"/>
      <c r="G107" s="2"/>
      <c r="H107" s="2"/>
      <c r="I107" s="2"/>
      <c r="J107" s="2"/>
      <c r="K107" s="2"/>
      <c r="L107" s="6"/>
      <c r="M107" s="375"/>
      <c r="N107" s="2"/>
      <c r="O107" s="6"/>
      <c r="P107" s="520">
        <f>D106-M106-N106-K106</f>
        <v>1.5</v>
      </c>
      <c r="Q107" s="6"/>
      <c r="R107" s="375"/>
      <c r="S107" s="213"/>
      <c r="T107" s="213"/>
      <c r="U107" s="23"/>
      <c r="V107" s="223"/>
      <c r="W107" s="517">
        <f>(P106-K106)*V106</f>
        <v>105</v>
      </c>
      <c r="X107" s="289"/>
      <c r="Y107" s="382"/>
      <c r="Z107" s="383"/>
      <c r="AA107" s="383"/>
      <c r="AB107" s="383"/>
      <c r="AC107" s="384"/>
      <c r="AD107" s="122"/>
      <c r="AE107" s="382"/>
      <c r="AF107" s="383"/>
      <c r="AG107" s="383"/>
      <c r="AH107" s="383"/>
      <c r="AI107" s="20"/>
      <c r="AJ107" s="436"/>
      <c r="AK107" s="386"/>
      <c r="AL107" s="378"/>
      <c r="AM107" s="378"/>
      <c r="AN107" s="378"/>
      <c r="AO107" s="289"/>
      <c r="AP107" s="347"/>
      <c r="AQ107" s="347"/>
      <c r="AR107" s="373"/>
      <c r="AS107" s="389"/>
      <c r="AT107" s="386"/>
      <c r="AU107" s="386"/>
      <c r="AV107" s="20"/>
      <c r="AW107" s="518">
        <f>((AC106+AC107)/W107)*100</f>
        <v>123.80952380952381</v>
      </c>
      <c r="AX107" s="378"/>
      <c r="AY107" s="378"/>
      <c r="AZ107" s="378"/>
      <c r="BA107" s="289"/>
      <c r="BB107" s="375"/>
      <c r="BC107" s="2"/>
      <c r="BD107" s="2"/>
    </row>
    <row r="108" spans="2:56" ht="15.75" thickBot="1"/>
    <row r="109" spans="2:56" ht="17.25" customHeight="1" thickBot="1">
      <c r="B109" s="17">
        <v>41349</v>
      </c>
      <c r="C109" s="15" t="s">
        <v>0</v>
      </c>
      <c r="D109" s="19">
        <v>8</v>
      </c>
      <c r="E109" s="6"/>
      <c r="F109" s="363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f>SUM(F109:J109)</f>
        <v>0</v>
      </c>
      <c r="L109" s="6"/>
      <c r="M109" s="363">
        <v>0</v>
      </c>
      <c r="N109" s="19">
        <v>0</v>
      </c>
      <c r="O109" s="6"/>
      <c r="P109" s="376">
        <f>D109-(M109+N109)</f>
        <v>8</v>
      </c>
      <c r="Q109" s="6"/>
      <c r="R109" s="375" t="s">
        <v>158</v>
      </c>
      <c r="S109" s="213">
        <v>0.129</v>
      </c>
      <c r="T109" s="213">
        <v>0.129</v>
      </c>
      <c r="U109" s="23">
        <f>S109+T109</f>
        <v>0.25800000000000001</v>
      </c>
      <c r="V109" s="223">
        <v>80</v>
      </c>
      <c r="W109" s="91">
        <f>P109*V109</f>
        <v>640</v>
      </c>
      <c r="X109" s="6"/>
      <c r="Y109" s="379">
        <v>544</v>
      </c>
      <c r="Z109" s="380">
        <v>544</v>
      </c>
      <c r="AA109" s="380">
        <v>0</v>
      </c>
      <c r="AB109" s="380">
        <v>0</v>
      </c>
      <c r="AC109" s="381">
        <v>544</v>
      </c>
      <c r="AD109" s="197">
        <v>350</v>
      </c>
      <c r="AE109" s="379">
        <v>7</v>
      </c>
      <c r="AF109" s="380">
        <v>8</v>
      </c>
      <c r="AG109" s="380">
        <v>0</v>
      </c>
      <c r="AH109" s="380">
        <v>8</v>
      </c>
      <c r="AI109" s="5"/>
      <c r="AJ109" s="57">
        <f>AC109*U109</f>
        <v>140.352</v>
      </c>
      <c r="AK109" s="171">
        <v>2</v>
      </c>
      <c r="AL109" s="19">
        <v>3</v>
      </c>
      <c r="AM109" s="19">
        <v>0</v>
      </c>
      <c r="AN109" s="91">
        <f>AK109+AM109</f>
        <v>2</v>
      </c>
      <c r="AO109" s="338" t="e">
        <f>#REF!</f>
        <v>#REF!</v>
      </c>
      <c r="AP109" s="11">
        <v>0</v>
      </c>
      <c r="AQ109" s="11">
        <v>10</v>
      </c>
      <c r="AR109" s="387">
        <f>100- ((AP109+AQ109)/(AC109*2))*100</f>
        <v>99.080882352941174</v>
      </c>
      <c r="AS109" s="388">
        <f>AU106</f>
        <v>360.25200000000001</v>
      </c>
      <c r="AT109" s="172">
        <f>AJ109+AK109+AL109+AM109</f>
        <v>145.352</v>
      </c>
      <c r="AU109" s="172">
        <f>AS109-AT109</f>
        <v>214.9</v>
      </c>
      <c r="AV109" s="5"/>
      <c r="AW109" s="57">
        <f>(AC109/W109)*100</f>
        <v>85</v>
      </c>
      <c r="AX109" s="19" t="s">
        <v>59</v>
      </c>
      <c r="AY109" s="91">
        <f>(AK109/(AJ109+AK109))*100</f>
        <v>1.4049679667303585</v>
      </c>
      <c r="AZ109" s="19">
        <f>(AN109/AJ109)*100</f>
        <v>1.4249886000911993</v>
      </c>
      <c r="BA109" s="6"/>
      <c r="BB109" s="363" t="s">
        <v>76</v>
      </c>
      <c r="BC109" s="19" t="s">
        <v>76</v>
      </c>
      <c r="BD109" s="19" t="s">
        <v>97</v>
      </c>
    </row>
    <row r="110" spans="2:56" ht="15.75">
      <c r="B110" s="374" t="s">
        <v>137</v>
      </c>
      <c r="C110" s="2"/>
      <c r="D110" s="2"/>
      <c r="E110" s="6"/>
      <c r="F110" s="375"/>
      <c r="G110" s="2"/>
      <c r="H110" s="2"/>
      <c r="I110" s="2"/>
      <c r="J110" s="2"/>
      <c r="K110" s="2"/>
      <c r="L110" s="6"/>
      <c r="M110" s="375"/>
      <c r="N110" s="2"/>
      <c r="O110" s="6"/>
      <c r="P110" s="520">
        <f>D109-M109-N109-K109</f>
        <v>8</v>
      </c>
      <c r="Q110" s="6"/>
      <c r="R110" s="375"/>
      <c r="S110" s="213"/>
      <c r="T110" s="213"/>
      <c r="U110" s="23"/>
      <c r="V110" s="223"/>
      <c r="W110" s="517">
        <f>(P109-K109)*V109</f>
        <v>640</v>
      </c>
      <c r="X110" s="289"/>
      <c r="Y110" s="382"/>
      <c r="Z110" s="383"/>
      <c r="AA110" s="383"/>
      <c r="AB110" s="383"/>
      <c r="AC110" s="384"/>
      <c r="AD110" s="122"/>
      <c r="AE110" s="382"/>
      <c r="AF110" s="383"/>
      <c r="AG110" s="383"/>
      <c r="AH110" s="383"/>
      <c r="AI110" s="20"/>
      <c r="AJ110" s="436"/>
      <c r="AK110" s="386"/>
      <c r="AL110" s="378"/>
      <c r="AM110" s="378"/>
      <c r="AN110" s="378"/>
      <c r="AO110" s="289"/>
      <c r="AP110" s="347"/>
      <c r="AQ110" s="347"/>
      <c r="AR110" s="373"/>
      <c r="AS110" s="389"/>
      <c r="AT110" s="386"/>
      <c r="AU110" s="386"/>
      <c r="AV110" s="20"/>
      <c r="AW110" s="518">
        <f>((AC109+AC110)/W110)*100</f>
        <v>85</v>
      </c>
      <c r="AX110" s="378"/>
      <c r="AY110" s="378"/>
      <c r="AZ110" s="378"/>
      <c r="BA110" s="289"/>
      <c r="BB110" s="375"/>
      <c r="BC110" s="2"/>
      <c r="BD110" s="2"/>
    </row>
    <row r="111" spans="2:56" ht="15.75" thickBot="1"/>
    <row r="112" spans="2:56" ht="17.25" customHeight="1" thickBot="1">
      <c r="B112" s="17">
        <v>41352</v>
      </c>
      <c r="C112" s="15" t="s">
        <v>0</v>
      </c>
      <c r="D112" s="19">
        <v>8</v>
      </c>
      <c r="E112" s="6"/>
      <c r="F112" s="363">
        <v>0.5</v>
      </c>
      <c r="G112" s="19">
        <v>0</v>
      </c>
      <c r="H112" s="19">
        <v>0</v>
      </c>
      <c r="I112" s="19">
        <v>0</v>
      </c>
      <c r="J112" s="19">
        <v>0.75</v>
      </c>
      <c r="K112" s="19">
        <f>SUM(F112:J112)</f>
        <v>1.25</v>
      </c>
      <c r="L112" s="6"/>
      <c r="M112" s="363">
        <v>0</v>
      </c>
      <c r="N112" s="19">
        <v>0</v>
      </c>
      <c r="O112" s="6"/>
      <c r="P112" s="376">
        <f>D112-(M112+N112)</f>
        <v>8</v>
      </c>
      <c r="Q112" s="6"/>
      <c r="R112" s="375" t="s">
        <v>158</v>
      </c>
      <c r="S112" s="213">
        <v>0.128</v>
      </c>
      <c r="T112" s="213">
        <v>0.128</v>
      </c>
      <c r="U112" s="23">
        <f>S112+T112</f>
        <v>0.25600000000000001</v>
      </c>
      <c r="V112" s="223">
        <v>80</v>
      </c>
      <c r="W112" s="91">
        <f>P112*V112</f>
        <v>640</v>
      </c>
      <c r="X112" s="6"/>
      <c r="Y112" s="379">
        <v>544</v>
      </c>
      <c r="Z112" s="380">
        <v>544</v>
      </c>
      <c r="AA112" s="380">
        <v>0</v>
      </c>
      <c r="AB112" s="380">
        <v>0</v>
      </c>
      <c r="AC112" s="381">
        <v>544</v>
      </c>
      <c r="AD112" s="197">
        <v>350</v>
      </c>
      <c r="AE112" s="379">
        <v>31</v>
      </c>
      <c r="AF112" s="380">
        <v>31</v>
      </c>
      <c r="AG112" s="380">
        <v>0</v>
      </c>
      <c r="AH112" s="380">
        <v>31</v>
      </c>
      <c r="AI112" s="5"/>
      <c r="AJ112" s="57">
        <f>AC112*U112</f>
        <v>139.26400000000001</v>
      </c>
      <c r="AK112" s="171">
        <v>8</v>
      </c>
      <c r="AL112" s="19">
        <v>8</v>
      </c>
      <c r="AM112" s="19">
        <v>2</v>
      </c>
      <c r="AN112" s="91">
        <f>AK112+AM112</f>
        <v>10</v>
      </c>
      <c r="AO112" s="338" t="e">
        <f>#REF!</f>
        <v>#REF!</v>
      </c>
      <c r="AP112" s="11">
        <v>0</v>
      </c>
      <c r="AQ112" s="11">
        <v>10</v>
      </c>
      <c r="AR112" s="387">
        <f>100- ((AP112+AQ112)/(AC112*2))*100</f>
        <v>99.080882352941174</v>
      </c>
      <c r="AS112" s="388">
        <f>AU109</f>
        <v>214.9</v>
      </c>
      <c r="AT112" s="172">
        <f>AJ112+AK112+AL112+AM112</f>
        <v>157.26400000000001</v>
      </c>
      <c r="AU112" s="172">
        <f>AS112-AT112</f>
        <v>57.635999999999996</v>
      </c>
      <c r="AV112" s="5"/>
      <c r="AW112" s="57">
        <f>(AC112/W112)*100</f>
        <v>85</v>
      </c>
      <c r="AX112" s="19" t="s">
        <v>59</v>
      </c>
      <c r="AY112" s="91">
        <f>(AK112/(AJ112+AK112))*100</f>
        <v>5.4324206866579745</v>
      </c>
      <c r="AZ112" s="19">
        <f>(AN112/AJ112)*100</f>
        <v>7.1806066176470589</v>
      </c>
      <c r="BA112" s="6"/>
      <c r="BB112" s="363" t="s">
        <v>75</v>
      </c>
      <c r="BC112" s="19" t="s">
        <v>76</v>
      </c>
      <c r="BD112" s="19" t="s">
        <v>76</v>
      </c>
    </row>
    <row r="113" spans="2:56" ht="15.75">
      <c r="B113" s="374" t="s">
        <v>153</v>
      </c>
      <c r="C113" s="2"/>
      <c r="D113" s="2"/>
      <c r="E113" s="6"/>
      <c r="F113" s="375"/>
      <c r="G113" s="2"/>
      <c r="H113" s="2"/>
      <c r="I113" s="2"/>
      <c r="J113" s="2"/>
      <c r="K113" s="2"/>
      <c r="L113" s="6"/>
      <c r="M113" s="375"/>
      <c r="N113" s="2"/>
      <c r="O113" s="6"/>
      <c r="P113" s="520">
        <f>D112-M112-N112-K112</f>
        <v>6.75</v>
      </c>
      <c r="Q113" s="6"/>
      <c r="R113" s="375"/>
      <c r="S113" s="213"/>
      <c r="T113" s="213"/>
      <c r="U113" s="23"/>
      <c r="V113" s="223"/>
      <c r="W113" s="517">
        <f>(P112-K112)*V112</f>
        <v>540</v>
      </c>
      <c r="X113" s="289"/>
      <c r="Y113" s="382"/>
      <c r="Z113" s="383"/>
      <c r="AA113" s="383"/>
      <c r="AB113" s="383"/>
      <c r="AC113" s="384"/>
      <c r="AD113" s="122"/>
      <c r="AE113" s="382"/>
      <c r="AF113" s="383"/>
      <c r="AG113" s="383"/>
      <c r="AH113" s="383"/>
      <c r="AI113" s="20"/>
      <c r="AJ113" s="436"/>
      <c r="AK113" s="386"/>
      <c r="AL113" s="378"/>
      <c r="AM113" s="378"/>
      <c r="AN113" s="378"/>
      <c r="AO113" s="289"/>
      <c r="AP113" s="347"/>
      <c r="AQ113" s="347"/>
      <c r="AR113" s="373"/>
      <c r="AS113" s="389"/>
      <c r="AT113" s="386"/>
      <c r="AU113" s="386"/>
      <c r="AV113" s="20"/>
      <c r="AW113" s="518">
        <f>((AC112+AC113)/W113)*100</f>
        <v>100.74074074074073</v>
      </c>
      <c r="AX113" s="378"/>
      <c r="AY113" s="378"/>
      <c r="AZ113" s="378"/>
      <c r="BA113" s="289"/>
      <c r="BB113" s="375"/>
      <c r="BC113" s="2"/>
      <c r="BD113" s="2"/>
    </row>
    <row r="114" spans="2:56" ht="15.75" thickBot="1"/>
    <row r="115" spans="2:56" ht="16.5" thickBot="1">
      <c r="B115" s="17">
        <v>41352</v>
      </c>
      <c r="C115" s="15" t="s">
        <v>1</v>
      </c>
      <c r="D115" s="19">
        <v>7.5</v>
      </c>
      <c r="E115" s="6"/>
      <c r="F115" s="363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f>SUM(F115:J115)</f>
        <v>0</v>
      </c>
      <c r="L115" s="6"/>
      <c r="M115" s="363">
        <v>4.5</v>
      </c>
      <c r="N115" s="19">
        <v>0</v>
      </c>
      <c r="O115" s="6"/>
      <c r="P115" s="376">
        <f>D115-(M115+N115)</f>
        <v>3</v>
      </c>
      <c r="Q115" s="6"/>
      <c r="R115" s="375" t="s">
        <v>158</v>
      </c>
      <c r="S115" s="213">
        <v>0.128</v>
      </c>
      <c r="T115" s="213">
        <v>0.128</v>
      </c>
      <c r="U115" s="23">
        <f>S115+T115</f>
        <v>0.25600000000000001</v>
      </c>
      <c r="V115" s="223">
        <v>80</v>
      </c>
      <c r="W115" s="91">
        <f>P115*V115</f>
        <v>240</v>
      </c>
      <c r="X115" s="6"/>
      <c r="Y115" s="379">
        <v>230</v>
      </c>
      <c r="Z115" s="380">
        <v>230</v>
      </c>
      <c r="AA115" s="380">
        <v>0</v>
      </c>
      <c r="AB115" s="380">
        <v>0</v>
      </c>
      <c r="AC115" s="381">
        <v>230</v>
      </c>
      <c r="AD115" s="197">
        <v>350</v>
      </c>
      <c r="AE115" s="379">
        <v>5</v>
      </c>
      <c r="AF115" s="380">
        <v>5</v>
      </c>
      <c r="AG115" s="380">
        <v>0</v>
      </c>
      <c r="AH115" s="380">
        <v>5</v>
      </c>
      <c r="AI115" s="5"/>
      <c r="AJ115" s="57">
        <f>AC115*U115</f>
        <v>58.88</v>
      </c>
      <c r="AK115" s="171">
        <v>1.3</v>
      </c>
      <c r="AL115" s="19">
        <v>2</v>
      </c>
      <c r="AM115" s="19">
        <v>0</v>
      </c>
      <c r="AN115" s="91">
        <f>AK115+AM115</f>
        <v>1.3</v>
      </c>
      <c r="AO115" s="338" t="e">
        <f>#REF!</f>
        <v>#REF!</v>
      </c>
      <c r="AP115" s="11">
        <v>0</v>
      </c>
      <c r="AQ115" s="11">
        <v>10</v>
      </c>
      <c r="AR115" s="387">
        <f>100- ((AP115+AQ115)/(AC115*2))*100</f>
        <v>97.826086956521735</v>
      </c>
      <c r="AS115" s="388">
        <f>AU112</f>
        <v>57.635999999999996</v>
      </c>
      <c r="AT115" s="172">
        <f>AJ115+AK115+AL115+AM115</f>
        <v>62.18</v>
      </c>
      <c r="AU115" s="172">
        <f>AS115-AT115</f>
        <v>-4.544000000000004</v>
      </c>
      <c r="AV115" s="5"/>
      <c r="AW115" s="57">
        <f>(AC115/W115)*100</f>
        <v>95.833333333333343</v>
      </c>
      <c r="AX115" s="19" t="s">
        <v>59</v>
      </c>
      <c r="AY115" s="91">
        <f>(AK115/(AJ115+AK115))*100</f>
        <v>2.1601861083416418</v>
      </c>
      <c r="AZ115" s="19">
        <f>(AN115/AJ115)*100</f>
        <v>2.2078804347826089</v>
      </c>
      <c r="BA115" s="6"/>
      <c r="BB115" s="363" t="s">
        <v>76</v>
      </c>
      <c r="BC115" s="19" t="s">
        <v>76</v>
      </c>
      <c r="BD115" s="19" t="s">
        <v>97</v>
      </c>
    </row>
    <row r="116" spans="2:56" ht="15.75">
      <c r="B116" s="374" t="s">
        <v>137</v>
      </c>
      <c r="C116" s="2"/>
      <c r="D116" s="2"/>
      <c r="E116" s="6"/>
      <c r="F116" s="375"/>
      <c r="G116" s="2"/>
      <c r="H116" s="2"/>
      <c r="I116" s="2"/>
      <c r="J116" s="2"/>
      <c r="K116" s="2"/>
      <c r="L116" s="6"/>
      <c r="M116" s="375"/>
      <c r="N116" s="2"/>
      <c r="O116" s="6"/>
      <c r="P116" s="520">
        <f>D115-M115-N115-K115</f>
        <v>3</v>
      </c>
      <c r="Q116" s="6"/>
      <c r="R116" s="375"/>
      <c r="S116" s="213"/>
      <c r="T116" s="213"/>
      <c r="U116" s="23"/>
      <c r="V116" s="223"/>
      <c r="W116" s="517">
        <f>(P115-K115)*V115</f>
        <v>240</v>
      </c>
      <c r="X116" s="289"/>
      <c r="Y116" s="382"/>
      <c r="Z116" s="383"/>
      <c r="AA116" s="383"/>
      <c r="AB116" s="383"/>
      <c r="AC116" s="384"/>
      <c r="AD116" s="122"/>
      <c r="AE116" s="382"/>
      <c r="AF116" s="383"/>
      <c r="AG116" s="383"/>
      <c r="AH116" s="383"/>
      <c r="AI116" s="20"/>
      <c r="AJ116" s="436"/>
      <c r="AK116" s="386"/>
      <c r="AL116" s="378"/>
      <c r="AM116" s="378"/>
      <c r="AN116" s="378"/>
      <c r="AO116" s="289"/>
      <c r="AP116" s="347"/>
      <c r="AQ116" s="347"/>
      <c r="AR116" s="373"/>
      <c r="AS116" s="389"/>
      <c r="AT116" s="386"/>
      <c r="AU116" s="386"/>
      <c r="AV116" s="20"/>
      <c r="AW116" s="518">
        <f>((AC115+AC116)/W116)*100</f>
        <v>95.833333333333343</v>
      </c>
      <c r="AX116" s="378"/>
      <c r="AY116" s="378"/>
      <c r="AZ116" s="378"/>
      <c r="BA116" s="289"/>
      <c r="BB116" s="375"/>
      <c r="BC116" s="2"/>
      <c r="BD116" s="2"/>
    </row>
    <row r="117" spans="2:56" ht="15.75" thickBot="1"/>
    <row r="118" spans="2:56">
      <c r="B118" s="57" t="s">
        <v>42</v>
      </c>
      <c r="C118" s="58" t="s">
        <v>2</v>
      </c>
      <c r="D118" s="59" t="s">
        <v>2</v>
      </c>
      <c r="E118" s="136"/>
      <c r="F118" s="718" t="s">
        <v>14</v>
      </c>
      <c r="G118" s="719"/>
      <c r="H118" s="719"/>
      <c r="I118" s="719"/>
      <c r="J118" s="719"/>
      <c r="K118" s="720"/>
      <c r="L118" s="19"/>
      <c r="M118" s="721" t="s">
        <v>43</v>
      </c>
      <c r="N118" s="722"/>
      <c r="O118" s="19"/>
      <c r="P118" s="91" t="s">
        <v>12</v>
      </c>
      <c r="Q118" s="136"/>
      <c r="R118" s="91" t="s">
        <v>24</v>
      </c>
      <c r="S118" s="718" t="s">
        <v>44</v>
      </c>
      <c r="T118" s="719"/>
      <c r="U118" s="720"/>
      <c r="V118" s="91" t="s">
        <v>39</v>
      </c>
      <c r="W118" s="137" t="s">
        <v>19</v>
      </c>
      <c r="X118" s="136" t="s">
        <v>10</v>
      </c>
      <c r="Y118" s="723" t="s">
        <v>15</v>
      </c>
      <c r="Z118" s="724"/>
      <c r="AA118" s="724"/>
      <c r="AB118" s="724"/>
      <c r="AC118" s="138" t="s">
        <v>19</v>
      </c>
      <c r="AD118" s="139"/>
      <c r="AE118" s="725" t="s">
        <v>55</v>
      </c>
      <c r="AF118" s="726"/>
      <c r="AG118" s="726"/>
      <c r="AH118" s="140" t="s">
        <v>57</v>
      </c>
      <c r="AI118" s="136"/>
      <c r="AJ118" s="141" t="s">
        <v>51</v>
      </c>
      <c r="AK118" s="142"/>
      <c r="AL118" s="143"/>
      <c r="AM118" s="144"/>
      <c r="AN118" s="91" t="s">
        <v>13</v>
      </c>
      <c r="AO118" s="136"/>
      <c r="AP118" s="743" t="s">
        <v>68</v>
      </c>
      <c r="AQ118" s="744"/>
      <c r="AR118" s="745"/>
      <c r="AS118" s="743" t="s">
        <v>52</v>
      </c>
      <c r="AT118" s="744"/>
      <c r="AU118" s="745"/>
      <c r="AV118" s="136"/>
      <c r="AW118" s="145" t="s">
        <v>32</v>
      </c>
      <c r="AX118" s="137" t="s">
        <v>32</v>
      </c>
      <c r="AY118" s="91" t="s">
        <v>29</v>
      </c>
      <c r="AZ118" s="91" t="s">
        <v>29</v>
      </c>
      <c r="BA118" s="136"/>
      <c r="BB118" s="19" t="s">
        <v>32</v>
      </c>
      <c r="BC118" s="19" t="s">
        <v>10</v>
      </c>
      <c r="BD118" s="146" t="s">
        <v>10</v>
      </c>
    </row>
    <row r="119" spans="2:56" ht="15.75" thickBot="1">
      <c r="B119" s="60" t="s">
        <v>10</v>
      </c>
      <c r="C119" s="49" t="s">
        <v>10</v>
      </c>
      <c r="D119" s="61" t="s">
        <v>12</v>
      </c>
      <c r="E119" s="5"/>
      <c r="F119" s="65" t="s">
        <v>4</v>
      </c>
      <c r="G119" s="65" t="s">
        <v>5</v>
      </c>
      <c r="H119" s="65" t="s">
        <v>6</v>
      </c>
      <c r="I119" s="65" t="s">
        <v>7</v>
      </c>
      <c r="J119" s="65" t="s">
        <v>9</v>
      </c>
      <c r="K119" s="65" t="s">
        <v>13</v>
      </c>
      <c r="L119" s="4"/>
      <c r="M119" s="67" t="s">
        <v>12</v>
      </c>
      <c r="N119" s="68" t="s">
        <v>46</v>
      </c>
      <c r="O119" s="3"/>
      <c r="P119" s="49" t="s">
        <v>3</v>
      </c>
      <c r="Q119" s="5"/>
      <c r="R119" s="49" t="s">
        <v>23</v>
      </c>
      <c r="S119" s="53" t="s">
        <v>16</v>
      </c>
      <c r="T119" s="49" t="s">
        <v>17</v>
      </c>
      <c r="U119" s="49" t="s">
        <v>45</v>
      </c>
      <c r="V119" s="49" t="s">
        <v>63</v>
      </c>
      <c r="W119" s="72" t="s">
        <v>21</v>
      </c>
      <c r="X119" s="5" t="s">
        <v>10</v>
      </c>
      <c r="Y119" s="713" t="s">
        <v>26</v>
      </c>
      <c r="Z119" s="714"/>
      <c r="AA119" s="714"/>
      <c r="AB119" s="715"/>
      <c r="AC119" s="39" t="s">
        <v>13</v>
      </c>
      <c r="AD119" s="8"/>
      <c r="AE119" s="716" t="s">
        <v>56</v>
      </c>
      <c r="AF119" s="717"/>
      <c r="AG119" s="717"/>
      <c r="AH119" s="82" t="s">
        <v>58</v>
      </c>
      <c r="AI119" s="5"/>
      <c r="AJ119" s="48" t="s">
        <v>33</v>
      </c>
      <c r="AK119" s="85" t="s">
        <v>27</v>
      </c>
      <c r="AL119" s="48" t="s">
        <v>35</v>
      </c>
      <c r="AM119" s="48" t="s">
        <v>36</v>
      </c>
      <c r="AN119" s="49" t="s">
        <v>40</v>
      </c>
      <c r="AO119" s="20"/>
      <c r="AP119" s="51"/>
      <c r="AQ119" s="52"/>
      <c r="AR119" s="53"/>
      <c r="AS119" s="51" t="s">
        <v>50</v>
      </c>
      <c r="AT119" s="336" t="s">
        <v>420</v>
      </c>
      <c r="AU119" s="53"/>
      <c r="AV119" s="5"/>
      <c r="AW119" s="76" t="s">
        <v>19</v>
      </c>
      <c r="AX119" s="72" t="s">
        <v>19</v>
      </c>
      <c r="AY119" s="49" t="s">
        <v>37</v>
      </c>
      <c r="AZ119" s="49" t="s">
        <v>38</v>
      </c>
      <c r="BA119" s="5"/>
      <c r="BB119" s="4" t="s">
        <v>19</v>
      </c>
      <c r="BC119" s="4" t="s">
        <v>37</v>
      </c>
      <c r="BD119" s="147" t="s">
        <v>38</v>
      </c>
    </row>
    <row r="120" spans="2:56" ht="15.75" thickBot="1">
      <c r="B120" s="62"/>
      <c r="C120" s="63"/>
      <c r="D120" s="64" t="s">
        <v>10</v>
      </c>
      <c r="E120" s="111"/>
      <c r="F120" s="148"/>
      <c r="G120" s="148"/>
      <c r="H120" s="148"/>
      <c r="I120" s="148" t="s">
        <v>8</v>
      </c>
      <c r="J120" s="148"/>
      <c r="K120" s="148"/>
      <c r="L120" s="16"/>
      <c r="M120" s="104" t="s">
        <v>20</v>
      </c>
      <c r="N120" s="148" t="s">
        <v>11</v>
      </c>
      <c r="O120" s="16"/>
      <c r="P120" s="63" t="s">
        <v>10</v>
      </c>
      <c r="Q120" s="111"/>
      <c r="R120" s="63"/>
      <c r="S120" s="149"/>
      <c r="T120" s="63"/>
      <c r="U120" s="63"/>
      <c r="V120" s="63" t="s">
        <v>18</v>
      </c>
      <c r="W120" s="150" t="s">
        <v>22</v>
      </c>
      <c r="X120" s="111"/>
      <c r="Y120" s="151" t="s">
        <v>16</v>
      </c>
      <c r="Z120" s="151" t="s">
        <v>17</v>
      </c>
      <c r="AA120" s="152" t="s">
        <v>25</v>
      </c>
      <c r="AB120" s="79" t="s">
        <v>28</v>
      </c>
      <c r="AC120" s="153"/>
      <c r="AD120" s="111"/>
      <c r="AE120" s="154" t="s">
        <v>16</v>
      </c>
      <c r="AF120" s="155" t="s">
        <v>17</v>
      </c>
      <c r="AG120" s="80" t="s">
        <v>28</v>
      </c>
      <c r="AH120" s="81" t="s">
        <v>28</v>
      </c>
      <c r="AI120" s="156"/>
      <c r="AJ120" s="63" t="s">
        <v>34</v>
      </c>
      <c r="AK120" s="157" t="s">
        <v>34</v>
      </c>
      <c r="AL120" s="63" t="s">
        <v>34</v>
      </c>
      <c r="AM120" s="63" t="s">
        <v>34</v>
      </c>
      <c r="AN120" s="63" t="s">
        <v>34</v>
      </c>
      <c r="AO120" s="111"/>
      <c r="AP120" s="158" t="s">
        <v>70</v>
      </c>
      <c r="AQ120" s="159" t="s">
        <v>69</v>
      </c>
      <c r="AR120" s="160" t="s">
        <v>71</v>
      </c>
      <c r="AS120" s="161" t="s">
        <v>48</v>
      </c>
      <c r="AT120" s="159" t="s">
        <v>47</v>
      </c>
      <c r="AU120" s="160" t="s">
        <v>49</v>
      </c>
      <c r="AV120" s="111"/>
      <c r="AW120" s="162" t="s">
        <v>29</v>
      </c>
      <c r="AX120" s="150" t="s">
        <v>29</v>
      </c>
      <c r="AY120" s="63"/>
      <c r="AZ120" s="63"/>
      <c r="BA120" s="111"/>
      <c r="BB120" s="163">
        <v>1</v>
      </c>
      <c r="BC120" s="164">
        <v>0</v>
      </c>
      <c r="BD120" s="115" t="s">
        <v>41</v>
      </c>
    </row>
    <row r="121" spans="2:56" ht="16.5" thickBot="1">
      <c r="B121" s="17">
        <v>41353</v>
      </c>
      <c r="C121" s="15" t="s">
        <v>0</v>
      </c>
      <c r="D121" s="19">
        <v>8</v>
      </c>
      <c r="E121" s="6"/>
      <c r="F121" s="363">
        <v>0</v>
      </c>
      <c r="G121" s="19">
        <v>0.25</v>
      </c>
      <c r="H121" s="19">
        <v>0</v>
      </c>
      <c r="I121" s="19">
        <v>0</v>
      </c>
      <c r="J121" s="19">
        <v>0.75</v>
      </c>
      <c r="K121" s="19">
        <f>SUM(F121:J121)</f>
        <v>1</v>
      </c>
      <c r="L121" s="6"/>
      <c r="M121" s="363">
        <v>0</v>
      </c>
      <c r="N121" s="19">
        <v>1.5</v>
      </c>
      <c r="O121" s="6"/>
      <c r="P121" s="376">
        <f>D121-(M121+N121)</f>
        <v>6.5</v>
      </c>
      <c r="Q121" s="6"/>
      <c r="R121" s="375" t="s">
        <v>111</v>
      </c>
      <c r="S121" s="213">
        <v>0.11899999999999999</v>
      </c>
      <c r="T121" s="213">
        <v>0.122</v>
      </c>
      <c r="U121" s="23">
        <f>S121+T121</f>
        <v>0.24099999999999999</v>
      </c>
      <c r="V121" s="223">
        <v>70</v>
      </c>
      <c r="W121" s="91">
        <f>P121*V121</f>
        <v>455</v>
      </c>
      <c r="X121" s="6"/>
      <c r="Y121" s="379">
        <v>440</v>
      </c>
      <c r="Z121" s="380">
        <v>440</v>
      </c>
      <c r="AA121" s="380">
        <v>0</v>
      </c>
      <c r="AB121" s="380">
        <v>0</v>
      </c>
      <c r="AC121" s="381">
        <v>440</v>
      </c>
      <c r="AD121" s="197">
        <v>350</v>
      </c>
      <c r="AE121" s="379">
        <v>27</v>
      </c>
      <c r="AF121" s="380">
        <v>27</v>
      </c>
      <c r="AG121" s="380">
        <v>0</v>
      </c>
      <c r="AH121" s="380">
        <v>27</v>
      </c>
      <c r="AI121" s="5"/>
      <c r="AJ121" s="57">
        <f>AC121*U121</f>
        <v>106.03999999999999</v>
      </c>
      <c r="AK121" s="171">
        <v>6.4</v>
      </c>
      <c r="AL121" s="19">
        <v>6.6</v>
      </c>
      <c r="AM121" s="19">
        <v>0</v>
      </c>
      <c r="AN121" s="91">
        <f>AK121+AM121</f>
        <v>6.4</v>
      </c>
      <c r="AO121" s="338" t="e">
        <f>#REF!</f>
        <v>#REF!</v>
      </c>
      <c r="AP121" s="11">
        <v>0</v>
      </c>
      <c r="AQ121" s="11">
        <v>10</v>
      </c>
      <c r="AR121" s="387">
        <f>100- ((AP121+AQ121)/(AC121*2))*100</f>
        <v>98.86363636363636</v>
      </c>
      <c r="AS121" s="388">
        <v>687</v>
      </c>
      <c r="AT121" s="172">
        <f>AJ121+AK121+AL121+AM121</f>
        <v>119.03999999999999</v>
      </c>
      <c r="AU121" s="172">
        <f>AS121-AT121</f>
        <v>567.96</v>
      </c>
      <c r="AV121" s="5"/>
      <c r="AW121" s="57">
        <f>(AC121/W121)*100</f>
        <v>96.703296703296701</v>
      </c>
      <c r="AX121" s="19" t="s">
        <v>59</v>
      </c>
      <c r="AY121" s="91">
        <f>(AK121/(AJ121+AK121))*100</f>
        <v>5.691924581999289</v>
      </c>
      <c r="AZ121" s="19">
        <f>(AN121/AJ121)*100</f>
        <v>6.0354583176159942</v>
      </c>
      <c r="BA121" s="6"/>
      <c r="BB121" s="363" t="s">
        <v>97</v>
      </c>
      <c r="BC121" s="19" t="s">
        <v>76</v>
      </c>
      <c r="BD121" s="19" t="s">
        <v>76</v>
      </c>
    </row>
    <row r="122" spans="2:56" ht="15.75">
      <c r="B122" s="374" t="s">
        <v>153</v>
      </c>
      <c r="C122" s="2"/>
      <c r="D122" s="2"/>
      <c r="E122" s="6"/>
      <c r="F122" s="375"/>
      <c r="G122" s="2"/>
      <c r="H122" s="2"/>
      <c r="I122" s="2"/>
      <c r="J122" s="2"/>
      <c r="K122" s="2"/>
      <c r="L122" s="6"/>
      <c r="M122" s="375"/>
      <c r="N122" s="2"/>
      <c r="O122" s="6"/>
      <c r="P122" s="520">
        <f>D121-M121-N121-K121</f>
        <v>5.5</v>
      </c>
      <c r="Q122" s="6"/>
      <c r="R122" s="375"/>
      <c r="S122" s="213"/>
      <c r="T122" s="213"/>
      <c r="U122" s="23"/>
      <c r="V122" s="223"/>
      <c r="W122" s="517">
        <f>(P121-K121)*V121</f>
        <v>385</v>
      </c>
      <c r="X122" s="289"/>
      <c r="Y122" s="382"/>
      <c r="Z122" s="383"/>
      <c r="AA122" s="383"/>
      <c r="AB122" s="383"/>
      <c r="AC122" s="384"/>
      <c r="AD122" s="122"/>
      <c r="AE122" s="382"/>
      <c r="AF122" s="383"/>
      <c r="AG122" s="383"/>
      <c r="AH122" s="383"/>
      <c r="AI122" s="20"/>
      <c r="AJ122" s="436"/>
      <c r="AK122" s="386"/>
      <c r="AL122" s="378"/>
      <c r="AM122" s="378"/>
      <c r="AN122" s="378"/>
      <c r="AO122" s="289"/>
      <c r="AP122" s="347"/>
      <c r="AQ122" s="347"/>
      <c r="AR122" s="373"/>
      <c r="AS122" s="389"/>
      <c r="AT122" s="386"/>
      <c r="AU122" s="386"/>
      <c r="AV122" s="20"/>
      <c r="AW122" s="518">
        <f>((AC121+AC122)/W122)*100</f>
        <v>114.28571428571428</v>
      </c>
      <c r="AX122" s="378"/>
      <c r="AY122" s="378"/>
      <c r="AZ122" s="378"/>
      <c r="BA122" s="289"/>
      <c r="BB122" s="375"/>
      <c r="BC122" s="2"/>
      <c r="BD122" s="2"/>
    </row>
    <row r="123" spans="2:56" ht="15.75" thickBot="1"/>
    <row r="124" spans="2:56" ht="16.5" thickBot="1">
      <c r="B124" s="17">
        <v>41353</v>
      </c>
      <c r="C124" s="15" t="s">
        <v>1</v>
      </c>
      <c r="D124" s="19">
        <v>7.5</v>
      </c>
      <c r="E124" s="6"/>
      <c r="F124" s="363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f>SUM(F124:J124)</f>
        <v>0</v>
      </c>
      <c r="L124" s="6"/>
      <c r="M124" s="363">
        <v>4.5</v>
      </c>
      <c r="N124" s="19">
        <v>0</v>
      </c>
      <c r="O124" s="6"/>
      <c r="P124" s="376">
        <f>D124-(M124+N124)</f>
        <v>3</v>
      </c>
      <c r="Q124" s="6"/>
      <c r="R124" s="375" t="s">
        <v>111</v>
      </c>
      <c r="S124" s="213">
        <v>0.11899999999999999</v>
      </c>
      <c r="T124" s="213">
        <v>0.121</v>
      </c>
      <c r="U124" s="23">
        <f>S124+T124</f>
        <v>0.24</v>
      </c>
      <c r="V124" s="223">
        <v>70</v>
      </c>
      <c r="W124" s="91">
        <f>P124*V124</f>
        <v>210</v>
      </c>
      <c r="X124" s="6"/>
      <c r="Y124" s="379">
        <v>225</v>
      </c>
      <c r="Z124" s="380">
        <v>225</v>
      </c>
      <c r="AA124" s="380">
        <v>0</v>
      </c>
      <c r="AB124" s="380">
        <v>0</v>
      </c>
      <c r="AC124" s="381">
        <v>225</v>
      </c>
      <c r="AD124" s="197">
        <v>350</v>
      </c>
      <c r="AE124" s="379">
        <v>0</v>
      </c>
      <c r="AF124" s="380">
        <v>0</v>
      </c>
      <c r="AG124" s="380">
        <v>0</v>
      </c>
      <c r="AH124" s="380">
        <v>0</v>
      </c>
      <c r="AI124" s="5"/>
      <c r="AJ124" s="57">
        <f>AC124*U124</f>
        <v>54</v>
      </c>
      <c r="AK124" s="171">
        <v>0</v>
      </c>
      <c r="AL124" s="19">
        <v>3.375</v>
      </c>
      <c r="AM124" s="19">
        <v>0</v>
      </c>
      <c r="AN124" s="91">
        <f>AK124+AM124</f>
        <v>0</v>
      </c>
      <c r="AO124" s="338" t="e">
        <f>#REF!</f>
        <v>#REF!</v>
      </c>
      <c r="AP124" s="11">
        <v>0</v>
      </c>
      <c r="AQ124" s="11">
        <v>10</v>
      </c>
      <c r="AR124" s="387">
        <f>100- ((AP124+AQ124)/(AC124*2))*100</f>
        <v>97.777777777777771</v>
      </c>
      <c r="AS124" s="388">
        <f>AU121</f>
        <v>567.96</v>
      </c>
      <c r="AT124" s="172">
        <f>AJ124+AK124+AL124+AM124</f>
        <v>57.375</v>
      </c>
      <c r="AU124" s="172">
        <f>AS124-AT124</f>
        <v>510.58500000000004</v>
      </c>
      <c r="AV124" s="5"/>
      <c r="AW124" s="57">
        <f>(AC124/W124)*100</f>
        <v>107.14285714285714</v>
      </c>
      <c r="AX124" s="19" t="s">
        <v>59</v>
      </c>
      <c r="AY124" s="91">
        <f>(AK124/(AJ124+AK124))*100</f>
        <v>0</v>
      </c>
      <c r="AZ124" s="19">
        <f>(AN124/AJ124)*100</f>
        <v>0</v>
      </c>
      <c r="BA124" s="6"/>
      <c r="BB124" s="363" t="s">
        <v>97</v>
      </c>
      <c r="BC124" s="19" t="s">
        <v>76</v>
      </c>
      <c r="BD124" s="19" t="s">
        <v>76</v>
      </c>
    </row>
    <row r="125" spans="2:56" ht="15.75">
      <c r="B125" s="374" t="s">
        <v>137</v>
      </c>
      <c r="C125" s="2"/>
      <c r="D125" s="2"/>
      <c r="E125" s="6"/>
      <c r="F125" s="375"/>
      <c r="G125" s="2"/>
      <c r="H125" s="2"/>
      <c r="I125" s="2"/>
      <c r="J125" s="2"/>
      <c r="K125" s="2"/>
      <c r="L125" s="6"/>
      <c r="M125" s="375"/>
      <c r="N125" s="2"/>
      <c r="O125" s="6"/>
      <c r="P125" s="520">
        <f>D124-M124-N124-K124</f>
        <v>3</v>
      </c>
      <c r="Q125" s="6"/>
      <c r="R125" s="375"/>
      <c r="S125" s="213"/>
      <c r="T125" s="213"/>
      <c r="U125" s="23"/>
      <c r="V125" s="223"/>
      <c r="W125" s="517">
        <f>(P124-K124)*V124</f>
        <v>210</v>
      </c>
      <c r="X125" s="289"/>
      <c r="Y125" s="382"/>
      <c r="Z125" s="383"/>
      <c r="AA125" s="383"/>
      <c r="AB125" s="383"/>
      <c r="AC125" s="384"/>
      <c r="AD125" s="122"/>
      <c r="AE125" s="382"/>
      <c r="AF125" s="383"/>
      <c r="AG125" s="383"/>
      <c r="AH125" s="383"/>
      <c r="AI125" s="20"/>
      <c r="AJ125" s="436" t="s">
        <v>329</v>
      </c>
      <c r="AK125" s="386"/>
      <c r="AL125" s="378"/>
      <c r="AM125" s="378"/>
      <c r="AN125" s="378"/>
      <c r="AO125" s="289"/>
      <c r="AP125" s="347"/>
      <c r="AQ125" s="347"/>
      <c r="AR125" s="373"/>
      <c r="AS125" s="389"/>
      <c r="AT125" s="386"/>
      <c r="AU125" s="386"/>
      <c r="AV125" s="20"/>
      <c r="AW125" s="518">
        <f>((AC124+AC125)/W125)*100</f>
        <v>107.14285714285714</v>
      </c>
      <c r="AX125" s="378"/>
      <c r="AY125" s="378"/>
      <c r="AZ125" s="378"/>
      <c r="BA125" s="289"/>
      <c r="BB125" s="375"/>
      <c r="BC125" s="2"/>
      <c r="BD125" s="2"/>
    </row>
    <row r="126" spans="2:56" ht="15.75" thickBot="1"/>
    <row r="127" spans="2:56" ht="16.5" thickBot="1">
      <c r="B127" s="17">
        <v>41354</v>
      </c>
      <c r="C127" s="15" t="s">
        <v>0</v>
      </c>
      <c r="D127" s="19">
        <v>8</v>
      </c>
      <c r="E127" s="6"/>
      <c r="F127" s="363">
        <v>0</v>
      </c>
      <c r="G127" s="19">
        <v>0.5</v>
      </c>
      <c r="H127" s="19">
        <v>0</v>
      </c>
      <c r="I127" s="19">
        <v>0</v>
      </c>
      <c r="J127" s="19">
        <v>0.5</v>
      </c>
      <c r="K127" s="19">
        <f>SUM(F127:J127)</f>
        <v>1</v>
      </c>
      <c r="L127" s="6"/>
      <c r="M127" s="363">
        <v>0</v>
      </c>
      <c r="N127" s="19">
        <v>0.5</v>
      </c>
      <c r="O127" s="6"/>
      <c r="P127" s="376">
        <f>D127-(M127+N127)</f>
        <v>7.5</v>
      </c>
      <c r="Q127" s="6"/>
      <c r="R127" s="375" t="s">
        <v>111</v>
      </c>
      <c r="S127" s="213">
        <v>0.11899999999999999</v>
      </c>
      <c r="T127" s="213">
        <v>0.122</v>
      </c>
      <c r="U127" s="23">
        <f>S127+T127</f>
        <v>0.24099999999999999</v>
      </c>
      <c r="V127" s="223">
        <v>70</v>
      </c>
      <c r="W127" s="91">
        <f>P127*V127</f>
        <v>525</v>
      </c>
      <c r="X127" s="6"/>
      <c r="Y127" s="379">
        <v>511</v>
      </c>
      <c r="Z127" s="380">
        <v>511</v>
      </c>
      <c r="AA127" s="380">
        <v>0</v>
      </c>
      <c r="AB127" s="380">
        <v>0</v>
      </c>
      <c r="AC127" s="381">
        <v>511</v>
      </c>
      <c r="AD127" s="197">
        <v>350</v>
      </c>
      <c r="AE127" s="379">
        <v>17</v>
      </c>
      <c r="AF127" s="380">
        <v>18</v>
      </c>
      <c r="AG127" s="380">
        <v>0</v>
      </c>
      <c r="AH127" s="380">
        <v>17</v>
      </c>
      <c r="AI127" s="5"/>
      <c r="AJ127" s="57">
        <f>AC127*U127</f>
        <v>123.151</v>
      </c>
      <c r="AK127" s="171">
        <v>4.3099999999999996</v>
      </c>
      <c r="AL127" s="19">
        <v>7.6</v>
      </c>
      <c r="AM127" s="19">
        <v>0</v>
      </c>
      <c r="AN127" s="91">
        <f>AK127+AM127</f>
        <v>4.3099999999999996</v>
      </c>
      <c r="AO127" s="338" t="e">
        <f>#REF!</f>
        <v>#REF!</v>
      </c>
      <c r="AP127" s="11">
        <v>0</v>
      </c>
      <c r="AQ127" s="11">
        <v>10</v>
      </c>
      <c r="AR127" s="387">
        <f>100- ((AP127+AQ127)/(AC127*2))*100</f>
        <v>99.021526418786692</v>
      </c>
      <c r="AS127" s="388">
        <f>AU124</f>
        <v>510.58500000000004</v>
      </c>
      <c r="AT127" s="172">
        <f>AJ127+AK127+AL127+AM127</f>
        <v>135.06100000000001</v>
      </c>
      <c r="AU127" s="172">
        <f>AS127-AT127</f>
        <v>375.524</v>
      </c>
      <c r="AV127" s="5"/>
      <c r="AW127" s="57">
        <f>(AC127/W127)*100</f>
        <v>97.333333333333343</v>
      </c>
      <c r="AX127" s="19" t="s">
        <v>59</v>
      </c>
      <c r="AY127" s="91">
        <f>(AK127/(AJ127+AK127))*100</f>
        <v>3.3814264755493837</v>
      </c>
      <c r="AZ127" s="19">
        <f>(AN127/AJ127)*100</f>
        <v>3.4997685767878455</v>
      </c>
      <c r="BA127" s="6"/>
      <c r="BB127" s="363" t="s">
        <v>97</v>
      </c>
      <c r="BC127" s="19" t="s">
        <v>76</v>
      </c>
      <c r="BD127" s="19" t="s">
        <v>76</v>
      </c>
    </row>
    <row r="128" spans="2:56" ht="15.75">
      <c r="B128" s="374" t="s">
        <v>153</v>
      </c>
      <c r="C128" s="2"/>
      <c r="D128" s="2"/>
      <c r="E128" s="6"/>
      <c r="F128" s="375"/>
      <c r="G128" s="2"/>
      <c r="H128" s="2"/>
      <c r="I128" s="2"/>
      <c r="J128" s="2"/>
      <c r="K128" s="2"/>
      <c r="L128" s="6"/>
      <c r="M128" s="375"/>
      <c r="N128" s="2"/>
      <c r="O128" s="6"/>
      <c r="P128" s="520">
        <f>D127-M127-N127-K127</f>
        <v>6.5</v>
      </c>
      <c r="Q128" s="6"/>
      <c r="R128" s="375"/>
      <c r="S128" s="213"/>
      <c r="T128" s="213"/>
      <c r="U128" s="23"/>
      <c r="V128" s="223"/>
      <c r="W128" s="517">
        <f>(P127-K127)*V127</f>
        <v>455</v>
      </c>
      <c r="X128" s="289"/>
      <c r="Y128" s="382"/>
      <c r="Z128" s="383"/>
      <c r="AA128" s="383"/>
      <c r="AB128" s="383"/>
      <c r="AC128" s="384"/>
      <c r="AD128" s="122"/>
      <c r="AE128" s="382"/>
      <c r="AF128" s="383"/>
      <c r="AG128" s="383"/>
      <c r="AH128" s="383"/>
      <c r="AI128" s="20"/>
      <c r="AJ128" s="436"/>
      <c r="AK128" s="386"/>
      <c r="AL128" s="378"/>
      <c r="AM128" s="378"/>
      <c r="AN128" s="378"/>
      <c r="AO128" s="289"/>
      <c r="AP128" s="347"/>
      <c r="AQ128" s="347"/>
      <c r="AR128" s="373"/>
      <c r="AS128" s="389"/>
      <c r="AT128" s="386"/>
      <c r="AU128" s="386"/>
      <c r="AV128" s="20"/>
      <c r="AW128" s="518">
        <f>((AC127+AC128)/W128)*100</f>
        <v>112.30769230769231</v>
      </c>
      <c r="AX128" s="378"/>
      <c r="AY128" s="378"/>
      <c r="AZ128" s="378"/>
      <c r="BA128" s="289"/>
      <c r="BB128" s="375"/>
      <c r="BC128" s="2"/>
      <c r="BD128" s="2"/>
    </row>
    <row r="129" spans="2:56" ht="15.75" thickBot="1"/>
    <row r="130" spans="2:56">
      <c r="B130" s="57" t="s">
        <v>42</v>
      </c>
      <c r="C130" s="58" t="s">
        <v>2</v>
      </c>
      <c r="D130" s="59" t="s">
        <v>2</v>
      </c>
      <c r="E130" s="136"/>
      <c r="F130" s="718" t="s">
        <v>14</v>
      </c>
      <c r="G130" s="719"/>
      <c r="H130" s="719"/>
      <c r="I130" s="719"/>
      <c r="J130" s="719"/>
      <c r="K130" s="720"/>
      <c r="L130" s="19"/>
      <c r="M130" s="721" t="s">
        <v>43</v>
      </c>
      <c r="N130" s="722"/>
      <c r="O130" s="19"/>
      <c r="P130" s="91" t="s">
        <v>12</v>
      </c>
      <c r="Q130" s="136"/>
      <c r="R130" s="91" t="s">
        <v>24</v>
      </c>
      <c r="S130" s="718" t="s">
        <v>44</v>
      </c>
      <c r="T130" s="719"/>
      <c r="U130" s="720"/>
      <c r="V130" s="91" t="s">
        <v>39</v>
      </c>
      <c r="W130" s="137" t="s">
        <v>19</v>
      </c>
      <c r="X130" s="136" t="s">
        <v>10</v>
      </c>
      <c r="Y130" s="723" t="s">
        <v>15</v>
      </c>
      <c r="Z130" s="724"/>
      <c r="AA130" s="724"/>
      <c r="AB130" s="724"/>
      <c r="AC130" s="138" t="s">
        <v>19</v>
      </c>
      <c r="AD130" s="139"/>
      <c r="AE130" s="725" t="s">
        <v>55</v>
      </c>
      <c r="AF130" s="726"/>
      <c r="AG130" s="726"/>
      <c r="AH130" s="140" t="s">
        <v>57</v>
      </c>
      <c r="AI130" s="136"/>
      <c r="AJ130" s="141" t="s">
        <v>51</v>
      </c>
      <c r="AK130" s="142"/>
      <c r="AL130" s="143"/>
      <c r="AM130" s="144"/>
      <c r="AN130" s="91" t="s">
        <v>13</v>
      </c>
      <c r="AO130" s="136"/>
      <c r="AP130" s="743" t="s">
        <v>68</v>
      </c>
      <c r="AQ130" s="744"/>
      <c r="AR130" s="745"/>
      <c r="AS130" s="743" t="s">
        <v>52</v>
      </c>
      <c r="AT130" s="744"/>
      <c r="AU130" s="745"/>
      <c r="AV130" s="136"/>
      <c r="AW130" s="145" t="s">
        <v>32</v>
      </c>
      <c r="AX130" s="137" t="s">
        <v>32</v>
      </c>
      <c r="AY130" s="91" t="s">
        <v>29</v>
      </c>
      <c r="AZ130" s="91" t="s">
        <v>29</v>
      </c>
      <c r="BA130" s="136"/>
      <c r="BB130" s="19" t="s">
        <v>32</v>
      </c>
      <c r="BC130" s="19" t="s">
        <v>10</v>
      </c>
      <c r="BD130" s="146" t="s">
        <v>10</v>
      </c>
    </row>
    <row r="131" spans="2:56" ht="15.75" thickBot="1">
      <c r="B131" s="60" t="s">
        <v>10</v>
      </c>
      <c r="C131" s="49" t="s">
        <v>10</v>
      </c>
      <c r="D131" s="61" t="s">
        <v>12</v>
      </c>
      <c r="E131" s="5"/>
      <c r="F131" s="65" t="s">
        <v>4</v>
      </c>
      <c r="G131" s="65" t="s">
        <v>5</v>
      </c>
      <c r="H131" s="65" t="s">
        <v>6</v>
      </c>
      <c r="I131" s="65" t="s">
        <v>7</v>
      </c>
      <c r="J131" s="65" t="s">
        <v>9</v>
      </c>
      <c r="K131" s="65" t="s">
        <v>13</v>
      </c>
      <c r="L131" s="4"/>
      <c r="M131" s="67" t="s">
        <v>12</v>
      </c>
      <c r="N131" s="68" t="s">
        <v>46</v>
      </c>
      <c r="O131" s="3"/>
      <c r="P131" s="49" t="s">
        <v>3</v>
      </c>
      <c r="Q131" s="5"/>
      <c r="R131" s="49" t="s">
        <v>23</v>
      </c>
      <c r="S131" s="53" t="s">
        <v>16</v>
      </c>
      <c r="T131" s="49" t="s">
        <v>17</v>
      </c>
      <c r="U131" s="49" t="s">
        <v>45</v>
      </c>
      <c r="V131" s="49" t="s">
        <v>63</v>
      </c>
      <c r="W131" s="72" t="s">
        <v>21</v>
      </c>
      <c r="X131" s="5" t="s">
        <v>10</v>
      </c>
      <c r="Y131" s="713" t="s">
        <v>26</v>
      </c>
      <c r="Z131" s="714"/>
      <c r="AA131" s="714"/>
      <c r="AB131" s="715"/>
      <c r="AC131" s="39" t="s">
        <v>13</v>
      </c>
      <c r="AD131" s="8"/>
      <c r="AE131" s="716" t="s">
        <v>56</v>
      </c>
      <c r="AF131" s="717"/>
      <c r="AG131" s="717"/>
      <c r="AH131" s="82" t="s">
        <v>58</v>
      </c>
      <c r="AI131" s="5"/>
      <c r="AJ131" s="48" t="s">
        <v>33</v>
      </c>
      <c r="AK131" s="85" t="s">
        <v>27</v>
      </c>
      <c r="AL131" s="48" t="s">
        <v>35</v>
      </c>
      <c r="AM131" s="48" t="s">
        <v>36</v>
      </c>
      <c r="AN131" s="49" t="s">
        <v>40</v>
      </c>
      <c r="AO131" s="20"/>
      <c r="AP131" s="51"/>
      <c r="AQ131" s="52"/>
      <c r="AR131" s="53"/>
      <c r="AS131" s="51" t="s">
        <v>50</v>
      </c>
      <c r="AT131" s="336" t="s">
        <v>390</v>
      </c>
      <c r="AU131" s="53"/>
      <c r="AV131" s="5"/>
      <c r="AW131" s="76" t="s">
        <v>19</v>
      </c>
      <c r="AX131" s="72" t="s">
        <v>19</v>
      </c>
      <c r="AY131" s="49" t="s">
        <v>37</v>
      </c>
      <c r="AZ131" s="49" t="s">
        <v>38</v>
      </c>
      <c r="BA131" s="5"/>
      <c r="BB131" s="4" t="s">
        <v>19</v>
      </c>
      <c r="BC131" s="4" t="s">
        <v>37</v>
      </c>
      <c r="BD131" s="147" t="s">
        <v>38</v>
      </c>
    </row>
    <row r="132" spans="2:56" ht="15.75" thickBot="1">
      <c r="B132" s="62"/>
      <c r="C132" s="63"/>
      <c r="D132" s="64" t="s">
        <v>10</v>
      </c>
      <c r="E132" s="111"/>
      <c r="F132" s="148"/>
      <c r="G132" s="148"/>
      <c r="H132" s="148"/>
      <c r="I132" s="148" t="s">
        <v>8</v>
      </c>
      <c r="J132" s="148"/>
      <c r="K132" s="148"/>
      <c r="L132" s="16"/>
      <c r="M132" s="104" t="s">
        <v>20</v>
      </c>
      <c r="N132" s="148" t="s">
        <v>11</v>
      </c>
      <c r="O132" s="16"/>
      <c r="P132" s="63" t="s">
        <v>10</v>
      </c>
      <c r="Q132" s="111"/>
      <c r="R132" s="63"/>
      <c r="S132" s="149"/>
      <c r="T132" s="63"/>
      <c r="U132" s="63"/>
      <c r="V132" s="63" t="s">
        <v>18</v>
      </c>
      <c r="W132" s="150" t="s">
        <v>22</v>
      </c>
      <c r="X132" s="111"/>
      <c r="Y132" s="151" t="s">
        <v>16</v>
      </c>
      <c r="Z132" s="151" t="s">
        <v>17</v>
      </c>
      <c r="AA132" s="152" t="s">
        <v>25</v>
      </c>
      <c r="AB132" s="79" t="s">
        <v>28</v>
      </c>
      <c r="AC132" s="153"/>
      <c r="AD132" s="111"/>
      <c r="AE132" s="154" t="s">
        <v>16</v>
      </c>
      <c r="AF132" s="155" t="s">
        <v>17</v>
      </c>
      <c r="AG132" s="80" t="s">
        <v>28</v>
      </c>
      <c r="AH132" s="81" t="s">
        <v>28</v>
      </c>
      <c r="AI132" s="156"/>
      <c r="AJ132" s="63" t="s">
        <v>34</v>
      </c>
      <c r="AK132" s="157" t="s">
        <v>34</v>
      </c>
      <c r="AL132" s="63" t="s">
        <v>34</v>
      </c>
      <c r="AM132" s="63" t="s">
        <v>34</v>
      </c>
      <c r="AN132" s="63" t="s">
        <v>34</v>
      </c>
      <c r="AO132" s="111"/>
      <c r="AP132" s="158" t="s">
        <v>70</v>
      </c>
      <c r="AQ132" s="159" t="s">
        <v>69</v>
      </c>
      <c r="AR132" s="160" t="s">
        <v>71</v>
      </c>
      <c r="AS132" s="161" t="s">
        <v>48</v>
      </c>
      <c r="AT132" s="159" t="s">
        <v>47</v>
      </c>
      <c r="AU132" s="160" t="s">
        <v>49</v>
      </c>
      <c r="AV132" s="111"/>
      <c r="AW132" s="162" t="s">
        <v>29</v>
      </c>
      <c r="AX132" s="150" t="s">
        <v>29</v>
      </c>
      <c r="AY132" s="63"/>
      <c r="AZ132" s="63"/>
      <c r="BA132" s="111"/>
      <c r="BB132" s="163">
        <v>1</v>
      </c>
      <c r="BC132" s="164">
        <v>0</v>
      </c>
      <c r="BD132" s="115" t="s">
        <v>41</v>
      </c>
    </row>
    <row r="133" spans="2:56" ht="16.5" thickBot="1">
      <c r="B133" s="17">
        <v>41354</v>
      </c>
      <c r="C133" s="15" t="s">
        <v>1</v>
      </c>
      <c r="D133" s="19">
        <v>7.5</v>
      </c>
      <c r="E133" s="6"/>
      <c r="F133" s="363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f>SUM(F133:J133)</f>
        <v>0</v>
      </c>
      <c r="L133" s="6"/>
      <c r="M133" s="363">
        <v>4.5</v>
      </c>
      <c r="N133" s="19">
        <v>1</v>
      </c>
      <c r="O133" s="6"/>
      <c r="P133" s="376">
        <f>D133-(M133+N133)</f>
        <v>2</v>
      </c>
      <c r="Q133" s="6"/>
      <c r="R133" s="375" t="s">
        <v>66</v>
      </c>
      <c r="S133" s="213">
        <v>0.185</v>
      </c>
      <c r="T133" s="213">
        <v>0.185</v>
      </c>
      <c r="U133" s="23">
        <f>S133+T133</f>
        <v>0.37</v>
      </c>
      <c r="V133" s="223">
        <v>85</v>
      </c>
      <c r="W133" s="91">
        <f>P133*V133</f>
        <v>170</v>
      </c>
      <c r="X133" s="6"/>
      <c r="Y133" s="379">
        <v>135</v>
      </c>
      <c r="Z133" s="380">
        <v>135</v>
      </c>
      <c r="AA133" s="380">
        <v>0</v>
      </c>
      <c r="AB133" s="380">
        <v>0</v>
      </c>
      <c r="AC133" s="381">
        <v>135</v>
      </c>
      <c r="AD133" s="197">
        <v>350</v>
      </c>
      <c r="AE133" s="379">
        <v>14</v>
      </c>
      <c r="AF133" s="380">
        <v>15</v>
      </c>
      <c r="AG133" s="380">
        <v>0</v>
      </c>
      <c r="AH133" s="380">
        <v>14</v>
      </c>
      <c r="AI133" s="5"/>
      <c r="AJ133" s="57">
        <f>AC133*U133</f>
        <v>49.95</v>
      </c>
      <c r="AK133" s="171">
        <v>5.5</v>
      </c>
      <c r="AL133" s="19">
        <v>2.2000000000000002</v>
      </c>
      <c r="AM133" s="19">
        <v>0</v>
      </c>
      <c r="AN133" s="91">
        <f>AK133+AM133</f>
        <v>5.5</v>
      </c>
      <c r="AO133" s="338" t="e">
        <f>#REF!</f>
        <v>#REF!</v>
      </c>
      <c r="AP133" s="11">
        <v>0</v>
      </c>
      <c r="AQ133" s="11">
        <v>10</v>
      </c>
      <c r="AR133" s="387">
        <f>100- ((AP133+AQ133)/(AC133*2))*100</f>
        <v>96.296296296296291</v>
      </c>
      <c r="AS133" s="388">
        <f>AU58</f>
        <v>448.31</v>
      </c>
      <c r="AT133" s="172">
        <f>AJ133+AK133+AL133+AM133</f>
        <v>57.650000000000006</v>
      </c>
      <c r="AU133" s="172">
        <f>AS133-AT133</f>
        <v>390.65999999999997</v>
      </c>
      <c r="AV133" s="5"/>
      <c r="AW133" s="57">
        <f>(AC133/W133)*100</f>
        <v>79.411764705882348</v>
      </c>
      <c r="AX133" s="19" t="s">
        <v>59</v>
      </c>
      <c r="AY133" s="91">
        <f>(AK133/(AJ133+AK133))*100</f>
        <v>9.9188458070333638</v>
      </c>
      <c r="AZ133" s="19">
        <f>(AN133/AJ133)*100</f>
        <v>11.011011011011011</v>
      </c>
      <c r="BA133" s="6"/>
      <c r="BB133" s="363" t="s">
        <v>76</v>
      </c>
      <c r="BC133" s="19" t="s">
        <v>76</v>
      </c>
      <c r="BD133" s="19" t="s">
        <v>76</v>
      </c>
    </row>
    <row r="134" spans="2:56" ht="15.75">
      <c r="B134" s="374" t="s">
        <v>137</v>
      </c>
      <c r="C134" s="2"/>
      <c r="D134" s="2"/>
      <c r="E134" s="6"/>
      <c r="F134" s="375"/>
      <c r="G134" s="2"/>
      <c r="H134" s="2"/>
      <c r="I134" s="2"/>
      <c r="J134" s="2"/>
      <c r="K134" s="2"/>
      <c r="L134" s="6"/>
      <c r="M134" s="375"/>
      <c r="N134" s="2"/>
      <c r="O134" s="6"/>
      <c r="P134" s="520">
        <f>D133-M133-N133-K133</f>
        <v>2</v>
      </c>
      <c r="Q134" s="6"/>
      <c r="R134" s="375"/>
      <c r="S134" s="213"/>
      <c r="T134" s="213"/>
      <c r="U134" s="23"/>
      <c r="V134" s="223"/>
      <c r="W134" s="517">
        <f>(P133-K133)*V133</f>
        <v>170</v>
      </c>
      <c r="X134" s="289"/>
      <c r="Y134" s="382"/>
      <c r="Z134" s="383"/>
      <c r="AA134" s="383"/>
      <c r="AB134" s="383"/>
      <c r="AC134" s="384"/>
      <c r="AD134" s="122"/>
      <c r="AE134" s="382"/>
      <c r="AF134" s="383"/>
      <c r="AG134" s="383"/>
      <c r="AH134" s="383"/>
      <c r="AI134" s="20"/>
      <c r="AJ134" s="436"/>
      <c r="AK134" s="386"/>
      <c r="AL134" s="378"/>
      <c r="AM134" s="378"/>
      <c r="AN134" s="378"/>
      <c r="AO134" s="289"/>
      <c r="AP134" s="347"/>
      <c r="AQ134" s="347"/>
      <c r="AR134" s="373"/>
      <c r="AS134" s="389"/>
      <c r="AT134" s="386"/>
      <c r="AU134" s="386"/>
      <c r="AV134" s="20"/>
      <c r="AW134" s="518">
        <f>((AC133+AC134)/W134)*100</f>
        <v>79.411764705882348</v>
      </c>
      <c r="AX134" s="378"/>
      <c r="AY134" s="378"/>
      <c r="AZ134" s="378"/>
      <c r="BA134" s="289"/>
      <c r="BB134" s="375"/>
      <c r="BC134" s="2"/>
      <c r="BD134" s="2"/>
    </row>
    <row r="135" spans="2:56" ht="15.75" thickBot="1"/>
    <row r="136" spans="2:56" ht="16.5" thickBot="1">
      <c r="B136" s="17">
        <v>41355</v>
      </c>
      <c r="C136" s="15" t="s">
        <v>0</v>
      </c>
      <c r="D136" s="19">
        <v>8</v>
      </c>
      <c r="E136" s="6"/>
      <c r="F136" s="363">
        <v>1</v>
      </c>
      <c r="G136" s="19">
        <v>0</v>
      </c>
      <c r="H136" s="19">
        <v>0</v>
      </c>
      <c r="I136" s="19">
        <v>0</v>
      </c>
      <c r="J136" s="19">
        <v>0</v>
      </c>
      <c r="K136" s="19">
        <f>SUM(F136:J136)</f>
        <v>1</v>
      </c>
      <c r="L136" s="6"/>
      <c r="M136" s="363">
        <v>0</v>
      </c>
      <c r="N136" s="19">
        <v>0</v>
      </c>
      <c r="O136" s="6"/>
      <c r="P136" s="376">
        <f>D136-(M136+N136)</f>
        <v>8</v>
      </c>
      <c r="Q136" s="6"/>
      <c r="R136" s="375" t="s">
        <v>66</v>
      </c>
      <c r="S136" s="213">
        <v>0.185</v>
      </c>
      <c r="T136" s="213">
        <v>0.185</v>
      </c>
      <c r="U136" s="23">
        <f>S136+T136</f>
        <v>0.37</v>
      </c>
      <c r="V136" s="223">
        <v>85</v>
      </c>
      <c r="W136" s="91">
        <f>P136*V136</f>
        <v>680</v>
      </c>
      <c r="X136" s="6"/>
      <c r="Y136" s="379">
        <v>521</v>
      </c>
      <c r="Z136" s="380">
        <v>521</v>
      </c>
      <c r="AA136" s="380">
        <v>0</v>
      </c>
      <c r="AB136" s="380">
        <v>0</v>
      </c>
      <c r="AC136" s="381">
        <v>521</v>
      </c>
      <c r="AD136" s="197">
        <v>350</v>
      </c>
      <c r="AE136" s="379">
        <v>0</v>
      </c>
      <c r="AF136" s="380">
        <v>0</v>
      </c>
      <c r="AG136" s="380">
        <v>0</v>
      </c>
      <c r="AH136" s="380">
        <v>0</v>
      </c>
      <c r="AI136" s="5"/>
      <c r="AJ136" s="57">
        <f>AC136*U136</f>
        <v>192.77</v>
      </c>
      <c r="AK136" s="171">
        <v>0</v>
      </c>
      <c r="AL136" s="19">
        <v>7.8</v>
      </c>
      <c r="AM136" s="19">
        <v>0</v>
      </c>
      <c r="AN136" s="91">
        <f>AK136+AM136</f>
        <v>0</v>
      </c>
      <c r="AO136" s="338" t="e">
        <f>#REF!</f>
        <v>#REF!</v>
      </c>
      <c r="AP136" s="11">
        <v>0</v>
      </c>
      <c r="AQ136" s="11">
        <v>10</v>
      </c>
      <c r="AR136" s="387">
        <f>100- ((AP136+AQ136)/(AC136*2))*100</f>
        <v>99.04030710172745</v>
      </c>
      <c r="AS136" s="388">
        <f>AU133</f>
        <v>390.65999999999997</v>
      </c>
      <c r="AT136" s="172">
        <f>AJ136+AK136+AL136+AM136</f>
        <v>200.57000000000002</v>
      </c>
      <c r="AU136" s="172">
        <f>AS136-AT136</f>
        <v>190.08999999999995</v>
      </c>
      <c r="AV136" s="5"/>
      <c r="AW136" s="57">
        <f>(AC136/W136)*100</f>
        <v>76.617647058823536</v>
      </c>
      <c r="AX136" s="19" t="s">
        <v>59</v>
      </c>
      <c r="AY136" s="91">
        <f>(AK136/(AJ136+AK136))*100</f>
        <v>0</v>
      </c>
      <c r="AZ136" s="19">
        <f>(AN136/AJ136)*100</f>
        <v>0</v>
      </c>
      <c r="BA136" s="6"/>
      <c r="BB136" s="363" t="s">
        <v>76</v>
      </c>
      <c r="BC136" s="19" t="s">
        <v>76</v>
      </c>
      <c r="BD136" s="19" t="s">
        <v>76</v>
      </c>
    </row>
    <row r="137" spans="2:56" ht="15.75">
      <c r="B137" s="374" t="s">
        <v>153</v>
      </c>
      <c r="C137" s="2"/>
      <c r="D137" s="2"/>
      <c r="E137" s="6"/>
      <c r="F137" s="375"/>
      <c r="G137" s="2"/>
      <c r="H137" s="2"/>
      <c r="I137" s="2"/>
      <c r="J137" s="2"/>
      <c r="K137" s="2"/>
      <c r="L137" s="6"/>
      <c r="M137" s="375"/>
      <c r="N137" s="2"/>
      <c r="O137" s="6"/>
      <c r="P137" s="520">
        <f>D136-M136-N136-K136</f>
        <v>7</v>
      </c>
      <c r="Q137" s="6"/>
      <c r="R137" s="375"/>
      <c r="S137" s="213"/>
      <c r="T137" s="213"/>
      <c r="U137" s="23"/>
      <c r="V137" s="223"/>
      <c r="W137" s="517">
        <f>(P136-K136)*V136</f>
        <v>595</v>
      </c>
      <c r="X137" s="289"/>
      <c r="Y137" s="382"/>
      <c r="Z137" s="383"/>
      <c r="AA137" s="383"/>
      <c r="AB137" s="383"/>
      <c r="AC137" s="384"/>
      <c r="AD137" s="122"/>
      <c r="AE137" s="382"/>
      <c r="AF137" s="383"/>
      <c r="AG137" s="383"/>
      <c r="AH137" s="383"/>
      <c r="AI137" s="20"/>
      <c r="AJ137" s="436" t="s">
        <v>329</v>
      </c>
      <c r="AK137" s="386"/>
      <c r="AL137" s="378"/>
      <c r="AM137" s="378"/>
      <c r="AN137" s="378"/>
      <c r="AO137" s="289"/>
      <c r="AP137" s="347"/>
      <c r="AQ137" s="347"/>
      <c r="AR137" s="373"/>
      <c r="AS137" s="389"/>
      <c r="AT137" s="386"/>
      <c r="AU137" s="386"/>
      <c r="AV137" s="20"/>
      <c r="AW137" s="518">
        <f>((AC136+AC137)/W137)*100</f>
        <v>87.563025210084035</v>
      </c>
      <c r="AX137" s="378"/>
      <c r="AY137" s="378"/>
      <c r="AZ137" s="378"/>
      <c r="BA137" s="289"/>
      <c r="BB137" s="375"/>
      <c r="BC137" s="2"/>
      <c r="BD137" s="2"/>
    </row>
    <row r="138" spans="2:56" ht="15.75" thickBot="1"/>
    <row r="139" spans="2:56" ht="16.5" thickBot="1">
      <c r="B139" s="17">
        <v>41355</v>
      </c>
      <c r="C139" s="15" t="s">
        <v>1</v>
      </c>
      <c r="D139" s="19">
        <v>7.5</v>
      </c>
      <c r="E139" s="6"/>
      <c r="F139" s="363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f>SUM(F139:J139)</f>
        <v>0</v>
      </c>
      <c r="L139" s="6"/>
      <c r="M139" s="363">
        <v>4.5</v>
      </c>
      <c r="N139" s="19">
        <v>0</v>
      </c>
      <c r="O139" s="6"/>
      <c r="P139" s="376">
        <f>D139-(M139+N139)</f>
        <v>3</v>
      </c>
      <c r="Q139" s="6"/>
      <c r="R139" s="375" t="s">
        <v>66</v>
      </c>
      <c r="S139" s="213">
        <v>0.185</v>
      </c>
      <c r="T139" s="213">
        <v>0.185</v>
      </c>
      <c r="U139" s="23">
        <f>S139+T139</f>
        <v>0.37</v>
      </c>
      <c r="V139" s="223">
        <v>85</v>
      </c>
      <c r="W139" s="91">
        <f>P139*V139</f>
        <v>255</v>
      </c>
      <c r="X139" s="6"/>
      <c r="Y139" s="379">
        <v>256</v>
      </c>
      <c r="Z139" s="380">
        <v>256</v>
      </c>
      <c r="AA139" s="380">
        <v>0</v>
      </c>
      <c r="AB139" s="380">
        <v>0</v>
      </c>
      <c r="AC139" s="381">
        <v>256</v>
      </c>
      <c r="AD139" s="197">
        <v>350</v>
      </c>
      <c r="AE139" s="379">
        <v>8</v>
      </c>
      <c r="AF139" s="380">
        <v>8</v>
      </c>
      <c r="AG139" s="380">
        <v>0</v>
      </c>
      <c r="AH139" s="380">
        <v>8</v>
      </c>
      <c r="AI139" s="5"/>
      <c r="AJ139" s="57">
        <f>AC139*U139</f>
        <v>94.72</v>
      </c>
      <c r="AK139" s="171">
        <v>3.1</v>
      </c>
      <c r="AL139" s="19">
        <v>3.4</v>
      </c>
      <c r="AM139" s="19">
        <v>2</v>
      </c>
      <c r="AN139" s="91">
        <f>AK139+AM139</f>
        <v>5.0999999999999996</v>
      </c>
      <c r="AO139" s="338" t="e">
        <f>#REF!</f>
        <v>#REF!</v>
      </c>
      <c r="AP139" s="11">
        <v>0</v>
      </c>
      <c r="AQ139" s="11">
        <v>10</v>
      </c>
      <c r="AR139" s="387">
        <f>100- ((AP139+AQ139)/(AC139*2))*100</f>
        <v>98.046875</v>
      </c>
      <c r="AS139" s="388">
        <f>AU136</f>
        <v>190.08999999999995</v>
      </c>
      <c r="AT139" s="172">
        <f>AJ139+AK139+AL139+AM139</f>
        <v>103.22</v>
      </c>
      <c r="AU139" s="172">
        <f>AS139-AT139</f>
        <v>86.869999999999948</v>
      </c>
      <c r="AV139" s="5"/>
      <c r="AW139" s="57">
        <f>(AC139/W139)*100</f>
        <v>100.3921568627451</v>
      </c>
      <c r="AX139" s="19" t="s">
        <v>59</v>
      </c>
      <c r="AY139" s="91">
        <f>(AK139/(AJ139+AK139))*100</f>
        <v>3.1690860764669808</v>
      </c>
      <c r="AZ139" s="19">
        <f>(AN139/AJ139)*100</f>
        <v>5.3842905405405403</v>
      </c>
      <c r="BA139" s="6"/>
      <c r="BB139" s="363" t="s">
        <v>97</v>
      </c>
      <c r="BC139" s="19" t="s">
        <v>76</v>
      </c>
      <c r="BD139" s="19" t="s">
        <v>76</v>
      </c>
    </row>
    <row r="140" spans="2:56" ht="15.75">
      <c r="B140" s="374" t="s">
        <v>137</v>
      </c>
      <c r="C140" s="2"/>
      <c r="D140" s="2"/>
      <c r="E140" s="6"/>
      <c r="F140" s="375"/>
      <c r="G140" s="2"/>
      <c r="H140" s="2"/>
      <c r="I140" s="2"/>
      <c r="J140" s="2"/>
      <c r="K140" s="2"/>
      <c r="L140" s="6"/>
      <c r="M140" s="375"/>
      <c r="N140" s="2"/>
      <c r="O140" s="6"/>
      <c r="P140" s="520">
        <f>D139-M139-N139-K139</f>
        <v>3</v>
      </c>
      <c r="Q140" s="6"/>
      <c r="R140" s="375"/>
      <c r="S140" s="213"/>
      <c r="T140" s="213"/>
      <c r="U140" s="23"/>
      <c r="V140" s="223"/>
      <c r="W140" s="517">
        <f>(P139-K139)*V139</f>
        <v>255</v>
      </c>
      <c r="X140" s="289"/>
      <c r="Y140" s="382"/>
      <c r="Z140" s="383"/>
      <c r="AA140" s="383"/>
      <c r="AB140" s="383"/>
      <c r="AC140" s="384"/>
      <c r="AD140" s="122"/>
      <c r="AE140" s="382"/>
      <c r="AF140" s="383"/>
      <c r="AG140" s="383"/>
      <c r="AH140" s="383"/>
      <c r="AI140" s="20"/>
      <c r="AJ140" s="436"/>
      <c r="AK140" s="386"/>
      <c r="AL140" s="378"/>
      <c r="AM140" s="378"/>
      <c r="AN140" s="378"/>
      <c r="AO140" s="289"/>
      <c r="AP140" s="347"/>
      <c r="AQ140" s="347"/>
      <c r="AR140" s="373"/>
      <c r="AS140" s="389"/>
      <c r="AT140" s="386"/>
      <c r="AU140" s="386"/>
      <c r="AV140" s="20"/>
      <c r="AW140" s="518">
        <f>((AC139+AC140)/W140)*100</f>
        <v>100.3921568627451</v>
      </c>
      <c r="AX140" s="378"/>
      <c r="AY140" s="378"/>
      <c r="AZ140" s="378"/>
      <c r="BA140" s="289"/>
      <c r="BB140" s="375"/>
      <c r="BC140" s="2"/>
      <c r="BD140" s="2"/>
    </row>
    <row r="141" spans="2:56" ht="15.75" thickBot="1"/>
    <row r="142" spans="2:56" ht="16.5" thickBot="1">
      <c r="B142" s="17">
        <v>41356</v>
      </c>
      <c r="C142" s="15" t="s">
        <v>0</v>
      </c>
      <c r="D142" s="19">
        <v>8</v>
      </c>
      <c r="E142" s="6"/>
      <c r="F142" s="363">
        <v>1</v>
      </c>
      <c r="G142" s="19">
        <v>0</v>
      </c>
      <c r="H142" s="19">
        <v>0</v>
      </c>
      <c r="I142" s="19">
        <v>0</v>
      </c>
      <c r="J142" s="19">
        <v>0</v>
      </c>
      <c r="K142" s="19">
        <f>SUM(F142:J142)</f>
        <v>1</v>
      </c>
      <c r="L142" s="6"/>
      <c r="M142" s="363">
        <v>0</v>
      </c>
      <c r="N142" s="19">
        <v>0</v>
      </c>
      <c r="O142" s="6"/>
      <c r="P142" s="376">
        <f>D142-(M142+N142)</f>
        <v>8</v>
      </c>
      <c r="Q142" s="6"/>
      <c r="R142" s="375" t="s">
        <v>66</v>
      </c>
      <c r="S142" s="213">
        <v>0.185</v>
      </c>
      <c r="T142" s="213">
        <v>0.185</v>
      </c>
      <c r="U142" s="23">
        <f>S142+T142</f>
        <v>0.37</v>
      </c>
      <c r="V142" s="223">
        <v>85</v>
      </c>
      <c r="W142" s="91">
        <f>P142*V142</f>
        <v>680</v>
      </c>
      <c r="X142" s="6"/>
      <c r="Y142" s="379">
        <v>380</v>
      </c>
      <c r="Z142" s="380">
        <v>380</v>
      </c>
      <c r="AA142" s="380">
        <v>0</v>
      </c>
      <c r="AB142" s="380">
        <v>0</v>
      </c>
      <c r="AC142" s="381">
        <v>380</v>
      </c>
      <c r="AD142" s="197">
        <v>350</v>
      </c>
      <c r="AE142" s="379">
        <v>0</v>
      </c>
      <c r="AF142" s="380">
        <v>0</v>
      </c>
      <c r="AG142" s="380">
        <v>0</v>
      </c>
      <c r="AH142" s="380">
        <v>0</v>
      </c>
      <c r="AI142" s="5"/>
      <c r="AJ142" s="57">
        <f>AC142*U142</f>
        <v>140.6</v>
      </c>
      <c r="AK142" s="171">
        <v>0</v>
      </c>
      <c r="AL142" s="19">
        <v>5.7</v>
      </c>
      <c r="AM142" s="19">
        <v>0</v>
      </c>
      <c r="AN142" s="91">
        <f>AK142+AM142</f>
        <v>0</v>
      </c>
      <c r="AO142" s="338" t="e">
        <f>#REF!</f>
        <v>#REF!</v>
      </c>
      <c r="AP142" s="11">
        <v>0</v>
      </c>
      <c r="AQ142" s="11">
        <v>10</v>
      </c>
      <c r="AR142" s="387">
        <f>100- ((AP142+AQ142)/(AC142*2))*100</f>
        <v>98.684210526315795</v>
      </c>
      <c r="AS142" s="388">
        <f>AU139</f>
        <v>86.869999999999948</v>
      </c>
      <c r="AT142" s="172">
        <f>AJ142+AK142+AL142+AM142</f>
        <v>146.29999999999998</v>
      </c>
      <c r="AU142" s="172">
        <f>AS142-AT142</f>
        <v>-59.430000000000035</v>
      </c>
      <c r="AV142" s="5"/>
      <c r="AW142" s="57">
        <f>(AC142/W142)*100</f>
        <v>55.882352941176471</v>
      </c>
      <c r="AX142" s="19" t="s">
        <v>59</v>
      </c>
      <c r="AY142" s="91">
        <f>(AK142/(AJ142+AK142))*100</f>
        <v>0</v>
      </c>
      <c r="AZ142" s="19">
        <f>(AN142/AJ142)*100</f>
        <v>0</v>
      </c>
      <c r="BA142" s="6"/>
      <c r="BB142" s="363" t="s">
        <v>76</v>
      </c>
      <c r="BC142" s="19" t="s">
        <v>76</v>
      </c>
      <c r="BD142" s="19" t="s">
        <v>76</v>
      </c>
    </row>
    <row r="143" spans="2:56" ht="15.75">
      <c r="B143" s="374" t="s">
        <v>153</v>
      </c>
      <c r="C143" s="2"/>
      <c r="D143" s="2"/>
      <c r="E143" s="6"/>
      <c r="F143" s="375"/>
      <c r="G143" s="2"/>
      <c r="H143" s="2"/>
      <c r="I143" s="2"/>
      <c r="J143" s="2"/>
      <c r="K143" s="2"/>
      <c r="L143" s="6"/>
      <c r="M143" s="375"/>
      <c r="N143" s="2"/>
      <c r="O143" s="6"/>
      <c r="P143" s="520">
        <f>D142-M142-N142-K142</f>
        <v>7</v>
      </c>
      <c r="Q143" s="6"/>
      <c r="R143" s="375"/>
      <c r="S143" s="213"/>
      <c r="T143" s="213"/>
      <c r="U143" s="23"/>
      <c r="V143" s="223"/>
      <c r="W143" s="517">
        <f>(P142-K142)*V142</f>
        <v>595</v>
      </c>
      <c r="X143" s="289"/>
      <c r="Y143" s="382"/>
      <c r="Z143" s="383"/>
      <c r="AA143" s="383"/>
      <c r="AB143" s="383"/>
      <c r="AC143" s="384"/>
      <c r="AD143" s="122"/>
      <c r="AE143" s="382"/>
      <c r="AF143" s="383"/>
      <c r="AG143" s="383"/>
      <c r="AH143" s="383"/>
      <c r="AI143" s="20"/>
      <c r="AJ143" s="436" t="s">
        <v>329</v>
      </c>
      <c r="AK143" s="386"/>
      <c r="AL143" s="378"/>
      <c r="AM143" s="378"/>
      <c r="AN143" s="378"/>
      <c r="AO143" s="289"/>
      <c r="AP143" s="347"/>
      <c r="AQ143" s="347"/>
      <c r="AR143" s="373"/>
      <c r="AS143" s="389"/>
      <c r="AT143" s="386"/>
      <c r="AU143" s="386"/>
      <c r="AV143" s="20"/>
      <c r="AW143" s="518">
        <f>((AC142+AC143)/W143)*100</f>
        <v>63.865546218487388</v>
      </c>
      <c r="AX143" s="378"/>
      <c r="AY143" s="378"/>
      <c r="AZ143" s="378"/>
      <c r="BA143" s="289"/>
      <c r="BB143" s="375"/>
      <c r="BC143" s="2"/>
      <c r="BD143" s="2"/>
    </row>
    <row r="144" spans="2:56" ht="15.75" thickBot="1"/>
    <row r="145" spans="2:56">
      <c r="B145" s="57" t="s">
        <v>42</v>
      </c>
      <c r="C145" s="58" t="s">
        <v>2</v>
      </c>
      <c r="D145" s="59" t="s">
        <v>2</v>
      </c>
      <c r="E145" s="136"/>
      <c r="F145" s="718" t="s">
        <v>14</v>
      </c>
      <c r="G145" s="719"/>
      <c r="H145" s="719"/>
      <c r="I145" s="719"/>
      <c r="J145" s="719"/>
      <c r="K145" s="720"/>
      <c r="L145" s="19"/>
      <c r="M145" s="721" t="s">
        <v>43</v>
      </c>
      <c r="N145" s="722"/>
      <c r="O145" s="19"/>
      <c r="P145" s="91" t="s">
        <v>12</v>
      </c>
      <c r="Q145" s="136"/>
      <c r="R145" s="91" t="s">
        <v>24</v>
      </c>
      <c r="S145" s="718" t="s">
        <v>44</v>
      </c>
      <c r="T145" s="719"/>
      <c r="U145" s="720"/>
      <c r="V145" s="91" t="s">
        <v>39</v>
      </c>
      <c r="W145" s="137" t="s">
        <v>19</v>
      </c>
      <c r="X145" s="136" t="s">
        <v>10</v>
      </c>
      <c r="Y145" s="723" t="s">
        <v>15</v>
      </c>
      <c r="Z145" s="724"/>
      <c r="AA145" s="724"/>
      <c r="AB145" s="724"/>
      <c r="AC145" s="138" t="s">
        <v>19</v>
      </c>
      <c r="AD145" s="139"/>
      <c r="AE145" s="725" t="s">
        <v>55</v>
      </c>
      <c r="AF145" s="726"/>
      <c r="AG145" s="726"/>
      <c r="AH145" s="140" t="s">
        <v>57</v>
      </c>
      <c r="AI145" s="136"/>
      <c r="AJ145" s="141" t="s">
        <v>51</v>
      </c>
      <c r="AK145" s="142"/>
      <c r="AL145" s="143"/>
      <c r="AM145" s="144"/>
      <c r="AN145" s="91" t="s">
        <v>13</v>
      </c>
      <c r="AO145" s="136"/>
      <c r="AP145" s="743" t="s">
        <v>68</v>
      </c>
      <c r="AQ145" s="744"/>
      <c r="AR145" s="745"/>
      <c r="AS145" s="743" t="s">
        <v>52</v>
      </c>
      <c r="AT145" s="744"/>
      <c r="AU145" s="745"/>
      <c r="AV145" s="136"/>
      <c r="AW145" s="145" t="s">
        <v>32</v>
      </c>
      <c r="AX145" s="137" t="s">
        <v>32</v>
      </c>
      <c r="AY145" s="91" t="s">
        <v>29</v>
      </c>
      <c r="AZ145" s="91" t="s">
        <v>29</v>
      </c>
      <c r="BA145" s="136"/>
      <c r="BB145" s="19" t="s">
        <v>32</v>
      </c>
      <c r="BC145" s="19" t="s">
        <v>10</v>
      </c>
      <c r="BD145" s="146" t="s">
        <v>10</v>
      </c>
    </row>
    <row r="146" spans="2:56" ht="15.75" thickBot="1">
      <c r="B146" s="60" t="s">
        <v>10</v>
      </c>
      <c r="C146" s="49" t="s">
        <v>10</v>
      </c>
      <c r="D146" s="61" t="s">
        <v>12</v>
      </c>
      <c r="E146" s="5"/>
      <c r="F146" s="65" t="s">
        <v>4</v>
      </c>
      <c r="G146" s="65" t="s">
        <v>5</v>
      </c>
      <c r="H146" s="65" t="s">
        <v>6</v>
      </c>
      <c r="I146" s="65" t="s">
        <v>7</v>
      </c>
      <c r="J146" s="65" t="s">
        <v>9</v>
      </c>
      <c r="K146" s="65" t="s">
        <v>13</v>
      </c>
      <c r="L146" s="4"/>
      <c r="M146" s="67" t="s">
        <v>12</v>
      </c>
      <c r="N146" s="68" t="s">
        <v>46</v>
      </c>
      <c r="O146" s="3"/>
      <c r="P146" s="49" t="s">
        <v>3</v>
      </c>
      <c r="Q146" s="5"/>
      <c r="R146" s="49" t="s">
        <v>23</v>
      </c>
      <c r="S146" s="53" t="s">
        <v>16</v>
      </c>
      <c r="T146" s="49" t="s">
        <v>17</v>
      </c>
      <c r="U146" s="49" t="s">
        <v>45</v>
      </c>
      <c r="V146" s="49" t="s">
        <v>63</v>
      </c>
      <c r="W146" s="72" t="s">
        <v>21</v>
      </c>
      <c r="X146" s="5" t="s">
        <v>10</v>
      </c>
      <c r="Y146" s="713" t="s">
        <v>26</v>
      </c>
      <c r="Z146" s="714"/>
      <c r="AA146" s="714"/>
      <c r="AB146" s="715"/>
      <c r="AC146" s="39" t="s">
        <v>13</v>
      </c>
      <c r="AD146" s="8"/>
      <c r="AE146" s="716" t="s">
        <v>56</v>
      </c>
      <c r="AF146" s="717"/>
      <c r="AG146" s="717"/>
      <c r="AH146" s="82" t="s">
        <v>58</v>
      </c>
      <c r="AI146" s="5"/>
      <c r="AJ146" s="48" t="s">
        <v>33</v>
      </c>
      <c r="AK146" s="85" t="s">
        <v>27</v>
      </c>
      <c r="AL146" s="48" t="s">
        <v>35</v>
      </c>
      <c r="AM146" s="48" t="s">
        <v>36</v>
      </c>
      <c r="AN146" s="49" t="s">
        <v>40</v>
      </c>
      <c r="AO146" s="20"/>
      <c r="AP146" s="51"/>
      <c r="AQ146" s="52"/>
      <c r="AR146" s="53"/>
      <c r="AS146" s="51" t="s">
        <v>50</v>
      </c>
      <c r="AT146" s="336" t="s">
        <v>420</v>
      </c>
      <c r="AU146" s="53"/>
      <c r="AV146" s="5"/>
      <c r="AW146" s="76" t="s">
        <v>19</v>
      </c>
      <c r="AX146" s="72" t="s">
        <v>19</v>
      </c>
      <c r="AY146" s="49" t="s">
        <v>37</v>
      </c>
      <c r="AZ146" s="49" t="s">
        <v>38</v>
      </c>
      <c r="BA146" s="5"/>
      <c r="BB146" s="4" t="s">
        <v>19</v>
      </c>
      <c r="BC146" s="4" t="s">
        <v>37</v>
      </c>
      <c r="BD146" s="147" t="s">
        <v>38</v>
      </c>
    </row>
    <row r="147" spans="2:56" ht="15.75" thickBot="1">
      <c r="B147" s="62"/>
      <c r="C147" s="63"/>
      <c r="D147" s="64" t="s">
        <v>10</v>
      </c>
      <c r="E147" s="111"/>
      <c r="F147" s="148"/>
      <c r="G147" s="148"/>
      <c r="H147" s="148"/>
      <c r="I147" s="148" t="s">
        <v>8</v>
      </c>
      <c r="J147" s="148"/>
      <c r="K147" s="148"/>
      <c r="L147" s="16"/>
      <c r="M147" s="104" t="s">
        <v>20</v>
      </c>
      <c r="N147" s="148" t="s">
        <v>11</v>
      </c>
      <c r="O147" s="16"/>
      <c r="P147" s="63" t="s">
        <v>10</v>
      </c>
      <c r="Q147" s="111"/>
      <c r="R147" s="63"/>
      <c r="S147" s="149"/>
      <c r="T147" s="63"/>
      <c r="U147" s="63"/>
      <c r="V147" s="63" t="s">
        <v>18</v>
      </c>
      <c r="W147" s="150" t="s">
        <v>22</v>
      </c>
      <c r="X147" s="111"/>
      <c r="Y147" s="151" t="s">
        <v>16</v>
      </c>
      <c r="Z147" s="151" t="s">
        <v>17</v>
      </c>
      <c r="AA147" s="152" t="s">
        <v>25</v>
      </c>
      <c r="AB147" s="79" t="s">
        <v>28</v>
      </c>
      <c r="AC147" s="153"/>
      <c r="AD147" s="111"/>
      <c r="AE147" s="154" t="s">
        <v>16</v>
      </c>
      <c r="AF147" s="155" t="s">
        <v>17</v>
      </c>
      <c r="AG147" s="80" t="s">
        <v>28</v>
      </c>
      <c r="AH147" s="81" t="s">
        <v>28</v>
      </c>
      <c r="AI147" s="156"/>
      <c r="AJ147" s="63" t="s">
        <v>34</v>
      </c>
      <c r="AK147" s="157" t="s">
        <v>34</v>
      </c>
      <c r="AL147" s="63" t="s">
        <v>34</v>
      </c>
      <c r="AM147" s="63" t="s">
        <v>34</v>
      </c>
      <c r="AN147" s="63" t="s">
        <v>34</v>
      </c>
      <c r="AO147" s="111"/>
      <c r="AP147" s="158" t="s">
        <v>70</v>
      </c>
      <c r="AQ147" s="159" t="s">
        <v>69</v>
      </c>
      <c r="AR147" s="160" t="s">
        <v>71</v>
      </c>
      <c r="AS147" s="161" t="s">
        <v>48</v>
      </c>
      <c r="AT147" s="159" t="s">
        <v>47</v>
      </c>
      <c r="AU147" s="160" t="s">
        <v>49</v>
      </c>
      <c r="AV147" s="111"/>
      <c r="AW147" s="162" t="s">
        <v>29</v>
      </c>
      <c r="AX147" s="150" t="s">
        <v>29</v>
      </c>
      <c r="AY147" s="63"/>
      <c r="AZ147" s="63"/>
      <c r="BA147" s="111"/>
      <c r="BB147" s="163">
        <v>1</v>
      </c>
      <c r="BC147" s="164">
        <v>0</v>
      </c>
      <c r="BD147" s="115" t="s">
        <v>41</v>
      </c>
    </row>
    <row r="148" spans="2:56" ht="16.5" thickBot="1">
      <c r="B148" s="17">
        <v>41360</v>
      </c>
      <c r="C148" s="15" t="s">
        <v>0</v>
      </c>
      <c r="D148" s="19">
        <v>8</v>
      </c>
      <c r="E148" s="6"/>
      <c r="F148" s="363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f>SUM(F148:J148)</f>
        <v>0</v>
      </c>
      <c r="L148" s="6"/>
      <c r="M148" s="363">
        <v>0</v>
      </c>
      <c r="N148" s="19">
        <v>3</v>
      </c>
      <c r="O148" s="6"/>
      <c r="P148" s="376">
        <f>D148-(M148+N148)</f>
        <v>5</v>
      </c>
      <c r="Q148" s="6"/>
      <c r="R148" s="375" t="s">
        <v>158</v>
      </c>
      <c r="S148" s="213">
        <v>0.13</v>
      </c>
      <c r="T148" s="213">
        <v>0.13</v>
      </c>
      <c r="U148" s="23">
        <f>S148+T148</f>
        <v>0.26</v>
      </c>
      <c r="V148" s="223">
        <v>80</v>
      </c>
      <c r="W148" s="91">
        <f>P148*V148</f>
        <v>400</v>
      </c>
      <c r="X148" s="6"/>
      <c r="Y148" s="379">
        <v>208</v>
      </c>
      <c r="Z148" s="380">
        <v>208</v>
      </c>
      <c r="AA148" s="380">
        <v>0</v>
      </c>
      <c r="AB148" s="380">
        <v>0</v>
      </c>
      <c r="AC148" s="381">
        <v>208</v>
      </c>
      <c r="AD148" s="197">
        <v>350</v>
      </c>
      <c r="AE148" s="379">
        <v>0</v>
      </c>
      <c r="AF148" s="380">
        <v>0</v>
      </c>
      <c r="AG148" s="380">
        <v>0</v>
      </c>
      <c r="AH148" s="380">
        <v>0</v>
      </c>
      <c r="AI148" s="5"/>
      <c r="AJ148" s="57">
        <f>AC148*U148</f>
        <v>54.08</v>
      </c>
      <c r="AK148" s="171">
        <v>0</v>
      </c>
      <c r="AL148" s="19">
        <v>5.7</v>
      </c>
      <c r="AM148" s="19">
        <v>0</v>
      </c>
      <c r="AN148" s="91">
        <f>AK148+AM148</f>
        <v>0</v>
      </c>
      <c r="AO148" s="338" t="e">
        <f>#REF!</f>
        <v>#REF!</v>
      </c>
      <c r="AP148" s="11">
        <v>0</v>
      </c>
      <c r="AQ148" s="11">
        <v>10</v>
      </c>
      <c r="AR148" s="387">
        <f>100- ((AP148+AQ148)/(AC148*2))*100</f>
        <v>97.59615384615384</v>
      </c>
      <c r="AS148" s="388">
        <f>AU127</f>
        <v>375.524</v>
      </c>
      <c r="AT148" s="172">
        <f>AJ148+AK148+AL148+AM148</f>
        <v>59.78</v>
      </c>
      <c r="AU148" s="172">
        <f>AS148-AT148</f>
        <v>315.74400000000003</v>
      </c>
      <c r="AV148" s="5"/>
      <c r="AW148" s="57">
        <f>(AC148/W148)*100</f>
        <v>52</v>
      </c>
      <c r="AX148" s="19" t="s">
        <v>59</v>
      </c>
      <c r="AY148" s="91">
        <f>(AK148/(AJ148+AK148))*100</f>
        <v>0</v>
      </c>
      <c r="AZ148" s="19">
        <f>(AN148/AJ148)*100</f>
        <v>0</v>
      </c>
      <c r="BA148" s="6"/>
      <c r="BB148" s="363" t="s">
        <v>76</v>
      </c>
      <c r="BC148" s="19" t="s">
        <v>76</v>
      </c>
      <c r="BD148" s="19" t="s">
        <v>76</v>
      </c>
    </row>
    <row r="149" spans="2:56" ht="15.75">
      <c r="B149" s="374" t="s">
        <v>153</v>
      </c>
      <c r="C149" s="2"/>
      <c r="D149" s="2"/>
      <c r="E149" s="6"/>
      <c r="F149" s="375"/>
      <c r="G149" s="2"/>
      <c r="H149" s="2"/>
      <c r="I149" s="2"/>
      <c r="J149" s="2"/>
      <c r="K149" s="2"/>
      <c r="L149" s="6"/>
      <c r="M149" s="375"/>
      <c r="N149" s="2"/>
      <c r="O149" s="6"/>
      <c r="P149" s="520">
        <f>D148-M148-N148-K148</f>
        <v>5</v>
      </c>
      <c r="Q149" s="6"/>
      <c r="R149" s="375"/>
      <c r="S149" s="213"/>
      <c r="T149" s="213"/>
      <c r="U149" s="23"/>
      <c r="V149" s="223"/>
      <c r="W149" s="517">
        <f>(P148-K148)*V148</f>
        <v>400</v>
      </c>
      <c r="X149" s="289"/>
      <c r="Y149" s="382"/>
      <c r="Z149" s="383"/>
      <c r="AA149" s="383"/>
      <c r="AB149" s="383"/>
      <c r="AC149" s="384"/>
      <c r="AD149" s="122"/>
      <c r="AE149" s="382"/>
      <c r="AF149" s="383"/>
      <c r="AG149" s="383"/>
      <c r="AH149" s="383"/>
      <c r="AI149" s="20"/>
      <c r="AJ149" s="436" t="s">
        <v>329</v>
      </c>
      <c r="AK149" s="386"/>
      <c r="AL149" s="378"/>
      <c r="AM149" s="378"/>
      <c r="AN149" s="378"/>
      <c r="AO149" s="289"/>
      <c r="AP149" s="347"/>
      <c r="AQ149" s="347"/>
      <c r="AR149" s="373"/>
      <c r="AS149" s="389"/>
      <c r="AT149" s="386"/>
      <c r="AU149" s="386"/>
      <c r="AV149" s="20"/>
      <c r="AW149" s="518">
        <f>((AC148+AC149)/W149)*100</f>
        <v>52</v>
      </c>
      <c r="AX149" s="378"/>
      <c r="AY149" s="378"/>
      <c r="AZ149" s="378"/>
      <c r="BA149" s="289"/>
      <c r="BB149" s="375"/>
      <c r="BC149" s="2"/>
      <c r="BD149" s="2"/>
    </row>
    <row r="151" spans="2:56" ht="15.75" thickBot="1"/>
    <row r="152" spans="2:56" s="587" customFormat="1">
      <c r="B152" s="588" t="s">
        <v>42</v>
      </c>
      <c r="C152" s="589" t="s">
        <v>2</v>
      </c>
      <c r="D152" s="590" t="s">
        <v>2</v>
      </c>
      <c r="E152" s="591"/>
      <c r="F152" s="831" t="s">
        <v>14</v>
      </c>
      <c r="G152" s="832"/>
      <c r="H152" s="832"/>
      <c r="I152" s="832"/>
      <c r="J152" s="832"/>
      <c r="K152" s="833"/>
      <c r="L152" s="536"/>
      <c r="M152" s="834" t="s">
        <v>43</v>
      </c>
      <c r="N152" s="835"/>
      <c r="O152" s="536"/>
      <c r="P152" s="536" t="s">
        <v>12</v>
      </c>
      <c r="Q152" s="591"/>
      <c r="R152" s="536" t="s">
        <v>24</v>
      </c>
      <c r="S152" s="831" t="s">
        <v>44</v>
      </c>
      <c r="T152" s="832"/>
      <c r="U152" s="833"/>
      <c r="V152" s="536" t="s">
        <v>39</v>
      </c>
      <c r="W152" s="536" t="s">
        <v>19</v>
      </c>
      <c r="X152" s="591" t="s">
        <v>10</v>
      </c>
      <c r="Y152" s="836" t="s">
        <v>15</v>
      </c>
      <c r="Z152" s="837"/>
      <c r="AA152" s="837"/>
      <c r="AB152" s="837"/>
      <c r="AC152" s="592" t="s">
        <v>19</v>
      </c>
      <c r="AD152" s="630"/>
      <c r="AE152" s="836" t="s">
        <v>55</v>
      </c>
      <c r="AF152" s="837"/>
      <c r="AG152" s="837"/>
      <c r="AH152" s="594" t="s">
        <v>57</v>
      </c>
      <c r="AI152" s="591"/>
      <c r="AJ152" s="595" t="s">
        <v>51</v>
      </c>
      <c r="AK152" s="596"/>
      <c r="AL152" s="591"/>
      <c r="AM152" s="597"/>
      <c r="AN152" s="536" t="s">
        <v>13</v>
      </c>
      <c r="AO152" s="591"/>
      <c r="AP152" s="838" t="s">
        <v>68</v>
      </c>
      <c r="AQ152" s="839"/>
      <c r="AR152" s="840"/>
      <c r="AS152" s="838" t="s">
        <v>52</v>
      </c>
      <c r="AT152" s="839"/>
      <c r="AU152" s="840"/>
      <c r="AV152" s="591"/>
      <c r="AW152" s="536" t="s">
        <v>32</v>
      </c>
      <c r="AX152" s="536" t="s">
        <v>32</v>
      </c>
      <c r="AY152" s="536" t="s">
        <v>29</v>
      </c>
      <c r="AZ152" s="536" t="s">
        <v>29</v>
      </c>
      <c r="BA152" s="591"/>
      <c r="BB152" s="536" t="s">
        <v>32</v>
      </c>
      <c r="BC152" s="536" t="s">
        <v>10</v>
      </c>
      <c r="BD152" s="598" t="s">
        <v>10</v>
      </c>
    </row>
    <row r="153" spans="2:56" s="587" customFormat="1" ht="15.75" thickBot="1">
      <c r="B153" s="599" t="s">
        <v>10</v>
      </c>
      <c r="C153" s="554" t="s">
        <v>10</v>
      </c>
      <c r="D153" s="600" t="s">
        <v>12</v>
      </c>
      <c r="E153" s="601"/>
      <c r="F153" s="602" t="s">
        <v>4</v>
      </c>
      <c r="G153" s="602" t="s">
        <v>5</v>
      </c>
      <c r="H153" s="602" t="s">
        <v>6</v>
      </c>
      <c r="I153" s="602" t="s">
        <v>7</v>
      </c>
      <c r="J153" s="602" t="s">
        <v>9</v>
      </c>
      <c r="K153" s="602" t="s">
        <v>13</v>
      </c>
      <c r="L153" s="554"/>
      <c r="M153" s="603" t="s">
        <v>12</v>
      </c>
      <c r="N153" s="604" t="s">
        <v>46</v>
      </c>
      <c r="O153" s="554"/>
      <c r="P153" s="554" t="s">
        <v>3</v>
      </c>
      <c r="Q153" s="601"/>
      <c r="R153" s="554" t="s">
        <v>23</v>
      </c>
      <c r="S153" s="605" t="s">
        <v>16</v>
      </c>
      <c r="T153" s="554" t="s">
        <v>17</v>
      </c>
      <c r="U153" s="554" t="s">
        <v>45</v>
      </c>
      <c r="V153" s="554" t="s">
        <v>63</v>
      </c>
      <c r="W153" s="554" t="s">
        <v>21</v>
      </c>
      <c r="X153" s="601" t="s">
        <v>10</v>
      </c>
      <c r="Y153" s="827" t="s">
        <v>26</v>
      </c>
      <c r="Z153" s="828"/>
      <c r="AA153" s="828"/>
      <c r="AB153" s="829"/>
      <c r="AC153" s="603" t="s">
        <v>13</v>
      </c>
      <c r="AD153" s="629"/>
      <c r="AE153" s="830" t="s">
        <v>56</v>
      </c>
      <c r="AF153" s="829"/>
      <c r="AG153" s="829"/>
      <c r="AH153" s="549" t="s">
        <v>58</v>
      </c>
      <c r="AI153" s="601"/>
      <c r="AJ153" s="607" t="s">
        <v>33</v>
      </c>
      <c r="AK153" s="608" t="s">
        <v>27</v>
      </c>
      <c r="AL153" s="607" t="s">
        <v>35</v>
      </c>
      <c r="AM153" s="607" t="s">
        <v>36</v>
      </c>
      <c r="AN153" s="554" t="s">
        <v>40</v>
      </c>
      <c r="AO153" s="601"/>
      <c r="AP153" s="609"/>
      <c r="AQ153" s="601"/>
      <c r="AR153" s="605"/>
      <c r="AS153" s="609" t="s">
        <v>50</v>
      </c>
      <c r="AT153" s="601" t="s">
        <v>420</v>
      </c>
      <c r="AU153" s="605"/>
      <c r="AV153" s="601"/>
      <c r="AW153" s="554" t="s">
        <v>19</v>
      </c>
      <c r="AX153" s="554" t="s">
        <v>19</v>
      </c>
      <c r="AY153" s="554" t="s">
        <v>37</v>
      </c>
      <c r="AZ153" s="554" t="s">
        <v>38</v>
      </c>
      <c r="BA153" s="601"/>
      <c r="BB153" s="554" t="s">
        <v>19</v>
      </c>
      <c r="BC153" s="554" t="s">
        <v>37</v>
      </c>
      <c r="BD153" s="600" t="s">
        <v>38</v>
      </c>
    </row>
    <row r="154" spans="2:56" s="587" customFormat="1" ht="15.75" thickBot="1">
      <c r="B154" s="610"/>
      <c r="C154" s="577"/>
      <c r="D154" s="611" t="s">
        <v>10</v>
      </c>
      <c r="E154" s="612"/>
      <c r="F154" s="613"/>
      <c r="G154" s="613"/>
      <c r="H154" s="613"/>
      <c r="I154" s="613" t="s">
        <v>8</v>
      </c>
      <c r="J154" s="613"/>
      <c r="K154" s="613"/>
      <c r="L154" s="577"/>
      <c r="M154" s="614" t="s">
        <v>20</v>
      </c>
      <c r="N154" s="613" t="s">
        <v>11</v>
      </c>
      <c r="O154" s="577"/>
      <c r="P154" s="577" t="s">
        <v>10</v>
      </c>
      <c r="Q154" s="612"/>
      <c r="R154" s="577"/>
      <c r="S154" s="615"/>
      <c r="T154" s="577"/>
      <c r="U154" s="577"/>
      <c r="V154" s="577" t="s">
        <v>18</v>
      </c>
      <c r="W154" s="577" t="s">
        <v>22</v>
      </c>
      <c r="X154" s="612"/>
      <c r="Y154" s="616" t="s">
        <v>16</v>
      </c>
      <c r="Z154" s="616" t="s">
        <v>17</v>
      </c>
      <c r="AA154" s="566" t="s">
        <v>25</v>
      </c>
      <c r="AB154" s="617" t="s">
        <v>28</v>
      </c>
      <c r="AC154" s="615"/>
      <c r="AD154" s="612"/>
      <c r="AE154" s="618" t="s">
        <v>16</v>
      </c>
      <c r="AF154" s="619" t="s">
        <v>17</v>
      </c>
      <c r="AG154" s="620" t="s">
        <v>28</v>
      </c>
      <c r="AH154" s="621" t="s">
        <v>28</v>
      </c>
      <c r="AI154" s="612"/>
      <c r="AJ154" s="577" t="s">
        <v>34</v>
      </c>
      <c r="AK154" s="622" t="s">
        <v>34</v>
      </c>
      <c r="AL154" s="577" t="s">
        <v>34</v>
      </c>
      <c r="AM154" s="577" t="s">
        <v>34</v>
      </c>
      <c r="AN154" s="577" t="s">
        <v>34</v>
      </c>
      <c r="AO154" s="612"/>
      <c r="AP154" s="623" t="s">
        <v>70</v>
      </c>
      <c r="AQ154" s="624" t="s">
        <v>69</v>
      </c>
      <c r="AR154" s="616" t="s">
        <v>71</v>
      </c>
      <c r="AS154" s="625" t="s">
        <v>48</v>
      </c>
      <c r="AT154" s="624" t="s">
        <v>47</v>
      </c>
      <c r="AU154" s="616" t="s">
        <v>49</v>
      </c>
      <c r="AV154" s="612"/>
      <c r="AW154" s="577" t="s">
        <v>29</v>
      </c>
      <c r="AX154" s="577" t="s">
        <v>29</v>
      </c>
      <c r="AY154" s="577"/>
      <c r="AZ154" s="577"/>
      <c r="BA154" s="612"/>
      <c r="BB154" s="626">
        <v>1</v>
      </c>
      <c r="BC154" s="627">
        <v>0</v>
      </c>
      <c r="BD154" s="611" t="s">
        <v>41</v>
      </c>
    </row>
    <row r="155" spans="2:56">
      <c r="F155">
        <f t="shared" ref="F155:K155" si="0">F13+F16+F22+F25+F28+F31+F37+F40+F43+F46+F52+F58+F64+F67+F70+F76+F79+F82+F85+F88+F91+F97+F100+F103+F106+F109+F112+F115+F121+F124+F127+F133+F136+F139+F142+F148</f>
        <v>3.6659999999999999</v>
      </c>
      <c r="G155">
        <f t="shared" si="0"/>
        <v>6.25</v>
      </c>
      <c r="H155">
        <f t="shared" si="0"/>
        <v>0</v>
      </c>
      <c r="I155">
        <f t="shared" si="0"/>
        <v>0.3</v>
      </c>
      <c r="J155">
        <f t="shared" si="0"/>
        <v>2.1659999999999999</v>
      </c>
      <c r="K155">
        <f t="shared" si="0"/>
        <v>12.382000000000001</v>
      </c>
      <c r="M155">
        <f>M13+M16+M22+M25+M28+M31+M37+M40+M43+M46+M52+M58+M64+M67+M70+M76+M79+M82+M85+M88+M91+M97+M100+M103+M106+M109+M112+M115+M121+M124+M127+M133+M136+M139+M142+M148</f>
        <v>72</v>
      </c>
      <c r="N155">
        <f>N13+N16+N22+N25+N28+N31+N37+N40+N43+N46+N52+N58+N64+N67+N70+N76+N79+N82+N85+N88+N91+N97+N100+N103+N106+N109+N112+N115+N121+N124+N127+N133+N136+N139+N142+N148</f>
        <v>24</v>
      </c>
      <c r="P155">
        <f>P14+P17+P23+P26+P29+P32+P38+P41+P44+P47+P53+P59+P65+P68+P71+P77+P80+P83+P86+P89+P92+P98+P101+P104+P107+P110+P113+P116+P122+P125+P128+P134+P137+P140+P143+P149</f>
        <v>171.61799999999999</v>
      </c>
      <c r="W155">
        <f>W14+W17+W23+W26+W29+W32+W38+W41+W44+W47+W53+W59+W65+W68+W71+W77+W80+W83+W86+W89+W92+W98+W101+W104+W107+W110+W113+W116+W122+W125+W128+W134+W137+W140+W143+W149</f>
        <v>13013.26</v>
      </c>
      <c r="AC155">
        <f>AC13+AC16+AC22+AC25+AC28+AC31+AC37+AC40+AC43+AC46+AC52+AC58+AC64+AC67+AC70+AC76+AC79+AC82+AC85+AC88+AC91+AC97+AC100+AC103+AC106+AC109+AC112+AC115+AC121+AC124+AC127+AC133+AC136+AC139+AC142+AC148</f>
        <v>11819</v>
      </c>
      <c r="AE155">
        <f>AE13+AE16+AE22+AE25+AE28+AE31+AE37+AE40+AE43+AE46+AE52+AE58+AE64+AE67+AE70+AE76+AE79+AE82+AE85+AE88+AE91+AE97+AE100+AE103+AE106+AE109+AE112+AE115+AE121+AE124+AE127+AE133+AE136+AE139+AE142+AE148</f>
        <v>407</v>
      </c>
      <c r="AF155">
        <f>AF13+AF16+AF22+AF25+AF28+AF31+AF37+AF40+AF43+AF46+AF52+AF58+AF64+AF67+AF70+AF76+AF79+AF82+AF85+AF88+AF91+AF97+AF100+AF103+AF106+AF109+AF112+AF115+AF121+AF124+AF127+AF133+AF136+AF139+AF142+AF148</f>
        <v>417</v>
      </c>
      <c r="AH155">
        <f>AH13+AH16+AH22+AH25+AH28+AH31+AH37+AH40+AH43+AH46+AH52+AH58+AH64+AH67+AH70+AH76+AH79+AH82+AH85+AH88+AH91+AH97+AH100+AH103+AH106+AH109+AH112+AH115+AH121+AH124+AH127+AH133+AH136+AH139+AH142+AH148</f>
        <v>408</v>
      </c>
      <c r="AJ155">
        <f>AJ13+AJ16+AJ22+AJ25+AJ28+AJ31+AJ37+AJ40+AJ43+AJ46+AJ52+AJ58+AJ64+AJ67+AJ70+AJ76+AJ79+AJ82+AJ85+AJ88+AJ91+AJ97+AJ100+AJ103+AJ106+AJ109+AJ112+AJ115+AJ121+AJ124+AJ127+AJ133+AJ136+AJ139+AJ142+AJ148</f>
        <v>3318.9909999999995</v>
      </c>
      <c r="AK155">
        <f>AK13+AK16+AK22+AK25+AK28+AK31+AK37+AK40+AK43+AK46+AK52+AK58+AK64+AK67+AK70+AK76+AK79+AK82+AK85+AK88+AK91+AK97+AK100+AK103+AK106+AK109+AK112+AK115+AK121+AK124+AK127+AK133+AK136+AK139+AK142+AK148</f>
        <v>113.90999999999998</v>
      </c>
      <c r="AL155">
        <f>AL13+AL16+AL22+AL25+AL28+AL31+AL37+AL40+AL43+AL46+AL52+AL58+AL64+AL67+AL70+AL76+AL79+AL82+AL85+AL88+AL91+AL97+AL100+AL103+AL106+AL109+AL112+AL115+AL121+AL124+AL127+AL133+AL136+AL139+AL142+AL148</f>
        <v>151.285</v>
      </c>
      <c r="AM155">
        <f>AM13+AM16+AM22+AM25+AM28+AM31+AM37+AM40+AM43+AM46+AM52+AM58+AM64+AM67+AM70+AM76+AM79+AM82+AM85+AM88+AM91+AM97+AM100+AM103+AM106+AM109+AM112+AM115+AM121+AM124+AM127+AM133+AM136+AM139+AM142+AM148</f>
        <v>7.6999999999999993</v>
      </c>
      <c r="AN155">
        <f>AN13+AN16+AN22+AN25+AN28+AN31+AN37+AN40+AN43+AN46+AN52+AN58+AN64+AN67+AN70+AN76+AN79+AN82+AN85+AN88+AN91+AN97+AN100+AN103+AN106+AN109+AN112+AN115+AN121+AN124+AN127+AN133+AN136+AN139+AN142+AN148</f>
        <v>121.60999999999999</v>
      </c>
    </row>
  </sheetData>
  <mergeCells count="111">
    <mergeCell ref="Y74:AB74"/>
    <mergeCell ref="AE74:AG74"/>
    <mergeCell ref="F73:K73"/>
    <mergeCell ref="M73:N73"/>
    <mergeCell ref="S73:U73"/>
    <mergeCell ref="Y73:AB73"/>
    <mergeCell ref="AE73:AG73"/>
    <mergeCell ref="Y62:AB62"/>
    <mergeCell ref="AE62:AG62"/>
    <mergeCell ref="AP55:AR55"/>
    <mergeCell ref="AS55:AU55"/>
    <mergeCell ref="Y56:AB56"/>
    <mergeCell ref="AE56:AG56"/>
    <mergeCell ref="AP61:AR61"/>
    <mergeCell ref="AS61:AU61"/>
    <mergeCell ref="AP73:AR73"/>
    <mergeCell ref="AS73:AU73"/>
    <mergeCell ref="F55:K55"/>
    <mergeCell ref="M55:N55"/>
    <mergeCell ref="S55:U55"/>
    <mergeCell ref="Y55:AB55"/>
    <mergeCell ref="AE55:AG55"/>
    <mergeCell ref="F61:K61"/>
    <mergeCell ref="M61:N61"/>
    <mergeCell ref="S61:U61"/>
    <mergeCell ref="Y61:AB61"/>
    <mergeCell ref="AE61:AG61"/>
    <mergeCell ref="AP49:AR49"/>
    <mergeCell ref="AS49:AU49"/>
    <mergeCell ref="Y50:AB50"/>
    <mergeCell ref="AE50:AG50"/>
    <mergeCell ref="F49:K49"/>
    <mergeCell ref="M49:N49"/>
    <mergeCell ref="S49:U49"/>
    <mergeCell ref="Y49:AB49"/>
    <mergeCell ref="AE49:AG49"/>
    <mergeCell ref="AP34:AR34"/>
    <mergeCell ref="AS34:AU34"/>
    <mergeCell ref="Y35:AB35"/>
    <mergeCell ref="AE35:AG35"/>
    <mergeCell ref="F34:K34"/>
    <mergeCell ref="M34:N34"/>
    <mergeCell ref="S34:U34"/>
    <mergeCell ref="Y34:AB34"/>
    <mergeCell ref="AE34:AG34"/>
    <mergeCell ref="Y20:AB20"/>
    <mergeCell ref="AE20:AG20"/>
    <mergeCell ref="I2:AN5"/>
    <mergeCell ref="AS2:AZ5"/>
    <mergeCell ref="BB8:BD8"/>
    <mergeCell ref="F10:K10"/>
    <mergeCell ref="M10:N10"/>
    <mergeCell ref="S10:U10"/>
    <mergeCell ref="Y10:AB10"/>
    <mergeCell ref="AE10:AG10"/>
    <mergeCell ref="AP19:AR19"/>
    <mergeCell ref="AS19:AU19"/>
    <mergeCell ref="AP10:AR10"/>
    <mergeCell ref="AS10:AU10"/>
    <mergeCell ref="Y11:AB11"/>
    <mergeCell ref="AE11:AG11"/>
    <mergeCell ref="F19:K19"/>
    <mergeCell ref="M19:N19"/>
    <mergeCell ref="S19:U19"/>
    <mergeCell ref="Y19:AB19"/>
    <mergeCell ref="AE19:AG19"/>
    <mergeCell ref="AP94:AR94"/>
    <mergeCell ref="AS94:AU94"/>
    <mergeCell ref="Y95:AB95"/>
    <mergeCell ref="AE95:AG95"/>
    <mergeCell ref="F94:K94"/>
    <mergeCell ref="M94:N94"/>
    <mergeCell ref="S94:U94"/>
    <mergeCell ref="Y94:AB94"/>
    <mergeCell ref="AE94:AG94"/>
    <mergeCell ref="Y131:AB131"/>
    <mergeCell ref="AE131:AG131"/>
    <mergeCell ref="F145:K145"/>
    <mergeCell ref="M145:N145"/>
    <mergeCell ref="S145:U145"/>
    <mergeCell ref="Y145:AB145"/>
    <mergeCell ref="AE145:AG145"/>
    <mergeCell ref="AP118:AR118"/>
    <mergeCell ref="AS118:AU118"/>
    <mergeCell ref="Y119:AB119"/>
    <mergeCell ref="AE119:AG119"/>
    <mergeCell ref="F130:K130"/>
    <mergeCell ref="M130:N130"/>
    <mergeCell ref="S130:U130"/>
    <mergeCell ref="Y130:AB130"/>
    <mergeCell ref="AE130:AG130"/>
    <mergeCell ref="AP130:AR130"/>
    <mergeCell ref="AS130:AU130"/>
    <mergeCell ref="F118:K118"/>
    <mergeCell ref="M118:N118"/>
    <mergeCell ref="S118:U118"/>
    <mergeCell ref="Y118:AB118"/>
    <mergeCell ref="AE118:AG118"/>
    <mergeCell ref="Y153:AB153"/>
    <mergeCell ref="AE153:AG153"/>
    <mergeCell ref="AP145:AR145"/>
    <mergeCell ref="AS145:AU145"/>
    <mergeCell ref="Y146:AB146"/>
    <mergeCell ref="AE146:AG146"/>
    <mergeCell ref="F152:K152"/>
    <mergeCell ref="M152:N152"/>
    <mergeCell ref="S152:U152"/>
    <mergeCell ref="Y152:AB152"/>
    <mergeCell ref="AE152:AG152"/>
    <mergeCell ref="AP152:AR152"/>
    <mergeCell ref="AS152:AU152"/>
  </mergeCells>
  <conditionalFormatting sqref="BB7:BD7 BB13:BD14 BB16:BD17 BB22:BD23 BB25:BD26 BB28:BD29 BB31:BD32 BB37:BD38 BB40:BD41 BB43:BD44 BB46:BD47 BB52:BD53 BB58:BD59 BB64:BD65 BB67:BD68 BB70:BD71 BB76:BD77 BB79:BD80 BB82:BD83 BB85:BD86 BB88:BD89 BB91:BD92 BB97:BD98 BB100:BD101 BB103:BD104 BB106:BD107 BB109:BD110 BB112:BD113 BB115:BD116 BB121:BD122 BB124:BD125 BB127:BD128 BB133:BD134 BB136:BD137 BB139:BD140 BB142:BD143 BB148:BD149">
    <cfRule type="containsText" dxfId="239" priority="85" operator="containsText" text="Si">
      <formula>NOT(ISERROR(SEARCH("Si",BB7)))</formula>
    </cfRule>
    <cfRule type="containsText" dxfId="238" priority="86" operator="containsText" text="No">
      <formula>NOT(ISERROR(SEARCH("No",BB7)))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21505" r:id="rId3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BD210"/>
  <sheetViews>
    <sheetView topLeftCell="M106" zoomScale="85" zoomScaleNormal="85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9.42578125" bestFit="1" customWidth="1"/>
    <col min="46" max="46" width="9.140625" bestFit="1" customWidth="1"/>
    <col min="47" max="47" width="8.42578125" bestFit="1" customWidth="1"/>
    <col min="48" max="48" width="1" customWidth="1"/>
    <col min="49" max="50" width="4.7109375" customWidth="1"/>
    <col min="51" max="51" width="7.140625" customWidth="1"/>
    <col min="52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342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9" spans="1:56" ht="15.75" thickBot="1"/>
    <row r="10" spans="1:56">
      <c r="B10" s="57" t="s">
        <v>42</v>
      </c>
      <c r="C10" s="58" t="s">
        <v>2</v>
      </c>
      <c r="D10" s="59" t="s">
        <v>2</v>
      </c>
      <c r="E10" s="136"/>
      <c r="F10" s="718" t="s">
        <v>14</v>
      </c>
      <c r="G10" s="719"/>
      <c r="H10" s="719"/>
      <c r="I10" s="719"/>
      <c r="J10" s="719"/>
      <c r="K10" s="720"/>
      <c r="L10" s="19"/>
      <c r="M10" s="721" t="s">
        <v>43</v>
      </c>
      <c r="N10" s="722"/>
      <c r="O10" s="19"/>
      <c r="P10" s="91" t="s">
        <v>12</v>
      </c>
      <c r="Q10" s="136"/>
      <c r="R10" s="91" t="s">
        <v>24</v>
      </c>
      <c r="S10" s="718" t="s">
        <v>44</v>
      </c>
      <c r="T10" s="719"/>
      <c r="U10" s="720"/>
      <c r="V10" s="91" t="s">
        <v>39</v>
      </c>
      <c r="W10" s="137" t="s">
        <v>19</v>
      </c>
      <c r="X10" s="136" t="s">
        <v>10</v>
      </c>
      <c r="Y10" s="723" t="s">
        <v>15</v>
      </c>
      <c r="Z10" s="724"/>
      <c r="AA10" s="724"/>
      <c r="AB10" s="724"/>
      <c r="AC10" s="138" t="s">
        <v>19</v>
      </c>
      <c r="AD10" s="139"/>
      <c r="AE10" s="725" t="s">
        <v>55</v>
      </c>
      <c r="AF10" s="726"/>
      <c r="AG10" s="726"/>
      <c r="AH10" s="140" t="s">
        <v>57</v>
      </c>
      <c r="AI10" s="136"/>
      <c r="AJ10" s="141" t="s">
        <v>51</v>
      </c>
      <c r="AK10" s="142"/>
      <c r="AL10" s="143"/>
      <c r="AM10" s="144"/>
      <c r="AN10" s="91" t="s">
        <v>13</v>
      </c>
      <c r="AO10" s="136"/>
      <c r="AP10" s="743" t="s">
        <v>68</v>
      </c>
      <c r="AQ10" s="744"/>
      <c r="AR10" s="745"/>
      <c r="AS10" s="743" t="s">
        <v>52</v>
      </c>
      <c r="AT10" s="744"/>
      <c r="AU10" s="745"/>
      <c r="AV10" s="136"/>
      <c r="AW10" s="145" t="s">
        <v>32</v>
      </c>
      <c r="AX10" s="137" t="s">
        <v>32</v>
      </c>
      <c r="AY10" s="91" t="s">
        <v>29</v>
      </c>
      <c r="AZ10" s="91" t="s">
        <v>29</v>
      </c>
      <c r="BA10" s="136"/>
      <c r="BB10" s="19" t="s">
        <v>32</v>
      </c>
      <c r="BC10" s="19" t="s">
        <v>10</v>
      </c>
      <c r="BD10" s="146" t="s">
        <v>10</v>
      </c>
    </row>
    <row r="11" spans="1:56" ht="15.75" thickBot="1">
      <c r="B11" s="60" t="s">
        <v>10</v>
      </c>
      <c r="C11" s="49" t="s">
        <v>10</v>
      </c>
      <c r="D11" s="61" t="s">
        <v>12</v>
      </c>
      <c r="E11" s="5"/>
      <c r="F11" s="65" t="s">
        <v>4</v>
      </c>
      <c r="G11" s="65" t="s">
        <v>5</v>
      </c>
      <c r="H11" s="65" t="s">
        <v>6</v>
      </c>
      <c r="I11" s="65" t="s">
        <v>7</v>
      </c>
      <c r="J11" s="65" t="s">
        <v>9</v>
      </c>
      <c r="K11" s="65" t="s">
        <v>13</v>
      </c>
      <c r="L11" s="4"/>
      <c r="M11" s="67" t="s">
        <v>12</v>
      </c>
      <c r="N11" s="68" t="s">
        <v>46</v>
      </c>
      <c r="O11" s="3"/>
      <c r="P11" s="49" t="s">
        <v>3</v>
      </c>
      <c r="Q11" s="5"/>
      <c r="R11" s="49" t="s">
        <v>23</v>
      </c>
      <c r="S11" s="53" t="s">
        <v>16</v>
      </c>
      <c r="T11" s="49" t="s">
        <v>17</v>
      </c>
      <c r="U11" s="49" t="s">
        <v>45</v>
      </c>
      <c r="V11" s="49" t="s">
        <v>63</v>
      </c>
      <c r="W11" s="72" t="s">
        <v>21</v>
      </c>
      <c r="X11" s="5" t="s">
        <v>10</v>
      </c>
      <c r="Y11" s="713" t="s">
        <v>26</v>
      </c>
      <c r="Z11" s="714"/>
      <c r="AA11" s="714"/>
      <c r="AB11" s="715"/>
      <c r="AC11" s="39" t="s">
        <v>13</v>
      </c>
      <c r="AD11" s="8"/>
      <c r="AE11" s="716" t="s">
        <v>56</v>
      </c>
      <c r="AF11" s="717"/>
      <c r="AG11" s="717"/>
      <c r="AH11" s="82" t="s">
        <v>58</v>
      </c>
      <c r="AI11" s="5"/>
      <c r="AJ11" s="48" t="s">
        <v>33</v>
      </c>
      <c r="AK11" s="85" t="s">
        <v>27</v>
      </c>
      <c r="AL11" s="48" t="s">
        <v>35</v>
      </c>
      <c r="AM11" s="48" t="s">
        <v>36</v>
      </c>
      <c r="AN11" s="49" t="s">
        <v>40</v>
      </c>
      <c r="AO11" s="20"/>
      <c r="AP11" s="51"/>
      <c r="AQ11" s="52"/>
      <c r="AR11" s="53"/>
      <c r="AS11" s="51" t="s">
        <v>50</v>
      </c>
      <c r="AT11" s="336" t="s">
        <v>420</v>
      </c>
      <c r="AU11" s="53"/>
      <c r="AV11" s="5"/>
      <c r="AW11" s="76" t="s">
        <v>19</v>
      </c>
      <c r="AX11" s="72" t="s">
        <v>19</v>
      </c>
      <c r="AY11" s="49" t="s">
        <v>37</v>
      </c>
      <c r="AZ11" s="49" t="s">
        <v>38</v>
      </c>
      <c r="BA11" s="5"/>
      <c r="BB11" s="4" t="s">
        <v>19</v>
      </c>
      <c r="BC11" s="4" t="s">
        <v>37</v>
      </c>
      <c r="BD11" s="147" t="s">
        <v>38</v>
      </c>
    </row>
    <row r="12" spans="1:56" ht="15.75" thickBot="1">
      <c r="B12" s="62"/>
      <c r="C12" s="63"/>
      <c r="D12" s="64" t="s">
        <v>10</v>
      </c>
      <c r="E12" s="111"/>
      <c r="F12" s="148"/>
      <c r="G12" s="148"/>
      <c r="H12" s="148"/>
      <c r="I12" s="148" t="s">
        <v>8</v>
      </c>
      <c r="J12" s="148"/>
      <c r="K12" s="148"/>
      <c r="L12" s="16"/>
      <c r="M12" s="104" t="s">
        <v>20</v>
      </c>
      <c r="N12" s="148" t="s">
        <v>11</v>
      </c>
      <c r="O12" s="16"/>
      <c r="P12" s="63" t="s">
        <v>10</v>
      </c>
      <c r="Q12" s="111"/>
      <c r="R12" s="63"/>
      <c r="S12" s="149"/>
      <c r="T12" s="63"/>
      <c r="U12" s="63"/>
      <c r="V12" s="63" t="s">
        <v>18</v>
      </c>
      <c r="W12" s="150" t="s">
        <v>22</v>
      </c>
      <c r="X12" s="111"/>
      <c r="Y12" s="151" t="s">
        <v>16</v>
      </c>
      <c r="Z12" s="151" t="s">
        <v>17</v>
      </c>
      <c r="AA12" s="152" t="s">
        <v>25</v>
      </c>
      <c r="AB12" s="79" t="s">
        <v>28</v>
      </c>
      <c r="AC12" s="153"/>
      <c r="AD12" s="111"/>
      <c r="AE12" s="154" t="s">
        <v>16</v>
      </c>
      <c r="AF12" s="155" t="s">
        <v>17</v>
      </c>
      <c r="AG12" s="80" t="s">
        <v>28</v>
      </c>
      <c r="AH12" s="81" t="s">
        <v>28</v>
      </c>
      <c r="AI12" s="156"/>
      <c r="AJ12" s="63" t="s">
        <v>34</v>
      </c>
      <c r="AK12" s="157" t="s">
        <v>34</v>
      </c>
      <c r="AL12" s="63" t="s">
        <v>34</v>
      </c>
      <c r="AM12" s="63" t="s">
        <v>34</v>
      </c>
      <c r="AN12" s="63" t="s">
        <v>34</v>
      </c>
      <c r="AO12" s="111"/>
      <c r="AP12" s="158" t="s">
        <v>70</v>
      </c>
      <c r="AQ12" s="159" t="s">
        <v>69</v>
      </c>
      <c r="AR12" s="160" t="s">
        <v>71</v>
      </c>
      <c r="AS12" s="161" t="s">
        <v>48</v>
      </c>
      <c r="AT12" s="159" t="s">
        <v>47</v>
      </c>
      <c r="AU12" s="160" t="s">
        <v>49</v>
      </c>
      <c r="AV12" s="111"/>
      <c r="AW12" s="162" t="s">
        <v>29</v>
      </c>
      <c r="AX12" s="150" t="s">
        <v>29</v>
      </c>
      <c r="AY12" s="63"/>
      <c r="AZ12" s="63"/>
      <c r="BA12" s="111"/>
      <c r="BB12" s="163">
        <v>1</v>
      </c>
      <c r="BC12" s="164">
        <v>0</v>
      </c>
      <c r="BD12" s="115" t="s">
        <v>41</v>
      </c>
    </row>
    <row r="13" spans="1:56" ht="16.5" thickBot="1">
      <c r="B13" s="17">
        <v>41365</v>
      </c>
      <c r="C13" s="15" t="s">
        <v>0</v>
      </c>
      <c r="D13" s="19">
        <v>8</v>
      </c>
      <c r="E13" s="6"/>
      <c r="F13" s="363">
        <v>0.5</v>
      </c>
      <c r="G13" s="19">
        <v>0</v>
      </c>
      <c r="H13" s="19">
        <v>0</v>
      </c>
      <c r="I13" s="19">
        <v>0.33</v>
      </c>
      <c r="J13" s="19">
        <v>0.25</v>
      </c>
      <c r="K13" s="19">
        <f>SUM(F13:J13)</f>
        <v>1.08</v>
      </c>
      <c r="L13" s="6"/>
      <c r="M13" s="363">
        <v>0</v>
      </c>
      <c r="N13" s="19">
        <v>0</v>
      </c>
      <c r="O13" s="6"/>
      <c r="P13" s="376">
        <f>D13-(M13+N13)</f>
        <v>8</v>
      </c>
      <c r="Q13" s="6"/>
      <c r="R13" s="375" t="s">
        <v>158</v>
      </c>
      <c r="S13" s="213">
        <v>0.129</v>
      </c>
      <c r="T13" s="213">
        <v>0.129</v>
      </c>
      <c r="U13" s="23">
        <f>S13+T13</f>
        <v>0.25800000000000001</v>
      </c>
      <c r="V13" s="223">
        <v>80</v>
      </c>
      <c r="W13" s="91">
        <f>P13*V13</f>
        <v>640</v>
      </c>
      <c r="X13" s="6"/>
      <c r="Y13" s="379">
        <v>592</v>
      </c>
      <c r="Z13" s="380">
        <v>592</v>
      </c>
      <c r="AA13" s="380">
        <v>0</v>
      </c>
      <c r="AB13" s="380">
        <v>0</v>
      </c>
      <c r="AC13" s="381">
        <v>592</v>
      </c>
      <c r="AD13" s="197">
        <v>350</v>
      </c>
      <c r="AE13" s="379">
        <v>30</v>
      </c>
      <c r="AF13" s="380">
        <v>31</v>
      </c>
      <c r="AG13" s="380">
        <v>0</v>
      </c>
      <c r="AH13" s="380">
        <v>30</v>
      </c>
      <c r="AI13" s="5"/>
      <c r="AJ13" s="57">
        <f>AC13*U13</f>
        <v>152.73599999999999</v>
      </c>
      <c r="AK13" s="171">
        <v>8</v>
      </c>
      <c r="AL13" s="19">
        <v>8</v>
      </c>
      <c r="AM13" s="19">
        <v>1</v>
      </c>
      <c r="AN13" s="91">
        <f>AK13+AM13</f>
        <v>9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99.155405405405403</v>
      </c>
      <c r="AS13" s="388">
        <v>687</v>
      </c>
      <c r="AT13" s="172">
        <f>AJ13+AK13+AL13+AM13</f>
        <v>169.73599999999999</v>
      </c>
      <c r="AU13" s="172">
        <f>AS13-AT13</f>
        <v>517.26400000000001</v>
      </c>
      <c r="AV13" s="5"/>
      <c r="AW13" s="57">
        <f>(AC13/W13)*100</f>
        <v>92.5</v>
      </c>
      <c r="AX13" s="19" t="s">
        <v>59</v>
      </c>
      <c r="AY13" s="91">
        <f>(AK13/(AJ13+AK13))*100</f>
        <v>4.977105315548477</v>
      </c>
      <c r="AZ13" s="19">
        <f>(AN13/AJ13)*100</f>
        <v>5.8925204274041487</v>
      </c>
      <c r="BA13" s="6"/>
      <c r="BB13" s="363" t="s">
        <v>97</v>
      </c>
      <c r="BC13" s="19" t="s">
        <v>76</v>
      </c>
      <c r="BD13" s="19" t="s">
        <v>76</v>
      </c>
    </row>
    <row r="14" spans="1:56" ht="15.75">
      <c r="B14" s="374" t="s">
        <v>153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520">
        <f>D13-M13-N13-K13</f>
        <v>6.92</v>
      </c>
      <c r="Q14" s="6"/>
      <c r="R14" s="375"/>
      <c r="S14" s="213"/>
      <c r="T14" s="213"/>
      <c r="U14" s="23"/>
      <c r="V14" s="223"/>
      <c r="W14" s="517">
        <f>(P13-K13)*V13</f>
        <v>553.6</v>
      </c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/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518">
        <f>((AC13+AC14)/W14)*100</f>
        <v>106.93641618497109</v>
      </c>
      <c r="AX14" s="378"/>
      <c r="AY14" s="378"/>
      <c r="AZ14" s="378"/>
      <c r="BA14" s="289"/>
      <c r="BB14" s="375"/>
      <c r="BC14" s="2"/>
      <c r="BD14" s="2"/>
    </row>
    <row r="15" spans="1:56" ht="15.75" thickBot="1"/>
    <row r="16" spans="1:56" ht="16.5" thickBot="1">
      <c r="B16" s="17">
        <v>41365</v>
      </c>
      <c r="C16" s="15" t="s">
        <v>1</v>
      </c>
      <c r="D16" s="19">
        <v>7.5</v>
      </c>
      <c r="E16" s="6"/>
      <c r="F16" s="363">
        <v>0</v>
      </c>
      <c r="G16" s="19">
        <v>0</v>
      </c>
      <c r="H16" s="19">
        <v>0</v>
      </c>
      <c r="I16" s="19">
        <v>0</v>
      </c>
      <c r="J16" s="19">
        <v>0</v>
      </c>
      <c r="K16" s="19">
        <f>SUM(F16:J16)</f>
        <v>0</v>
      </c>
      <c r="L16" s="6"/>
      <c r="M16" s="363">
        <v>4.5</v>
      </c>
      <c r="N16" s="19">
        <v>0</v>
      </c>
      <c r="O16" s="6"/>
      <c r="P16" s="376">
        <f>D16-(M16+N16)</f>
        <v>3</v>
      </c>
      <c r="Q16" s="6"/>
      <c r="R16" s="375" t="s">
        <v>158</v>
      </c>
      <c r="S16" s="213">
        <v>0.128</v>
      </c>
      <c r="T16" s="213">
        <v>0.127</v>
      </c>
      <c r="U16" s="23">
        <f>S16+T16</f>
        <v>0.255</v>
      </c>
      <c r="V16" s="223">
        <v>80</v>
      </c>
      <c r="W16" s="91">
        <f>P16*V16</f>
        <v>240</v>
      </c>
      <c r="X16" s="6"/>
      <c r="Y16" s="379">
        <v>216</v>
      </c>
      <c r="Z16" s="380">
        <v>216</v>
      </c>
      <c r="AA16" s="380">
        <v>0</v>
      </c>
      <c r="AB16" s="380">
        <v>0</v>
      </c>
      <c r="AC16" s="381">
        <v>216</v>
      </c>
      <c r="AD16" s="197">
        <v>350</v>
      </c>
      <c r="AE16" s="379">
        <v>5</v>
      </c>
      <c r="AF16" s="380">
        <v>5</v>
      </c>
      <c r="AG16" s="380">
        <v>0</v>
      </c>
      <c r="AH16" s="380">
        <v>5</v>
      </c>
      <c r="AI16" s="5"/>
      <c r="AJ16" s="57">
        <f>AC16*U16</f>
        <v>55.08</v>
      </c>
      <c r="AK16" s="171">
        <v>1.3</v>
      </c>
      <c r="AL16" s="19">
        <v>3.1</v>
      </c>
      <c r="AM16" s="19">
        <v>0</v>
      </c>
      <c r="AN16" s="91">
        <f>AK16+AM16</f>
        <v>1.3</v>
      </c>
      <c r="AO16" s="338" t="e">
        <f>#REF!</f>
        <v>#REF!</v>
      </c>
      <c r="AP16" s="11">
        <v>0</v>
      </c>
      <c r="AQ16" s="11">
        <v>10</v>
      </c>
      <c r="AR16" s="387">
        <f>100- ((AP16+AQ16)/(AC16*2))*100</f>
        <v>97.68518518518519</v>
      </c>
      <c r="AS16" s="388">
        <f>AU13</f>
        <v>517.26400000000001</v>
      </c>
      <c r="AT16" s="172">
        <f>AJ16+AK16+AL16+AM16</f>
        <v>59.48</v>
      </c>
      <c r="AU16" s="172">
        <f>AS16-AT16</f>
        <v>457.78399999999999</v>
      </c>
      <c r="AV16" s="5"/>
      <c r="AW16" s="57">
        <f>(AC16/W16)*100</f>
        <v>90</v>
      </c>
      <c r="AX16" s="19" t="s">
        <v>59</v>
      </c>
      <c r="AY16" s="91">
        <f>(AK16/(AJ16+AK16))*100</f>
        <v>2.3057821922667614</v>
      </c>
      <c r="AZ16" s="19">
        <f>(AN16/AJ16)*100</f>
        <v>2.3602033405954974</v>
      </c>
      <c r="BA16" s="6"/>
      <c r="BB16" s="363" t="s">
        <v>76</v>
      </c>
      <c r="BC16" s="19" t="s">
        <v>76</v>
      </c>
      <c r="BD16" s="19" t="s">
        <v>97</v>
      </c>
    </row>
    <row r="17" spans="2:56" ht="15.75">
      <c r="B17" s="374" t="s">
        <v>134</v>
      </c>
      <c r="C17" s="2"/>
      <c r="D17" s="2"/>
      <c r="E17" s="6"/>
      <c r="F17" s="375"/>
      <c r="G17" s="2"/>
      <c r="H17" s="2"/>
      <c r="I17" s="2"/>
      <c r="J17" s="2"/>
      <c r="K17" s="2"/>
      <c r="L17" s="6"/>
      <c r="M17" s="375"/>
      <c r="N17" s="2"/>
      <c r="O17" s="6"/>
      <c r="P17" s="520">
        <f>D16-M16-N16-K16</f>
        <v>3</v>
      </c>
      <c r="Q17" s="6"/>
      <c r="R17" s="375"/>
      <c r="S17" s="213"/>
      <c r="T17" s="213"/>
      <c r="U17" s="23"/>
      <c r="V17" s="223"/>
      <c r="W17" s="517">
        <f>(P16-K16)*V16</f>
        <v>240</v>
      </c>
      <c r="X17" s="289"/>
      <c r="Y17" s="382"/>
      <c r="Z17" s="383"/>
      <c r="AA17" s="383"/>
      <c r="AB17" s="383"/>
      <c r="AC17" s="384"/>
      <c r="AD17" s="122"/>
      <c r="AE17" s="382"/>
      <c r="AF17" s="383"/>
      <c r="AG17" s="383"/>
      <c r="AH17" s="383"/>
      <c r="AI17" s="20"/>
      <c r="AJ17" s="436"/>
      <c r="AK17" s="386"/>
      <c r="AL17" s="378"/>
      <c r="AM17" s="378"/>
      <c r="AN17" s="378"/>
      <c r="AO17" s="289"/>
      <c r="AP17" s="347"/>
      <c r="AQ17" s="347"/>
      <c r="AR17" s="373"/>
      <c r="AS17" s="389"/>
      <c r="AT17" s="386"/>
      <c r="AU17" s="386"/>
      <c r="AV17" s="20"/>
      <c r="AW17" s="518">
        <f>((AC16+AC17)/W17)*100</f>
        <v>90</v>
      </c>
      <c r="AX17" s="378"/>
      <c r="AY17" s="378"/>
      <c r="AZ17" s="378"/>
      <c r="BA17" s="289"/>
      <c r="BB17" s="375"/>
      <c r="BC17" s="2"/>
      <c r="BD17" s="2"/>
    </row>
    <row r="18" spans="2:56" ht="15.75" thickBot="1"/>
    <row r="19" spans="2:56" ht="16.5" thickBot="1">
      <c r="B19" s="17">
        <v>41366</v>
      </c>
      <c r="C19" s="15" t="s">
        <v>0</v>
      </c>
      <c r="D19" s="19">
        <v>8</v>
      </c>
      <c r="E19" s="6"/>
      <c r="F19" s="363">
        <v>0</v>
      </c>
      <c r="G19" s="19">
        <v>0</v>
      </c>
      <c r="H19" s="19">
        <v>0</v>
      </c>
      <c r="I19" s="19">
        <v>0</v>
      </c>
      <c r="J19" s="19">
        <v>0</v>
      </c>
      <c r="K19" s="19">
        <f>SUM(F19:J19)</f>
        <v>0</v>
      </c>
      <c r="L19" s="6"/>
      <c r="M19" s="363">
        <v>0</v>
      </c>
      <c r="N19" s="19">
        <v>3</v>
      </c>
      <c r="O19" s="6"/>
      <c r="P19" s="376">
        <f>D19-(M19+N19)</f>
        <v>5</v>
      </c>
      <c r="Q19" s="6"/>
      <c r="R19" s="375" t="s">
        <v>111</v>
      </c>
      <c r="S19" s="213">
        <v>0.12</v>
      </c>
      <c r="T19" s="213">
        <v>0.123</v>
      </c>
      <c r="U19" s="23">
        <f>S19+T19</f>
        <v>0.24299999999999999</v>
      </c>
      <c r="V19" s="223">
        <v>70</v>
      </c>
      <c r="W19" s="91">
        <f>P19*V19</f>
        <v>350</v>
      </c>
      <c r="X19" s="6"/>
      <c r="Y19" s="379">
        <v>440</v>
      </c>
      <c r="Z19" s="380">
        <v>440</v>
      </c>
      <c r="AA19" s="380">
        <v>0</v>
      </c>
      <c r="AB19" s="380">
        <v>0</v>
      </c>
      <c r="AC19" s="381">
        <v>440</v>
      </c>
      <c r="AD19" s="197">
        <v>350</v>
      </c>
      <c r="AE19" s="379">
        <v>33</v>
      </c>
      <c r="AF19" s="380">
        <v>33</v>
      </c>
      <c r="AG19" s="380">
        <v>0</v>
      </c>
      <c r="AH19" s="380">
        <v>33</v>
      </c>
      <c r="AI19" s="5"/>
      <c r="AJ19" s="57">
        <f>AC19*U19</f>
        <v>106.92</v>
      </c>
      <c r="AK19" s="171">
        <v>8</v>
      </c>
      <c r="AL19" s="19">
        <v>6</v>
      </c>
      <c r="AM19" s="19">
        <v>1</v>
      </c>
      <c r="AN19" s="91">
        <f>AK19+AM19</f>
        <v>9</v>
      </c>
      <c r="AO19" s="338" t="e">
        <f>#REF!</f>
        <v>#REF!</v>
      </c>
      <c r="AP19" s="11">
        <v>0</v>
      </c>
      <c r="AQ19" s="11">
        <v>10</v>
      </c>
      <c r="AR19" s="387">
        <f>100- ((AP19+AQ19)/(AC19*2))*100</f>
        <v>98.86363636363636</v>
      </c>
      <c r="AS19" s="388">
        <f>AU16</f>
        <v>457.78399999999999</v>
      </c>
      <c r="AT19" s="172">
        <f>AJ19+AK19+AL19+AM19</f>
        <v>121.92</v>
      </c>
      <c r="AU19" s="172">
        <f>AS19-AT19</f>
        <v>335.86399999999998</v>
      </c>
      <c r="AV19" s="5"/>
      <c r="AW19" s="57">
        <f>(AC19/W19)*100</f>
        <v>125.71428571428571</v>
      </c>
      <c r="AX19" s="19" t="s">
        <v>59</v>
      </c>
      <c r="AY19" s="91">
        <f>(AK19/(AJ19+AK19))*100</f>
        <v>6.9613644274277755</v>
      </c>
      <c r="AZ19" s="19">
        <f>(AN19/AJ19)*100</f>
        <v>8.4175084175084187</v>
      </c>
      <c r="BA19" s="6"/>
      <c r="BB19" s="363" t="s">
        <v>97</v>
      </c>
      <c r="BC19" s="19" t="s">
        <v>76</v>
      </c>
      <c r="BD19" s="19" t="s">
        <v>76</v>
      </c>
    </row>
    <row r="20" spans="2:56" ht="15.75">
      <c r="B20" s="374" t="s">
        <v>153</v>
      </c>
      <c r="C20" s="2"/>
      <c r="D20" s="2"/>
      <c r="E20" s="6"/>
      <c r="F20" s="375"/>
      <c r="G20" s="2"/>
      <c r="H20" s="2"/>
      <c r="I20" s="2"/>
      <c r="J20" s="2"/>
      <c r="K20" s="2"/>
      <c r="L20" s="6"/>
      <c r="M20" s="375"/>
      <c r="N20" s="2"/>
      <c r="O20" s="6"/>
      <c r="P20" s="520">
        <f>D19-M19-N19-K19</f>
        <v>5</v>
      </c>
      <c r="Q20" s="6"/>
      <c r="R20" s="375"/>
      <c r="S20" s="213"/>
      <c r="T20" s="213"/>
      <c r="U20" s="23"/>
      <c r="V20" s="223"/>
      <c r="W20" s="517">
        <f>(P19-K19)*V19</f>
        <v>350</v>
      </c>
      <c r="X20" s="289"/>
      <c r="Y20" s="382"/>
      <c r="Z20" s="383"/>
      <c r="AA20" s="383"/>
      <c r="AB20" s="383"/>
      <c r="AC20" s="384"/>
      <c r="AD20" s="122"/>
      <c r="AE20" s="382"/>
      <c r="AF20" s="383"/>
      <c r="AG20" s="383"/>
      <c r="AH20" s="383"/>
      <c r="AI20" s="20"/>
      <c r="AJ20" s="436"/>
      <c r="AK20" s="386"/>
      <c r="AL20" s="378"/>
      <c r="AM20" s="378"/>
      <c r="AN20" s="378"/>
      <c r="AO20" s="289"/>
      <c r="AP20" s="347"/>
      <c r="AQ20" s="347"/>
      <c r="AR20" s="373"/>
      <c r="AS20" s="389"/>
      <c r="AT20" s="386"/>
      <c r="AU20" s="386"/>
      <c r="AV20" s="20"/>
      <c r="AW20" s="518">
        <f>((AC19+AC20)/W20)*100</f>
        <v>125.71428571428571</v>
      </c>
      <c r="AX20" s="378"/>
      <c r="AY20" s="378"/>
      <c r="AZ20" s="378"/>
      <c r="BA20" s="289"/>
      <c r="BB20" s="375"/>
      <c r="BC20" s="2"/>
      <c r="BD20" s="2"/>
    </row>
    <row r="21" spans="2:56" ht="15.75" thickBot="1"/>
    <row r="22" spans="2:56" ht="16.5" thickBot="1">
      <c r="B22" s="17">
        <v>41366</v>
      </c>
      <c r="C22" s="15" t="s">
        <v>1</v>
      </c>
      <c r="D22" s="19">
        <v>7.5</v>
      </c>
      <c r="E22" s="6"/>
      <c r="F22" s="363">
        <v>0</v>
      </c>
      <c r="G22" s="19">
        <v>0</v>
      </c>
      <c r="H22" s="19">
        <v>0</v>
      </c>
      <c r="I22" s="19">
        <v>0</v>
      </c>
      <c r="J22" s="19">
        <v>0</v>
      </c>
      <c r="K22" s="19">
        <f>SUM(F22:J22)</f>
        <v>0</v>
      </c>
      <c r="L22" s="6"/>
      <c r="M22" s="363">
        <v>4.5</v>
      </c>
      <c r="N22" s="19">
        <v>0</v>
      </c>
      <c r="O22" s="6"/>
      <c r="P22" s="376">
        <f>D22-(M22+N22)</f>
        <v>3</v>
      </c>
      <c r="Q22" s="6"/>
      <c r="R22" s="375" t="s">
        <v>111</v>
      </c>
      <c r="S22" s="213">
        <v>0.12</v>
      </c>
      <c r="T22" s="213">
        <v>0.123</v>
      </c>
      <c r="U22" s="23">
        <f>S22+T22</f>
        <v>0.24299999999999999</v>
      </c>
      <c r="V22" s="223">
        <v>70</v>
      </c>
      <c r="W22" s="91">
        <f>P22*V22</f>
        <v>210</v>
      </c>
      <c r="X22" s="6"/>
      <c r="Y22" s="379">
        <v>209</v>
      </c>
      <c r="Z22" s="380">
        <v>209</v>
      </c>
      <c r="AA22" s="380">
        <v>0</v>
      </c>
      <c r="AB22" s="380">
        <v>0</v>
      </c>
      <c r="AC22" s="381">
        <v>209</v>
      </c>
      <c r="AD22" s="197">
        <v>350</v>
      </c>
      <c r="AE22" s="379">
        <v>8</v>
      </c>
      <c r="AF22" s="380">
        <v>9</v>
      </c>
      <c r="AG22" s="380">
        <v>0</v>
      </c>
      <c r="AH22" s="380">
        <v>8</v>
      </c>
      <c r="AI22" s="5"/>
      <c r="AJ22" s="57">
        <f>AC22*U22</f>
        <v>50.786999999999999</v>
      </c>
      <c r="AK22" s="171">
        <v>2.1</v>
      </c>
      <c r="AL22" s="19">
        <v>2.1</v>
      </c>
      <c r="AM22" s="19">
        <v>0</v>
      </c>
      <c r="AN22" s="91">
        <f>AK22+AM22</f>
        <v>2.1</v>
      </c>
      <c r="AO22" s="338" t="e">
        <f>#REF!</f>
        <v>#REF!</v>
      </c>
      <c r="AP22" s="11">
        <v>0</v>
      </c>
      <c r="AQ22" s="11">
        <v>10</v>
      </c>
      <c r="AR22" s="387">
        <f>100- ((AP22+AQ22)/(AC22*2))*100</f>
        <v>97.607655502392348</v>
      </c>
      <c r="AS22" s="388">
        <f>AU19</f>
        <v>335.86399999999998</v>
      </c>
      <c r="AT22" s="172">
        <f>AJ22+AK22+AL22+AM22</f>
        <v>54.987000000000002</v>
      </c>
      <c r="AU22" s="172">
        <f>AS22-AT22</f>
        <v>280.87699999999995</v>
      </c>
      <c r="AV22" s="5"/>
      <c r="AW22" s="57">
        <f>(AC22/W22)*100</f>
        <v>99.523809523809518</v>
      </c>
      <c r="AX22" s="19" t="s">
        <v>59</v>
      </c>
      <c r="AY22" s="91">
        <f>(AK22/(AJ22+AK22))*100</f>
        <v>3.9707300470815139</v>
      </c>
      <c r="AZ22" s="19">
        <f>(AN22/AJ22)*100</f>
        <v>4.1349164156181697</v>
      </c>
      <c r="BA22" s="6"/>
      <c r="BB22" s="363" t="s">
        <v>75</v>
      </c>
      <c r="BC22" s="19" t="s">
        <v>76</v>
      </c>
      <c r="BD22" s="19" t="s">
        <v>76</v>
      </c>
    </row>
    <row r="23" spans="2:56" ht="15.75">
      <c r="B23" s="374" t="s">
        <v>134</v>
      </c>
      <c r="C23" s="2"/>
      <c r="D23" s="2"/>
      <c r="E23" s="6"/>
      <c r="F23" s="375"/>
      <c r="G23" s="2"/>
      <c r="H23" s="2"/>
      <c r="I23" s="2"/>
      <c r="J23" s="2"/>
      <c r="K23" s="2"/>
      <c r="L23" s="6"/>
      <c r="M23" s="375"/>
      <c r="N23" s="2"/>
      <c r="O23" s="6"/>
      <c r="P23" s="520">
        <f>D22-M22-N22-K22</f>
        <v>3</v>
      </c>
      <c r="Q23" s="6"/>
      <c r="R23" s="375"/>
      <c r="S23" s="213"/>
      <c r="T23" s="213"/>
      <c r="U23" s="23"/>
      <c r="V23" s="223"/>
      <c r="W23" s="517">
        <f>(P22-K22)*V22</f>
        <v>210</v>
      </c>
      <c r="X23" s="289"/>
      <c r="Y23" s="382"/>
      <c r="Z23" s="383"/>
      <c r="AA23" s="383"/>
      <c r="AB23" s="383"/>
      <c r="AC23" s="384"/>
      <c r="AD23" s="122"/>
      <c r="AE23" s="382"/>
      <c r="AF23" s="383"/>
      <c r="AG23" s="383"/>
      <c r="AH23" s="383"/>
      <c r="AI23" s="20"/>
      <c r="AJ23" s="436"/>
      <c r="AK23" s="386"/>
      <c r="AL23" s="378"/>
      <c r="AM23" s="378"/>
      <c r="AN23" s="378"/>
      <c r="AO23" s="289"/>
      <c r="AP23" s="347"/>
      <c r="AQ23" s="347"/>
      <c r="AR23" s="373"/>
      <c r="AS23" s="389"/>
      <c r="AT23" s="386"/>
      <c r="AU23" s="386"/>
      <c r="AV23" s="20"/>
      <c r="AW23" s="518">
        <f>((AC22+AC23)/W23)*100</f>
        <v>99.523809523809518</v>
      </c>
      <c r="AX23" s="378"/>
      <c r="AY23" s="378"/>
      <c r="AZ23" s="378"/>
      <c r="BA23" s="289"/>
      <c r="BB23" s="375"/>
      <c r="BC23" s="2"/>
      <c r="BD23" s="2"/>
    </row>
    <row r="24" spans="2:56" ht="15.75" thickBot="1"/>
    <row r="25" spans="2:56" ht="16.5" thickBot="1">
      <c r="B25" s="17">
        <v>41367</v>
      </c>
      <c r="C25" s="15" t="s">
        <v>0</v>
      </c>
      <c r="D25" s="19">
        <v>8</v>
      </c>
      <c r="E25" s="6"/>
      <c r="F25" s="363">
        <v>0</v>
      </c>
      <c r="G25" s="19">
        <v>0</v>
      </c>
      <c r="H25" s="19">
        <v>0</v>
      </c>
      <c r="I25" s="19">
        <v>0</v>
      </c>
      <c r="J25" s="19">
        <v>0</v>
      </c>
      <c r="K25" s="19">
        <f>SUM(F25:J25)</f>
        <v>0</v>
      </c>
      <c r="L25" s="6"/>
      <c r="M25" s="363">
        <v>0</v>
      </c>
      <c r="N25" s="19">
        <v>0</v>
      </c>
      <c r="O25" s="6"/>
      <c r="P25" s="376">
        <f>D25-(M25+N25)</f>
        <v>8</v>
      </c>
      <c r="Q25" s="6"/>
      <c r="R25" s="375" t="s">
        <v>111</v>
      </c>
      <c r="S25" s="213">
        <v>0.11799999999999999</v>
      </c>
      <c r="T25" s="213">
        <v>0.123</v>
      </c>
      <c r="U25" s="23">
        <f>S25+T25</f>
        <v>0.24099999999999999</v>
      </c>
      <c r="V25" s="223">
        <v>70</v>
      </c>
      <c r="W25" s="91">
        <f>P25*V25</f>
        <v>560</v>
      </c>
      <c r="X25" s="6"/>
      <c r="Y25" s="379">
        <v>572</v>
      </c>
      <c r="Z25" s="380">
        <v>572</v>
      </c>
      <c r="AA25" s="380">
        <v>0</v>
      </c>
      <c r="AB25" s="380">
        <v>0</v>
      </c>
      <c r="AC25" s="381">
        <v>572</v>
      </c>
      <c r="AD25" s="197">
        <v>350</v>
      </c>
      <c r="AE25" s="379">
        <v>35</v>
      </c>
      <c r="AF25" s="380">
        <v>40</v>
      </c>
      <c r="AG25" s="380">
        <v>0</v>
      </c>
      <c r="AH25" s="380">
        <v>35</v>
      </c>
      <c r="AI25" s="5"/>
      <c r="AJ25" s="57">
        <f>AC25*U25</f>
        <v>137.852</v>
      </c>
      <c r="AK25" s="171">
        <v>9</v>
      </c>
      <c r="AL25" s="19">
        <v>7</v>
      </c>
      <c r="AM25" s="19">
        <v>1</v>
      </c>
      <c r="AN25" s="91">
        <f>AK25+AM25</f>
        <v>10</v>
      </c>
      <c r="AO25" s="338" t="e">
        <f>#REF!</f>
        <v>#REF!</v>
      </c>
      <c r="AP25" s="11">
        <v>0</v>
      </c>
      <c r="AQ25" s="11">
        <v>10</v>
      </c>
      <c r="AR25" s="387">
        <f>100- ((AP25+AQ25)/(AC25*2))*100</f>
        <v>99.12587412587412</v>
      </c>
      <c r="AS25" s="388">
        <f>AU22</f>
        <v>280.87699999999995</v>
      </c>
      <c r="AT25" s="172">
        <f>AJ25+AK25+AL25+AM25</f>
        <v>154.852</v>
      </c>
      <c r="AU25" s="172">
        <f>AS25-AT25</f>
        <v>126.02499999999995</v>
      </c>
      <c r="AV25" s="5"/>
      <c r="AW25" s="57">
        <f>(AC25/W25)*100</f>
        <v>102.14285714285714</v>
      </c>
      <c r="AX25" s="19" t="s">
        <v>59</v>
      </c>
      <c r="AY25" s="91">
        <f>(AK25/(AJ25+AK25))*100</f>
        <v>6.1286192901696941</v>
      </c>
      <c r="AZ25" s="19">
        <f>(AN25/AJ25)*100</f>
        <v>7.2541566317499928</v>
      </c>
      <c r="BA25" s="6"/>
      <c r="BB25" s="363" t="s">
        <v>97</v>
      </c>
      <c r="BC25" s="19" t="s">
        <v>76</v>
      </c>
      <c r="BD25" s="19" t="s">
        <v>76</v>
      </c>
    </row>
    <row r="26" spans="2:56" ht="15.75">
      <c r="B26" s="374" t="s">
        <v>153</v>
      </c>
      <c r="C26" s="2"/>
      <c r="D26" s="2"/>
      <c r="E26" s="6"/>
      <c r="F26" s="375"/>
      <c r="G26" s="2"/>
      <c r="H26" s="2"/>
      <c r="I26" s="2"/>
      <c r="J26" s="2"/>
      <c r="K26" s="2"/>
      <c r="L26" s="6"/>
      <c r="M26" s="375"/>
      <c r="N26" s="2"/>
      <c r="O26" s="6"/>
      <c r="P26" s="520">
        <f>D25-M25-N25-K25</f>
        <v>8</v>
      </c>
      <c r="Q26" s="6"/>
      <c r="R26" s="375"/>
      <c r="S26" s="213"/>
      <c r="T26" s="213"/>
      <c r="U26" s="23"/>
      <c r="V26" s="223"/>
      <c r="W26" s="517">
        <f>(P25-K25)*V25</f>
        <v>560</v>
      </c>
      <c r="X26" s="289"/>
      <c r="Y26" s="382"/>
      <c r="Z26" s="383"/>
      <c r="AA26" s="383"/>
      <c r="AB26" s="383"/>
      <c r="AC26" s="384"/>
      <c r="AD26" s="122"/>
      <c r="AE26" s="382"/>
      <c r="AF26" s="383"/>
      <c r="AG26" s="383"/>
      <c r="AH26" s="383"/>
      <c r="AI26" s="20"/>
      <c r="AJ26" s="436"/>
      <c r="AK26" s="386"/>
      <c r="AL26" s="378"/>
      <c r="AM26" s="378"/>
      <c r="AN26" s="378"/>
      <c r="AO26" s="289"/>
      <c r="AP26" s="347"/>
      <c r="AQ26" s="347"/>
      <c r="AR26" s="373"/>
      <c r="AS26" s="389"/>
      <c r="AT26" s="386"/>
      <c r="AU26" s="386"/>
      <c r="AV26" s="20"/>
      <c r="AW26" s="518">
        <f>((AC25+AC26)/W26)*100</f>
        <v>102.14285714285714</v>
      </c>
      <c r="AX26" s="378"/>
      <c r="AY26" s="378"/>
      <c r="AZ26" s="378"/>
      <c r="BA26" s="289"/>
      <c r="BB26" s="375"/>
      <c r="BC26" s="2"/>
      <c r="BD26" s="2"/>
    </row>
    <row r="27" spans="2:56" ht="15.75" thickBot="1"/>
    <row r="28" spans="2:56">
      <c r="B28" s="57" t="s">
        <v>42</v>
      </c>
      <c r="C28" s="58" t="s">
        <v>2</v>
      </c>
      <c r="D28" s="59" t="s">
        <v>2</v>
      </c>
      <c r="E28" s="136"/>
      <c r="F28" s="718" t="s">
        <v>14</v>
      </c>
      <c r="G28" s="719"/>
      <c r="H28" s="719"/>
      <c r="I28" s="719"/>
      <c r="J28" s="719"/>
      <c r="K28" s="720"/>
      <c r="L28" s="19"/>
      <c r="M28" s="721" t="s">
        <v>43</v>
      </c>
      <c r="N28" s="722"/>
      <c r="O28" s="19"/>
      <c r="P28" s="91" t="s">
        <v>12</v>
      </c>
      <c r="Q28" s="136"/>
      <c r="R28" s="91" t="s">
        <v>24</v>
      </c>
      <c r="S28" s="718" t="s">
        <v>44</v>
      </c>
      <c r="T28" s="719"/>
      <c r="U28" s="720"/>
      <c r="V28" s="91" t="s">
        <v>39</v>
      </c>
      <c r="W28" s="137" t="s">
        <v>19</v>
      </c>
      <c r="X28" s="136" t="s">
        <v>10</v>
      </c>
      <c r="Y28" s="723" t="s">
        <v>15</v>
      </c>
      <c r="Z28" s="724"/>
      <c r="AA28" s="724"/>
      <c r="AB28" s="724"/>
      <c r="AC28" s="138" t="s">
        <v>19</v>
      </c>
      <c r="AD28" s="139"/>
      <c r="AE28" s="725" t="s">
        <v>55</v>
      </c>
      <c r="AF28" s="726"/>
      <c r="AG28" s="726"/>
      <c r="AH28" s="140" t="s">
        <v>57</v>
      </c>
      <c r="AI28" s="136"/>
      <c r="AJ28" s="141" t="s">
        <v>51</v>
      </c>
      <c r="AK28" s="142"/>
      <c r="AL28" s="143"/>
      <c r="AM28" s="144"/>
      <c r="AN28" s="91" t="s">
        <v>13</v>
      </c>
      <c r="AO28" s="136"/>
      <c r="AP28" s="743" t="s">
        <v>68</v>
      </c>
      <c r="AQ28" s="744"/>
      <c r="AR28" s="745"/>
      <c r="AS28" s="743" t="s">
        <v>52</v>
      </c>
      <c r="AT28" s="744"/>
      <c r="AU28" s="745"/>
      <c r="AV28" s="136"/>
      <c r="AW28" s="145" t="s">
        <v>32</v>
      </c>
      <c r="AX28" s="137" t="s">
        <v>32</v>
      </c>
      <c r="AY28" s="91" t="s">
        <v>29</v>
      </c>
      <c r="AZ28" s="91" t="s">
        <v>29</v>
      </c>
      <c r="BA28" s="136"/>
      <c r="BB28" s="19" t="s">
        <v>32</v>
      </c>
      <c r="BC28" s="19" t="s">
        <v>10</v>
      </c>
      <c r="BD28" s="146" t="s">
        <v>10</v>
      </c>
    </row>
    <row r="29" spans="2:56" ht="15.75" thickBot="1">
      <c r="B29" s="60" t="s">
        <v>10</v>
      </c>
      <c r="C29" s="49" t="s">
        <v>10</v>
      </c>
      <c r="D29" s="61" t="s">
        <v>12</v>
      </c>
      <c r="E29" s="5"/>
      <c r="F29" s="65" t="s">
        <v>4</v>
      </c>
      <c r="G29" s="65" t="s">
        <v>5</v>
      </c>
      <c r="H29" s="65" t="s">
        <v>6</v>
      </c>
      <c r="I29" s="65" t="s">
        <v>7</v>
      </c>
      <c r="J29" s="65" t="s">
        <v>9</v>
      </c>
      <c r="K29" s="65" t="s">
        <v>13</v>
      </c>
      <c r="L29" s="4"/>
      <c r="M29" s="67" t="s">
        <v>12</v>
      </c>
      <c r="N29" s="68" t="s">
        <v>46</v>
      </c>
      <c r="O29" s="3"/>
      <c r="P29" s="49" t="s">
        <v>3</v>
      </c>
      <c r="Q29" s="5"/>
      <c r="R29" s="49" t="s">
        <v>23</v>
      </c>
      <c r="S29" s="53" t="s">
        <v>16</v>
      </c>
      <c r="T29" s="49" t="s">
        <v>17</v>
      </c>
      <c r="U29" s="49" t="s">
        <v>45</v>
      </c>
      <c r="V29" s="49" t="s">
        <v>63</v>
      </c>
      <c r="W29" s="72" t="s">
        <v>21</v>
      </c>
      <c r="X29" s="5" t="s">
        <v>10</v>
      </c>
      <c r="Y29" s="713" t="s">
        <v>26</v>
      </c>
      <c r="Z29" s="714"/>
      <c r="AA29" s="714"/>
      <c r="AB29" s="715"/>
      <c r="AC29" s="39" t="s">
        <v>13</v>
      </c>
      <c r="AD29" s="8"/>
      <c r="AE29" s="716" t="s">
        <v>56</v>
      </c>
      <c r="AF29" s="717"/>
      <c r="AG29" s="717"/>
      <c r="AH29" s="82" t="s">
        <v>58</v>
      </c>
      <c r="AI29" s="5"/>
      <c r="AJ29" s="48" t="s">
        <v>33</v>
      </c>
      <c r="AK29" s="85" t="s">
        <v>27</v>
      </c>
      <c r="AL29" s="48" t="s">
        <v>35</v>
      </c>
      <c r="AM29" s="48" t="s">
        <v>36</v>
      </c>
      <c r="AN29" s="49" t="s">
        <v>40</v>
      </c>
      <c r="AO29" s="20"/>
      <c r="AP29" s="51"/>
      <c r="AQ29" s="52"/>
      <c r="AR29" s="53"/>
      <c r="AS29" s="51" t="s">
        <v>50</v>
      </c>
      <c r="AT29" s="336" t="s">
        <v>348</v>
      </c>
      <c r="AU29" s="53"/>
      <c r="AV29" s="5"/>
      <c r="AW29" s="76" t="s">
        <v>19</v>
      </c>
      <c r="AX29" s="72" t="s">
        <v>19</v>
      </c>
      <c r="AY29" s="49" t="s">
        <v>37</v>
      </c>
      <c r="AZ29" s="49" t="s">
        <v>38</v>
      </c>
      <c r="BA29" s="5"/>
      <c r="BB29" s="4" t="s">
        <v>19</v>
      </c>
      <c r="BC29" s="4" t="s">
        <v>37</v>
      </c>
      <c r="BD29" s="147" t="s">
        <v>38</v>
      </c>
    </row>
    <row r="30" spans="2:56" ht="15.75" thickBot="1">
      <c r="B30" s="62"/>
      <c r="C30" s="63"/>
      <c r="D30" s="64" t="s">
        <v>10</v>
      </c>
      <c r="E30" s="111"/>
      <c r="F30" s="148"/>
      <c r="G30" s="148"/>
      <c r="H30" s="148"/>
      <c r="I30" s="148" t="s">
        <v>8</v>
      </c>
      <c r="J30" s="148"/>
      <c r="K30" s="148"/>
      <c r="L30" s="16"/>
      <c r="M30" s="104" t="s">
        <v>20</v>
      </c>
      <c r="N30" s="148" t="s">
        <v>11</v>
      </c>
      <c r="O30" s="16"/>
      <c r="P30" s="63" t="s">
        <v>10</v>
      </c>
      <c r="Q30" s="111"/>
      <c r="R30" s="63"/>
      <c r="S30" s="149"/>
      <c r="T30" s="63"/>
      <c r="U30" s="63"/>
      <c r="V30" s="63" t="s">
        <v>18</v>
      </c>
      <c r="W30" s="150" t="s">
        <v>22</v>
      </c>
      <c r="X30" s="111"/>
      <c r="Y30" s="151" t="s">
        <v>16</v>
      </c>
      <c r="Z30" s="151" t="s">
        <v>17</v>
      </c>
      <c r="AA30" s="152" t="s">
        <v>25</v>
      </c>
      <c r="AB30" s="79" t="s">
        <v>28</v>
      </c>
      <c r="AC30" s="153"/>
      <c r="AD30" s="111"/>
      <c r="AE30" s="154" t="s">
        <v>16</v>
      </c>
      <c r="AF30" s="155" t="s">
        <v>17</v>
      </c>
      <c r="AG30" s="80" t="s">
        <v>28</v>
      </c>
      <c r="AH30" s="81" t="s">
        <v>28</v>
      </c>
      <c r="AI30" s="156"/>
      <c r="AJ30" s="63" t="s">
        <v>34</v>
      </c>
      <c r="AK30" s="157" t="s">
        <v>34</v>
      </c>
      <c r="AL30" s="63" t="s">
        <v>34</v>
      </c>
      <c r="AM30" s="63" t="s">
        <v>34</v>
      </c>
      <c r="AN30" s="63" t="s">
        <v>34</v>
      </c>
      <c r="AO30" s="111"/>
      <c r="AP30" s="158" t="s">
        <v>70</v>
      </c>
      <c r="AQ30" s="159" t="s">
        <v>69</v>
      </c>
      <c r="AR30" s="160" t="s">
        <v>71</v>
      </c>
      <c r="AS30" s="161" t="s">
        <v>48</v>
      </c>
      <c r="AT30" s="159" t="s">
        <v>47</v>
      </c>
      <c r="AU30" s="160" t="s">
        <v>49</v>
      </c>
      <c r="AV30" s="111"/>
      <c r="AW30" s="162" t="s">
        <v>29</v>
      </c>
      <c r="AX30" s="150" t="s">
        <v>29</v>
      </c>
      <c r="AY30" s="63"/>
      <c r="AZ30" s="63"/>
      <c r="BA30" s="111"/>
      <c r="BB30" s="163">
        <v>1</v>
      </c>
      <c r="BC30" s="164">
        <v>0</v>
      </c>
      <c r="BD30" s="115" t="s">
        <v>41</v>
      </c>
    </row>
    <row r="31" spans="2:56" ht="16.5" thickBot="1">
      <c r="B31" s="17">
        <v>41368</v>
      </c>
      <c r="C31" s="15" t="s">
        <v>0</v>
      </c>
      <c r="D31" s="19">
        <v>8</v>
      </c>
      <c r="E31" s="6"/>
      <c r="F31" s="363">
        <v>0</v>
      </c>
      <c r="G31" s="19">
        <v>0</v>
      </c>
      <c r="H31" s="19">
        <v>0</v>
      </c>
      <c r="I31" s="19">
        <v>0</v>
      </c>
      <c r="J31" s="19">
        <v>0</v>
      </c>
      <c r="K31" s="19">
        <f>SUM(F31:J31)</f>
        <v>0</v>
      </c>
      <c r="L31" s="6"/>
      <c r="M31" s="363">
        <v>0</v>
      </c>
      <c r="N31" s="19">
        <v>0</v>
      </c>
      <c r="O31" s="6"/>
      <c r="P31" s="376">
        <f>D31-(M31+N31)</f>
        <v>8</v>
      </c>
      <c r="Q31" s="6"/>
      <c r="R31" s="375" t="s">
        <v>429</v>
      </c>
      <c r="S31" s="213">
        <v>0.36699999999999999</v>
      </c>
      <c r="T31" s="213">
        <v>0.36699999999999999</v>
      </c>
      <c r="U31" s="23">
        <f>S31+T31</f>
        <v>0.73399999999999999</v>
      </c>
      <c r="V31" s="223">
        <v>60</v>
      </c>
      <c r="W31" s="91">
        <f>P31*V31</f>
        <v>480</v>
      </c>
      <c r="X31" s="6"/>
      <c r="Y31" s="379">
        <v>200</v>
      </c>
      <c r="Z31" s="380">
        <v>200</v>
      </c>
      <c r="AA31" s="380">
        <v>0</v>
      </c>
      <c r="AB31" s="380">
        <v>0</v>
      </c>
      <c r="AC31" s="381">
        <v>200</v>
      </c>
      <c r="AD31" s="197">
        <v>350</v>
      </c>
      <c r="AE31" s="379">
        <v>12</v>
      </c>
      <c r="AF31" s="380">
        <v>13</v>
      </c>
      <c r="AG31" s="380">
        <v>0</v>
      </c>
      <c r="AH31" s="380">
        <v>12</v>
      </c>
      <c r="AI31" s="5"/>
      <c r="AJ31" s="57">
        <f>AC31*U31</f>
        <v>146.80000000000001</v>
      </c>
      <c r="AK31" s="171">
        <v>9</v>
      </c>
      <c r="AL31" s="19">
        <v>8</v>
      </c>
      <c r="AM31" s="19">
        <v>5</v>
      </c>
      <c r="AN31" s="91">
        <f>AK31+AM31</f>
        <v>14</v>
      </c>
      <c r="AO31" s="338" t="e">
        <f>#REF!</f>
        <v>#REF!</v>
      </c>
      <c r="AP31" s="11">
        <v>0</v>
      </c>
      <c r="AQ31" s="11">
        <v>10</v>
      </c>
      <c r="AR31" s="387">
        <f>100- ((AP31+AQ31)/(AC31*2))*100</f>
        <v>97.5</v>
      </c>
      <c r="AS31" s="388">
        <v>438.98</v>
      </c>
      <c r="AT31" s="172">
        <f>AJ31+AK31+AL31+AM31</f>
        <v>168.8</v>
      </c>
      <c r="AU31" s="172">
        <f>AS31-AT31</f>
        <v>270.18</v>
      </c>
      <c r="AV31" s="5"/>
      <c r="AW31" s="57">
        <f>(AC31/W31)*100</f>
        <v>41.666666666666671</v>
      </c>
      <c r="AX31" s="19" t="s">
        <v>59</v>
      </c>
      <c r="AY31" s="91">
        <f>(AK31/(AJ31+AK31))*100</f>
        <v>5.7766367137355576</v>
      </c>
      <c r="AZ31" s="19">
        <f>(AN31/AJ31)*100</f>
        <v>9.5367847411444142</v>
      </c>
      <c r="BA31" s="6"/>
      <c r="BB31" s="363" t="s">
        <v>97</v>
      </c>
      <c r="BC31" s="19" t="s">
        <v>76</v>
      </c>
      <c r="BD31" s="19" t="s">
        <v>76</v>
      </c>
    </row>
    <row r="32" spans="2:56" ht="15.75">
      <c r="B32" s="374" t="s">
        <v>153</v>
      </c>
      <c r="C32" s="2"/>
      <c r="D32" s="2"/>
      <c r="E32" s="6"/>
      <c r="F32" s="375"/>
      <c r="G32" s="2"/>
      <c r="H32" s="2"/>
      <c r="I32" s="2"/>
      <c r="J32" s="2"/>
      <c r="K32" s="2"/>
      <c r="L32" s="6"/>
      <c r="M32" s="375"/>
      <c r="N32" s="2"/>
      <c r="O32" s="6"/>
      <c r="P32" s="520">
        <f>D31-M31-N31-K31</f>
        <v>8</v>
      </c>
      <c r="Q32" s="6"/>
      <c r="R32" s="375"/>
      <c r="S32" s="213"/>
      <c r="T32" s="213"/>
      <c r="U32" s="23"/>
      <c r="V32" s="223"/>
      <c r="W32" s="517">
        <f>(P31-K31)*V31</f>
        <v>480</v>
      </c>
      <c r="X32" s="289"/>
      <c r="Y32" s="382"/>
      <c r="Z32" s="383"/>
      <c r="AA32" s="383"/>
      <c r="AB32" s="383"/>
      <c r="AC32" s="384"/>
      <c r="AD32" s="122"/>
      <c r="AE32" s="382"/>
      <c r="AF32" s="383"/>
      <c r="AG32" s="383"/>
      <c r="AH32" s="383"/>
      <c r="AI32" s="20"/>
      <c r="AJ32" s="436"/>
      <c r="AK32" s="386"/>
      <c r="AL32" s="378"/>
      <c r="AM32" s="378"/>
      <c r="AN32" s="378"/>
      <c r="AO32" s="289"/>
      <c r="AP32" s="347"/>
      <c r="AQ32" s="347"/>
      <c r="AR32" s="373"/>
      <c r="AS32" s="389"/>
      <c r="AT32" s="386"/>
      <c r="AU32" s="386"/>
      <c r="AV32" s="20"/>
      <c r="AW32" s="518">
        <f>((AC31+AC32)/W32)*100</f>
        <v>41.666666666666671</v>
      </c>
      <c r="AX32" s="378"/>
      <c r="AY32" s="378"/>
      <c r="AZ32" s="378"/>
      <c r="BA32" s="289"/>
      <c r="BB32" s="375"/>
      <c r="BC32" s="2"/>
      <c r="BD32" s="2"/>
    </row>
    <row r="33" spans="2:56" ht="15.75" thickBot="1"/>
    <row r="34" spans="2:56" ht="16.5" thickBot="1">
      <c r="B34" s="17">
        <v>41368</v>
      </c>
      <c r="C34" s="15" t="s">
        <v>1</v>
      </c>
      <c r="D34" s="19">
        <v>7.5</v>
      </c>
      <c r="E34" s="6"/>
      <c r="F34" s="363">
        <v>0</v>
      </c>
      <c r="G34" s="19">
        <v>0</v>
      </c>
      <c r="H34" s="19">
        <v>0</v>
      </c>
      <c r="I34" s="19">
        <v>0</v>
      </c>
      <c r="J34" s="19">
        <v>0</v>
      </c>
      <c r="K34" s="19">
        <f>SUM(F34:J34)</f>
        <v>0</v>
      </c>
      <c r="L34" s="6"/>
      <c r="M34" s="363">
        <v>4.5</v>
      </c>
      <c r="N34" s="19">
        <v>1.5</v>
      </c>
      <c r="O34" s="6"/>
      <c r="P34" s="376">
        <f>D34-(M34+N34)</f>
        <v>1.5</v>
      </c>
      <c r="Q34" s="6"/>
      <c r="R34" s="375" t="s">
        <v>429</v>
      </c>
      <c r="S34" s="213">
        <v>0.36699999999999999</v>
      </c>
      <c r="T34" s="213">
        <v>0.36699999999999999</v>
      </c>
      <c r="U34" s="23">
        <f>S34+T34</f>
        <v>0.73399999999999999</v>
      </c>
      <c r="V34" s="223">
        <v>60</v>
      </c>
      <c r="W34" s="91">
        <f>P34*V34</f>
        <v>90</v>
      </c>
      <c r="X34" s="6"/>
      <c r="Y34" s="379">
        <v>75</v>
      </c>
      <c r="Z34" s="380">
        <v>75</v>
      </c>
      <c r="AA34" s="380">
        <v>0</v>
      </c>
      <c r="AB34" s="380">
        <v>0</v>
      </c>
      <c r="AC34" s="381">
        <v>75</v>
      </c>
      <c r="AD34" s="197">
        <v>350</v>
      </c>
      <c r="AE34" s="379">
        <v>0</v>
      </c>
      <c r="AF34" s="380">
        <v>0</v>
      </c>
      <c r="AG34" s="380">
        <v>0</v>
      </c>
      <c r="AH34" s="380">
        <v>0</v>
      </c>
      <c r="AI34" s="5"/>
      <c r="AJ34" s="57">
        <f>AC34*U34</f>
        <v>55.05</v>
      </c>
      <c r="AK34" s="171">
        <v>1.2</v>
      </c>
      <c r="AL34" s="19">
        <v>0</v>
      </c>
      <c r="AM34" s="19">
        <v>0</v>
      </c>
      <c r="AN34" s="91">
        <f>AK34+AM34</f>
        <v>1.2</v>
      </c>
      <c r="AO34" s="338" t="e">
        <f>#REF!</f>
        <v>#REF!</v>
      </c>
      <c r="AP34" s="11">
        <v>0</v>
      </c>
      <c r="AQ34" s="11">
        <v>10</v>
      </c>
      <c r="AR34" s="387">
        <f>100- ((AP34+AQ34)/(AC34*2))*100</f>
        <v>93.333333333333329</v>
      </c>
      <c r="AS34" s="388">
        <f>AU31</f>
        <v>270.18</v>
      </c>
      <c r="AT34" s="172">
        <f>AJ34+AK34+AL34+AM34</f>
        <v>56.25</v>
      </c>
      <c r="AU34" s="172">
        <f>AS34-AT34</f>
        <v>213.93</v>
      </c>
      <c r="AV34" s="5"/>
      <c r="AW34" s="57">
        <f>(AC34/W34)*100</f>
        <v>83.333333333333343</v>
      </c>
      <c r="AX34" s="19" t="s">
        <v>59</v>
      </c>
      <c r="AY34" s="91">
        <f>(AK34/(AJ34+AK34))*100</f>
        <v>2.1333333333333333</v>
      </c>
      <c r="AZ34" s="19">
        <f>(AN34/AJ34)*100</f>
        <v>2.1798365122615802</v>
      </c>
      <c r="BA34" s="6"/>
      <c r="BB34" s="363" t="s">
        <v>76</v>
      </c>
      <c r="BC34" s="19" t="s">
        <v>76</v>
      </c>
      <c r="BD34" s="19" t="s">
        <v>97</v>
      </c>
    </row>
    <row r="35" spans="2:56" ht="15.75">
      <c r="B35" s="374" t="s">
        <v>134</v>
      </c>
      <c r="C35" s="2"/>
      <c r="D35" s="2"/>
      <c r="E35" s="6"/>
      <c r="F35" s="375"/>
      <c r="G35" s="2"/>
      <c r="H35" s="2"/>
      <c r="I35" s="2"/>
      <c r="J35" s="2"/>
      <c r="K35" s="2"/>
      <c r="L35" s="6"/>
      <c r="M35" s="375"/>
      <c r="N35" s="2"/>
      <c r="O35" s="6"/>
      <c r="P35" s="520">
        <f>D34-M34-N34-K34</f>
        <v>1.5</v>
      </c>
      <c r="Q35" s="6"/>
      <c r="R35" s="375"/>
      <c r="S35" s="213"/>
      <c r="T35" s="213"/>
      <c r="U35" s="23"/>
      <c r="V35" s="223"/>
      <c r="W35" s="517">
        <f>(P34-K34)*V34</f>
        <v>90</v>
      </c>
      <c r="X35" s="289"/>
      <c r="Y35" s="382"/>
      <c r="Z35" s="383"/>
      <c r="AA35" s="383"/>
      <c r="AB35" s="383"/>
      <c r="AC35" s="384"/>
      <c r="AD35" s="122"/>
      <c r="AE35" s="382"/>
      <c r="AF35" s="383"/>
      <c r="AG35" s="383"/>
      <c r="AH35" s="383"/>
      <c r="AI35" s="20"/>
      <c r="AJ35" s="436"/>
      <c r="AK35" s="386"/>
      <c r="AL35" s="378"/>
      <c r="AM35" s="378"/>
      <c r="AN35" s="378"/>
      <c r="AO35" s="289"/>
      <c r="AP35" s="347"/>
      <c r="AQ35" s="347"/>
      <c r="AR35" s="373"/>
      <c r="AS35" s="389"/>
      <c r="AT35" s="386"/>
      <c r="AU35" s="386"/>
      <c r="AV35" s="20"/>
      <c r="AW35" s="518">
        <f>((AC34+AC35)/W35)*100</f>
        <v>83.333333333333343</v>
      </c>
      <c r="AX35" s="378"/>
      <c r="AY35" s="378"/>
      <c r="AZ35" s="378"/>
      <c r="BA35" s="289"/>
      <c r="BB35" s="375"/>
      <c r="BC35" s="2"/>
      <c r="BD35" s="2"/>
    </row>
    <row r="36" spans="2:56" ht="15.75" thickBot="1"/>
    <row r="37" spans="2:56">
      <c r="B37" s="57" t="s">
        <v>42</v>
      </c>
      <c r="C37" s="58" t="s">
        <v>2</v>
      </c>
      <c r="D37" s="59" t="s">
        <v>2</v>
      </c>
      <c r="E37" s="136"/>
      <c r="F37" s="718" t="s">
        <v>14</v>
      </c>
      <c r="G37" s="719"/>
      <c r="H37" s="719"/>
      <c r="I37" s="719"/>
      <c r="J37" s="719"/>
      <c r="K37" s="720"/>
      <c r="L37" s="19"/>
      <c r="M37" s="721" t="s">
        <v>43</v>
      </c>
      <c r="N37" s="722"/>
      <c r="O37" s="19"/>
      <c r="P37" s="91" t="s">
        <v>12</v>
      </c>
      <c r="Q37" s="136"/>
      <c r="R37" s="91" t="s">
        <v>24</v>
      </c>
      <c r="S37" s="718" t="s">
        <v>44</v>
      </c>
      <c r="T37" s="719"/>
      <c r="U37" s="720"/>
      <c r="V37" s="91" t="s">
        <v>39</v>
      </c>
      <c r="W37" s="137" t="s">
        <v>19</v>
      </c>
      <c r="X37" s="136" t="s">
        <v>10</v>
      </c>
      <c r="Y37" s="723" t="s">
        <v>15</v>
      </c>
      <c r="Z37" s="724"/>
      <c r="AA37" s="724"/>
      <c r="AB37" s="724"/>
      <c r="AC37" s="138" t="s">
        <v>19</v>
      </c>
      <c r="AD37" s="139"/>
      <c r="AE37" s="725" t="s">
        <v>55</v>
      </c>
      <c r="AF37" s="726"/>
      <c r="AG37" s="726"/>
      <c r="AH37" s="140" t="s">
        <v>57</v>
      </c>
      <c r="AI37" s="136"/>
      <c r="AJ37" s="141" t="s">
        <v>51</v>
      </c>
      <c r="AK37" s="142"/>
      <c r="AL37" s="143"/>
      <c r="AM37" s="144"/>
      <c r="AN37" s="91" t="s">
        <v>13</v>
      </c>
      <c r="AO37" s="136"/>
      <c r="AP37" s="743" t="s">
        <v>68</v>
      </c>
      <c r="AQ37" s="744"/>
      <c r="AR37" s="745"/>
      <c r="AS37" s="743" t="s">
        <v>52</v>
      </c>
      <c r="AT37" s="744"/>
      <c r="AU37" s="745"/>
      <c r="AV37" s="136"/>
      <c r="AW37" s="145" t="s">
        <v>32</v>
      </c>
      <c r="AX37" s="137" t="s">
        <v>32</v>
      </c>
      <c r="AY37" s="91" t="s">
        <v>29</v>
      </c>
      <c r="AZ37" s="91" t="s">
        <v>29</v>
      </c>
      <c r="BA37" s="136"/>
      <c r="BB37" s="19" t="s">
        <v>32</v>
      </c>
      <c r="BC37" s="19" t="s">
        <v>10</v>
      </c>
      <c r="BD37" s="146" t="s">
        <v>10</v>
      </c>
    </row>
    <row r="38" spans="2:56" ht="15.75" thickBot="1">
      <c r="B38" s="60" t="s">
        <v>10</v>
      </c>
      <c r="C38" s="49" t="s">
        <v>10</v>
      </c>
      <c r="D38" s="61" t="s">
        <v>12</v>
      </c>
      <c r="E38" s="5"/>
      <c r="F38" s="65" t="s">
        <v>4</v>
      </c>
      <c r="G38" s="65" t="s">
        <v>5</v>
      </c>
      <c r="H38" s="65" t="s">
        <v>6</v>
      </c>
      <c r="I38" s="65" t="s">
        <v>7</v>
      </c>
      <c r="J38" s="65" t="s">
        <v>9</v>
      </c>
      <c r="K38" s="65" t="s">
        <v>13</v>
      </c>
      <c r="L38" s="4"/>
      <c r="M38" s="67" t="s">
        <v>12</v>
      </c>
      <c r="N38" s="68" t="s">
        <v>46</v>
      </c>
      <c r="O38" s="3"/>
      <c r="P38" s="49" t="s">
        <v>3</v>
      </c>
      <c r="Q38" s="5"/>
      <c r="R38" s="49" t="s">
        <v>23</v>
      </c>
      <c r="S38" s="53" t="s">
        <v>16</v>
      </c>
      <c r="T38" s="49" t="s">
        <v>17</v>
      </c>
      <c r="U38" s="49" t="s">
        <v>45</v>
      </c>
      <c r="V38" s="49" t="s">
        <v>63</v>
      </c>
      <c r="W38" s="72" t="s">
        <v>21</v>
      </c>
      <c r="X38" s="5" t="s">
        <v>10</v>
      </c>
      <c r="Y38" s="713" t="s">
        <v>26</v>
      </c>
      <c r="Z38" s="714"/>
      <c r="AA38" s="714"/>
      <c r="AB38" s="715"/>
      <c r="AC38" s="39" t="s">
        <v>13</v>
      </c>
      <c r="AD38" s="8"/>
      <c r="AE38" s="716" t="s">
        <v>56</v>
      </c>
      <c r="AF38" s="717"/>
      <c r="AG38" s="717"/>
      <c r="AH38" s="82" t="s">
        <v>58</v>
      </c>
      <c r="AI38" s="5"/>
      <c r="AJ38" s="48" t="s">
        <v>33</v>
      </c>
      <c r="AK38" s="85" t="s">
        <v>27</v>
      </c>
      <c r="AL38" s="48" t="s">
        <v>35</v>
      </c>
      <c r="AM38" s="48" t="s">
        <v>36</v>
      </c>
      <c r="AN38" s="49" t="s">
        <v>40</v>
      </c>
      <c r="AO38" s="20"/>
      <c r="AP38" s="51"/>
      <c r="AQ38" s="52"/>
      <c r="AR38" s="53"/>
      <c r="AS38" s="51" t="s">
        <v>50</v>
      </c>
      <c r="AT38" s="336" t="s">
        <v>428</v>
      </c>
      <c r="AU38" s="53"/>
      <c r="AV38" s="5"/>
      <c r="AW38" s="76" t="s">
        <v>19</v>
      </c>
      <c r="AX38" s="72" t="s">
        <v>19</v>
      </c>
      <c r="AY38" s="49" t="s">
        <v>37</v>
      </c>
      <c r="AZ38" s="49" t="s">
        <v>38</v>
      </c>
      <c r="BA38" s="5"/>
      <c r="BB38" s="4" t="s">
        <v>19</v>
      </c>
      <c r="BC38" s="4" t="s">
        <v>37</v>
      </c>
      <c r="BD38" s="147" t="s">
        <v>38</v>
      </c>
    </row>
    <row r="39" spans="2:56" ht="15.75" thickBot="1">
      <c r="B39" s="62"/>
      <c r="C39" s="63"/>
      <c r="D39" s="64" t="s">
        <v>10</v>
      </c>
      <c r="E39" s="111"/>
      <c r="F39" s="148"/>
      <c r="G39" s="148"/>
      <c r="H39" s="148"/>
      <c r="I39" s="148" t="s">
        <v>8</v>
      </c>
      <c r="J39" s="148"/>
      <c r="K39" s="148"/>
      <c r="L39" s="16"/>
      <c r="M39" s="104" t="s">
        <v>20</v>
      </c>
      <c r="N39" s="148" t="s">
        <v>11</v>
      </c>
      <c r="O39" s="16"/>
      <c r="P39" s="63" t="s">
        <v>10</v>
      </c>
      <c r="Q39" s="111"/>
      <c r="R39" s="63"/>
      <c r="S39" s="149"/>
      <c r="T39" s="63"/>
      <c r="U39" s="63"/>
      <c r="V39" s="63" t="s">
        <v>18</v>
      </c>
      <c r="W39" s="150" t="s">
        <v>22</v>
      </c>
      <c r="X39" s="111"/>
      <c r="Y39" s="151" t="s">
        <v>16</v>
      </c>
      <c r="Z39" s="151" t="s">
        <v>17</v>
      </c>
      <c r="AA39" s="152" t="s">
        <v>25</v>
      </c>
      <c r="AB39" s="79" t="s">
        <v>28</v>
      </c>
      <c r="AC39" s="153"/>
      <c r="AD39" s="111"/>
      <c r="AE39" s="154" t="s">
        <v>16</v>
      </c>
      <c r="AF39" s="155" t="s">
        <v>17</v>
      </c>
      <c r="AG39" s="80" t="s">
        <v>28</v>
      </c>
      <c r="AH39" s="81" t="s">
        <v>28</v>
      </c>
      <c r="AI39" s="156"/>
      <c r="AJ39" s="63" t="s">
        <v>34</v>
      </c>
      <c r="AK39" s="157" t="s">
        <v>34</v>
      </c>
      <c r="AL39" s="63" t="s">
        <v>34</v>
      </c>
      <c r="AM39" s="63" t="s">
        <v>34</v>
      </c>
      <c r="AN39" s="63" t="s">
        <v>34</v>
      </c>
      <c r="AO39" s="111"/>
      <c r="AP39" s="158" t="s">
        <v>70</v>
      </c>
      <c r="AQ39" s="159" t="s">
        <v>69</v>
      </c>
      <c r="AR39" s="160" t="s">
        <v>71</v>
      </c>
      <c r="AS39" s="161" t="s">
        <v>48</v>
      </c>
      <c r="AT39" s="159" t="s">
        <v>47</v>
      </c>
      <c r="AU39" s="160" t="s">
        <v>49</v>
      </c>
      <c r="AV39" s="111"/>
      <c r="AW39" s="162" t="s">
        <v>29</v>
      </c>
      <c r="AX39" s="150" t="s">
        <v>29</v>
      </c>
      <c r="AY39" s="63"/>
      <c r="AZ39" s="63"/>
      <c r="BA39" s="111"/>
      <c r="BB39" s="163">
        <v>1</v>
      </c>
      <c r="BC39" s="164">
        <v>0</v>
      </c>
      <c r="BD39" s="115" t="s">
        <v>41</v>
      </c>
    </row>
    <row r="40" spans="2:56" ht="16.5" thickBot="1">
      <c r="B40" s="17">
        <v>41369</v>
      </c>
      <c r="C40" s="15" t="s">
        <v>0</v>
      </c>
      <c r="D40" s="19">
        <v>8</v>
      </c>
      <c r="E40" s="6"/>
      <c r="F40" s="363">
        <v>2</v>
      </c>
      <c r="G40" s="19">
        <v>0</v>
      </c>
      <c r="H40" s="19">
        <v>0</v>
      </c>
      <c r="I40" s="19">
        <v>0</v>
      </c>
      <c r="J40" s="19">
        <v>0</v>
      </c>
      <c r="K40" s="19">
        <f>SUM(F40:J40)</f>
        <v>2</v>
      </c>
      <c r="L40" s="6"/>
      <c r="M40" s="363">
        <v>0</v>
      </c>
      <c r="N40" s="19">
        <v>3.5</v>
      </c>
      <c r="O40" s="6"/>
      <c r="P40" s="376">
        <f>D40-(M40+N40)</f>
        <v>4.5</v>
      </c>
      <c r="Q40" s="6"/>
      <c r="R40" s="375" t="s">
        <v>158</v>
      </c>
      <c r="S40" s="213">
        <v>0.129</v>
      </c>
      <c r="T40" s="213">
        <v>0.129</v>
      </c>
      <c r="U40" s="23">
        <f>S40+T40</f>
        <v>0.25800000000000001</v>
      </c>
      <c r="V40" s="223">
        <v>80</v>
      </c>
      <c r="W40" s="91">
        <f>P40*V40</f>
        <v>360</v>
      </c>
      <c r="X40" s="6"/>
      <c r="Y40" s="379">
        <v>180</v>
      </c>
      <c r="Z40" s="380">
        <v>180</v>
      </c>
      <c r="AA40" s="380">
        <v>0</v>
      </c>
      <c r="AB40" s="380">
        <v>0</v>
      </c>
      <c r="AC40" s="381">
        <v>180</v>
      </c>
      <c r="AD40" s="197">
        <v>350</v>
      </c>
      <c r="AE40" s="379">
        <v>24</v>
      </c>
      <c r="AF40" s="380">
        <v>24</v>
      </c>
      <c r="AG40" s="380">
        <v>0</v>
      </c>
      <c r="AH40" s="380">
        <v>24</v>
      </c>
      <c r="AI40" s="5"/>
      <c r="AJ40" s="57">
        <f>AC40*U40</f>
        <v>46.44</v>
      </c>
      <c r="AK40" s="171">
        <v>6</v>
      </c>
      <c r="AL40" s="19">
        <v>4</v>
      </c>
      <c r="AM40" s="19">
        <v>0</v>
      </c>
      <c r="AN40" s="91">
        <f>AK40+AM40</f>
        <v>6</v>
      </c>
      <c r="AO40" s="338" t="e">
        <f>#REF!</f>
        <v>#REF!</v>
      </c>
      <c r="AP40" s="11">
        <v>0</v>
      </c>
      <c r="AQ40" s="11">
        <v>10</v>
      </c>
      <c r="AR40" s="387">
        <f>100- ((AP40+AQ40)/(AC40*2))*100</f>
        <v>97.222222222222229</v>
      </c>
      <c r="AS40" s="388">
        <v>668</v>
      </c>
      <c r="AT40" s="172">
        <f>AJ40+AK40+AL40+AM40</f>
        <v>56.44</v>
      </c>
      <c r="AU40" s="172">
        <f>AS40-AT40</f>
        <v>611.55999999999995</v>
      </c>
      <c r="AV40" s="5"/>
      <c r="AW40" s="57">
        <f>(AC40/W40)*100</f>
        <v>50</v>
      </c>
      <c r="AX40" s="19" t="s">
        <v>59</v>
      </c>
      <c r="AY40" s="91">
        <f>(AK40/(AJ40+AK40))*100</f>
        <v>11.441647597254006</v>
      </c>
      <c r="AZ40" s="19">
        <f>(AN40/AJ40)*100</f>
        <v>12.919896640826876</v>
      </c>
      <c r="BA40" s="6"/>
      <c r="BB40" s="363" t="s">
        <v>76</v>
      </c>
      <c r="BC40" s="19" t="s">
        <v>76</v>
      </c>
      <c r="BD40" s="19" t="s">
        <v>76</v>
      </c>
    </row>
    <row r="41" spans="2:56" ht="15.75">
      <c r="B41" s="374" t="s">
        <v>153</v>
      </c>
      <c r="C41" s="2"/>
      <c r="D41" s="2"/>
      <c r="E41" s="6"/>
      <c r="F41" s="375"/>
      <c r="G41" s="2"/>
      <c r="H41" s="2"/>
      <c r="I41" s="2"/>
      <c r="J41" s="2"/>
      <c r="K41" s="2"/>
      <c r="L41" s="6"/>
      <c r="M41" s="375"/>
      <c r="N41" s="2"/>
      <c r="O41" s="6"/>
      <c r="P41" s="520">
        <f>D40-M40-N40-K40</f>
        <v>2.5</v>
      </c>
      <c r="Q41" s="6"/>
      <c r="R41" s="375"/>
      <c r="S41" s="213"/>
      <c r="T41" s="213"/>
      <c r="U41" s="23"/>
      <c r="V41" s="223"/>
      <c r="W41" s="517">
        <f>(P40-K40)*V40</f>
        <v>200</v>
      </c>
      <c r="X41" s="289"/>
      <c r="Y41" s="382"/>
      <c r="Z41" s="383"/>
      <c r="AA41" s="383"/>
      <c r="AB41" s="383"/>
      <c r="AC41" s="384"/>
      <c r="AD41" s="122"/>
      <c r="AE41" s="382"/>
      <c r="AF41" s="383"/>
      <c r="AG41" s="383"/>
      <c r="AH41" s="383"/>
      <c r="AI41" s="20"/>
      <c r="AJ41" s="436"/>
      <c r="AK41" s="386"/>
      <c r="AL41" s="378"/>
      <c r="AM41" s="378"/>
      <c r="AN41" s="378"/>
      <c r="AO41" s="289"/>
      <c r="AP41" s="347"/>
      <c r="AQ41" s="347"/>
      <c r="AR41" s="373"/>
      <c r="AS41" s="389"/>
      <c r="AT41" s="386"/>
      <c r="AU41" s="386"/>
      <c r="AV41" s="20"/>
      <c r="AW41" s="518">
        <f>((AC40+AC41)/W41)*100</f>
        <v>90</v>
      </c>
      <c r="AX41" s="378"/>
      <c r="AY41" s="378"/>
      <c r="AZ41" s="378"/>
      <c r="BA41" s="289"/>
      <c r="BB41" s="375"/>
      <c r="BC41" s="2"/>
      <c r="BD41" s="2"/>
    </row>
    <row r="42" spans="2:56" ht="15.75" thickBot="1"/>
    <row r="43" spans="2:56" ht="16.5" thickBot="1">
      <c r="B43" s="17">
        <v>41369</v>
      </c>
      <c r="C43" s="15" t="s">
        <v>1</v>
      </c>
      <c r="D43" s="19">
        <v>7.5</v>
      </c>
      <c r="E43" s="6"/>
      <c r="F43" s="363">
        <v>0</v>
      </c>
      <c r="G43" s="19">
        <v>0</v>
      </c>
      <c r="H43" s="19">
        <v>0</v>
      </c>
      <c r="I43" s="19">
        <v>0</v>
      </c>
      <c r="J43" s="19">
        <v>0</v>
      </c>
      <c r="K43" s="19">
        <f>SUM(F43:J43)</f>
        <v>0</v>
      </c>
      <c r="L43" s="6"/>
      <c r="M43" s="363">
        <v>4.5</v>
      </c>
      <c r="N43" s="19">
        <v>0</v>
      </c>
      <c r="O43" s="6"/>
      <c r="P43" s="376">
        <f>D43-(M43+N43)</f>
        <v>3</v>
      </c>
      <c r="Q43" s="6"/>
      <c r="R43" s="375" t="s">
        <v>158</v>
      </c>
      <c r="S43" s="213">
        <v>0.128</v>
      </c>
      <c r="T43" s="213">
        <v>0.127</v>
      </c>
      <c r="U43" s="23">
        <f>S43+T43</f>
        <v>0.255</v>
      </c>
      <c r="V43" s="223">
        <v>80</v>
      </c>
      <c r="W43" s="91">
        <f>P43*V43</f>
        <v>240</v>
      </c>
      <c r="X43" s="6"/>
      <c r="Y43" s="379">
        <v>272</v>
      </c>
      <c r="Z43" s="380">
        <v>272</v>
      </c>
      <c r="AA43" s="380">
        <v>0</v>
      </c>
      <c r="AB43" s="380">
        <v>0</v>
      </c>
      <c r="AC43" s="381">
        <v>272</v>
      </c>
      <c r="AD43" s="197">
        <v>350</v>
      </c>
      <c r="AE43" s="379">
        <v>12</v>
      </c>
      <c r="AF43" s="380">
        <v>13</v>
      </c>
      <c r="AG43" s="380">
        <v>0</v>
      </c>
      <c r="AH43" s="380">
        <v>12</v>
      </c>
      <c r="AI43" s="5"/>
      <c r="AJ43" s="57">
        <f>AC43*U43</f>
        <v>69.36</v>
      </c>
      <c r="AK43" s="171">
        <v>3.3</v>
      </c>
      <c r="AL43" s="19">
        <v>3.1</v>
      </c>
      <c r="AM43" s="19">
        <v>0</v>
      </c>
      <c r="AN43" s="91">
        <f>AK43+AM43</f>
        <v>3.3</v>
      </c>
      <c r="AO43" s="338" t="e">
        <f>#REF!</f>
        <v>#REF!</v>
      </c>
      <c r="AP43" s="11">
        <v>0</v>
      </c>
      <c r="AQ43" s="11">
        <v>10</v>
      </c>
      <c r="AR43" s="387">
        <f>100- ((AP43+AQ43)/(AC43*2))*100</f>
        <v>98.161764705882348</v>
      </c>
      <c r="AS43" s="388">
        <f>AU40</f>
        <v>611.55999999999995</v>
      </c>
      <c r="AT43" s="172">
        <f>AJ43+AK43+AL43+AM43</f>
        <v>75.759999999999991</v>
      </c>
      <c r="AU43" s="172">
        <f>AS43-AT43</f>
        <v>535.79999999999995</v>
      </c>
      <c r="AV43" s="5"/>
      <c r="AW43" s="57">
        <f>(AC43/W43)*100</f>
        <v>113.33333333333333</v>
      </c>
      <c r="AX43" s="19" t="s">
        <v>59</v>
      </c>
      <c r="AY43" s="91">
        <f>(AK43/(AJ43+AK43))*100</f>
        <v>4.5417010734929812</v>
      </c>
      <c r="AZ43" s="19">
        <f>(AN43/AJ43)*100</f>
        <v>4.757785467128028</v>
      </c>
      <c r="BA43" s="6"/>
      <c r="BB43" s="363" t="s">
        <v>97</v>
      </c>
      <c r="BC43" s="19" t="s">
        <v>76</v>
      </c>
      <c r="BD43" s="19" t="s">
        <v>114</v>
      </c>
    </row>
    <row r="44" spans="2:56" ht="15.75">
      <c r="B44" s="374" t="s">
        <v>134</v>
      </c>
      <c r="C44" s="2"/>
      <c r="D44" s="2"/>
      <c r="E44" s="6"/>
      <c r="F44" s="375"/>
      <c r="G44" s="2"/>
      <c r="H44" s="2"/>
      <c r="I44" s="2"/>
      <c r="J44" s="2"/>
      <c r="K44" s="2"/>
      <c r="L44" s="6"/>
      <c r="M44" s="375"/>
      <c r="N44" s="2"/>
      <c r="O44" s="6"/>
      <c r="P44" s="520">
        <f>D43-M43-N43-K43</f>
        <v>3</v>
      </c>
      <c r="Q44" s="6"/>
      <c r="R44" s="375"/>
      <c r="S44" s="213"/>
      <c r="T44" s="213"/>
      <c r="U44" s="23"/>
      <c r="V44" s="223"/>
      <c r="W44" s="517">
        <f>(P43-K43)*V43</f>
        <v>240</v>
      </c>
      <c r="X44" s="289"/>
      <c r="Y44" s="382"/>
      <c r="Z44" s="383"/>
      <c r="AA44" s="383"/>
      <c r="AB44" s="383"/>
      <c r="AC44" s="384"/>
      <c r="AD44" s="122"/>
      <c r="AE44" s="382"/>
      <c r="AF44" s="383"/>
      <c r="AG44" s="383"/>
      <c r="AH44" s="383"/>
      <c r="AI44" s="20"/>
      <c r="AJ44" s="436"/>
      <c r="AK44" s="386"/>
      <c r="AL44" s="378"/>
      <c r="AM44" s="378"/>
      <c r="AN44" s="378"/>
      <c r="AO44" s="289"/>
      <c r="AP44" s="347"/>
      <c r="AQ44" s="347"/>
      <c r="AR44" s="373"/>
      <c r="AS44" s="389"/>
      <c r="AT44" s="386"/>
      <c r="AU44" s="386"/>
      <c r="AV44" s="20"/>
      <c r="AW44" s="518">
        <f>((AC43+AC44)/W44)*100</f>
        <v>113.33333333333333</v>
      </c>
      <c r="AX44" s="378"/>
      <c r="AY44" s="378"/>
      <c r="AZ44" s="378"/>
      <c r="BA44" s="289"/>
      <c r="BB44" s="375"/>
      <c r="BC44" s="2"/>
      <c r="BD44" s="2"/>
    </row>
    <row r="45" spans="2:56" ht="15.75" thickBot="1"/>
    <row r="46" spans="2:56" ht="16.5" thickBot="1">
      <c r="B46" s="17">
        <v>41370</v>
      </c>
      <c r="C46" s="15" t="s">
        <v>0</v>
      </c>
      <c r="D46" s="19">
        <v>8</v>
      </c>
      <c r="E46" s="6"/>
      <c r="F46" s="363">
        <v>0</v>
      </c>
      <c r="G46" s="19">
        <v>0</v>
      </c>
      <c r="H46" s="19">
        <v>0</v>
      </c>
      <c r="I46" s="19">
        <v>0</v>
      </c>
      <c r="J46" s="19">
        <v>0</v>
      </c>
      <c r="K46" s="19">
        <f>SUM(F46:J46)</f>
        <v>0</v>
      </c>
      <c r="L46" s="6"/>
      <c r="M46" s="363">
        <v>0</v>
      </c>
      <c r="N46" s="19">
        <v>3.5</v>
      </c>
      <c r="O46" s="6"/>
      <c r="P46" s="376">
        <f>D46-(M46+N46)</f>
        <v>4.5</v>
      </c>
      <c r="Q46" s="6"/>
      <c r="R46" s="375" t="s">
        <v>158</v>
      </c>
      <c r="S46" s="213">
        <v>0.129</v>
      </c>
      <c r="T46" s="213">
        <v>0.129</v>
      </c>
      <c r="U46" s="23">
        <f>S46+T46</f>
        <v>0.25800000000000001</v>
      </c>
      <c r="V46" s="223">
        <v>80</v>
      </c>
      <c r="W46" s="91">
        <f>P46*V46</f>
        <v>360</v>
      </c>
      <c r="X46" s="6"/>
      <c r="Y46" s="379">
        <v>160</v>
      </c>
      <c r="Z46" s="380">
        <v>160</v>
      </c>
      <c r="AA46" s="380">
        <v>0</v>
      </c>
      <c r="AB46" s="380">
        <v>0</v>
      </c>
      <c r="AC46" s="381">
        <v>160</v>
      </c>
      <c r="AD46" s="197">
        <v>350</v>
      </c>
      <c r="AE46" s="379">
        <v>0</v>
      </c>
      <c r="AF46" s="380">
        <v>0</v>
      </c>
      <c r="AG46" s="380">
        <v>0</v>
      </c>
      <c r="AH46" s="380">
        <v>0</v>
      </c>
      <c r="AI46" s="5"/>
      <c r="AJ46" s="57">
        <f>AC46*U46</f>
        <v>41.28</v>
      </c>
      <c r="AK46" s="171">
        <v>0</v>
      </c>
      <c r="AL46" s="19">
        <v>0</v>
      </c>
      <c r="AM46" s="19">
        <v>0</v>
      </c>
      <c r="AN46" s="91">
        <f>AK46+AM46</f>
        <v>0</v>
      </c>
      <c r="AO46" s="338" t="e">
        <f>#REF!</f>
        <v>#REF!</v>
      </c>
      <c r="AP46" s="11">
        <v>0</v>
      </c>
      <c r="AQ46" s="11">
        <v>10</v>
      </c>
      <c r="AR46" s="387">
        <f>100- ((AP46+AQ46)/(AC46*2))*100</f>
        <v>96.875</v>
      </c>
      <c r="AS46" s="388">
        <f>AU43</f>
        <v>535.79999999999995</v>
      </c>
      <c r="AT46" s="172">
        <f>AJ46+AK46+AL46+AM46</f>
        <v>41.28</v>
      </c>
      <c r="AU46" s="172">
        <f>AS46-AT46</f>
        <v>494.52</v>
      </c>
      <c r="AV46" s="5"/>
      <c r="AW46" s="57">
        <f>(AC46/W46)*100</f>
        <v>44.444444444444443</v>
      </c>
      <c r="AX46" s="19" t="s">
        <v>59</v>
      </c>
      <c r="AY46" s="91">
        <f>(AK46/(AJ46+AK46))*100</f>
        <v>0</v>
      </c>
      <c r="AZ46" s="19">
        <f>(AN46/AJ46)*100</f>
        <v>0</v>
      </c>
      <c r="BA46" s="6"/>
      <c r="BB46" s="363" t="s">
        <v>76</v>
      </c>
      <c r="BC46" s="19" t="s">
        <v>76</v>
      </c>
      <c r="BD46" s="19" t="s">
        <v>76</v>
      </c>
    </row>
    <row r="47" spans="2:56" ht="15.75">
      <c r="B47" s="374" t="s">
        <v>137</v>
      </c>
      <c r="C47" s="2"/>
      <c r="D47" s="2"/>
      <c r="E47" s="6"/>
      <c r="F47" s="375"/>
      <c r="G47" s="2"/>
      <c r="H47" s="2"/>
      <c r="I47" s="2"/>
      <c r="J47" s="2"/>
      <c r="K47" s="2"/>
      <c r="L47" s="6"/>
      <c r="M47" s="375"/>
      <c r="N47" s="2"/>
      <c r="O47" s="6"/>
      <c r="P47" s="520">
        <f>D46-M46-N46-K46</f>
        <v>4.5</v>
      </c>
      <c r="Q47" s="6"/>
      <c r="R47" s="375"/>
      <c r="S47" s="213"/>
      <c r="T47" s="213"/>
      <c r="U47" s="23"/>
      <c r="V47" s="223"/>
      <c r="W47" s="517">
        <f>(P46-K46)*V46</f>
        <v>360</v>
      </c>
      <c r="X47" s="289"/>
      <c r="Y47" s="382"/>
      <c r="Z47" s="383"/>
      <c r="AA47" s="383"/>
      <c r="AB47" s="383"/>
      <c r="AC47" s="384"/>
      <c r="AD47" s="122"/>
      <c r="AE47" s="382"/>
      <c r="AF47" s="383"/>
      <c r="AG47" s="383"/>
      <c r="AH47" s="383"/>
      <c r="AI47" s="20"/>
      <c r="AJ47" s="436"/>
      <c r="AK47" s="386"/>
      <c r="AL47" s="378"/>
      <c r="AM47" s="378"/>
      <c r="AN47" s="378"/>
      <c r="AO47" s="289"/>
      <c r="AP47" s="347"/>
      <c r="AQ47" s="347"/>
      <c r="AR47" s="373"/>
      <c r="AS47" s="389"/>
      <c r="AT47" s="386"/>
      <c r="AU47" s="386"/>
      <c r="AV47" s="20"/>
      <c r="AW47" s="518">
        <f>((AC46+AC47)/W47)*100</f>
        <v>44.444444444444443</v>
      </c>
      <c r="AX47" s="378"/>
      <c r="AY47" s="378"/>
      <c r="AZ47" s="378"/>
      <c r="BA47" s="289"/>
      <c r="BB47" s="375"/>
      <c r="BC47" s="2"/>
      <c r="BD47" s="2"/>
    </row>
    <row r="48" spans="2:56" ht="15.75" thickBot="1"/>
    <row r="49" spans="2:56" ht="16.5" thickBot="1">
      <c r="B49" s="17">
        <v>41372</v>
      </c>
      <c r="C49" s="15" t="s">
        <v>0</v>
      </c>
      <c r="D49" s="19">
        <v>8</v>
      </c>
      <c r="E49" s="6"/>
      <c r="F49" s="363">
        <v>0.16</v>
      </c>
      <c r="G49" s="19">
        <v>0</v>
      </c>
      <c r="H49" s="19">
        <v>0</v>
      </c>
      <c r="I49" s="19">
        <v>0</v>
      </c>
      <c r="J49" s="19">
        <v>0</v>
      </c>
      <c r="K49" s="19">
        <f>SUM(F49:J49)</f>
        <v>0.16</v>
      </c>
      <c r="L49" s="6"/>
      <c r="M49" s="363">
        <v>0</v>
      </c>
      <c r="N49" s="19">
        <v>0</v>
      </c>
      <c r="O49" s="6"/>
      <c r="P49" s="376">
        <f>D49-(M49+N49)</f>
        <v>8</v>
      </c>
      <c r="Q49" s="6"/>
      <c r="R49" s="375" t="s">
        <v>111</v>
      </c>
      <c r="S49" s="213">
        <v>0.12</v>
      </c>
      <c r="T49" s="213">
        <v>0.121</v>
      </c>
      <c r="U49" s="23">
        <f>S49+T49</f>
        <v>0.24099999999999999</v>
      </c>
      <c r="V49" s="223">
        <v>70</v>
      </c>
      <c r="W49" s="91">
        <f>P49*V49</f>
        <v>560</v>
      </c>
      <c r="X49" s="6"/>
      <c r="Y49" s="379">
        <v>528</v>
      </c>
      <c r="Z49" s="380">
        <v>528</v>
      </c>
      <c r="AA49" s="380">
        <v>0</v>
      </c>
      <c r="AB49" s="380">
        <v>0</v>
      </c>
      <c r="AC49" s="381">
        <v>528</v>
      </c>
      <c r="AD49" s="197">
        <v>350</v>
      </c>
      <c r="AE49" s="379">
        <v>23</v>
      </c>
      <c r="AF49" s="380">
        <v>23</v>
      </c>
      <c r="AG49" s="380">
        <v>0</v>
      </c>
      <c r="AH49" s="380">
        <v>23</v>
      </c>
      <c r="AI49" s="5"/>
      <c r="AJ49" s="57">
        <f>AC49*U49</f>
        <v>127.24799999999999</v>
      </c>
      <c r="AK49" s="171">
        <v>6</v>
      </c>
      <c r="AL49" s="19">
        <v>5</v>
      </c>
      <c r="AM49" s="19">
        <v>0</v>
      </c>
      <c r="AN49" s="91">
        <f>AK49+AM49</f>
        <v>6</v>
      </c>
      <c r="AO49" s="338" t="e">
        <f>#REF!</f>
        <v>#REF!</v>
      </c>
      <c r="AP49" s="11">
        <v>0</v>
      </c>
      <c r="AQ49" s="11">
        <v>10</v>
      </c>
      <c r="AR49" s="387">
        <f>100- ((AP49+AQ49)/(AC49*2))*100</f>
        <v>99.053030303030297</v>
      </c>
      <c r="AS49" s="388">
        <f>AU46</f>
        <v>494.52</v>
      </c>
      <c r="AT49" s="172">
        <f>AJ49+AK49+AL49+AM49</f>
        <v>138.24799999999999</v>
      </c>
      <c r="AU49" s="172">
        <f>AS49-AT49</f>
        <v>356.27199999999999</v>
      </c>
      <c r="AV49" s="5"/>
      <c r="AW49" s="57">
        <f>(AC49/W49)*100</f>
        <v>94.285714285714278</v>
      </c>
      <c r="AX49" s="19" t="s">
        <v>59</v>
      </c>
      <c r="AY49" s="91">
        <f>(AK49/(AJ49+AK49))*100</f>
        <v>4.5028818443804042</v>
      </c>
      <c r="AZ49" s="19">
        <f>(AN49/AJ49)*100</f>
        <v>4.7152018106374953</v>
      </c>
      <c r="BA49" s="6"/>
      <c r="BB49" s="363" t="s">
        <v>76</v>
      </c>
      <c r="BC49" s="19" t="s">
        <v>76</v>
      </c>
      <c r="BD49" s="19" t="s">
        <v>76</v>
      </c>
    </row>
    <row r="50" spans="2:56" ht="15.75">
      <c r="B50" s="374" t="s">
        <v>134</v>
      </c>
      <c r="C50" s="2"/>
      <c r="D50" s="2"/>
      <c r="E50" s="6"/>
      <c r="F50" s="375"/>
      <c r="G50" s="2"/>
      <c r="H50" s="2"/>
      <c r="I50" s="2"/>
      <c r="J50" s="2"/>
      <c r="K50" s="2"/>
      <c r="L50" s="6"/>
      <c r="M50" s="375"/>
      <c r="N50" s="2"/>
      <c r="O50" s="6"/>
      <c r="P50" s="520">
        <f>D49-M49-N49-K49</f>
        <v>7.84</v>
      </c>
      <c r="Q50" s="6"/>
      <c r="R50" s="375"/>
      <c r="S50" s="213"/>
      <c r="T50" s="213"/>
      <c r="U50" s="23"/>
      <c r="V50" s="223"/>
      <c r="W50" s="517">
        <f>(P49-K49)*V49</f>
        <v>548.79999999999995</v>
      </c>
      <c r="X50" s="289"/>
      <c r="Y50" s="382"/>
      <c r="Z50" s="383"/>
      <c r="AA50" s="383"/>
      <c r="AB50" s="383"/>
      <c r="AC50" s="384"/>
      <c r="AD50" s="122"/>
      <c r="AE50" s="382"/>
      <c r="AF50" s="383"/>
      <c r="AG50" s="383"/>
      <c r="AH50" s="383"/>
      <c r="AI50" s="20"/>
      <c r="AJ50" s="436"/>
      <c r="AK50" s="386"/>
      <c r="AL50" s="378"/>
      <c r="AM50" s="378"/>
      <c r="AN50" s="378"/>
      <c r="AO50" s="289"/>
      <c r="AP50" s="347"/>
      <c r="AQ50" s="347"/>
      <c r="AR50" s="373"/>
      <c r="AS50" s="389"/>
      <c r="AT50" s="386"/>
      <c r="AU50" s="386"/>
      <c r="AV50" s="20"/>
      <c r="AW50" s="518">
        <f>((AC49+AC50)/W50)*100</f>
        <v>96.209912536443156</v>
      </c>
      <c r="AX50" s="378"/>
      <c r="AY50" s="378"/>
      <c r="AZ50" s="378"/>
      <c r="BA50" s="289"/>
      <c r="BB50" s="375"/>
      <c r="BC50" s="2"/>
      <c r="BD50" s="2"/>
    </row>
    <row r="51" spans="2:56" ht="15.75" thickBot="1"/>
    <row r="52" spans="2:56">
      <c r="B52" s="57" t="s">
        <v>42</v>
      </c>
      <c r="C52" s="58" t="s">
        <v>2</v>
      </c>
      <c r="D52" s="59" t="s">
        <v>2</v>
      </c>
      <c r="E52" s="136"/>
      <c r="F52" s="718" t="s">
        <v>14</v>
      </c>
      <c r="G52" s="719"/>
      <c r="H52" s="719"/>
      <c r="I52" s="719"/>
      <c r="J52" s="719"/>
      <c r="K52" s="720"/>
      <c r="L52" s="19"/>
      <c r="M52" s="721" t="s">
        <v>43</v>
      </c>
      <c r="N52" s="722"/>
      <c r="O52" s="19"/>
      <c r="P52" s="91" t="s">
        <v>12</v>
      </c>
      <c r="Q52" s="136"/>
      <c r="R52" s="91" t="s">
        <v>24</v>
      </c>
      <c r="S52" s="718" t="s">
        <v>44</v>
      </c>
      <c r="T52" s="719"/>
      <c r="U52" s="720"/>
      <c r="V52" s="91" t="s">
        <v>39</v>
      </c>
      <c r="W52" s="137" t="s">
        <v>19</v>
      </c>
      <c r="X52" s="136" t="s">
        <v>10</v>
      </c>
      <c r="Y52" s="723" t="s">
        <v>15</v>
      </c>
      <c r="Z52" s="724"/>
      <c r="AA52" s="724"/>
      <c r="AB52" s="724"/>
      <c r="AC52" s="138" t="s">
        <v>19</v>
      </c>
      <c r="AD52" s="139"/>
      <c r="AE52" s="725" t="s">
        <v>55</v>
      </c>
      <c r="AF52" s="726"/>
      <c r="AG52" s="726"/>
      <c r="AH52" s="140" t="s">
        <v>57</v>
      </c>
      <c r="AI52" s="136"/>
      <c r="AJ52" s="141" t="s">
        <v>51</v>
      </c>
      <c r="AK52" s="142"/>
      <c r="AL52" s="143"/>
      <c r="AM52" s="144"/>
      <c r="AN52" s="91" t="s">
        <v>13</v>
      </c>
      <c r="AO52" s="136"/>
      <c r="AP52" s="743" t="s">
        <v>68</v>
      </c>
      <c r="AQ52" s="744"/>
      <c r="AR52" s="745"/>
      <c r="AS52" s="743" t="s">
        <v>52</v>
      </c>
      <c r="AT52" s="744"/>
      <c r="AU52" s="745"/>
      <c r="AV52" s="136"/>
      <c r="AW52" s="145" t="s">
        <v>32</v>
      </c>
      <c r="AX52" s="137" t="s">
        <v>32</v>
      </c>
      <c r="AY52" s="91" t="s">
        <v>29</v>
      </c>
      <c r="AZ52" s="91" t="s">
        <v>29</v>
      </c>
      <c r="BA52" s="136"/>
      <c r="BB52" s="19" t="s">
        <v>32</v>
      </c>
      <c r="BC52" s="19" t="s">
        <v>10</v>
      </c>
      <c r="BD52" s="146" t="s">
        <v>10</v>
      </c>
    </row>
    <row r="53" spans="2:56" ht="15.75" thickBot="1">
      <c r="B53" s="60" t="s">
        <v>10</v>
      </c>
      <c r="C53" s="49" t="s">
        <v>10</v>
      </c>
      <c r="D53" s="61" t="s">
        <v>12</v>
      </c>
      <c r="E53" s="5"/>
      <c r="F53" s="65" t="s">
        <v>4</v>
      </c>
      <c r="G53" s="65" t="s">
        <v>5</v>
      </c>
      <c r="H53" s="65" t="s">
        <v>6</v>
      </c>
      <c r="I53" s="65" t="s">
        <v>7</v>
      </c>
      <c r="J53" s="65" t="s">
        <v>9</v>
      </c>
      <c r="K53" s="65" t="s">
        <v>13</v>
      </c>
      <c r="L53" s="4"/>
      <c r="M53" s="67" t="s">
        <v>12</v>
      </c>
      <c r="N53" s="68" t="s">
        <v>46</v>
      </c>
      <c r="O53" s="3"/>
      <c r="P53" s="49" t="s">
        <v>3</v>
      </c>
      <c r="Q53" s="5"/>
      <c r="R53" s="49" t="s">
        <v>23</v>
      </c>
      <c r="S53" s="53" t="s">
        <v>16</v>
      </c>
      <c r="T53" s="49" t="s">
        <v>17</v>
      </c>
      <c r="U53" s="49" t="s">
        <v>45</v>
      </c>
      <c r="V53" s="49" t="s">
        <v>63</v>
      </c>
      <c r="W53" s="72" t="s">
        <v>21</v>
      </c>
      <c r="X53" s="5" t="s">
        <v>10</v>
      </c>
      <c r="Y53" s="713" t="s">
        <v>26</v>
      </c>
      <c r="Z53" s="714"/>
      <c r="AA53" s="714"/>
      <c r="AB53" s="715"/>
      <c r="AC53" s="39" t="s">
        <v>13</v>
      </c>
      <c r="AD53" s="8"/>
      <c r="AE53" s="716" t="s">
        <v>56</v>
      </c>
      <c r="AF53" s="717"/>
      <c r="AG53" s="717"/>
      <c r="AH53" s="82" t="s">
        <v>58</v>
      </c>
      <c r="AI53" s="5"/>
      <c r="AJ53" s="48" t="s">
        <v>33</v>
      </c>
      <c r="AK53" s="85" t="s">
        <v>27</v>
      </c>
      <c r="AL53" s="48" t="s">
        <v>35</v>
      </c>
      <c r="AM53" s="48" t="s">
        <v>36</v>
      </c>
      <c r="AN53" s="49" t="s">
        <v>40</v>
      </c>
      <c r="AO53" s="20"/>
      <c r="AP53" s="51"/>
      <c r="AQ53" s="52"/>
      <c r="AR53" s="53"/>
      <c r="AS53" s="51" t="s">
        <v>50</v>
      </c>
      <c r="AT53" s="336" t="s">
        <v>424</v>
      </c>
      <c r="AU53" s="53"/>
      <c r="AV53" s="5"/>
      <c r="AW53" s="76" t="s">
        <v>19</v>
      </c>
      <c r="AX53" s="72" t="s">
        <v>19</v>
      </c>
      <c r="AY53" s="49" t="s">
        <v>37</v>
      </c>
      <c r="AZ53" s="49" t="s">
        <v>38</v>
      </c>
      <c r="BA53" s="5"/>
      <c r="BB53" s="4" t="s">
        <v>19</v>
      </c>
      <c r="BC53" s="4" t="s">
        <v>37</v>
      </c>
      <c r="BD53" s="147" t="s">
        <v>38</v>
      </c>
    </row>
    <row r="54" spans="2:56" ht="15.75" thickBot="1">
      <c r="B54" s="62"/>
      <c r="C54" s="63"/>
      <c r="D54" s="64" t="s">
        <v>10</v>
      </c>
      <c r="E54" s="111"/>
      <c r="F54" s="148"/>
      <c r="G54" s="148"/>
      <c r="H54" s="148"/>
      <c r="I54" s="148" t="s">
        <v>8</v>
      </c>
      <c r="J54" s="148"/>
      <c r="K54" s="148"/>
      <c r="L54" s="16"/>
      <c r="M54" s="104" t="s">
        <v>20</v>
      </c>
      <c r="N54" s="148" t="s">
        <v>11</v>
      </c>
      <c r="O54" s="16"/>
      <c r="P54" s="63" t="s">
        <v>10</v>
      </c>
      <c r="Q54" s="111"/>
      <c r="R54" s="63"/>
      <c r="S54" s="149"/>
      <c r="T54" s="63"/>
      <c r="U54" s="63"/>
      <c r="V54" s="63" t="s">
        <v>18</v>
      </c>
      <c r="W54" s="150" t="s">
        <v>22</v>
      </c>
      <c r="X54" s="111"/>
      <c r="Y54" s="151" t="s">
        <v>16</v>
      </c>
      <c r="Z54" s="151" t="s">
        <v>17</v>
      </c>
      <c r="AA54" s="152" t="s">
        <v>25</v>
      </c>
      <c r="AB54" s="79" t="s">
        <v>28</v>
      </c>
      <c r="AC54" s="153"/>
      <c r="AD54" s="111"/>
      <c r="AE54" s="154" t="s">
        <v>16</v>
      </c>
      <c r="AF54" s="155" t="s">
        <v>17</v>
      </c>
      <c r="AG54" s="80" t="s">
        <v>28</v>
      </c>
      <c r="AH54" s="81" t="s">
        <v>28</v>
      </c>
      <c r="AI54" s="156"/>
      <c r="AJ54" s="63" t="s">
        <v>34</v>
      </c>
      <c r="AK54" s="157" t="s">
        <v>34</v>
      </c>
      <c r="AL54" s="63" t="s">
        <v>34</v>
      </c>
      <c r="AM54" s="63" t="s">
        <v>34</v>
      </c>
      <c r="AN54" s="63" t="s">
        <v>34</v>
      </c>
      <c r="AO54" s="111"/>
      <c r="AP54" s="158" t="s">
        <v>70</v>
      </c>
      <c r="AQ54" s="159" t="s">
        <v>69</v>
      </c>
      <c r="AR54" s="160" t="s">
        <v>71</v>
      </c>
      <c r="AS54" s="161" t="s">
        <v>48</v>
      </c>
      <c r="AT54" s="159" t="s">
        <v>47</v>
      </c>
      <c r="AU54" s="160" t="s">
        <v>49</v>
      </c>
      <c r="AV54" s="111"/>
      <c r="AW54" s="162" t="s">
        <v>29</v>
      </c>
      <c r="AX54" s="150" t="s">
        <v>29</v>
      </c>
      <c r="AY54" s="63"/>
      <c r="AZ54" s="63"/>
      <c r="BA54" s="111"/>
      <c r="BB54" s="163">
        <v>1</v>
      </c>
      <c r="BC54" s="164">
        <v>0</v>
      </c>
      <c r="BD54" s="115" t="s">
        <v>41</v>
      </c>
    </row>
    <row r="55" spans="2:56" ht="16.5" thickBot="1">
      <c r="B55" s="17">
        <v>41373</v>
      </c>
      <c r="C55" s="15" t="s">
        <v>0</v>
      </c>
      <c r="D55" s="19">
        <v>8</v>
      </c>
      <c r="E55" s="6"/>
      <c r="F55" s="363">
        <v>1</v>
      </c>
      <c r="G55" s="19">
        <v>0</v>
      </c>
      <c r="H55" s="19">
        <v>0</v>
      </c>
      <c r="I55" s="19">
        <v>0</v>
      </c>
      <c r="J55" s="19">
        <v>0</v>
      </c>
      <c r="K55" s="19">
        <f>SUM(F55:J55)</f>
        <v>1</v>
      </c>
      <c r="L55" s="6"/>
      <c r="M55" s="363">
        <v>0</v>
      </c>
      <c r="N55" s="19">
        <v>0</v>
      </c>
      <c r="O55" s="6"/>
      <c r="P55" s="376">
        <f>D55-(M55+N55)</f>
        <v>8</v>
      </c>
      <c r="Q55" s="6"/>
      <c r="R55" s="375" t="s">
        <v>111</v>
      </c>
      <c r="S55" s="213">
        <v>0.123</v>
      </c>
      <c r="T55" s="213">
        <v>0.122</v>
      </c>
      <c r="U55" s="23">
        <f>S55+T55</f>
        <v>0.245</v>
      </c>
      <c r="V55" s="223">
        <v>70</v>
      </c>
      <c r="W55" s="91">
        <f>P55*V55</f>
        <v>560</v>
      </c>
      <c r="X55" s="6"/>
      <c r="Y55" s="379">
        <v>550</v>
      </c>
      <c r="Z55" s="380">
        <v>550</v>
      </c>
      <c r="AA55" s="380">
        <v>0</v>
      </c>
      <c r="AB55" s="380">
        <v>0</v>
      </c>
      <c r="AC55" s="381">
        <v>550</v>
      </c>
      <c r="AD55" s="197">
        <v>350</v>
      </c>
      <c r="AE55" s="379">
        <v>17</v>
      </c>
      <c r="AF55" s="380">
        <v>18</v>
      </c>
      <c r="AG55" s="380">
        <v>0</v>
      </c>
      <c r="AH55" s="380">
        <v>17</v>
      </c>
      <c r="AI55" s="5"/>
      <c r="AJ55" s="57">
        <f>AC55*U55</f>
        <v>134.75</v>
      </c>
      <c r="AK55" s="171">
        <v>4.3</v>
      </c>
      <c r="AL55" s="19">
        <v>5</v>
      </c>
      <c r="AM55" s="19">
        <v>0</v>
      </c>
      <c r="AN55" s="91">
        <f>AK55+AM55</f>
        <v>4.3</v>
      </c>
      <c r="AO55" s="338" t="e">
        <f>#REF!</f>
        <v>#REF!</v>
      </c>
      <c r="AP55" s="11">
        <v>0</v>
      </c>
      <c r="AQ55" s="11">
        <v>10</v>
      </c>
      <c r="AR55" s="387">
        <f>100- ((AP55+AQ55)/(AC55*2))*100</f>
        <v>99.090909090909093</v>
      </c>
      <c r="AS55" s="388">
        <v>668</v>
      </c>
      <c r="AT55" s="172">
        <f>AJ55+AK55+AL55+AM55</f>
        <v>144.05000000000001</v>
      </c>
      <c r="AU55" s="172">
        <f>AS55-AT55</f>
        <v>523.95000000000005</v>
      </c>
      <c r="AV55" s="5"/>
      <c r="AW55" s="57">
        <f>(AC55/W55)*100</f>
        <v>98.214285714285708</v>
      </c>
      <c r="AX55" s="19" t="s">
        <v>59</v>
      </c>
      <c r="AY55" s="91">
        <f>(AK55/(AJ55+AK55))*100</f>
        <v>3.0924128011506649</v>
      </c>
      <c r="AZ55" s="19">
        <f>(AN55/AJ55)*100</f>
        <v>3.1910946196660483</v>
      </c>
      <c r="BA55" s="6"/>
      <c r="BB55" s="363" t="s">
        <v>97</v>
      </c>
      <c r="BC55" s="19" t="s">
        <v>76</v>
      </c>
      <c r="BD55" s="19" t="s">
        <v>76</v>
      </c>
    </row>
    <row r="56" spans="2:56" ht="15.75">
      <c r="B56" s="374" t="s">
        <v>134</v>
      </c>
      <c r="C56" s="2"/>
      <c r="D56" s="2"/>
      <c r="E56" s="6"/>
      <c r="F56" s="375"/>
      <c r="G56" s="2"/>
      <c r="H56" s="2"/>
      <c r="I56" s="2"/>
      <c r="J56" s="2"/>
      <c r="K56" s="2"/>
      <c r="L56" s="6"/>
      <c r="M56" s="375"/>
      <c r="N56" s="2"/>
      <c r="O56" s="6"/>
      <c r="P56" s="520">
        <f>D55-M55-N55-K55</f>
        <v>7</v>
      </c>
      <c r="Q56" s="6"/>
      <c r="R56" s="375"/>
      <c r="S56" s="213"/>
      <c r="T56" s="213"/>
      <c r="U56" s="23"/>
      <c r="V56" s="223"/>
      <c r="W56" s="517">
        <f>(P55-K55)*V55</f>
        <v>490</v>
      </c>
      <c r="X56" s="289"/>
      <c r="Y56" s="382"/>
      <c r="Z56" s="383"/>
      <c r="AA56" s="383"/>
      <c r="AB56" s="383"/>
      <c r="AC56" s="384"/>
      <c r="AD56" s="122"/>
      <c r="AE56" s="382"/>
      <c r="AF56" s="383"/>
      <c r="AG56" s="383"/>
      <c r="AH56" s="383"/>
      <c r="AI56" s="20"/>
      <c r="AJ56" s="436"/>
      <c r="AK56" s="386"/>
      <c r="AL56" s="378"/>
      <c r="AM56" s="378"/>
      <c r="AN56" s="378"/>
      <c r="AO56" s="289"/>
      <c r="AP56" s="347"/>
      <c r="AQ56" s="347"/>
      <c r="AR56" s="373"/>
      <c r="AS56" s="389"/>
      <c r="AT56" s="386"/>
      <c r="AU56" s="386"/>
      <c r="AV56" s="20"/>
      <c r="AW56" s="518">
        <f>((AC55+AC56)/W56)*100</f>
        <v>112.24489795918366</v>
      </c>
      <c r="AX56" s="378"/>
      <c r="AY56" s="378"/>
      <c r="AZ56" s="378"/>
      <c r="BA56" s="289"/>
      <c r="BB56" s="375"/>
      <c r="BC56" s="2"/>
      <c r="BD56" s="2"/>
    </row>
    <row r="57" spans="2:56" ht="15.75" thickBot="1"/>
    <row r="58" spans="2:56" ht="16.5" thickBot="1">
      <c r="B58" s="17">
        <v>41373</v>
      </c>
      <c r="C58" s="15" t="s">
        <v>1</v>
      </c>
      <c r="D58" s="19">
        <v>7.5</v>
      </c>
      <c r="E58" s="6"/>
      <c r="F58" s="363">
        <v>0</v>
      </c>
      <c r="G58" s="19">
        <v>0</v>
      </c>
      <c r="H58" s="19">
        <v>0</v>
      </c>
      <c r="I58" s="19">
        <v>0</v>
      </c>
      <c r="J58" s="19">
        <v>0</v>
      </c>
      <c r="K58" s="19">
        <f>SUM(F58:J58)</f>
        <v>0</v>
      </c>
      <c r="L58" s="6"/>
      <c r="M58" s="363">
        <v>2.5</v>
      </c>
      <c r="N58" s="19">
        <v>0</v>
      </c>
      <c r="O58" s="6"/>
      <c r="P58" s="376">
        <f>D58-(M58+N58)</f>
        <v>5</v>
      </c>
      <c r="Q58" s="6"/>
      <c r="R58" s="375" t="s">
        <v>111</v>
      </c>
      <c r="S58" s="213">
        <v>0.11899999999999999</v>
      </c>
      <c r="T58" s="213">
        <v>0.122</v>
      </c>
      <c r="U58" s="23">
        <f>S58+T58</f>
        <v>0.24099999999999999</v>
      </c>
      <c r="V58" s="223">
        <v>70</v>
      </c>
      <c r="W58" s="91">
        <f>P58*V58</f>
        <v>350</v>
      </c>
      <c r="X58" s="6"/>
      <c r="Y58" s="379">
        <v>396</v>
      </c>
      <c r="Z58" s="380">
        <v>396</v>
      </c>
      <c r="AA58" s="380">
        <v>0</v>
      </c>
      <c r="AB58" s="380">
        <v>0</v>
      </c>
      <c r="AC58" s="381">
        <v>396</v>
      </c>
      <c r="AD58" s="197">
        <v>350</v>
      </c>
      <c r="AE58" s="379">
        <v>16</v>
      </c>
      <c r="AF58" s="380">
        <v>15</v>
      </c>
      <c r="AG58" s="380">
        <v>0</v>
      </c>
      <c r="AH58" s="380">
        <v>16</v>
      </c>
      <c r="AI58" s="5"/>
      <c r="AJ58" s="57">
        <f>AC58*U58</f>
        <v>95.435999999999993</v>
      </c>
      <c r="AK58" s="171">
        <v>3.7</v>
      </c>
      <c r="AL58" s="19">
        <v>2.2000000000000002</v>
      </c>
      <c r="AM58" s="19">
        <v>0</v>
      </c>
      <c r="AN58" s="91">
        <f>AK58+AM58</f>
        <v>3.7</v>
      </c>
      <c r="AO58" s="338" t="e">
        <f>#REF!</f>
        <v>#REF!</v>
      </c>
      <c r="AP58" s="11">
        <v>0</v>
      </c>
      <c r="AQ58" s="11">
        <v>10</v>
      </c>
      <c r="AR58" s="387">
        <f>100- ((AP58+AQ58)/(AC58*2))*100</f>
        <v>98.737373737373744</v>
      </c>
      <c r="AS58" s="388">
        <f>AU55</f>
        <v>523.95000000000005</v>
      </c>
      <c r="AT58" s="172">
        <f>AJ58+AK58+AL58+AM58</f>
        <v>101.336</v>
      </c>
      <c r="AU58" s="172">
        <f>AS58-AT58</f>
        <v>422.61400000000003</v>
      </c>
      <c r="AV58" s="5"/>
      <c r="AW58" s="57">
        <f>(AC58/W58)*100</f>
        <v>113.14285714285714</v>
      </c>
      <c r="AX58" s="19" t="s">
        <v>59</v>
      </c>
      <c r="AY58" s="91">
        <f>(AK58/(AJ58+AK58))*100</f>
        <v>3.7322466107165915</v>
      </c>
      <c r="AZ58" s="19">
        <f>(AN58/AJ58)*100</f>
        <v>3.8769437109686078</v>
      </c>
      <c r="BA58" s="6"/>
      <c r="BB58" s="363" t="s">
        <v>97</v>
      </c>
      <c r="BC58" s="19" t="s">
        <v>76</v>
      </c>
      <c r="BD58" s="19" t="s">
        <v>76</v>
      </c>
    </row>
    <row r="59" spans="2:56" ht="15.75">
      <c r="B59" s="374" t="s">
        <v>153</v>
      </c>
      <c r="C59" s="2"/>
      <c r="D59" s="2"/>
      <c r="E59" s="6"/>
      <c r="F59" s="375"/>
      <c r="G59" s="2"/>
      <c r="H59" s="2"/>
      <c r="I59" s="2"/>
      <c r="J59" s="2"/>
      <c r="K59" s="2"/>
      <c r="L59" s="6"/>
      <c r="M59" s="375"/>
      <c r="N59" s="2"/>
      <c r="O59" s="6"/>
      <c r="P59" s="520">
        <f>D58-M58-N58-K58</f>
        <v>5</v>
      </c>
      <c r="Q59" s="6"/>
      <c r="R59" s="375"/>
      <c r="S59" s="213"/>
      <c r="T59" s="213"/>
      <c r="U59" s="23"/>
      <c r="V59" s="223"/>
      <c r="W59" s="517">
        <f>(P58-K58)*V58</f>
        <v>350</v>
      </c>
      <c r="X59" s="289"/>
      <c r="Y59" s="382"/>
      <c r="Z59" s="383"/>
      <c r="AA59" s="383"/>
      <c r="AB59" s="383"/>
      <c r="AC59" s="384"/>
      <c r="AD59" s="122"/>
      <c r="AE59" s="382"/>
      <c r="AF59" s="383"/>
      <c r="AG59" s="383"/>
      <c r="AH59" s="383"/>
      <c r="AI59" s="20"/>
      <c r="AJ59" s="436"/>
      <c r="AK59" s="386"/>
      <c r="AL59" s="378"/>
      <c r="AM59" s="378"/>
      <c r="AN59" s="378"/>
      <c r="AO59" s="289"/>
      <c r="AP59" s="347"/>
      <c r="AQ59" s="347"/>
      <c r="AR59" s="373"/>
      <c r="AS59" s="389"/>
      <c r="AT59" s="386"/>
      <c r="AU59" s="386"/>
      <c r="AV59" s="20"/>
      <c r="AW59" s="518">
        <f>((AC58+AC59)/W59)*100</f>
        <v>113.14285714285714</v>
      </c>
      <c r="AX59" s="378"/>
      <c r="AY59" s="378"/>
      <c r="AZ59" s="378"/>
      <c r="BA59" s="289"/>
      <c r="BB59" s="375"/>
      <c r="BC59" s="2"/>
      <c r="BD59" s="2"/>
    </row>
    <row r="60" spans="2:56" ht="15.75" thickBot="1"/>
    <row r="61" spans="2:56">
      <c r="B61" s="57" t="s">
        <v>42</v>
      </c>
      <c r="C61" s="58" t="s">
        <v>2</v>
      </c>
      <c r="D61" s="59" t="s">
        <v>2</v>
      </c>
      <c r="E61" s="136"/>
      <c r="F61" s="718" t="s">
        <v>14</v>
      </c>
      <c r="G61" s="719"/>
      <c r="H61" s="719"/>
      <c r="I61" s="719"/>
      <c r="J61" s="719"/>
      <c r="K61" s="720"/>
      <c r="L61" s="19"/>
      <c r="M61" s="721" t="s">
        <v>43</v>
      </c>
      <c r="N61" s="722"/>
      <c r="O61" s="19"/>
      <c r="P61" s="91" t="s">
        <v>12</v>
      </c>
      <c r="Q61" s="136"/>
      <c r="R61" s="91" t="s">
        <v>24</v>
      </c>
      <c r="S61" s="718" t="s">
        <v>44</v>
      </c>
      <c r="T61" s="719"/>
      <c r="U61" s="720"/>
      <c r="V61" s="91" t="s">
        <v>39</v>
      </c>
      <c r="W61" s="137" t="s">
        <v>19</v>
      </c>
      <c r="X61" s="136" t="s">
        <v>10</v>
      </c>
      <c r="Y61" s="723" t="s">
        <v>15</v>
      </c>
      <c r="Z61" s="724"/>
      <c r="AA61" s="724"/>
      <c r="AB61" s="724"/>
      <c r="AC61" s="138" t="s">
        <v>19</v>
      </c>
      <c r="AD61" s="139"/>
      <c r="AE61" s="725" t="s">
        <v>55</v>
      </c>
      <c r="AF61" s="726"/>
      <c r="AG61" s="726"/>
      <c r="AH61" s="140" t="s">
        <v>57</v>
      </c>
      <c r="AI61" s="136"/>
      <c r="AJ61" s="141" t="s">
        <v>51</v>
      </c>
      <c r="AK61" s="142"/>
      <c r="AL61" s="143"/>
      <c r="AM61" s="144"/>
      <c r="AN61" s="91" t="s">
        <v>13</v>
      </c>
      <c r="AO61" s="136"/>
      <c r="AP61" s="743" t="s">
        <v>68</v>
      </c>
      <c r="AQ61" s="744"/>
      <c r="AR61" s="745"/>
      <c r="AS61" s="743" t="s">
        <v>52</v>
      </c>
      <c r="AT61" s="744"/>
      <c r="AU61" s="745"/>
      <c r="AV61" s="136"/>
      <c r="AW61" s="145" t="s">
        <v>32</v>
      </c>
      <c r="AX61" s="137" t="s">
        <v>32</v>
      </c>
      <c r="AY61" s="91" t="s">
        <v>29</v>
      </c>
      <c r="AZ61" s="91" t="s">
        <v>29</v>
      </c>
      <c r="BA61" s="136"/>
      <c r="BB61" s="19" t="s">
        <v>32</v>
      </c>
      <c r="BC61" s="19" t="s">
        <v>10</v>
      </c>
      <c r="BD61" s="146" t="s">
        <v>10</v>
      </c>
    </row>
    <row r="62" spans="2:56" ht="15.75" thickBot="1">
      <c r="B62" s="60" t="s">
        <v>10</v>
      </c>
      <c r="C62" s="49" t="s">
        <v>10</v>
      </c>
      <c r="D62" s="61" t="s">
        <v>12</v>
      </c>
      <c r="E62" s="5"/>
      <c r="F62" s="65" t="s">
        <v>4</v>
      </c>
      <c r="G62" s="65" t="s">
        <v>5</v>
      </c>
      <c r="H62" s="65" t="s">
        <v>6</v>
      </c>
      <c r="I62" s="65" t="s">
        <v>7</v>
      </c>
      <c r="J62" s="65" t="s">
        <v>9</v>
      </c>
      <c r="K62" s="65" t="s">
        <v>13</v>
      </c>
      <c r="L62" s="4"/>
      <c r="M62" s="67" t="s">
        <v>12</v>
      </c>
      <c r="N62" s="68" t="s">
        <v>46</v>
      </c>
      <c r="O62" s="3"/>
      <c r="P62" s="49" t="s">
        <v>3</v>
      </c>
      <c r="Q62" s="5"/>
      <c r="R62" s="49" t="s">
        <v>23</v>
      </c>
      <c r="S62" s="53" t="s">
        <v>16</v>
      </c>
      <c r="T62" s="49" t="s">
        <v>17</v>
      </c>
      <c r="U62" s="49" t="s">
        <v>45</v>
      </c>
      <c r="V62" s="49" t="s">
        <v>63</v>
      </c>
      <c r="W62" s="72" t="s">
        <v>21</v>
      </c>
      <c r="X62" s="5" t="s">
        <v>10</v>
      </c>
      <c r="Y62" s="713" t="s">
        <v>26</v>
      </c>
      <c r="Z62" s="714"/>
      <c r="AA62" s="714"/>
      <c r="AB62" s="715"/>
      <c r="AC62" s="39" t="s">
        <v>13</v>
      </c>
      <c r="AD62" s="8"/>
      <c r="AE62" s="716" t="s">
        <v>56</v>
      </c>
      <c r="AF62" s="717"/>
      <c r="AG62" s="717"/>
      <c r="AH62" s="82" t="s">
        <v>58</v>
      </c>
      <c r="AI62" s="5"/>
      <c r="AJ62" s="48" t="s">
        <v>33</v>
      </c>
      <c r="AK62" s="85" t="s">
        <v>27</v>
      </c>
      <c r="AL62" s="48" t="s">
        <v>35</v>
      </c>
      <c r="AM62" s="48" t="s">
        <v>36</v>
      </c>
      <c r="AN62" s="49" t="s">
        <v>40</v>
      </c>
      <c r="AO62" s="20"/>
      <c r="AP62" s="51"/>
      <c r="AQ62" s="52"/>
      <c r="AR62" s="53"/>
      <c r="AS62" s="51" t="s">
        <v>50</v>
      </c>
      <c r="AT62" s="336" t="s">
        <v>397</v>
      </c>
      <c r="AU62" s="53"/>
      <c r="AV62" s="5"/>
      <c r="AW62" s="76" t="s">
        <v>19</v>
      </c>
      <c r="AX62" s="72" t="s">
        <v>19</v>
      </c>
      <c r="AY62" s="49" t="s">
        <v>37</v>
      </c>
      <c r="AZ62" s="49" t="s">
        <v>38</v>
      </c>
      <c r="BA62" s="5"/>
      <c r="BB62" s="4" t="s">
        <v>19</v>
      </c>
      <c r="BC62" s="4" t="s">
        <v>37</v>
      </c>
      <c r="BD62" s="147" t="s">
        <v>38</v>
      </c>
    </row>
    <row r="63" spans="2:56" ht="15.75" thickBot="1">
      <c r="B63" s="62"/>
      <c r="C63" s="63"/>
      <c r="D63" s="64" t="s">
        <v>10</v>
      </c>
      <c r="E63" s="111"/>
      <c r="F63" s="148"/>
      <c r="G63" s="148"/>
      <c r="H63" s="148"/>
      <c r="I63" s="148" t="s">
        <v>8</v>
      </c>
      <c r="J63" s="148"/>
      <c r="K63" s="148"/>
      <c r="L63" s="16"/>
      <c r="M63" s="104" t="s">
        <v>20</v>
      </c>
      <c r="N63" s="148" t="s">
        <v>11</v>
      </c>
      <c r="O63" s="16"/>
      <c r="P63" s="63" t="s">
        <v>10</v>
      </c>
      <c r="Q63" s="111"/>
      <c r="R63" s="63"/>
      <c r="S63" s="149"/>
      <c r="T63" s="63"/>
      <c r="U63" s="63"/>
      <c r="V63" s="63" t="s">
        <v>18</v>
      </c>
      <c r="W63" s="150" t="s">
        <v>22</v>
      </c>
      <c r="X63" s="111"/>
      <c r="Y63" s="151" t="s">
        <v>16</v>
      </c>
      <c r="Z63" s="151" t="s">
        <v>17</v>
      </c>
      <c r="AA63" s="152" t="s">
        <v>25</v>
      </c>
      <c r="AB63" s="79" t="s">
        <v>28</v>
      </c>
      <c r="AC63" s="153"/>
      <c r="AD63" s="111"/>
      <c r="AE63" s="154" t="s">
        <v>16</v>
      </c>
      <c r="AF63" s="155" t="s">
        <v>17</v>
      </c>
      <c r="AG63" s="80" t="s">
        <v>28</v>
      </c>
      <c r="AH63" s="81" t="s">
        <v>28</v>
      </c>
      <c r="AI63" s="156"/>
      <c r="AJ63" s="63" t="s">
        <v>34</v>
      </c>
      <c r="AK63" s="157" t="s">
        <v>34</v>
      </c>
      <c r="AL63" s="63" t="s">
        <v>34</v>
      </c>
      <c r="AM63" s="63" t="s">
        <v>34</v>
      </c>
      <c r="AN63" s="63" t="s">
        <v>34</v>
      </c>
      <c r="AO63" s="111"/>
      <c r="AP63" s="158" t="s">
        <v>70</v>
      </c>
      <c r="AQ63" s="159" t="s">
        <v>69</v>
      </c>
      <c r="AR63" s="160" t="s">
        <v>71</v>
      </c>
      <c r="AS63" s="161" t="s">
        <v>48</v>
      </c>
      <c r="AT63" s="159" t="s">
        <v>47</v>
      </c>
      <c r="AU63" s="160" t="s">
        <v>49</v>
      </c>
      <c r="AV63" s="111"/>
      <c r="AW63" s="162" t="s">
        <v>29</v>
      </c>
      <c r="AX63" s="150" t="s">
        <v>29</v>
      </c>
      <c r="AY63" s="63"/>
      <c r="AZ63" s="63"/>
      <c r="BA63" s="111"/>
      <c r="BB63" s="163">
        <v>1</v>
      </c>
      <c r="BC63" s="164">
        <v>0</v>
      </c>
      <c r="BD63" s="115" t="s">
        <v>41</v>
      </c>
    </row>
    <row r="64" spans="2:56" ht="16.5" thickBot="1">
      <c r="B64" s="17">
        <v>41373</v>
      </c>
      <c r="C64" s="15" t="s">
        <v>65</v>
      </c>
      <c r="D64" s="19">
        <v>8.5</v>
      </c>
      <c r="E64" s="6"/>
      <c r="F64" s="363">
        <v>0</v>
      </c>
      <c r="G64" s="19">
        <v>0</v>
      </c>
      <c r="H64" s="19">
        <v>0</v>
      </c>
      <c r="I64" s="19">
        <v>0</v>
      </c>
      <c r="J64" s="19">
        <v>0</v>
      </c>
      <c r="K64" s="19">
        <f>SUM(F64:J64)</f>
        <v>0</v>
      </c>
      <c r="L64" s="6"/>
      <c r="M64" s="363">
        <v>0</v>
      </c>
      <c r="N64" s="19">
        <v>2.5</v>
      </c>
      <c r="O64" s="6"/>
      <c r="P64" s="376">
        <f>D64-(M64+N64)</f>
        <v>6</v>
      </c>
      <c r="Q64" s="6"/>
      <c r="R64" s="375" t="s">
        <v>66</v>
      </c>
      <c r="S64" s="213">
        <v>0.185</v>
      </c>
      <c r="T64" s="213">
        <v>0.185</v>
      </c>
      <c r="U64" s="23">
        <f>S64+T64</f>
        <v>0.37</v>
      </c>
      <c r="V64" s="223">
        <v>85</v>
      </c>
      <c r="W64" s="91">
        <f>P64*V64</f>
        <v>510</v>
      </c>
      <c r="X64" s="6"/>
      <c r="Y64" s="379">
        <v>473</v>
      </c>
      <c r="Z64" s="380">
        <v>473</v>
      </c>
      <c r="AA64" s="380">
        <v>0</v>
      </c>
      <c r="AB64" s="380">
        <v>0</v>
      </c>
      <c r="AC64" s="381">
        <v>473</v>
      </c>
      <c r="AD64" s="197">
        <v>350</v>
      </c>
      <c r="AE64" s="379">
        <v>0</v>
      </c>
      <c r="AF64" s="380">
        <v>0</v>
      </c>
      <c r="AG64" s="380">
        <v>0</v>
      </c>
      <c r="AH64" s="380">
        <v>0</v>
      </c>
      <c r="AI64" s="5"/>
      <c r="AJ64" s="57">
        <f>AC64*U64</f>
        <v>175.01</v>
      </c>
      <c r="AK64" s="171">
        <v>0</v>
      </c>
      <c r="AL64" s="19">
        <v>7.09</v>
      </c>
      <c r="AM64" s="19">
        <v>0</v>
      </c>
      <c r="AN64" s="91">
        <f>AK64+AM64</f>
        <v>0</v>
      </c>
      <c r="AO64" s="338" t="e">
        <f>#REF!</f>
        <v>#REF!</v>
      </c>
      <c r="AP64" s="11">
        <v>0</v>
      </c>
      <c r="AQ64" s="11">
        <v>10</v>
      </c>
      <c r="AR64" s="387">
        <f>100- ((AP64+AQ64)/(AC64*2))*100</f>
        <v>98.942917547568712</v>
      </c>
      <c r="AS64" s="388">
        <v>674</v>
      </c>
      <c r="AT64" s="172">
        <f>AJ64+AK64+AL64+AM64</f>
        <v>182.1</v>
      </c>
      <c r="AU64" s="172">
        <f>AS64-AT64</f>
        <v>491.9</v>
      </c>
      <c r="AV64" s="5"/>
      <c r="AW64" s="57">
        <f>(AC64/W64)*100</f>
        <v>92.745098039215691</v>
      </c>
      <c r="AX64" s="19" t="s">
        <v>59</v>
      </c>
      <c r="AY64" s="91">
        <f>(AK64/(AJ64+AK64))*100</f>
        <v>0</v>
      </c>
      <c r="AZ64" s="19">
        <f>(AN64/AJ64)*100</f>
        <v>0</v>
      </c>
      <c r="BA64" s="6"/>
      <c r="BB64" s="363" t="s">
        <v>76</v>
      </c>
      <c r="BC64" s="19" t="s">
        <v>76</v>
      </c>
      <c r="BD64" s="19" t="s">
        <v>76</v>
      </c>
    </row>
    <row r="65" spans="2:56" ht="15.75">
      <c r="B65" s="374" t="s">
        <v>153</v>
      </c>
      <c r="C65" s="2"/>
      <c r="D65" s="2"/>
      <c r="E65" s="6"/>
      <c r="F65" s="375"/>
      <c r="G65" s="2"/>
      <c r="H65" s="2"/>
      <c r="I65" s="2"/>
      <c r="J65" s="2"/>
      <c r="K65" s="2"/>
      <c r="L65" s="6"/>
      <c r="M65" s="375"/>
      <c r="N65" s="2"/>
      <c r="O65" s="6"/>
      <c r="P65" s="520">
        <f>D64-M64-N64-K64</f>
        <v>6</v>
      </c>
      <c r="Q65" s="6"/>
      <c r="R65" s="375"/>
      <c r="S65" s="213"/>
      <c r="T65" s="213"/>
      <c r="U65" s="23"/>
      <c r="V65" s="223"/>
      <c r="W65" s="517">
        <f>(P64-K64)*V64</f>
        <v>510</v>
      </c>
      <c r="X65" s="289"/>
      <c r="Y65" s="382"/>
      <c r="Z65" s="383"/>
      <c r="AA65" s="383"/>
      <c r="AB65" s="383"/>
      <c r="AC65" s="384"/>
      <c r="AD65" s="122"/>
      <c r="AE65" s="382"/>
      <c r="AF65" s="383"/>
      <c r="AG65" s="383"/>
      <c r="AH65" s="383"/>
      <c r="AI65" s="20"/>
      <c r="AJ65" s="436"/>
      <c r="AK65" s="386"/>
      <c r="AL65" s="378"/>
      <c r="AM65" s="378"/>
      <c r="AN65" s="378"/>
      <c r="AO65" s="289"/>
      <c r="AP65" s="347"/>
      <c r="AQ65" s="347"/>
      <c r="AR65" s="373"/>
      <c r="AS65" s="389"/>
      <c r="AT65" s="386"/>
      <c r="AU65" s="386"/>
      <c r="AV65" s="20"/>
      <c r="AW65" s="518">
        <f>((AC64+AC65)/W65)*100</f>
        <v>92.745098039215691</v>
      </c>
      <c r="AX65" s="378"/>
      <c r="AY65" s="378"/>
      <c r="AZ65" s="378"/>
      <c r="BA65" s="289"/>
      <c r="BB65" s="375"/>
      <c r="BC65" s="2"/>
      <c r="BD65" s="2"/>
    </row>
    <row r="66" spans="2:56" ht="15.75" thickBot="1"/>
    <row r="67" spans="2:56" ht="16.5" thickBot="1">
      <c r="B67" s="17">
        <v>41374</v>
      </c>
      <c r="C67" s="15" t="s">
        <v>0</v>
      </c>
      <c r="D67" s="19">
        <v>8</v>
      </c>
      <c r="E67" s="6"/>
      <c r="F67" s="363">
        <v>0</v>
      </c>
      <c r="G67" s="19">
        <v>0</v>
      </c>
      <c r="H67" s="19">
        <v>0</v>
      </c>
      <c r="I67" s="19">
        <v>0</v>
      </c>
      <c r="J67" s="19">
        <v>0</v>
      </c>
      <c r="K67" s="19">
        <f>SUM(F67:J67)</f>
        <v>0</v>
      </c>
      <c r="L67" s="6"/>
      <c r="M67" s="363">
        <v>0</v>
      </c>
      <c r="N67" s="19">
        <v>2</v>
      </c>
      <c r="O67" s="6"/>
      <c r="P67" s="376">
        <f>D67-(M67+N67)</f>
        <v>6</v>
      </c>
      <c r="Q67" s="6"/>
      <c r="R67" s="375" t="s">
        <v>66</v>
      </c>
      <c r="S67" s="213">
        <v>0.185</v>
      </c>
      <c r="T67" s="213">
        <v>0.185</v>
      </c>
      <c r="U67" s="23">
        <f>S67+T67</f>
        <v>0.37</v>
      </c>
      <c r="V67" s="223">
        <v>85</v>
      </c>
      <c r="W67" s="91">
        <f>P67*V67</f>
        <v>510</v>
      </c>
      <c r="X67" s="6"/>
      <c r="Y67" s="379">
        <v>378</v>
      </c>
      <c r="Z67" s="380">
        <v>378</v>
      </c>
      <c r="AA67" s="380">
        <v>0</v>
      </c>
      <c r="AB67" s="380">
        <v>0</v>
      </c>
      <c r="AC67" s="381">
        <v>378</v>
      </c>
      <c r="AD67" s="197">
        <v>350</v>
      </c>
      <c r="AE67" s="379">
        <v>12</v>
      </c>
      <c r="AF67" s="380">
        <v>14</v>
      </c>
      <c r="AG67" s="380">
        <v>0</v>
      </c>
      <c r="AH67" s="380">
        <v>13</v>
      </c>
      <c r="AI67" s="5"/>
      <c r="AJ67" s="57">
        <f>AC67*U67</f>
        <v>139.85999999999999</v>
      </c>
      <c r="AK67" s="171">
        <v>5</v>
      </c>
      <c r="AL67" s="19">
        <v>6</v>
      </c>
      <c r="AM67" s="19">
        <v>0</v>
      </c>
      <c r="AN67" s="91">
        <f>AK67+AM67</f>
        <v>5</v>
      </c>
      <c r="AO67" s="338" t="e">
        <f>#REF!</f>
        <v>#REF!</v>
      </c>
      <c r="AP67" s="11">
        <v>0</v>
      </c>
      <c r="AQ67" s="11">
        <v>10</v>
      </c>
      <c r="AR67" s="387">
        <f>100- ((AP67+AQ67)/(AC67*2))*100</f>
        <v>98.677248677248684</v>
      </c>
      <c r="AS67" s="388">
        <f>AU64</f>
        <v>491.9</v>
      </c>
      <c r="AT67" s="172">
        <f>AJ67+AK67+AL67+AM67</f>
        <v>150.85999999999999</v>
      </c>
      <c r="AU67" s="172">
        <f>AS67-AT67</f>
        <v>341.03999999999996</v>
      </c>
      <c r="AV67" s="5"/>
      <c r="AW67" s="57">
        <f>(AC67/W67)*100</f>
        <v>74.117647058823536</v>
      </c>
      <c r="AX67" s="19" t="s">
        <v>59</v>
      </c>
      <c r="AY67" s="91">
        <f>(AK67/(AJ67+AK67))*100</f>
        <v>3.4516084495374848</v>
      </c>
      <c r="AZ67" s="19">
        <f>(AN67/AJ67)*100</f>
        <v>3.5750035750035756</v>
      </c>
      <c r="BA67" s="6"/>
      <c r="BB67" s="363" t="s">
        <v>76</v>
      </c>
      <c r="BC67" s="19" t="s">
        <v>76</v>
      </c>
      <c r="BD67" s="19" t="s">
        <v>76</v>
      </c>
    </row>
    <row r="68" spans="2:56" ht="15.75">
      <c r="B68" s="374" t="s">
        <v>134</v>
      </c>
      <c r="C68" s="2"/>
      <c r="D68" s="2"/>
      <c r="E68" s="6"/>
      <c r="F68" s="375"/>
      <c r="G68" s="2"/>
      <c r="H68" s="2"/>
      <c r="I68" s="2"/>
      <c r="J68" s="2"/>
      <c r="K68" s="2"/>
      <c r="L68" s="6"/>
      <c r="M68" s="375"/>
      <c r="N68" s="2"/>
      <c r="O68" s="6"/>
      <c r="P68" s="520">
        <f>D67-M67-N67-K67</f>
        <v>6</v>
      </c>
      <c r="Q68" s="6"/>
      <c r="R68" s="375"/>
      <c r="S68" s="213"/>
      <c r="T68" s="213"/>
      <c r="U68" s="23"/>
      <c r="V68" s="223"/>
      <c r="W68" s="517">
        <f>(P67-K67)*V67</f>
        <v>510</v>
      </c>
      <c r="X68" s="289"/>
      <c r="Y68" s="382"/>
      <c r="Z68" s="383"/>
      <c r="AA68" s="383"/>
      <c r="AB68" s="383"/>
      <c r="AC68" s="384"/>
      <c r="AD68" s="122"/>
      <c r="AE68" s="382"/>
      <c r="AF68" s="383"/>
      <c r="AG68" s="383"/>
      <c r="AH68" s="383"/>
      <c r="AI68" s="20"/>
      <c r="AJ68" s="436"/>
      <c r="AK68" s="386"/>
      <c r="AL68" s="378"/>
      <c r="AM68" s="378"/>
      <c r="AN68" s="378"/>
      <c r="AO68" s="289"/>
      <c r="AP68" s="347"/>
      <c r="AQ68" s="347"/>
      <c r="AR68" s="373"/>
      <c r="AS68" s="389"/>
      <c r="AT68" s="386"/>
      <c r="AU68" s="386"/>
      <c r="AV68" s="20"/>
      <c r="AW68" s="518">
        <f>((AC67+AC68)/W68)*100</f>
        <v>74.117647058823536</v>
      </c>
      <c r="AX68" s="378"/>
      <c r="AY68" s="378"/>
      <c r="AZ68" s="378"/>
      <c r="BA68" s="289"/>
      <c r="BB68" s="375"/>
      <c r="BC68" s="2"/>
      <c r="BD68" s="2"/>
    </row>
    <row r="69" spans="2:56" ht="15.75" thickBot="1"/>
    <row r="70" spans="2:56">
      <c r="B70" s="57" t="s">
        <v>42</v>
      </c>
      <c r="C70" s="58" t="s">
        <v>2</v>
      </c>
      <c r="D70" s="59" t="s">
        <v>2</v>
      </c>
      <c r="E70" s="136"/>
      <c r="F70" s="718" t="s">
        <v>14</v>
      </c>
      <c r="G70" s="719"/>
      <c r="H70" s="719"/>
      <c r="I70" s="719"/>
      <c r="J70" s="719"/>
      <c r="K70" s="720"/>
      <c r="L70" s="19"/>
      <c r="M70" s="721" t="s">
        <v>43</v>
      </c>
      <c r="N70" s="722"/>
      <c r="O70" s="19"/>
      <c r="P70" s="91" t="s">
        <v>12</v>
      </c>
      <c r="Q70" s="136"/>
      <c r="R70" s="91" t="s">
        <v>24</v>
      </c>
      <c r="S70" s="718" t="s">
        <v>44</v>
      </c>
      <c r="T70" s="719"/>
      <c r="U70" s="720"/>
      <c r="V70" s="91" t="s">
        <v>39</v>
      </c>
      <c r="W70" s="137" t="s">
        <v>19</v>
      </c>
      <c r="X70" s="136" t="s">
        <v>10</v>
      </c>
      <c r="Y70" s="723" t="s">
        <v>15</v>
      </c>
      <c r="Z70" s="724"/>
      <c r="AA70" s="724"/>
      <c r="AB70" s="724"/>
      <c r="AC70" s="138" t="s">
        <v>19</v>
      </c>
      <c r="AD70" s="139"/>
      <c r="AE70" s="725" t="s">
        <v>55</v>
      </c>
      <c r="AF70" s="726"/>
      <c r="AG70" s="726"/>
      <c r="AH70" s="140" t="s">
        <v>57</v>
      </c>
      <c r="AI70" s="136"/>
      <c r="AJ70" s="141" t="s">
        <v>51</v>
      </c>
      <c r="AK70" s="142"/>
      <c r="AL70" s="143"/>
      <c r="AM70" s="144"/>
      <c r="AN70" s="91" t="s">
        <v>13</v>
      </c>
      <c r="AO70" s="136"/>
      <c r="AP70" s="743" t="s">
        <v>68</v>
      </c>
      <c r="AQ70" s="744"/>
      <c r="AR70" s="745"/>
      <c r="AS70" s="743" t="s">
        <v>52</v>
      </c>
      <c r="AT70" s="744"/>
      <c r="AU70" s="745"/>
      <c r="AV70" s="136"/>
      <c r="AW70" s="145" t="s">
        <v>32</v>
      </c>
      <c r="AX70" s="137" t="s">
        <v>32</v>
      </c>
      <c r="AY70" s="91" t="s">
        <v>29</v>
      </c>
      <c r="AZ70" s="91" t="s">
        <v>29</v>
      </c>
      <c r="BA70" s="136"/>
      <c r="BB70" s="19" t="s">
        <v>32</v>
      </c>
      <c r="BC70" s="19" t="s">
        <v>10</v>
      </c>
      <c r="BD70" s="146" t="s">
        <v>10</v>
      </c>
    </row>
    <row r="71" spans="2:56" ht="15.75" thickBot="1">
      <c r="B71" s="60" t="s">
        <v>10</v>
      </c>
      <c r="C71" s="49" t="s">
        <v>10</v>
      </c>
      <c r="D71" s="61" t="s">
        <v>12</v>
      </c>
      <c r="E71" s="5"/>
      <c r="F71" s="65" t="s">
        <v>4</v>
      </c>
      <c r="G71" s="65" t="s">
        <v>5</v>
      </c>
      <c r="H71" s="65" t="s">
        <v>6</v>
      </c>
      <c r="I71" s="65" t="s">
        <v>7</v>
      </c>
      <c r="J71" s="65" t="s">
        <v>9</v>
      </c>
      <c r="K71" s="65" t="s">
        <v>13</v>
      </c>
      <c r="L71" s="4"/>
      <c r="M71" s="67" t="s">
        <v>12</v>
      </c>
      <c r="N71" s="68" t="s">
        <v>46</v>
      </c>
      <c r="O71" s="3"/>
      <c r="P71" s="49" t="s">
        <v>3</v>
      </c>
      <c r="Q71" s="5"/>
      <c r="R71" s="49" t="s">
        <v>23</v>
      </c>
      <c r="S71" s="53" t="s">
        <v>16</v>
      </c>
      <c r="T71" s="49" t="s">
        <v>17</v>
      </c>
      <c r="U71" s="49" t="s">
        <v>45</v>
      </c>
      <c r="V71" s="49" t="s">
        <v>63</v>
      </c>
      <c r="W71" s="72" t="s">
        <v>21</v>
      </c>
      <c r="X71" s="5" t="s">
        <v>10</v>
      </c>
      <c r="Y71" s="713" t="s">
        <v>26</v>
      </c>
      <c r="Z71" s="714"/>
      <c r="AA71" s="714"/>
      <c r="AB71" s="715"/>
      <c r="AC71" s="39" t="s">
        <v>13</v>
      </c>
      <c r="AD71" s="8"/>
      <c r="AE71" s="716" t="s">
        <v>56</v>
      </c>
      <c r="AF71" s="717"/>
      <c r="AG71" s="717"/>
      <c r="AH71" s="82" t="s">
        <v>58</v>
      </c>
      <c r="AI71" s="5"/>
      <c r="AJ71" s="48" t="s">
        <v>33</v>
      </c>
      <c r="AK71" s="85" t="s">
        <v>27</v>
      </c>
      <c r="AL71" s="48" t="s">
        <v>35</v>
      </c>
      <c r="AM71" s="48" t="s">
        <v>36</v>
      </c>
      <c r="AN71" s="49" t="s">
        <v>40</v>
      </c>
      <c r="AO71" s="20"/>
      <c r="AP71" s="51"/>
      <c r="AQ71" s="52"/>
      <c r="AR71" s="53"/>
      <c r="AS71" s="51" t="s">
        <v>50</v>
      </c>
      <c r="AT71" s="336" t="s">
        <v>424</v>
      </c>
      <c r="AU71" s="53"/>
      <c r="AV71" s="5"/>
      <c r="AW71" s="76" t="s">
        <v>19</v>
      </c>
      <c r="AX71" s="72" t="s">
        <v>19</v>
      </c>
      <c r="AY71" s="49" t="s">
        <v>37</v>
      </c>
      <c r="AZ71" s="49" t="s">
        <v>38</v>
      </c>
      <c r="BA71" s="5"/>
      <c r="BB71" s="4" t="s">
        <v>19</v>
      </c>
      <c r="BC71" s="4" t="s">
        <v>37</v>
      </c>
      <c r="BD71" s="147" t="s">
        <v>38</v>
      </c>
    </row>
    <row r="72" spans="2:56" ht="15.75" thickBot="1">
      <c r="B72" s="62"/>
      <c r="C72" s="63"/>
      <c r="D72" s="64" t="s">
        <v>10</v>
      </c>
      <c r="E72" s="111"/>
      <c r="F72" s="148"/>
      <c r="G72" s="148"/>
      <c r="H72" s="148"/>
      <c r="I72" s="148" t="s">
        <v>8</v>
      </c>
      <c r="J72" s="148"/>
      <c r="K72" s="148"/>
      <c r="L72" s="16"/>
      <c r="M72" s="104" t="s">
        <v>20</v>
      </c>
      <c r="N72" s="148" t="s">
        <v>11</v>
      </c>
      <c r="O72" s="16"/>
      <c r="P72" s="63" t="s">
        <v>10</v>
      </c>
      <c r="Q72" s="111"/>
      <c r="R72" s="63"/>
      <c r="S72" s="149"/>
      <c r="T72" s="63"/>
      <c r="U72" s="63"/>
      <c r="V72" s="63" t="s">
        <v>18</v>
      </c>
      <c r="W72" s="150" t="s">
        <v>22</v>
      </c>
      <c r="X72" s="111"/>
      <c r="Y72" s="151" t="s">
        <v>16</v>
      </c>
      <c r="Z72" s="151" t="s">
        <v>17</v>
      </c>
      <c r="AA72" s="152" t="s">
        <v>25</v>
      </c>
      <c r="AB72" s="79" t="s">
        <v>28</v>
      </c>
      <c r="AC72" s="153"/>
      <c r="AD72" s="111"/>
      <c r="AE72" s="154" t="s">
        <v>16</v>
      </c>
      <c r="AF72" s="155" t="s">
        <v>17</v>
      </c>
      <c r="AG72" s="80" t="s">
        <v>28</v>
      </c>
      <c r="AH72" s="81" t="s">
        <v>28</v>
      </c>
      <c r="AI72" s="156"/>
      <c r="AJ72" s="63" t="s">
        <v>34</v>
      </c>
      <c r="AK72" s="157" t="s">
        <v>34</v>
      </c>
      <c r="AL72" s="63" t="s">
        <v>34</v>
      </c>
      <c r="AM72" s="63" t="s">
        <v>34</v>
      </c>
      <c r="AN72" s="63" t="s">
        <v>34</v>
      </c>
      <c r="AO72" s="111"/>
      <c r="AP72" s="158" t="s">
        <v>70</v>
      </c>
      <c r="AQ72" s="159" t="s">
        <v>69</v>
      </c>
      <c r="AR72" s="160" t="s">
        <v>71</v>
      </c>
      <c r="AS72" s="161" t="s">
        <v>48</v>
      </c>
      <c r="AT72" s="159" t="s">
        <v>47</v>
      </c>
      <c r="AU72" s="160" t="s">
        <v>49</v>
      </c>
      <c r="AV72" s="111"/>
      <c r="AW72" s="162" t="s">
        <v>29</v>
      </c>
      <c r="AX72" s="150" t="s">
        <v>29</v>
      </c>
      <c r="AY72" s="63"/>
      <c r="AZ72" s="63"/>
      <c r="BA72" s="111"/>
      <c r="BB72" s="163">
        <v>1</v>
      </c>
      <c r="BC72" s="164">
        <v>0</v>
      </c>
      <c r="BD72" s="115" t="s">
        <v>41</v>
      </c>
    </row>
    <row r="73" spans="2:56" ht="16.5" thickBot="1">
      <c r="B73" s="17">
        <v>41374</v>
      </c>
      <c r="C73" s="15" t="s">
        <v>1</v>
      </c>
      <c r="D73" s="19">
        <v>7.5</v>
      </c>
      <c r="E73" s="6"/>
      <c r="F73" s="363">
        <v>0</v>
      </c>
      <c r="G73" s="19">
        <v>0</v>
      </c>
      <c r="H73" s="19">
        <v>0</v>
      </c>
      <c r="I73" s="19">
        <v>0</v>
      </c>
      <c r="J73" s="19">
        <v>0</v>
      </c>
      <c r="K73" s="19">
        <f>SUM(F73:J73)</f>
        <v>0</v>
      </c>
      <c r="L73" s="6"/>
      <c r="M73" s="363">
        <v>2.5</v>
      </c>
      <c r="N73" s="19">
        <v>0</v>
      </c>
      <c r="O73" s="6"/>
      <c r="P73" s="376">
        <f>D73-(M73+N73)</f>
        <v>5</v>
      </c>
      <c r="Q73" s="6"/>
      <c r="R73" s="375" t="s">
        <v>158</v>
      </c>
      <c r="S73" s="213">
        <v>0.126</v>
      </c>
      <c r="T73" s="213">
        <v>0.127</v>
      </c>
      <c r="U73" s="23">
        <f>S73+T73</f>
        <v>0.253</v>
      </c>
      <c r="V73" s="223">
        <v>80</v>
      </c>
      <c r="W73" s="91">
        <f>P73*V73</f>
        <v>400</v>
      </c>
      <c r="X73" s="6"/>
      <c r="Y73" s="379">
        <v>432</v>
      </c>
      <c r="Z73" s="380">
        <v>432</v>
      </c>
      <c r="AA73" s="380">
        <v>0</v>
      </c>
      <c r="AB73" s="380">
        <v>0</v>
      </c>
      <c r="AC73" s="381">
        <v>432</v>
      </c>
      <c r="AD73" s="197">
        <v>350</v>
      </c>
      <c r="AE73" s="379">
        <v>7</v>
      </c>
      <c r="AF73" s="380">
        <v>8</v>
      </c>
      <c r="AG73" s="380">
        <v>0</v>
      </c>
      <c r="AH73" s="380">
        <v>7</v>
      </c>
      <c r="AI73" s="5"/>
      <c r="AJ73" s="57">
        <f>AC73*U73</f>
        <v>109.29600000000001</v>
      </c>
      <c r="AK73" s="171">
        <v>2</v>
      </c>
      <c r="AL73" s="19">
        <v>5</v>
      </c>
      <c r="AM73" s="19">
        <v>0</v>
      </c>
      <c r="AN73" s="91">
        <f>AK73+AM73</f>
        <v>2</v>
      </c>
      <c r="AO73" s="338" t="e">
        <f>#REF!</f>
        <v>#REF!</v>
      </c>
      <c r="AP73" s="11">
        <v>0</v>
      </c>
      <c r="AQ73" s="11">
        <v>10</v>
      </c>
      <c r="AR73" s="387">
        <f>100- ((AP73+AQ73)/(AC73*2))*100</f>
        <v>98.842592592592595</v>
      </c>
      <c r="AS73" s="388">
        <f>AU58</f>
        <v>422.61400000000003</v>
      </c>
      <c r="AT73" s="172">
        <f>AJ73+AK73+AL73+AM73</f>
        <v>116.29600000000001</v>
      </c>
      <c r="AU73" s="172">
        <f>AS73-AT73</f>
        <v>306.31800000000004</v>
      </c>
      <c r="AV73" s="5"/>
      <c r="AW73" s="57">
        <f>(AC73/W73)*100</f>
        <v>108</v>
      </c>
      <c r="AX73" s="19" t="s">
        <v>59</v>
      </c>
      <c r="AY73" s="91">
        <f>(AK73/(AJ73+AK73))*100</f>
        <v>1.79700977573318</v>
      </c>
      <c r="AZ73" s="19">
        <f>(AN73/AJ73)*100</f>
        <v>1.8298931342409601</v>
      </c>
      <c r="BA73" s="6"/>
      <c r="BB73" s="363" t="s">
        <v>97</v>
      </c>
      <c r="BC73" s="19" t="s">
        <v>76</v>
      </c>
      <c r="BD73" s="19" t="s">
        <v>76</v>
      </c>
    </row>
    <row r="74" spans="2:56" ht="15.75">
      <c r="B74" s="374" t="s">
        <v>153</v>
      </c>
      <c r="C74" s="2"/>
      <c r="D74" s="2"/>
      <c r="E74" s="6"/>
      <c r="F74" s="375"/>
      <c r="G74" s="2"/>
      <c r="H74" s="2"/>
      <c r="I74" s="2"/>
      <c r="J74" s="2"/>
      <c r="K74" s="2"/>
      <c r="L74" s="6"/>
      <c r="M74" s="375"/>
      <c r="N74" s="2"/>
      <c r="O74" s="6"/>
      <c r="P74" s="520">
        <f>D73-M73-N73-K73</f>
        <v>5</v>
      </c>
      <c r="Q74" s="6"/>
      <c r="R74" s="375"/>
      <c r="S74" s="213"/>
      <c r="T74" s="213"/>
      <c r="U74" s="23"/>
      <c r="V74" s="223"/>
      <c r="W74" s="517">
        <f>(P73-K73)*V73</f>
        <v>400</v>
      </c>
      <c r="X74" s="289"/>
      <c r="Y74" s="382"/>
      <c r="Z74" s="383"/>
      <c r="AA74" s="383"/>
      <c r="AB74" s="383"/>
      <c r="AC74" s="384"/>
      <c r="AD74" s="122"/>
      <c r="AE74" s="382"/>
      <c r="AF74" s="383"/>
      <c r="AG74" s="383"/>
      <c r="AH74" s="383"/>
      <c r="AI74" s="20"/>
      <c r="AJ74" s="436"/>
      <c r="AK74" s="386"/>
      <c r="AL74" s="378"/>
      <c r="AM74" s="378"/>
      <c r="AN74" s="378"/>
      <c r="AO74" s="289"/>
      <c r="AP74" s="347"/>
      <c r="AQ74" s="347"/>
      <c r="AR74" s="373"/>
      <c r="AS74" s="389"/>
      <c r="AT74" s="386"/>
      <c r="AU74" s="386"/>
      <c r="AV74" s="20"/>
      <c r="AW74" s="518">
        <f>((AC73+AC74)/W74)*100</f>
        <v>108</v>
      </c>
      <c r="AX74" s="378"/>
      <c r="AY74" s="378"/>
      <c r="AZ74" s="378"/>
      <c r="BA74" s="289"/>
      <c r="BB74" s="375"/>
      <c r="BC74" s="2"/>
      <c r="BD74" s="2"/>
    </row>
    <row r="75" spans="2:56" ht="15.75" thickBot="1"/>
    <row r="76" spans="2:56" ht="16.5" thickBot="1">
      <c r="B76" s="17">
        <v>41375</v>
      </c>
      <c r="C76" s="15" t="s">
        <v>0</v>
      </c>
      <c r="D76" s="19">
        <v>8</v>
      </c>
      <c r="E76" s="6"/>
      <c r="F76" s="363">
        <v>0</v>
      </c>
      <c r="G76" s="19">
        <v>0</v>
      </c>
      <c r="H76" s="19">
        <v>0</v>
      </c>
      <c r="I76" s="19">
        <v>0</v>
      </c>
      <c r="J76" s="19">
        <v>0</v>
      </c>
      <c r="K76" s="19">
        <f>SUM(F76:J76)</f>
        <v>0</v>
      </c>
      <c r="L76" s="6"/>
      <c r="M76" s="363">
        <v>0</v>
      </c>
      <c r="N76" s="19">
        <v>0</v>
      </c>
      <c r="O76" s="6"/>
      <c r="P76" s="376">
        <f>D76-(M76+N76)</f>
        <v>8</v>
      </c>
      <c r="Q76" s="6"/>
      <c r="R76" s="375" t="s">
        <v>158</v>
      </c>
      <c r="S76" s="213">
        <v>0.126</v>
      </c>
      <c r="T76" s="213">
        <v>0.127</v>
      </c>
      <c r="U76" s="23">
        <f>S76+T76</f>
        <v>0.253</v>
      </c>
      <c r="V76" s="223">
        <v>80</v>
      </c>
      <c r="W76" s="91">
        <f>P76*V76</f>
        <v>640</v>
      </c>
      <c r="X76" s="6"/>
      <c r="Y76" s="379">
        <v>640</v>
      </c>
      <c r="Z76" s="380">
        <v>640</v>
      </c>
      <c r="AA76" s="380">
        <v>0</v>
      </c>
      <c r="AB76" s="380">
        <v>0</v>
      </c>
      <c r="AC76" s="381">
        <v>640</v>
      </c>
      <c r="AD76" s="197">
        <v>350</v>
      </c>
      <c r="AE76" s="379">
        <v>23</v>
      </c>
      <c r="AF76" s="380">
        <v>24</v>
      </c>
      <c r="AG76" s="380">
        <v>0</v>
      </c>
      <c r="AH76" s="380">
        <v>23</v>
      </c>
      <c r="AI76" s="5"/>
      <c r="AJ76" s="57">
        <f>AC76*U76</f>
        <v>161.92000000000002</v>
      </c>
      <c r="AK76" s="171">
        <v>6</v>
      </c>
      <c r="AL76" s="19">
        <v>5</v>
      </c>
      <c r="AM76" s="19">
        <v>0</v>
      </c>
      <c r="AN76" s="91">
        <f>AK76+AM76</f>
        <v>6</v>
      </c>
      <c r="AO76" s="338" t="e">
        <f>#REF!</f>
        <v>#REF!</v>
      </c>
      <c r="AP76" s="11">
        <v>0</v>
      </c>
      <c r="AQ76" s="11">
        <v>10</v>
      </c>
      <c r="AR76" s="387">
        <f>100- ((AP76+AQ76)/(AC76*2))*100</f>
        <v>99.21875</v>
      </c>
      <c r="AS76" s="388">
        <f>AU73</f>
        <v>306.31800000000004</v>
      </c>
      <c r="AT76" s="172">
        <f>AJ76+AK76+AL76+AM76</f>
        <v>172.92000000000002</v>
      </c>
      <c r="AU76" s="172">
        <f>AS76-AT76</f>
        <v>133.39800000000002</v>
      </c>
      <c r="AV76" s="5"/>
      <c r="AW76" s="57">
        <f>(AC76/W76)*100</f>
        <v>100</v>
      </c>
      <c r="AX76" s="19" t="s">
        <v>59</v>
      </c>
      <c r="AY76" s="91">
        <f>(AK76/(AJ76+AK76))*100</f>
        <v>3.5731300619342541</v>
      </c>
      <c r="AZ76" s="19">
        <f>(AN76/AJ76)*100</f>
        <v>3.7055335968379439</v>
      </c>
      <c r="BA76" s="6"/>
      <c r="BB76" s="363" t="s">
        <v>97</v>
      </c>
      <c r="BC76" s="19" t="s">
        <v>76</v>
      </c>
      <c r="BD76" s="19" t="s">
        <v>76</v>
      </c>
    </row>
    <row r="77" spans="2:56" ht="15.75">
      <c r="B77" s="374" t="s">
        <v>134</v>
      </c>
      <c r="C77" s="2"/>
      <c r="D77" s="2"/>
      <c r="E77" s="6"/>
      <c r="F77" s="375"/>
      <c r="G77" s="2"/>
      <c r="H77" s="2"/>
      <c r="I77" s="2"/>
      <c r="J77" s="2"/>
      <c r="K77" s="2"/>
      <c r="L77" s="6"/>
      <c r="M77" s="375"/>
      <c r="N77" s="2"/>
      <c r="O77" s="6"/>
      <c r="P77" s="520">
        <f>D76-M76-N76-K76</f>
        <v>8</v>
      </c>
      <c r="Q77" s="6"/>
      <c r="R77" s="375"/>
      <c r="S77" s="213"/>
      <c r="T77" s="213"/>
      <c r="U77" s="23"/>
      <c r="V77" s="223"/>
      <c r="W77" s="517">
        <f>(P76-K76)*V76</f>
        <v>640</v>
      </c>
      <c r="X77" s="289"/>
      <c r="Y77" s="382"/>
      <c r="Z77" s="383"/>
      <c r="AA77" s="383"/>
      <c r="AB77" s="383"/>
      <c r="AC77" s="384"/>
      <c r="AD77" s="122"/>
      <c r="AE77" s="382"/>
      <c r="AF77" s="383"/>
      <c r="AG77" s="383"/>
      <c r="AH77" s="383"/>
      <c r="AI77" s="20"/>
      <c r="AJ77" s="436"/>
      <c r="AK77" s="386"/>
      <c r="AL77" s="378"/>
      <c r="AM77" s="378"/>
      <c r="AN77" s="378"/>
      <c r="AO77" s="289"/>
      <c r="AP77" s="347"/>
      <c r="AQ77" s="347"/>
      <c r="AR77" s="373"/>
      <c r="AS77" s="389"/>
      <c r="AT77" s="386"/>
      <c r="AU77" s="386"/>
      <c r="AV77" s="20"/>
      <c r="AW77" s="518">
        <f>((AC76+AC77)/W77)*100</f>
        <v>100</v>
      </c>
      <c r="AX77" s="378"/>
      <c r="AY77" s="378"/>
      <c r="AZ77" s="378"/>
      <c r="BA77" s="289"/>
      <c r="BB77" s="375"/>
      <c r="BC77" s="2"/>
      <c r="BD77" s="2"/>
    </row>
    <row r="78" spans="2:56" ht="15.75" thickBot="1"/>
    <row r="79" spans="2:56" ht="16.5" thickBot="1">
      <c r="B79" s="17">
        <v>41375</v>
      </c>
      <c r="C79" s="15" t="s">
        <v>1</v>
      </c>
      <c r="D79" s="19">
        <v>7.5</v>
      </c>
      <c r="E79" s="6"/>
      <c r="F79" s="363">
        <v>3</v>
      </c>
      <c r="G79" s="19">
        <v>0</v>
      </c>
      <c r="H79" s="19">
        <v>0</v>
      </c>
      <c r="I79" s="19">
        <v>0</v>
      </c>
      <c r="J79" s="19">
        <v>0</v>
      </c>
      <c r="K79" s="19">
        <f>SUM(F79:J79)</f>
        <v>3</v>
      </c>
      <c r="L79" s="6"/>
      <c r="M79" s="363">
        <v>2.5</v>
      </c>
      <c r="N79" s="19">
        <v>0</v>
      </c>
      <c r="O79" s="6"/>
      <c r="P79" s="376">
        <f>D79-(M79+N79)</f>
        <v>5</v>
      </c>
      <c r="Q79" s="6"/>
      <c r="R79" s="375" t="s">
        <v>158</v>
      </c>
      <c r="S79" s="213">
        <v>0.126</v>
      </c>
      <c r="T79" s="213">
        <v>0.127</v>
      </c>
      <c r="U79" s="23">
        <f>S79+T79</f>
        <v>0.253</v>
      </c>
      <c r="V79" s="223">
        <v>80</v>
      </c>
      <c r="W79" s="91">
        <f>P79*V79</f>
        <v>400</v>
      </c>
      <c r="X79" s="6"/>
      <c r="Y79" s="379">
        <v>128</v>
      </c>
      <c r="Z79" s="380">
        <v>128</v>
      </c>
      <c r="AA79" s="380">
        <v>0</v>
      </c>
      <c r="AB79" s="380">
        <v>0</v>
      </c>
      <c r="AC79" s="381">
        <v>128</v>
      </c>
      <c r="AD79" s="197">
        <v>350</v>
      </c>
      <c r="AE79" s="379">
        <v>7</v>
      </c>
      <c r="AF79" s="380">
        <v>8</v>
      </c>
      <c r="AG79" s="380">
        <v>0</v>
      </c>
      <c r="AH79" s="380">
        <v>7</v>
      </c>
      <c r="AI79" s="5"/>
      <c r="AJ79" s="57">
        <f>AC79*U79</f>
        <v>32.384</v>
      </c>
      <c r="AK79" s="171">
        <v>2</v>
      </c>
      <c r="AL79" s="19">
        <v>1.3</v>
      </c>
      <c r="AM79" s="19">
        <v>0</v>
      </c>
      <c r="AN79" s="91">
        <f>AK79+AM79</f>
        <v>2</v>
      </c>
      <c r="AO79" s="338" t="e">
        <f>#REF!</f>
        <v>#REF!</v>
      </c>
      <c r="AP79" s="11">
        <v>0</v>
      </c>
      <c r="AQ79" s="11">
        <v>10</v>
      </c>
      <c r="AR79" s="387">
        <f>100- ((AP79+AQ79)/(AC79*2))*100</f>
        <v>96.09375</v>
      </c>
      <c r="AS79" s="388">
        <f>AU76</f>
        <v>133.39800000000002</v>
      </c>
      <c r="AT79" s="172">
        <f>AJ79+AK79+AL79+AM79</f>
        <v>35.683999999999997</v>
      </c>
      <c r="AU79" s="172">
        <f>AS79-AT79</f>
        <v>97.714000000000027</v>
      </c>
      <c r="AV79" s="5"/>
      <c r="AW79" s="57">
        <f>(AC79/W79)*100</f>
        <v>32</v>
      </c>
      <c r="AX79" s="19" t="s">
        <v>59</v>
      </c>
      <c r="AY79" s="91">
        <f>(AK79/(AJ79+AK79))*100</f>
        <v>5.8166589111214515</v>
      </c>
      <c r="AZ79" s="19">
        <f>(AN79/AJ79)*100</f>
        <v>6.1758893280632412</v>
      </c>
      <c r="BA79" s="6"/>
      <c r="BB79" s="363" t="s">
        <v>114</v>
      </c>
      <c r="BC79" s="19" t="s">
        <v>76</v>
      </c>
      <c r="BD79" s="19" t="s">
        <v>76</v>
      </c>
    </row>
    <row r="80" spans="2:56" ht="15.75">
      <c r="B80" s="374" t="s">
        <v>153</v>
      </c>
      <c r="C80" s="2"/>
      <c r="D80" s="2"/>
      <c r="E80" s="6"/>
      <c r="F80" s="447" t="s">
        <v>430</v>
      </c>
      <c r="G80" s="2"/>
      <c r="H80" s="2"/>
      <c r="I80" s="2"/>
      <c r="J80" s="2"/>
      <c r="K80" s="2"/>
      <c r="L80" s="6"/>
      <c r="M80" s="375"/>
      <c r="N80" s="2"/>
      <c r="O80" s="6"/>
      <c r="P80" s="520">
        <f>D79-M79-N79-K79</f>
        <v>2</v>
      </c>
      <c r="Q80" s="6"/>
      <c r="R80" s="375"/>
      <c r="S80" s="213"/>
      <c r="T80" s="213"/>
      <c r="U80" s="23"/>
      <c r="V80" s="223"/>
      <c r="W80" s="517">
        <f>(P79-K79)*V79</f>
        <v>160</v>
      </c>
      <c r="X80" s="289"/>
      <c r="Y80" s="382"/>
      <c r="Z80" s="383"/>
      <c r="AA80" s="383"/>
      <c r="AB80" s="383"/>
      <c r="AC80" s="384"/>
      <c r="AD80" s="122"/>
      <c r="AE80" s="382"/>
      <c r="AF80" s="383"/>
      <c r="AG80" s="383"/>
      <c r="AH80" s="383"/>
      <c r="AI80" s="20"/>
      <c r="AJ80" s="436"/>
      <c r="AK80" s="386"/>
      <c r="AL80" s="378"/>
      <c r="AM80" s="378"/>
      <c r="AN80" s="378"/>
      <c r="AO80" s="289"/>
      <c r="AP80" s="347"/>
      <c r="AQ80" s="347"/>
      <c r="AR80" s="373"/>
      <c r="AS80" s="389"/>
      <c r="AT80" s="386"/>
      <c r="AU80" s="386"/>
      <c r="AV80" s="20"/>
      <c r="AW80" s="518">
        <f>((AC79+AC80)/W80)*100</f>
        <v>80</v>
      </c>
      <c r="AX80" s="378"/>
      <c r="AY80" s="378"/>
      <c r="AZ80" s="378"/>
      <c r="BA80" s="289"/>
      <c r="BB80" s="375"/>
      <c r="BC80" s="2"/>
      <c r="BD80" s="2"/>
    </row>
    <row r="81" spans="2:56" ht="15.75" thickBot="1"/>
    <row r="82" spans="2:56" ht="16.5" thickBot="1">
      <c r="B82" s="17">
        <v>41376</v>
      </c>
      <c r="C82" s="15" t="s">
        <v>0</v>
      </c>
      <c r="D82" s="19">
        <v>8</v>
      </c>
      <c r="E82" s="6"/>
      <c r="F82" s="363">
        <v>0</v>
      </c>
      <c r="G82" s="19">
        <v>0</v>
      </c>
      <c r="H82" s="19">
        <v>0</v>
      </c>
      <c r="I82" s="19">
        <v>0</v>
      </c>
      <c r="J82" s="19">
        <v>0</v>
      </c>
      <c r="K82" s="19">
        <f>SUM(F82:J82)</f>
        <v>0</v>
      </c>
      <c r="L82" s="6"/>
      <c r="M82" s="363">
        <v>0</v>
      </c>
      <c r="N82" s="19">
        <v>2</v>
      </c>
      <c r="O82" s="6"/>
      <c r="P82" s="376">
        <f>D82-(M82+N82)</f>
        <v>6</v>
      </c>
      <c r="Q82" s="6"/>
      <c r="R82" s="375" t="s">
        <v>158</v>
      </c>
      <c r="S82" s="213">
        <v>0.126</v>
      </c>
      <c r="T82" s="213">
        <v>0.127</v>
      </c>
      <c r="U82" s="23">
        <f>S82+T82</f>
        <v>0.253</v>
      </c>
      <c r="V82" s="223">
        <v>80</v>
      </c>
      <c r="W82" s="91">
        <f>P82*V82</f>
        <v>480</v>
      </c>
      <c r="X82" s="6"/>
      <c r="Y82" s="379">
        <v>444</v>
      </c>
      <c r="Z82" s="380">
        <v>444</v>
      </c>
      <c r="AA82" s="380">
        <v>0</v>
      </c>
      <c r="AB82" s="380">
        <v>0</v>
      </c>
      <c r="AC82" s="381">
        <v>444</v>
      </c>
      <c r="AD82" s="197">
        <v>350</v>
      </c>
      <c r="AE82" s="379">
        <v>23</v>
      </c>
      <c r="AF82" s="380">
        <v>23</v>
      </c>
      <c r="AG82" s="380">
        <v>0</v>
      </c>
      <c r="AH82" s="380">
        <v>23</v>
      </c>
      <c r="AI82" s="5"/>
      <c r="AJ82" s="57">
        <f>AC82*U82</f>
        <v>112.33200000000001</v>
      </c>
      <c r="AK82" s="171">
        <v>6</v>
      </c>
      <c r="AL82" s="19">
        <v>5</v>
      </c>
      <c r="AM82" s="19">
        <v>0</v>
      </c>
      <c r="AN82" s="91">
        <f>AK82+AM82</f>
        <v>6</v>
      </c>
      <c r="AO82" s="338" t="e">
        <f>#REF!</f>
        <v>#REF!</v>
      </c>
      <c r="AP82" s="11">
        <v>0</v>
      </c>
      <c r="AQ82" s="11">
        <v>10</v>
      </c>
      <c r="AR82" s="387">
        <f>100- ((AP82+AQ82)/(AC82*2))*100</f>
        <v>98.873873873873876</v>
      </c>
      <c r="AS82" s="388">
        <f>AU79</f>
        <v>97.714000000000027</v>
      </c>
      <c r="AT82" s="172">
        <f>AJ82+AK82+AL82+AM82</f>
        <v>123.33200000000001</v>
      </c>
      <c r="AU82" s="172">
        <f>AS82-AT82</f>
        <v>-25.617999999999981</v>
      </c>
      <c r="AV82" s="5"/>
      <c r="AW82" s="57">
        <f>(AC82/W82)*100</f>
        <v>92.5</v>
      </c>
      <c r="AX82" s="19" t="s">
        <v>59</v>
      </c>
      <c r="AY82" s="91">
        <f>(AK82/(AJ82+AK82))*100</f>
        <v>5.0704796673765333</v>
      </c>
      <c r="AZ82" s="19">
        <f>(AN82/AJ82)*100</f>
        <v>5.3413096891357759</v>
      </c>
      <c r="BA82" s="6"/>
      <c r="BB82" s="363" t="s">
        <v>114</v>
      </c>
      <c r="BC82" s="19" t="s">
        <v>76</v>
      </c>
      <c r="BD82" s="19" t="s">
        <v>76</v>
      </c>
    </row>
    <row r="83" spans="2:56" ht="15.75">
      <c r="B83" s="374" t="s">
        <v>134</v>
      </c>
      <c r="C83" s="2"/>
      <c r="D83" s="2"/>
      <c r="E83" s="6"/>
      <c r="F83" s="375"/>
      <c r="G83" s="2"/>
      <c r="H83" s="2"/>
      <c r="I83" s="2"/>
      <c r="J83" s="2"/>
      <c r="K83" s="2"/>
      <c r="L83" s="6"/>
      <c r="M83" s="375"/>
      <c r="N83" s="2"/>
      <c r="O83" s="6"/>
      <c r="P83" s="520">
        <f>D82-M82-N82-K82</f>
        <v>6</v>
      </c>
      <c r="Q83" s="6"/>
      <c r="R83" s="375"/>
      <c r="S83" s="213"/>
      <c r="T83" s="213"/>
      <c r="U83" s="23"/>
      <c r="V83" s="223"/>
      <c r="W83" s="517">
        <f>(P82-K82)*V82</f>
        <v>480</v>
      </c>
      <c r="X83" s="289"/>
      <c r="Y83" s="382"/>
      <c r="Z83" s="383"/>
      <c r="AA83" s="383"/>
      <c r="AB83" s="383"/>
      <c r="AC83" s="384"/>
      <c r="AD83" s="122"/>
      <c r="AE83" s="382"/>
      <c r="AF83" s="383"/>
      <c r="AG83" s="383"/>
      <c r="AH83" s="383"/>
      <c r="AI83" s="20"/>
      <c r="AJ83" s="436"/>
      <c r="AK83" s="386"/>
      <c r="AL83" s="378"/>
      <c r="AM83" s="378"/>
      <c r="AN83" s="378"/>
      <c r="AO83" s="289"/>
      <c r="AP83" s="347"/>
      <c r="AQ83" s="347"/>
      <c r="AR83" s="373"/>
      <c r="AS83" s="389"/>
      <c r="AT83" s="386"/>
      <c r="AU83" s="386"/>
      <c r="AV83" s="20"/>
      <c r="AW83" s="518">
        <f>((AC82+AC83)/W83)*100</f>
        <v>92.5</v>
      </c>
      <c r="AX83" s="378"/>
      <c r="AY83" s="378"/>
      <c r="AZ83" s="378"/>
      <c r="BA83" s="289"/>
      <c r="BB83" s="375"/>
      <c r="BC83" s="2"/>
      <c r="BD83" s="2"/>
    </row>
    <row r="84" spans="2:56" ht="15.75" thickBot="1"/>
    <row r="85" spans="2:56">
      <c r="B85" s="57" t="s">
        <v>42</v>
      </c>
      <c r="C85" s="58" t="s">
        <v>2</v>
      </c>
      <c r="D85" s="59" t="s">
        <v>2</v>
      </c>
      <c r="E85" s="136"/>
      <c r="F85" s="718" t="s">
        <v>14</v>
      </c>
      <c r="G85" s="719"/>
      <c r="H85" s="719"/>
      <c r="I85" s="719"/>
      <c r="J85" s="719"/>
      <c r="K85" s="720"/>
      <c r="L85" s="19"/>
      <c r="M85" s="721" t="s">
        <v>43</v>
      </c>
      <c r="N85" s="722"/>
      <c r="O85" s="19"/>
      <c r="P85" s="91" t="s">
        <v>12</v>
      </c>
      <c r="Q85" s="136"/>
      <c r="R85" s="91" t="s">
        <v>24</v>
      </c>
      <c r="S85" s="718" t="s">
        <v>44</v>
      </c>
      <c r="T85" s="719"/>
      <c r="U85" s="720"/>
      <c r="V85" s="91" t="s">
        <v>39</v>
      </c>
      <c r="W85" s="137" t="s">
        <v>19</v>
      </c>
      <c r="X85" s="136" t="s">
        <v>10</v>
      </c>
      <c r="Y85" s="723" t="s">
        <v>15</v>
      </c>
      <c r="Z85" s="724"/>
      <c r="AA85" s="724"/>
      <c r="AB85" s="724"/>
      <c r="AC85" s="138" t="s">
        <v>19</v>
      </c>
      <c r="AD85" s="139"/>
      <c r="AE85" s="725" t="s">
        <v>55</v>
      </c>
      <c r="AF85" s="726"/>
      <c r="AG85" s="726"/>
      <c r="AH85" s="140" t="s">
        <v>57</v>
      </c>
      <c r="AI85" s="136"/>
      <c r="AJ85" s="141" t="s">
        <v>51</v>
      </c>
      <c r="AK85" s="142"/>
      <c r="AL85" s="143"/>
      <c r="AM85" s="144"/>
      <c r="AN85" s="91" t="s">
        <v>13</v>
      </c>
      <c r="AO85" s="136"/>
      <c r="AP85" s="743" t="s">
        <v>68</v>
      </c>
      <c r="AQ85" s="744"/>
      <c r="AR85" s="745"/>
      <c r="AS85" s="743" t="s">
        <v>52</v>
      </c>
      <c r="AT85" s="744"/>
      <c r="AU85" s="745"/>
      <c r="AV85" s="136"/>
      <c r="AW85" s="145" t="s">
        <v>32</v>
      </c>
      <c r="AX85" s="137" t="s">
        <v>32</v>
      </c>
      <c r="AY85" s="91" t="s">
        <v>29</v>
      </c>
      <c r="AZ85" s="91" t="s">
        <v>29</v>
      </c>
      <c r="BA85" s="136"/>
      <c r="BB85" s="19" t="s">
        <v>32</v>
      </c>
      <c r="BC85" s="19" t="s">
        <v>10</v>
      </c>
      <c r="BD85" s="146" t="s">
        <v>10</v>
      </c>
    </row>
    <row r="86" spans="2:56" ht="15.75" thickBot="1">
      <c r="B86" s="60" t="s">
        <v>10</v>
      </c>
      <c r="C86" s="49" t="s">
        <v>10</v>
      </c>
      <c r="D86" s="61" t="s">
        <v>12</v>
      </c>
      <c r="E86" s="5"/>
      <c r="F86" s="65" t="s">
        <v>4</v>
      </c>
      <c r="G86" s="65" t="s">
        <v>5</v>
      </c>
      <c r="H86" s="65" t="s">
        <v>6</v>
      </c>
      <c r="I86" s="65" t="s">
        <v>7</v>
      </c>
      <c r="J86" s="65" t="s">
        <v>9</v>
      </c>
      <c r="K86" s="65" t="s">
        <v>13</v>
      </c>
      <c r="L86" s="4"/>
      <c r="M86" s="67" t="s">
        <v>12</v>
      </c>
      <c r="N86" s="68" t="s">
        <v>46</v>
      </c>
      <c r="O86" s="3"/>
      <c r="P86" s="49" t="s">
        <v>3</v>
      </c>
      <c r="Q86" s="5"/>
      <c r="R86" s="49" t="s">
        <v>23</v>
      </c>
      <c r="S86" s="53" t="s">
        <v>16</v>
      </c>
      <c r="T86" s="49" t="s">
        <v>17</v>
      </c>
      <c r="U86" s="49" t="s">
        <v>45</v>
      </c>
      <c r="V86" s="49" t="s">
        <v>63</v>
      </c>
      <c r="W86" s="72" t="s">
        <v>21</v>
      </c>
      <c r="X86" s="5" t="s">
        <v>10</v>
      </c>
      <c r="Y86" s="713" t="s">
        <v>26</v>
      </c>
      <c r="Z86" s="714"/>
      <c r="AA86" s="714"/>
      <c r="AB86" s="715"/>
      <c r="AC86" s="39" t="s">
        <v>13</v>
      </c>
      <c r="AD86" s="8"/>
      <c r="AE86" s="716" t="s">
        <v>56</v>
      </c>
      <c r="AF86" s="717"/>
      <c r="AG86" s="717"/>
      <c r="AH86" s="82" t="s">
        <v>58</v>
      </c>
      <c r="AI86" s="5"/>
      <c r="AJ86" s="48" t="s">
        <v>33</v>
      </c>
      <c r="AK86" s="85" t="s">
        <v>27</v>
      </c>
      <c r="AL86" s="48" t="s">
        <v>35</v>
      </c>
      <c r="AM86" s="48" t="s">
        <v>36</v>
      </c>
      <c r="AN86" s="49" t="s">
        <v>40</v>
      </c>
      <c r="AO86" s="20"/>
      <c r="AP86" s="51"/>
      <c r="AQ86" s="52"/>
      <c r="AR86" s="53"/>
      <c r="AS86" s="51" t="s">
        <v>50</v>
      </c>
      <c r="AT86" s="336" t="s">
        <v>423</v>
      </c>
      <c r="AU86" s="53"/>
      <c r="AV86" s="5"/>
      <c r="AW86" s="76" t="s">
        <v>19</v>
      </c>
      <c r="AX86" s="72" t="s">
        <v>19</v>
      </c>
      <c r="AY86" s="49" t="s">
        <v>37</v>
      </c>
      <c r="AZ86" s="49" t="s">
        <v>38</v>
      </c>
      <c r="BA86" s="5"/>
      <c r="BB86" s="4" t="s">
        <v>19</v>
      </c>
      <c r="BC86" s="4" t="s">
        <v>37</v>
      </c>
      <c r="BD86" s="147" t="s">
        <v>38</v>
      </c>
    </row>
    <row r="87" spans="2:56" ht="15.75" thickBot="1">
      <c r="B87" s="62"/>
      <c r="C87" s="63"/>
      <c r="D87" s="64" t="s">
        <v>10</v>
      </c>
      <c r="E87" s="111"/>
      <c r="F87" s="148"/>
      <c r="G87" s="148"/>
      <c r="H87" s="148"/>
      <c r="I87" s="148" t="s">
        <v>8</v>
      </c>
      <c r="J87" s="148"/>
      <c r="K87" s="148"/>
      <c r="L87" s="16"/>
      <c r="M87" s="104" t="s">
        <v>20</v>
      </c>
      <c r="N87" s="148" t="s">
        <v>11</v>
      </c>
      <c r="O87" s="16"/>
      <c r="P87" s="63" t="s">
        <v>10</v>
      </c>
      <c r="Q87" s="111"/>
      <c r="R87" s="63"/>
      <c r="S87" s="149"/>
      <c r="T87" s="63"/>
      <c r="U87" s="63"/>
      <c r="V87" s="63" t="s">
        <v>18</v>
      </c>
      <c r="W87" s="150" t="s">
        <v>22</v>
      </c>
      <c r="X87" s="111"/>
      <c r="Y87" s="151" t="s">
        <v>16</v>
      </c>
      <c r="Z87" s="151" t="s">
        <v>17</v>
      </c>
      <c r="AA87" s="152" t="s">
        <v>25</v>
      </c>
      <c r="AB87" s="79" t="s">
        <v>28</v>
      </c>
      <c r="AC87" s="153"/>
      <c r="AD87" s="111"/>
      <c r="AE87" s="154" t="s">
        <v>16</v>
      </c>
      <c r="AF87" s="155" t="s">
        <v>17</v>
      </c>
      <c r="AG87" s="80" t="s">
        <v>28</v>
      </c>
      <c r="AH87" s="81" t="s">
        <v>28</v>
      </c>
      <c r="AI87" s="156"/>
      <c r="AJ87" s="63" t="s">
        <v>34</v>
      </c>
      <c r="AK87" s="157" t="s">
        <v>34</v>
      </c>
      <c r="AL87" s="63" t="s">
        <v>34</v>
      </c>
      <c r="AM87" s="63" t="s">
        <v>34</v>
      </c>
      <c r="AN87" s="63" t="s">
        <v>34</v>
      </c>
      <c r="AO87" s="111"/>
      <c r="AP87" s="158" t="s">
        <v>70</v>
      </c>
      <c r="AQ87" s="159" t="s">
        <v>69</v>
      </c>
      <c r="AR87" s="160" t="s">
        <v>71</v>
      </c>
      <c r="AS87" s="161" t="s">
        <v>48</v>
      </c>
      <c r="AT87" s="159" t="s">
        <v>47</v>
      </c>
      <c r="AU87" s="160" t="s">
        <v>49</v>
      </c>
      <c r="AV87" s="111"/>
      <c r="AW87" s="162" t="s">
        <v>29</v>
      </c>
      <c r="AX87" s="150" t="s">
        <v>29</v>
      </c>
      <c r="AY87" s="63"/>
      <c r="AZ87" s="63"/>
      <c r="BA87" s="111"/>
      <c r="BB87" s="163">
        <v>1</v>
      </c>
      <c r="BC87" s="164">
        <v>0</v>
      </c>
      <c r="BD87" s="115" t="s">
        <v>41</v>
      </c>
    </row>
    <row r="88" spans="2:56" ht="16.5" thickBot="1">
      <c r="B88" s="17">
        <v>41376</v>
      </c>
      <c r="C88" s="15" t="s">
        <v>1</v>
      </c>
      <c r="D88" s="19">
        <v>7.5</v>
      </c>
      <c r="E88" s="6"/>
      <c r="F88" s="363">
        <v>0</v>
      </c>
      <c r="G88" s="19">
        <v>0</v>
      </c>
      <c r="H88" s="19">
        <v>0</v>
      </c>
      <c r="I88" s="19">
        <v>0</v>
      </c>
      <c r="J88" s="19">
        <v>0</v>
      </c>
      <c r="K88" s="19">
        <f>SUM(F88:J88)</f>
        <v>0</v>
      </c>
      <c r="L88" s="6"/>
      <c r="M88" s="363">
        <v>2.5</v>
      </c>
      <c r="N88" s="19">
        <v>0</v>
      </c>
      <c r="O88" s="6"/>
      <c r="P88" s="376">
        <f>D88-(M88+N88)</f>
        <v>5</v>
      </c>
      <c r="Q88" s="6"/>
      <c r="R88" s="375" t="s">
        <v>111</v>
      </c>
      <c r="S88" s="213">
        <v>0.121</v>
      </c>
      <c r="T88" s="213">
        <v>0.122</v>
      </c>
      <c r="U88" s="23">
        <f>S88+T88</f>
        <v>0.24299999999999999</v>
      </c>
      <c r="V88" s="223">
        <v>70</v>
      </c>
      <c r="W88" s="91">
        <f>P88*V88</f>
        <v>350</v>
      </c>
      <c r="X88" s="6"/>
      <c r="Y88" s="379">
        <v>396</v>
      </c>
      <c r="Z88" s="380">
        <v>396</v>
      </c>
      <c r="AA88" s="380">
        <v>0</v>
      </c>
      <c r="AB88" s="380">
        <v>0</v>
      </c>
      <c r="AC88" s="381">
        <v>396</v>
      </c>
      <c r="AD88" s="197">
        <v>350</v>
      </c>
      <c r="AE88" s="379">
        <v>8</v>
      </c>
      <c r="AF88" s="380">
        <v>8</v>
      </c>
      <c r="AG88" s="380">
        <v>0</v>
      </c>
      <c r="AH88" s="380">
        <v>8</v>
      </c>
      <c r="AI88" s="5"/>
      <c r="AJ88" s="57">
        <f>AC88*U88</f>
        <v>96.227999999999994</v>
      </c>
      <c r="AK88" s="171">
        <v>2</v>
      </c>
      <c r="AL88" s="19">
        <v>4</v>
      </c>
      <c r="AM88" s="19">
        <v>0</v>
      </c>
      <c r="AN88" s="91">
        <f>AK88+AM88</f>
        <v>2</v>
      </c>
      <c r="AO88" s="338" t="e">
        <f>#REF!</f>
        <v>#REF!</v>
      </c>
      <c r="AP88" s="11">
        <v>0</v>
      </c>
      <c r="AQ88" s="11">
        <v>10</v>
      </c>
      <c r="AR88" s="387">
        <f>100- ((AP88+AQ88)/(AC88*2))*100</f>
        <v>98.737373737373744</v>
      </c>
      <c r="AS88" s="388">
        <v>632</v>
      </c>
      <c r="AT88" s="172">
        <f>AJ88+AK88+AL88+AM88</f>
        <v>102.22799999999999</v>
      </c>
      <c r="AU88" s="172">
        <f>AS88-AT88</f>
        <v>529.77200000000005</v>
      </c>
      <c r="AV88" s="5"/>
      <c r="AW88" s="57">
        <f>(AC88/W88)*100</f>
        <v>113.14285714285714</v>
      </c>
      <c r="AX88" s="19" t="s">
        <v>59</v>
      </c>
      <c r="AY88" s="91">
        <f>(AK88/(AJ88+AK88))*100</f>
        <v>2.0360793256505274</v>
      </c>
      <c r="AZ88" s="19">
        <f>(AN88/AJ88)*100</f>
        <v>2.0783971401255354</v>
      </c>
      <c r="BA88" s="6"/>
      <c r="BB88" s="363" t="s">
        <v>75</v>
      </c>
      <c r="BC88" s="19" t="s">
        <v>76</v>
      </c>
      <c r="BD88" s="19" t="s">
        <v>97</v>
      </c>
    </row>
    <row r="89" spans="2:56" ht="15.75">
      <c r="B89" s="374" t="s">
        <v>153</v>
      </c>
      <c r="C89" s="2"/>
      <c r="D89" s="2"/>
      <c r="E89" s="6"/>
      <c r="F89" s="447"/>
      <c r="G89" s="2"/>
      <c r="H89" s="2"/>
      <c r="I89" s="2"/>
      <c r="J89" s="2"/>
      <c r="K89" s="2"/>
      <c r="L89" s="6"/>
      <c r="M89" s="375"/>
      <c r="N89" s="2"/>
      <c r="O89" s="6"/>
      <c r="P89" s="520">
        <f>D88-M88-N88-K88</f>
        <v>5</v>
      </c>
      <c r="Q89" s="6"/>
      <c r="R89" s="375"/>
      <c r="S89" s="213"/>
      <c r="T89" s="213"/>
      <c r="U89" s="23"/>
      <c r="V89" s="223"/>
      <c r="W89" s="517">
        <f>(P88-K88)*V88</f>
        <v>350</v>
      </c>
      <c r="X89" s="289"/>
      <c r="Y89" s="382"/>
      <c r="Z89" s="383"/>
      <c r="AA89" s="383"/>
      <c r="AB89" s="383"/>
      <c r="AC89" s="384"/>
      <c r="AD89" s="122"/>
      <c r="AE89" s="382"/>
      <c r="AF89" s="383"/>
      <c r="AG89" s="383"/>
      <c r="AH89" s="383"/>
      <c r="AI89" s="20"/>
      <c r="AJ89" s="436"/>
      <c r="AK89" s="386"/>
      <c r="AL89" s="378"/>
      <c r="AM89" s="378"/>
      <c r="AN89" s="378"/>
      <c r="AO89" s="289"/>
      <c r="AP89" s="347"/>
      <c r="AQ89" s="347"/>
      <c r="AR89" s="373"/>
      <c r="AS89" s="389"/>
      <c r="AT89" s="386"/>
      <c r="AU89" s="386"/>
      <c r="AV89" s="20"/>
      <c r="AW89" s="518">
        <f>((AC88+AC89)/W89)*100</f>
        <v>113.14285714285714</v>
      </c>
      <c r="AX89" s="378"/>
      <c r="AY89" s="378"/>
      <c r="AZ89" s="378"/>
      <c r="BA89" s="289"/>
      <c r="BB89" s="375"/>
      <c r="BC89" s="2"/>
      <c r="BD89" s="2"/>
    </row>
    <row r="90" spans="2:56" ht="15.75" thickBot="1"/>
    <row r="91" spans="2:56" ht="16.5" thickBot="1">
      <c r="B91" s="17">
        <v>41377</v>
      </c>
      <c r="C91" s="15" t="s">
        <v>0</v>
      </c>
      <c r="D91" s="19">
        <v>8</v>
      </c>
      <c r="E91" s="6"/>
      <c r="F91" s="363">
        <v>0</v>
      </c>
      <c r="G91" s="19">
        <v>0</v>
      </c>
      <c r="H91" s="19">
        <v>0</v>
      </c>
      <c r="I91" s="19">
        <v>0</v>
      </c>
      <c r="J91" s="19">
        <v>0</v>
      </c>
      <c r="K91" s="19">
        <f>SUM(F91:J91)</f>
        <v>0</v>
      </c>
      <c r="L91" s="6"/>
      <c r="M91" s="363">
        <v>0</v>
      </c>
      <c r="N91" s="19">
        <v>2</v>
      </c>
      <c r="O91" s="6"/>
      <c r="P91" s="376">
        <f>D91-(M91+N91)</f>
        <v>6</v>
      </c>
      <c r="Q91" s="6"/>
      <c r="R91" s="375" t="s">
        <v>111</v>
      </c>
      <c r="S91" s="213">
        <v>0.121</v>
      </c>
      <c r="T91" s="213">
        <v>0.122</v>
      </c>
      <c r="U91" s="23">
        <f>S91+T91</f>
        <v>0.24299999999999999</v>
      </c>
      <c r="V91" s="223">
        <v>70</v>
      </c>
      <c r="W91" s="91">
        <f>P91*V91</f>
        <v>420</v>
      </c>
      <c r="X91" s="6"/>
      <c r="Y91" s="379">
        <v>444</v>
      </c>
      <c r="Z91" s="380">
        <v>444</v>
      </c>
      <c r="AA91" s="380">
        <v>0</v>
      </c>
      <c r="AB91" s="380">
        <v>0</v>
      </c>
      <c r="AC91" s="381">
        <v>444</v>
      </c>
      <c r="AD91" s="197">
        <v>350</v>
      </c>
      <c r="AE91" s="379">
        <v>23</v>
      </c>
      <c r="AF91" s="380">
        <v>23</v>
      </c>
      <c r="AG91" s="380">
        <v>0</v>
      </c>
      <c r="AH91" s="380">
        <v>23</v>
      </c>
      <c r="AI91" s="5"/>
      <c r="AJ91" s="57">
        <f>AC91*U91</f>
        <v>107.892</v>
      </c>
      <c r="AK91" s="171">
        <v>6</v>
      </c>
      <c r="AL91" s="19">
        <v>5</v>
      </c>
      <c r="AM91" s="19">
        <v>0</v>
      </c>
      <c r="AN91" s="91">
        <f>AK91+AM91</f>
        <v>6</v>
      </c>
      <c r="AO91" s="338" t="e">
        <f>#REF!</f>
        <v>#REF!</v>
      </c>
      <c r="AP91" s="11">
        <v>0</v>
      </c>
      <c r="AQ91" s="11">
        <v>10</v>
      </c>
      <c r="AR91" s="387">
        <f>100- ((AP91+AQ91)/(AC91*2))*100</f>
        <v>98.873873873873876</v>
      </c>
      <c r="AS91" s="388">
        <f>AU88</f>
        <v>529.77200000000005</v>
      </c>
      <c r="AT91" s="172">
        <f>AJ91+AK91+AL91+AM91</f>
        <v>118.892</v>
      </c>
      <c r="AU91" s="172">
        <f>AS91-AT91</f>
        <v>410.88000000000005</v>
      </c>
      <c r="AV91" s="5"/>
      <c r="AW91" s="57">
        <f>(AC91/W91)*100</f>
        <v>105.71428571428572</v>
      </c>
      <c r="AX91" s="19" t="s">
        <v>59</v>
      </c>
      <c r="AY91" s="91">
        <f>(AK91/(AJ91+AK91))*100</f>
        <v>5.2681487725213358</v>
      </c>
      <c r="AZ91" s="19">
        <f>(AN91/AJ91)*100</f>
        <v>5.5611166722277838</v>
      </c>
      <c r="BA91" s="6"/>
      <c r="BB91" s="363" t="s">
        <v>114</v>
      </c>
      <c r="BC91" s="19" t="s">
        <v>76</v>
      </c>
      <c r="BD91" s="19" t="s">
        <v>76</v>
      </c>
    </row>
    <row r="92" spans="2:56" ht="15.75">
      <c r="B92" s="374" t="s">
        <v>134</v>
      </c>
      <c r="C92" s="2"/>
      <c r="D92" s="2"/>
      <c r="E92" s="6"/>
      <c r="F92" s="375"/>
      <c r="G92" s="2"/>
      <c r="H92" s="2"/>
      <c r="I92" s="2"/>
      <c r="J92" s="2"/>
      <c r="K92" s="2"/>
      <c r="L92" s="6"/>
      <c r="M92" s="375"/>
      <c r="N92" s="2"/>
      <c r="O92" s="6"/>
      <c r="P92" s="520">
        <f>D91-M91-N91-K91</f>
        <v>6</v>
      </c>
      <c r="Q92" s="6"/>
      <c r="R92" s="375"/>
      <c r="S92" s="213"/>
      <c r="T92" s="213"/>
      <c r="U92" s="23"/>
      <c r="V92" s="223"/>
      <c r="W92" s="517">
        <f>(P91-K91)*V91</f>
        <v>420</v>
      </c>
      <c r="X92" s="289"/>
      <c r="Y92" s="382"/>
      <c r="Z92" s="383"/>
      <c r="AA92" s="383"/>
      <c r="AB92" s="383"/>
      <c r="AC92" s="384"/>
      <c r="AD92" s="122"/>
      <c r="AE92" s="382"/>
      <c r="AF92" s="383"/>
      <c r="AG92" s="383"/>
      <c r="AH92" s="383"/>
      <c r="AI92" s="20"/>
      <c r="AJ92" s="436"/>
      <c r="AK92" s="386"/>
      <c r="AL92" s="378"/>
      <c r="AM92" s="378"/>
      <c r="AN92" s="378"/>
      <c r="AO92" s="289"/>
      <c r="AP92" s="347"/>
      <c r="AQ92" s="347"/>
      <c r="AR92" s="373"/>
      <c r="AS92" s="389"/>
      <c r="AT92" s="386"/>
      <c r="AU92" s="386"/>
      <c r="AV92" s="20"/>
      <c r="AW92" s="518">
        <f>((AC91+AC92)/W92)*100</f>
        <v>105.71428571428572</v>
      </c>
      <c r="AX92" s="378"/>
      <c r="AY92" s="378"/>
      <c r="AZ92" s="378"/>
      <c r="BA92" s="289"/>
      <c r="BB92" s="375"/>
      <c r="BC92" s="2"/>
      <c r="BD92" s="2"/>
    </row>
    <row r="93" spans="2:56" ht="15.75" thickBot="1"/>
    <row r="94" spans="2:56" ht="16.5" thickBot="1">
      <c r="B94" s="17">
        <v>41379</v>
      </c>
      <c r="C94" s="15" t="s">
        <v>0</v>
      </c>
      <c r="D94" s="19">
        <v>8</v>
      </c>
      <c r="E94" s="6"/>
      <c r="F94" s="363">
        <v>0</v>
      </c>
      <c r="G94" s="19">
        <v>0</v>
      </c>
      <c r="H94" s="19">
        <v>0</v>
      </c>
      <c r="I94" s="19">
        <v>0</v>
      </c>
      <c r="J94" s="19">
        <v>0</v>
      </c>
      <c r="K94" s="19">
        <f>SUM(F94:J94)</f>
        <v>0</v>
      </c>
      <c r="L94" s="6"/>
      <c r="M94" s="363">
        <v>0</v>
      </c>
      <c r="N94" s="19">
        <v>2</v>
      </c>
      <c r="O94" s="6"/>
      <c r="P94" s="376">
        <f>D94-(M94+N94)</f>
        <v>6</v>
      </c>
      <c r="Q94" s="6"/>
      <c r="R94" s="375" t="s">
        <v>111</v>
      </c>
      <c r="S94" s="213">
        <v>0.121</v>
      </c>
      <c r="T94" s="213">
        <v>0.122</v>
      </c>
      <c r="U94" s="23">
        <f>S94+T94</f>
        <v>0.24299999999999999</v>
      </c>
      <c r="V94" s="223">
        <v>70</v>
      </c>
      <c r="W94" s="91">
        <f>P94*V94</f>
        <v>420</v>
      </c>
      <c r="X94" s="6"/>
      <c r="Y94" s="379">
        <v>319</v>
      </c>
      <c r="Z94" s="380">
        <v>319</v>
      </c>
      <c r="AA94" s="380">
        <v>0</v>
      </c>
      <c r="AB94" s="380">
        <v>0</v>
      </c>
      <c r="AC94" s="381">
        <v>319</v>
      </c>
      <c r="AD94" s="197">
        <v>350</v>
      </c>
      <c r="AE94" s="379">
        <v>65</v>
      </c>
      <c r="AF94" s="380">
        <v>63</v>
      </c>
      <c r="AG94" s="380">
        <v>0</v>
      </c>
      <c r="AH94" s="380">
        <v>65</v>
      </c>
      <c r="AI94" s="5"/>
      <c r="AJ94" s="57">
        <f>AC94*U94</f>
        <v>77.516999999999996</v>
      </c>
      <c r="AK94" s="171">
        <v>15</v>
      </c>
      <c r="AL94" s="19">
        <v>8</v>
      </c>
      <c r="AM94" s="19">
        <v>2</v>
      </c>
      <c r="AN94" s="91">
        <f>AK94+AM94</f>
        <v>17</v>
      </c>
      <c r="AO94" s="338" t="e">
        <f>#REF!</f>
        <v>#REF!</v>
      </c>
      <c r="AP94" s="11">
        <v>0</v>
      </c>
      <c r="AQ94" s="11">
        <v>10</v>
      </c>
      <c r="AR94" s="387">
        <f>100- ((AP94+AQ94)/(AC94*2))*100</f>
        <v>98.432601880877741</v>
      </c>
      <c r="AS94" s="388">
        <f>AU91</f>
        <v>410.88000000000005</v>
      </c>
      <c r="AT94" s="172">
        <f>AJ94+AK94+AL94+AM94</f>
        <v>102.517</v>
      </c>
      <c r="AU94" s="172">
        <f>AS94-AT94</f>
        <v>308.36300000000006</v>
      </c>
      <c r="AV94" s="5"/>
      <c r="AW94" s="57">
        <f>(AC94/W94)*100</f>
        <v>75.952380952380949</v>
      </c>
      <c r="AX94" s="19" t="s">
        <v>59</v>
      </c>
      <c r="AY94" s="91">
        <f>(AK94/(AJ94+AK94))*100</f>
        <v>16.213236486267391</v>
      </c>
      <c r="AZ94" s="19">
        <f>(AN94/AJ94)*100</f>
        <v>21.930673271669441</v>
      </c>
      <c r="BA94" s="6"/>
      <c r="BB94" s="363" t="s">
        <v>114</v>
      </c>
      <c r="BC94" s="19" t="s">
        <v>76</v>
      </c>
      <c r="BD94" s="19" t="s">
        <v>76</v>
      </c>
    </row>
    <row r="95" spans="2:56" ht="15.75">
      <c r="B95" s="374" t="s">
        <v>153</v>
      </c>
      <c r="C95" s="2"/>
      <c r="D95" s="2"/>
      <c r="E95" s="6"/>
      <c r="F95" s="375"/>
      <c r="G95" s="2"/>
      <c r="H95" s="2"/>
      <c r="I95" s="2"/>
      <c r="J95" s="2"/>
      <c r="K95" s="2"/>
      <c r="L95" s="6"/>
      <c r="M95" s="375"/>
      <c r="N95" s="2"/>
      <c r="O95" s="6"/>
      <c r="P95" s="520">
        <f>D94-M94-N94-K94</f>
        <v>6</v>
      </c>
      <c r="Q95" s="6"/>
      <c r="R95" s="375"/>
      <c r="S95" s="213"/>
      <c r="T95" s="213"/>
      <c r="U95" s="23"/>
      <c r="V95" s="223"/>
      <c r="W95" s="517">
        <f>(P94-K94)*V94</f>
        <v>420</v>
      </c>
      <c r="X95" s="289"/>
      <c r="Y95" s="382"/>
      <c r="Z95" s="383"/>
      <c r="AA95" s="383"/>
      <c r="AB95" s="383"/>
      <c r="AC95" s="384"/>
      <c r="AD95" s="122"/>
      <c r="AE95" s="382"/>
      <c r="AF95" s="383"/>
      <c r="AG95" s="383"/>
      <c r="AH95" s="383"/>
      <c r="AI95" s="20"/>
      <c r="AJ95" s="436"/>
      <c r="AK95" s="386"/>
      <c r="AL95" s="378"/>
      <c r="AM95" s="378"/>
      <c r="AN95" s="378"/>
      <c r="AO95" s="289"/>
      <c r="AP95" s="347"/>
      <c r="AQ95" s="347"/>
      <c r="AR95" s="373"/>
      <c r="AS95" s="389"/>
      <c r="AT95" s="386"/>
      <c r="AU95" s="386"/>
      <c r="AV95" s="20"/>
      <c r="AW95" s="518">
        <f>((AC94+AC95)/W95)*100</f>
        <v>75.952380952380949</v>
      </c>
      <c r="AX95" s="378"/>
      <c r="AY95" s="378"/>
      <c r="AZ95" s="378"/>
      <c r="BA95" s="289"/>
      <c r="BB95" s="375"/>
      <c r="BC95" s="2"/>
      <c r="BD95" s="2"/>
    </row>
    <row r="96" spans="2:56" ht="15.75" thickBot="1"/>
    <row r="97" spans="2:56">
      <c r="B97" s="57" t="s">
        <v>42</v>
      </c>
      <c r="C97" s="58" t="s">
        <v>2</v>
      </c>
      <c r="D97" s="59" t="s">
        <v>2</v>
      </c>
      <c r="E97" s="136"/>
      <c r="F97" s="718" t="s">
        <v>14</v>
      </c>
      <c r="G97" s="719"/>
      <c r="H97" s="719"/>
      <c r="I97" s="719"/>
      <c r="J97" s="719"/>
      <c r="K97" s="720"/>
      <c r="L97" s="19"/>
      <c r="M97" s="721" t="s">
        <v>43</v>
      </c>
      <c r="N97" s="722"/>
      <c r="O97" s="19"/>
      <c r="P97" s="91" t="s">
        <v>12</v>
      </c>
      <c r="Q97" s="136"/>
      <c r="R97" s="91" t="s">
        <v>24</v>
      </c>
      <c r="S97" s="718" t="s">
        <v>44</v>
      </c>
      <c r="T97" s="719"/>
      <c r="U97" s="720"/>
      <c r="V97" s="91" t="s">
        <v>39</v>
      </c>
      <c r="W97" s="137" t="s">
        <v>19</v>
      </c>
      <c r="X97" s="136" t="s">
        <v>10</v>
      </c>
      <c r="Y97" s="723" t="s">
        <v>15</v>
      </c>
      <c r="Z97" s="724"/>
      <c r="AA97" s="724"/>
      <c r="AB97" s="724"/>
      <c r="AC97" s="138" t="s">
        <v>19</v>
      </c>
      <c r="AD97" s="139"/>
      <c r="AE97" s="725" t="s">
        <v>55</v>
      </c>
      <c r="AF97" s="726"/>
      <c r="AG97" s="726"/>
      <c r="AH97" s="140" t="s">
        <v>57</v>
      </c>
      <c r="AI97" s="136"/>
      <c r="AJ97" s="141" t="s">
        <v>51</v>
      </c>
      <c r="AK97" s="142"/>
      <c r="AL97" s="143"/>
      <c r="AM97" s="144"/>
      <c r="AN97" s="91" t="s">
        <v>13</v>
      </c>
      <c r="AO97" s="136"/>
      <c r="AP97" s="743" t="s">
        <v>68</v>
      </c>
      <c r="AQ97" s="744"/>
      <c r="AR97" s="745"/>
      <c r="AS97" s="743" t="s">
        <v>52</v>
      </c>
      <c r="AT97" s="744"/>
      <c r="AU97" s="745"/>
      <c r="AV97" s="136"/>
      <c r="AW97" s="145" t="s">
        <v>32</v>
      </c>
      <c r="AX97" s="137" t="s">
        <v>32</v>
      </c>
      <c r="AY97" s="91" t="s">
        <v>29</v>
      </c>
      <c r="AZ97" s="91" t="s">
        <v>29</v>
      </c>
      <c r="BA97" s="136"/>
      <c r="BB97" s="19" t="s">
        <v>32</v>
      </c>
      <c r="BC97" s="19" t="s">
        <v>10</v>
      </c>
      <c r="BD97" s="146" t="s">
        <v>10</v>
      </c>
    </row>
    <row r="98" spans="2:56" ht="15.75" thickBot="1">
      <c r="B98" s="60" t="s">
        <v>10</v>
      </c>
      <c r="C98" s="49" t="s">
        <v>10</v>
      </c>
      <c r="D98" s="61" t="s">
        <v>12</v>
      </c>
      <c r="E98" s="5"/>
      <c r="F98" s="65" t="s">
        <v>4</v>
      </c>
      <c r="G98" s="65" t="s">
        <v>5</v>
      </c>
      <c r="H98" s="65" t="s">
        <v>6</v>
      </c>
      <c r="I98" s="65" t="s">
        <v>7</v>
      </c>
      <c r="J98" s="65" t="s">
        <v>9</v>
      </c>
      <c r="K98" s="65" t="s">
        <v>13</v>
      </c>
      <c r="L98" s="4"/>
      <c r="M98" s="67" t="s">
        <v>12</v>
      </c>
      <c r="N98" s="68" t="s">
        <v>46</v>
      </c>
      <c r="O98" s="3"/>
      <c r="P98" s="49" t="s">
        <v>3</v>
      </c>
      <c r="Q98" s="5"/>
      <c r="R98" s="49" t="s">
        <v>23</v>
      </c>
      <c r="S98" s="53" t="s">
        <v>16</v>
      </c>
      <c r="T98" s="49" t="s">
        <v>17</v>
      </c>
      <c r="U98" s="49" t="s">
        <v>45</v>
      </c>
      <c r="V98" s="49" t="s">
        <v>63</v>
      </c>
      <c r="W98" s="72" t="s">
        <v>21</v>
      </c>
      <c r="X98" s="5" t="s">
        <v>10</v>
      </c>
      <c r="Y98" s="713" t="s">
        <v>26</v>
      </c>
      <c r="Z98" s="714"/>
      <c r="AA98" s="714"/>
      <c r="AB98" s="715"/>
      <c r="AC98" s="39" t="s">
        <v>13</v>
      </c>
      <c r="AD98" s="8"/>
      <c r="AE98" s="716" t="s">
        <v>56</v>
      </c>
      <c r="AF98" s="717"/>
      <c r="AG98" s="717"/>
      <c r="AH98" s="82" t="s">
        <v>58</v>
      </c>
      <c r="AI98" s="5"/>
      <c r="AJ98" s="48" t="s">
        <v>33</v>
      </c>
      <c r="AK98" s="85" t="s">
        <v>27</v>
      </c>
      <c r="AL98" s="48" t="s">
        <v>35</v>
      </c>
      <c r="AM98" s="48" t="s">
        <v>36</v>
      </c>
      <c r="AN98" s="49" t="s">
        <v>40</v>
      </c>
      <c r="AO98" s="20"/>
      <c r="AP98" s="51"/>
      <c r="AQ98" s="52"/>
      <c r="AR98" s="53"/>
      <c r="AS98" s="51" t="s">
        <v>50</v>
      </c>
      <c r="AT98" s="336" t="s">
        <v>397</v>
      </c>
      <c r="AU98" s="53"/>
      <c r="AV98" s="5"/>
      <c r="AW98" s="76" t="s">
        <v>19</v>
      </c>
      <c r="AX98" s="72" t="s">
        <v>19</v>
      </c>
      <c r="AY98" s="49" t="s">
        <v>37</v>
      </c>
      <c r="AZ98" s="49" t="s">
        <v>38</v>
      </c>
      <c r="BA98" s="5"/>
      <c r="BB98" s="4" t="s">
        <v>19</v>
      </c>
      <c r="BC98" s="4" t="s">
        <v>37</v>
      </c>
      <c r="BD98" s="147" t="s">
        <v>38</v>
      </c>
    </row>
    <row r="99" spans="2:56" ht="15.75" thickBot="1">
      <c r="B99" s="62"/>
      <c r="C99" s="63"/>
      <c r="D99" s="64" t="s">
        <v>10</v>
      </c>
      <c r="E99" s="111"/>
      <c r="F99" s="148"/>
      <c r="G99" s="148"/>
      <c r="H99" s="148"/>
      <c r="I99" s="148" t="s">
        <v>8</v>
      </c>
      <c r="J99" s="148"/>
      <c r="K99" s="148"/>
      <c r="L99" s="16"/>
      <c r="M99" s="104" t="s">
        <v>20</v>
      </c>
      <c r="N99" s="148" t="s">
        <v>11</v>
      </c>
      <c r="O99" s="16"/>
      <c r="P99" s="63" t="s">
        <v>10</v>
      </c>
      <c r="Q99" s="111"/>
      <c r="R99" s="63"/>
      <c r="S99" s="149"/>
      <c r="T99" s="63"/>
      <c r="U99" s="63"/>
      <c r="V99" s="63" t="s">
        <v>18</v>
      </c>
      <c r="W99" s="150" t="s">
        <v>22</v>
      </c>
      <c r="X99" s="111"/>
      <c r="Y99" s="151" t="s">
        <v>16</v>
      </c>
      <c r="Z99" s="151" t="s">
        <v>17</v>
      </c>
      <c r="AA99" s="152" t="s">
        <v>25</v>
      </c>
      <c r="AB99" s="79" t="s">
        <v>28</v>
      </c>
      <c r="AC99" s="153"/>
      <c r="AD99" s="111"/>
      <c r="AE99" s="154" t="s">
        <v>16</v>
      </c>
      <c r="AF99" s="155" t="s">
        <v>17</v>
      </c>
      <c r="AG99" s="80" t="s">
        <v>28</v>
      </c>
      <c r="AH99" s="81" t="s">
        <v>28</v>
      </c>
      <c r="AI99" s="156"/>
      <c r="AJ99" s="63" t="s">
        <v>34</v>
      </c>
      <c r="AK99" s="157" t="s">
        <v>34</v>
      </c>
      <c r="AL99" s="63" t="s">
        <v>34</v>
      </c>
      <c r="AM99" s="63" t="s">
        <v>34</v>
      </c>
      <c r="AN99" s="63" t="s">
        <v>34</v>
      </c>
      <c r="AO99" s="111"/>
      <c r="AP99" s="158" t="s">
        <v>70</v>
      </c>
      <c r="AQ99" s="159" t="s">
        <v>69</v>
      </c>
      <c r="AR99" s="160" t="s">
        <v>71</v>
      </c>
      <c r="AS99" s="161" t="s">
        <v>48</v>
      </c>
      <c r="AT99" s="159" t="s">
        <v>47</v>
      </c>
      <c r="AU99" s="160" t="s">
        <v>49</v>
      </c>
      <c r="AV99" s="111"/>
      <c r="AW99" s="162" t="s">
        <v>29</v>
      </c>
      <c r="AX99" s="150" t="s">
        <v>29</v>
      </c>
      <c r="AY99" s="63"/>
      <c r="AZ99" s="63"/>
      <c r="BA99" s="111"/>
      <c r="BB99" s="163">
        <v>1</v>
      </c>
      <c r="BC99" s="164">
        <v>0</v>
      </c>
      <c r="BD99" s="115" t="s">
        <v>41</v>
      </c>
    </row>
    <row r="100" spans="2:56" ht="16.5" thickBot="1">
      <c r="B100" s="17">
        <v>41379</v>
      </c>
      <c r="C100" s="15" t="s">
        <v>1</v>
      </c>
      <c r="D100" s="19">
        <v>7.5</v>
      </c>
      <c r="E100" s="6"/>
      <c r="F100" s="363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f>SUM(F100:J100)</f>
        <v>0</v>
      </c>
      <c r="L100" s="6"/>
      <c r="M100" s="363">
        <v>2.5</v>
      </c>
      <c r="N100" s="19">
        <v>0</v>
      </c>
      <c r="O100" s="6"/>
      <c r="P100" s="376">
        <f>D100-(M100+N100)</f>
        <v>5</v>
      </c>
      <c r="Q100" s="6"/>
      <c r="R100" s="375" t="s">
        <v>85</v>
      </c>
      <c r="S100" s="213">
        <v>0.185</v>
      </c>
      <c r="T100" s="213">
        <v>0.185</v>
      </c>
      <c r="U100" s="23">
        <f>S100+T100</f>
        <v>0.37</v>
      </c>
      <c r="V100" s="223">
        <v>85</v>
      </c>
      <c r="W100" s="91">
        <f>P100*V100</f>
        <v>425</v>
      </c>
      <c r="X100" s="6"/>
      <c r="Y100" s="379">
        <v>418</v>
      </c>
      <c r="Z100" s="380">
        <v>418</v>
      </c>
      <c r="AA100" s="380">
        <v>0</v>
      </c>
      <c r="AB100" s="380">
        <v>0</v>
      </c>
      <c r="AC100" s="381">
        <v>418</v>
      </c>
      <c r="AD100" s="197">
        <v>350</v>
      </c>
      <c r="AE100" s="379">
        <v>14</v>
      </c>
      <c r="AF100" s="380">
        <v>11</v>
      </c>
      <c r="AG100" s="380">
        <v>0</v>
      </c>
      <c r="AH100" s="380">
        <v>14</v>
      </c>
      <c r="AI100" s="5"/>
      <c r="AJ100" s="57">
        <f>AC100*U100</f>
        <v>154.66</v>
      </c>
      <c r="AK100" s="171">
        <v>3</v>
      </c>
      <c r="AL100" s="19">
        <v>5</v>
      </c>
      <c r="AM100" s="19">
        <v>0</v>
      </c>
      <c r="AN100" s="91">
        <f>AK100+AM100</f>
        <v>3</v>
      </c>
      <c r="AO100" s="338" t="e">
        <f>#REF!</f>
        <v>#REF!</v>
      </c>
      <c r="AP100" s="11">
        <v>0</v>
      </c>
      <c r="AQ100" s="11">
        <v>10</v>
      </c>
      <c r="AR100" s="387">
        <f>100- ((AP100+AQ100)/(AC100*2))*100</f>
        <v>98.803827751196167</v>
      </c>
      <c r="AS100" s="388">
        <v>341.04</v>
      </c>
      <c r="AT100" s="172">
        <f>AJ100+AK100+AL100+AM100</f>
        <v>162.66</v>
      </c>
      <c r="AU100" s="172">
        <f>AS100-AT100</f>
        <v>178.38000000000002</v>
      </c>
      <c r="AV100" s="5"/>
      <c r="AW100" s="57">
        <f>(AC100/W100)*100</f>
        <v>98.352941176470594</v>
      </c>
      <c r="AX100" s="19" t="s">
        <v>59</v>
      </c>
      <c r="AY100" s="91">
        <f>(AK100/(AJ100+AK100))*100</f>
        <v>1.9028288722567552</v>
      </c>
      <c r="AZ100" s="19">
        <f>(AN100/AJ100)*100</f>
        <v>1.939738781844045</v>
      </c>
      <c r="BA100" s="6"/>
      <c r="BB100" s="363" t="s">
        <v>114</v>
      </c>
      <c r="BC100" s="19" t="s">
        <v>76</v>
      </c>
      <c r="BD100" s="19" t="s">
        <v>76</v>
      </c>
    </row>
    <row r="101" spans="2:56" ht="15.75">
      <c r="B101" s="374" t="s">
        <v>134</v>
      </c>
      <c r="C101" s="2"/>
      <c r="D101" s="2"/>
      <c r="E101" s="6"/>
      <c r="F101" s="375"/>
      <c r="G101" s="2"/>
      <c r="H101" s="2"/>
      <c r="I101" s="2"/>
      <c r="J101" s="2"/>
      <c r="K101" s="2"/>
      <c r="L101" s="6"/>
      <c r="M101" s="375"/>
      <c r="N101" s="2"/>
      <c r="O101" s="6"/>
      <c r="P101" s="520">
        <f>D100-M100-N100-K100</f>
        <v>5</v>
      </c>
      <c r="Q101" s="6"/>
      <c r="R101" s="375"/>
      <c r="S101" s="213"/>
      <c r="T101" s="213"/>
      <c r="U101" s="23"/>
      <c r="V101" s="223"/>
      <c r="W101" s="517">
        <f>(P100-K100)*V100</f>
        <v>425</v>
      </c>
      <c r="X101" s="289"/>
      <c r="Y101" s="382"/>
      <c r="Z101" s="383"/>
      <c r="AA101" s="383"/>
      <c r="AB101" s="383"/>
      <c r="AC101" s="384"/>
      <c r="AD101" s="122"/>
      <c r="AE101" s="382"/>
      <c r="AF101" s="383"/>
      <c r="AG101" s="383"/>
      <c r="AH101" s="383"/>
      <c r="AI101" s="20"/>
      <c r="AJ101" s="436"/>
      <c r="AK101" s="386"/>
      <c r="AL101" s="378"/>
      <c r="AM101" s="378"/>
      <c r="AN101" s="378"/>
      <c r="AO101" s="289"/>
      <c r="AP101" s="347"/>
      <c r="AQ101" s="347"/>
      <c r="AR101" s="373"/>
      <c r="AS101" s="389"/>
      <c r="AT101" s="386"/>
      <c r="AU101" s="386"/>
      <c r="AV101" s="20"/>
      <c r="AW101" s="518">
        <f>((AC100+AC101)/W101)*100</f>
        <v>98.352941176470594</v>
      </c>
      <c r="AX101" s="378"/>
      <c r="AY101" s="378"/>
      <c r="AZ101" s="378"/>
      <c r="BA101" s="289"/>
      <c r="BB101" s="375"/>
      <c r="BC101" s="2"/>
      <c r="BD101" s="2"/>
    </row>
    <row r="102" spans="2:56" ht="15.75" thickBot="1"/>
    <row r="103" spans="2:56" ht="16.5" thickBot="1">
      <c r="B103" s="17">
        <v>41380</v>
      </c>
      <c r="C103" s="15" t="s">
        <v>0</v>
      </c>
      <c r="D103" s="19">
        <v>8</v>
      </c>
      <c r="E103" s="6"/>
      <c r="F103" s="363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f>SUM(F103:J103)</f>
        <v>0</v>
      </c>
      <c r="L103" s="6"/>
      <c r="M103" s="363">
        <v>0</v>
      </c>
      <c r="N103" s="19">
        <v>1</v>
      </c>
      <c r="O103" s="6"/>
      <c r="P103" s="376">
        <f>D103-(M103+N103)</f>
        <v>7</v>
      </c>
      <c r="Q103" s="6"/>
      <c r="R103" s="375" t="s">
        <v>85</v>
      </c>
      <c r="S103" s="213">
        <v>0.185</v>
      </c>
      <c r="T103" s="213">
        <v>0.185</v>
      </c>
      <c r="U103" s="23">
        <f>S103+T103</f>
        <v>0.37</v>
      </c>
      <c r="V103" s="223">
        <v>85</v>
      </c>
      <c r="W103" s="91">
        <f>P103*V103</f>
        <v>595</v>
      </c>
      <c r="X103" s="6"/>
      <c r="Y103" s="379">
        <v>563</v>
      </c>
      <c r="Z103" s="380">
        <v>563</v>
      </c>
      <c r="AA103" s="380">
        <v>0</v>
      </c>
      <c r="AB103" s="380">
        <v>0</v>
      </c>
      <c r="AC103" s="381">
        <v>563</v>
      </c>
      <c r="AD103" s="197">
        <v>350</v>
      </c>
      <c r="AE103" s="379">
        <v>32</v>
      </c>
      <c r="AF103" s="380">
        <v>31</v>
      </c>
      <c r="AG103" s="380">
        <v>0</v>
      </c>
      <c r="AH103" s="380">
        <v>32</v>
      </c>
      <c r="AI103" s="5"/>
      <c r="AJ103" s="57">
        <f>AC103*U103</f>
        <v>208.31</v>
      </c>
      <c r="AK103" s="171">
        <v>8.3000000000000007</v>
      </c>
      <c r="AL103" s="19">
        <v>7.3</v>
      </c>
      <c r="AM103" s="19">
        <v>0</v>
      </c>
      <c r="AN103" s="91">
        <f>AK103+AM103</f>
        <v>8.3000000000000007</v>
      </c>
      <c r="AO103" s="338" t="e">
        <f>#REF!</f>
        <v>#REF!</v>
      </c>
      <c r="AP103" s="11">
        <v>0</v>
      </c>
      <c r="AQ103" s="11">
        <v>10</v>
      </c>
      <c r="AR103" s="387">
        <f>100- ((AP103+AQ103)/(AC103*2))*100</f>
        <v>99.111900532859678</v>
      </c>
      <c r="AS103" s="388">
        <f>AU100</f>
        <v>178.38000000000002</v>
      </c>
      <c r="AT103" s="172">
        <f>AJ103+AK103+AL103+AM103</f>
        <v>223.91000000000003</v>
      </c>
      <c r="AU103" s="172">
        <f>AS103-AT103</f>
        <v>-45.53</v>
      </c>
      <c r="AV103" s="5"/>
      <c r="AW103" s="57">
        <f>(AC103/W103)*100</f>
        <v>94.621848739495789</v>
      </c>
      <c r="AX103" s="19" t="s">
        <v>59</v>
      </c>
      <c r="AY103" s="91">
        <f>(AK103/(AJ103+AK103))*100</f>
        <v>3.8317713863625875</v>
      </c>
      <c r="AZ103" s="19">
        <f>(AN103/AJ103)*100</f>
        <v>3.9844462579808941</v>
      </c>
      <c r="BA103" s="6"/>
      <c r="BB103" s="363" t="s">
        <v>114</v>
      </c>
      <c r="BC103" s="19" t="s">
        <v>76</v>
      </c>
      <c r="BD103" s="19" t="s">
        <v>76</v>
      </c>
    </row>
    <row r="104" spans="2:56" ht="15.75">
      <c r="B104" s="374" t="s">
        <v>153</v>
      </c>
      <c r="C104" s="2"/>
      <c r="D104" s="2"/>
      <c r="E104" s="6"/>
      <c r="F104" s="375"/>
      <c r="G104" s="2"/>
      <c r="H104" s="2"/>
      <c r="I104" s="2"/>
      <c r="J104" s="2"/>
      <c r="K104" s="2"/>
      <c r="L104" s="6"/>
      <c r="M104" s="375"/>
      <c r="N104" s="2"/>
      <c r="O104" s="6"/>
      <c r="P104" s="520">
        <f>D103-M103-N103-K103</f>
        <v>7</v>
      </c>
      <c r="Q104" s="6"/>
      <c r="R104" s="375" t="s">
        <v>158</v>
      </c>
      <c r="S104" s="213">
        <v>0.126</v>
      </c>
      <c r="T104" s="213">
        <v>0.127</v>
      </c>
      <c r="U104" s="23">
        <f>S104+T104</f>
        <v>0.253</v>
      </c>
      <c r="V104" s="223">
        <v>80</v>
      </c>
      <c r="W104" s="517">
        <f>(P103-K103)*V103</f>
        <v>595</v>
      </c>
      <c r="X104" s="289"/>
      <c r="Y104" s="382"/>
      <c r="Z104" s="383"/>
      <c r="AA104" s="383"/>
      <c r="AB104" s="383"/>
      <c r="AC104" s="384"/>
      <c r="AD104" s="122"/>
      <c r="AE104" s="382"/>
      <c r="AF104" s="383"/>
      <c r="AG104" s="383"/>
      <c r="AH104" s="383"/>
      <c r="AI104" s="20"/>
      <c r="AJ104" s="436"/>
      <c r="AK104" s="386"/>
      <c r="AL104" s="378"/>
      <c r="AM104" s="378"/>
      <c r="AN104" s="378"/>
      <c r="AO104" s="289"/>
      <c r="AP104" s="347"/>
      <c r="AQ104" s="347"/>
      <c r="AR104" s="373"/>
      <c r="AS104" s="389"/>
      <c r="AT104" s="386"/>
      <c r="AU104" s="386"/>
      <c r="AV104" s="20"/>
      <c r="AW104" s="518">
        <f>((AC103+AC104)/W104)*100</f>
        <v>94.621848739495789</v>
      </c>
      <c r="AX104" s="378"/>
      <c r="AY104" s="378"/>
      <c r="AZ104" s="378"/>
      <c r="BA104" s="289"/>
      <c r="BB104" s="375"/>
      <c r="BC104" s="2"/>
      <c r="BD104" s="2"/>
    </row>
    <row r="105" spans="2:56" ht="15.75" thickBot="1"/>
    <row r="106" spans="2:56">
      <c r="B106" s="57" t="s">
        <v>42</v>
      </c>
      <c r="C106" s="58" t="s">
        <v>2</v>
      </c>
      <c r="D106" s="59" t="s">
        <v>2</v>
      </c>
      <c r="E106" s="136"/>
      <c r="F106" s="718" t="s">
        <v>14</v>
      </c>
      <c r="G106" s="719"/>
      <c r="H106" s="719"/>
      <c r="I106" s="719"/>
      <c r="J106" s="719"/>
      <c r="K106" s="720"/>
      <c r="L106" s="19"/>
      <c r="M106" s="721" t="s">
        <v>43</v>
      </c>
      <c r="N106" s="722"/>
      <c r="O106" s="19"/>
      <c r="P106" s="91" t="s">
        <v>12</v>
      </c>
      <c r="Q106" s="136"/>
      <c r="R106" s="91" t="s">
        <v>24</v>
      </c>
      <c r="S106" s="718" t="s">
        <v>44</v>
      </c>
      <c r="T106" s="719"/>
      <c r="U106" s="720"/>
      <c r="V106" s="91" t="s">
        <v>39</v>
      </c>
      <c r="W106" s="137" t="s">
        <v>19</v>
      </c>
      <c r="X106" s="136" t="s">
        <v>10</v>
      </c>
      <c r="Y106" s="723" t="s">
        <v>15</v>
      </c>
      <c r="Z106" s="724"/>
      <c r="AA106" s="724"/>
      <c r="AB106" s="724"/>
      <c r="AC106" s="138" t="s">
        <v>19</v>
      </c>
      <c r="AD106" s="139"/>
      <c r="AE106" s="725" t="s">
        <v>55</v>
      </c>
      <c r="AF106" s="726"/>
      <c r="AG106" s="726"/>
      <c r="AH106" s="140" t="s">
        <v>57</v>
      </c>
      <c r="AI106" s="136"/>
      <c r="AJ106" s="141" t="s">
        <v>51</v>
      </c>
      <c r="AK106" s="142"/>
      <c r="AL106" s="143"/>
      <c r="AM106" s="144"/>
      <c r="AN106" s="91" t="s">
        <v>13</v>
      </c>
      <c r="AO106" s="136"/>
      <c r="AP106" s="743" t="s">
        <v>68</v>
      </c>
      <c r="AQ106" s="744"/>
      <c r="AR106" s="745"/>
      <c r="AS106" s="743" t="s">
        <v>52</v>
      </c>
      <c r="AT106" s="744"/>
      <c r="AU106" s="745"/>
      <c r="AV106" s="136"/>
      <c r="AW106" s="145" t="s">
        <v>32</v>
      </c>
      <c r="AX106" s="137" t="s">
        <v>32</v>
      </c>
      <c r="AY106" s="91" t="s">
        <v>29</v>
      </c>
      <c r="AZ106" s="91" t="s">
        <v>29</v>
      </c>
      <c r="BA106" s="136"/>
      <c r="BB106" s="19" t="s">
        <v>32</v>
      </c>
      <c r="BC106" s="19" t="s">
        <v>10</v>
      </c>
      <c r="BD106" s="146" t="s">
        <v>10</v>
      </c>
    </row>
    <row r="107" spans="2:56" ht="15.75" thickBot="1">
      <c r="B107" s="60" t="s">
        <v>10</v>
      </c>
      <c r="C107" s="49" t="s">
        <v>10</v>
      </c>
      <c r="D107" s="61" t="s">
        <v>12</v>
      </c>
      <c r="E107" s="5"/>
      <c r="F107" s="65" t="s">
        <v>4</v>
      </c>
      <c r="G107" s="65" t="s">
        <v>5</v>
      </c>
      <c r="H107" s="65" t="s">
        <v>6</v>
      </c>
      <c r="I107" s="65" t="s">
        <v>7</v>
      </c>
      <c r="J107" s="65" t="s">
        <v>9</v>
      </c>
      <c r="K107" s="65" t="s">
        <v>13</v>
      </c>
      <c r="L107" s="4"/>
      <c r="M107" s="67" t="s">
        <v>12</v>
      </c>
      <c r="N107" s="68" t="s">
        <v>46</v>
      </c>
      <c r="O107" s="3"/>
      <c r="P107" s="49" t="s">
        <v>3</v>
      </c>
      <c r="Q107" s="5"/>
      <c r="R107" s="49" t="s">
        <v>23</v>
      </c>
      <c r="S107" s="53" t="s">
        <v>16</v>
      </c>
      <c r="T107" s="49" t="s">
        <v>17</v>
      </c>
      <c r="U107" s="49" t="s">
        <v>45</v>
      </c>
      <c r="V107" s="49" t="s">
        <v>63</v>
      </c>
      <c r="W107" s="72" t="s">
        <v>21</v>
      </c>
      <c r="X107" s="5" t="s">
        <v>10</v>
      </c>
      <c r="Y107" s="713" t="s">
        <v>26</v>
      </c>
      <c r="Z107" s="714"/>
      <c r="AA107" s="714"/>
      <c r="AB107" s="715"/>
      <c r="AC107" s="39" t="s">
        <v>13</v>
      </c>
      <c r="AD107" s="8"/>
      <c r="AE107" s="716" t="s">
        <v>56</v>
      </c>
      <c r="AF107" s="717"/>
      <c r="AG107" s="717"/>
      <c r="AH107" s="82" t="s">
        <v>58</v>
      </c>
      <c r="AI107" s="5"/>
      <c r="AJ107" s="48" t="s">
        <v>33</v>
      </c>
      <c r="AK107" s="85" t="s">
        <v>27</v>
      </c>
      <c r="AL107" s="48" t="s">
        <v>35</v>
      </c>
      <c r="AM107" s="48" t="s">
        <v>36</v>
      </c>
      <c r="AN107" s="49" t="s">
        <v>40</v>
      </c>
      <c r="AO107" s="20"/>
      <c r="AP107" s="51"/>
      <c r="AQ107" s="52"/>
      <c r="AR107" s="53"/>
      <c r="AS107" s="51" t="s">
        <v>50</v>
      </c>
      <c r="AT107" s="336" t="s">
        <v>423</v>
      </c>
      <c r="AU107" s="53"/>
      <c r="AV107" s="5"/>
      <c r="AW107" s="76" t="s">
        <v>19</v>
      </c>
      <c r="AX107" s="72" t="s">
        <v>19</v>
      </c>
      <c r="AY107" s="49" t="s">
        <v>37</v>
      </c>
      <c r="AZ107" s="49" t="s">
        <v>38</v>
      </c>
      <c r="BA107" s="5"/>
      <c r="BB107" s="4" t="s">
        <v>19</v>
      </c>
      <c r="BC107" s="4" t="s">
        <v>37</v>
      </c>
      <c r="BD107" s="147" t="s">
        <v>38</v>
      </c>
    </row>
    <row r="108" spans="2:56" ht="15.75" thickBot="1">
      <c r="B108" s="62"/>
      <c r="C108" s="63"/>
      <c r="D108" s="64" t="s">
        <v>10</v>
      </c>
      <c r="E108" s="111"/>
      <c r="F108" s="148"/>
      <c r="G108" s="148"/>
      <c r="H108" s="148"/>
      <c r="I108" s="148" t="s">
        <v>8</v>
      </c>
      <c r="J108" s="148"/>
      <c r="K108" s="148"/>
      <c r="L108" s="16"/>
      <c r="M108" s="104" t="s">
        <v>20</v>
      </c>
      <c r="N108" s="148" t="s">
        <v>11</v>
      </c>
      <c r="O108" s="16"/>
      <c r="P108" s="63" t="s">
        <v>10</v>
      </c>
      <c r="Q108" s="111"/>
      <c r="R108" s="63"/>
      <c r="S108" s="149"/>
      <c r="T108" s="63"/>
      <c r="U108" s="63"/>
      <c r="V108" s="63" t="s">
        <v>18</v>
      </c>
      <c r="W108" s="150" t="s">
        <v>22</v>
      </c>
      <c r="X108" s="111"/>
      <c r="Y108" s="151" t="s">
        <v>16</v>
      </c>
      <c r="Z108" s="151" t="s">
        <v>17</v>
      </c>
      <c r="AA108" s="152" t="s">
        <v>25</v>
      </c>
      <c r="AB108" s="79" t="s">
        <v>28</v>
      </c>
      <c r="AC108" s="153"/>
      <c r="AD108" s="111"/>
      <c r="AE108" s="154" t="s">
        <v>16</v>
      </c>
      <c r="AF108" s="155" t="s">
        <v>17</v>
      </c>
      <c r="AG108" s="80" t="s">
        <v>28</v>
      </c>
      <c r="AH108" s="81" t="s">
        <v>28</v>
      </c>
      <c r="AI108" s="156"/>
      <c r="AJ108" s="63" t="s">
        <v>34</v>
      </c>
      <c r="AK108" s="157" t="s">
        <v>34</v>
      </c>
      <c r="AL108" s="63" t="s">
        <v>34</v>
      </c>
      <c r="AM108" s="63" t="s">
        <v>34</v>
      </c>
      <c r="AN108" s="63" t="s">
        <v>34</v>
      </c>
      <c r="AO108" s="111"/>
      <c r="AP108" s="158" t="s">
        <v>70</v>
      </c>
      <c r="AQ108" s="159" t="s">
        <v>69</v>
      </c>
      <c r="AR108" s="160" t="s">
        <v>71</v>
      </c>
      <c r="AS108" s="161" t="s">
        <v>48</v>
      </c>
      <c r="AT108" s="159" t="s">
        <v>47</v>
      </c>
      <c r="AU108" s="160" t="s">
        <v>49</v>
      </c>
      <c r="AV108" s="111"/>
      <c r="AW108" s="162" t="s">
        <v>29</v>
      </c>
      <c r="AX108" s="150" t="s">
        <v>29</v>
      </c>
      <c r="AY108" s="63"/>
      <c r="AZ108" s="63"/>
      <c r="BA108" s="111"/>
      <c r="BB108" s="163">
        <v>1</v>
      </c>
      <c r="BC108" s="164">
        <v>0</v>
      </c>
      <c r="BD108" s="115" t="s">
        <v>41</v>
      </c>
    </row>
    <row r="109" spans="2:56" ht="16.5" thickBot="1">
      <c r="B109" s="17">
        <v>41380</v>
      </c>
      <c r="C109" s="15" t="s">
        <v>1</v>
      </c>
      <c r="D109" s="19">
        <v>7.5</v>
      </c>
      <c r="E109" s="6"/>
      <c r="F109" s="363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f>SUM(F109:J109)</f>
        <v>0</v>
      </c>
      <c r="L109" s="6"/>
      <c r="M109" s="363">
        <v>2.5</v>
      </c>
      <c r="N109" s="19">
        <v>0</v>
      </c>
      <c r="O109" s="6"/>
      <c r="P109" s="376">
        <f>D109-(M109+N109)</f>
        <v>5</v>
      </c>
      <c r="Q109" s="6"/>
      <c r="R109" s="375" t="s">
        <v>158</v>
      </c>
      <c r="S109" s="213">
        <v>0.126</v>
      </c>
      <c r="T109" s="213">
        <v>0.127</v>
      </c>
      <c r="U109" s="23">
        <f>S109+T109</f>
        <v>0.253</v>
      </c>
      <c r="V109" s="223">
        <v>80</v>
      </c>
      <c r="W109" s="91">
        <f>P109*V109</f>
        <v>400</v>
      </c>
      <c r="X109" s="6"/>
      <c r="Y109" s="379">
        <v>416</v>
      </c>
      <c r="Z109" s="380">
        <v>416</v>
      </c>
      <c r="AA109" s="380">
        <v>0</v>
      </c>
      <c r="AB109" s="380">
        <v>0</v>
      </c>
      <c r="AC109" s="381">
        <v>416</v>
      </c>
      <c r="AD109" s="197">
        <v>350</v>
      </c>
      <c r="AE109" s="379">
        <v>23</v>
      </c>
      <c r="AF109" s="380">
        <v>24</v>
      </c>
      <c r="AG109" s="380">
        <v>0</v>
      </c>
      <c r="AH109" s="380">
        <v>23</v>
      </c>
      <c r="AI109" s="5"/>
      <c r="AJ109" s="57">
        <f>AC109*U109</f>
        <v>105.248</v>
      </c>
      <c r="AK109" s="171">
        <v>6</v>
      </c>
      <c r="AL109" s="19">
        <v>5.3</v>
      </c>
      <c r="AM109" s="19">
        <v>0</v>
      </c>
      <c r="AN109" s="91">
        <f>AK109+AM109</f>
        <v>6</v>
      </c>
      <c r="AO109" s="338" t="e">
        <f>#REF!</f>
        <v>#REF!</v>
      </c>
      <c r="AP109" s="11">
        <v>0</v>
      </c>
      <c r="AQ109" s="11">
        <v>10</v>
      </c>
      <c r="AR109" s="387">
        <f>100- ((AP109+AQ109)/(AC109*2))*100</f>
        <v>98.79807692307692</v>
      </c>
      <c r="AS109" s="388">
        <f>AU94</f>
        <v>308.36300000000006</v>
      </c>
      <c r="AT109" s="172">
        <f>AJ109+AK109+AL109+AM109</f>
        <v>116.548</v>
      </c>
      <c r="AU109" s="172">
        <f>AS109-AT109</f>
        <v>191.81500000000005</v>
      </c>
      <c r="AV109" s="5"/>
      <c r="AW109" s="57">
        <f>(AC109/W109)*100</f>
        <v>104</v>
      </c>
      <c r="AX109" s="19" t="s">
        <v>59</v>
      </c>
      <c r="AY109" s="91">
        <f>(AK109/(AJ109+AK109))*100</f>
        <v>5.3933553861642451</v>
      </c>
      <c r="AZ109" s="19">
        <f>(AN109/AJ109)*100</f>
        <v>5.700820918212222</v>
      </c>
      <c r="BA109" s="6"/>
      <c r="BB109" s="363" t="s">
        <v>75</v>
      </c>
      <c r="BC109" s="19" t="s">
        <v>76</v>
      </c>
      <c r="BD109" s="19" t="s">
        <v>76</v>
      </c>
    </row>
    <row r="110" spans="2:56" ht="15.75">
      <c r="B110" s="374" t="s">
        <v>134</v>
      </c>
      <c r="C110" s="2"/>
      <c r="D110" s="2"/>
      <c r="E110" s="6"/>
      <c r="F110" s="447"/>
      <c r="G110" s="2"/>
      <c r="H110" s="2"/>
      <c r="I110" s="2"/>
      <c r="J110" s="2"/>
      <c r="K110" s="2"/>
      <c r="L110" s="6"/>
      <c r="M110" s="375"/>
      <c r="N110" s="2"/>
      <c r="O110" s="6"/>
      <c r="P110" s="520">
        <f>D109-M109-N109-K109</f>
        <v>5</v>
      </c>
      <c r="Q110" s="6"/>
      <c r="R110" s="375"/>
      <c r="S110" s="213"/>
      <c r="T110" s="213"/>
      <c r="U110" s="23"/>
      <c r="V110" s="223"/>
      <c r="W110" s="517">
        <f>(P109-K109)*V109</f>
        <v>400</v>
      </c>
      <c r="X110" s="289"/>
      <c r="Y110" s="382"/>
      <c r="Z110" s="383"/>
      <c r="AA110" s="383"/>
      <c r="AB110" s="383"/>
      <c r="AC110" s="384"/>
      <c r="AD110" s="122"/>
      <c r="AE110" s="382"/>
      <c r="AF110" s="383"/>
      <c r="AG110" s="383"/>
      <c r="AH110" s="383"/>
      <c r="AI110" s="20"/>
      <c r="AJ110" s="436"/>
      <c r="AK110" s="386"/>
      <c r="AL110" s="378"/>
      <c r="AM110" s="378"/>
      <c r="AN110" s="378"/>
      <c r="AO110" s="289"/>
      <c r="AP110" s="347"/>
      <c r="AQ110" s="347"/>
      <c r="AR110" s="373"/>
      <c r="AS110" s="389"/>
      <c r="AT110" s="386"/>
      <c r="AU110" s="386"/>
      <c r="AV110" s="20"/>
      <c r="AW110" s="518">
        <f>((AC109+AC110)/W110)*100</f>
        <v>104</v>
      </c>
      <c r="AX110" s="378"/>
      <c r="AY110" s="378"/>
      <c r="AZ110" s="378"/>
      <c r="BA110" s="289"/>
      <c r="BB110" s="375"/>
      <c r="BC110" s="2"/>
      <c r="BD110" s="2"/>
    </row>
    <row r="111" spans="2:56" ht="15.75" thickBot="1"/>
    <row r="112" spans="2:56" ht="16.5" thickBot="1">
      <c r="B112" s="17">
        <v>41381</v>
      </c>
      <c r="C112" s="15" t="s">
        <v>0</v>
      </c>
      <c r="D112" s="19">
        <v>8</v>
      </c>
      <c r="E112" s="6"/>
      <c r="F112" s="363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f>SUM(F112:J112)</f>
        <v>0</v>
      </c>
      <c r="L112" s="6"/>
      <c r="M112" s="363">
        <v>0</v>
      </c>
      <c r="N112" s="19">
        <v>0</v>
      </c>
      <c r="O112" s="6"/>
      <c r="P112" s="376">
        <f>D112-(M112+N112)</f>
        <v>8</v>
      </c>
      <c r="Q112" s="6"/>
      <c r="R112" s="375" t="s">
        <v>158</v>
      </c>
      <c r="S112" s="213">
        <v>0.126</v>
      </c>
      <c r="T112" s="213">
        <v>0.127</v>
      </c>
      <c r="U112" s="23">
        <f>S112+T112</f>
        <v>0.253</v>
      </c>
      <c r="V112" s="223">
        <v>80</v>
      </c>
      <c r="W112" s="91">
        <f>P112*V112</f>
        <v>640</v>
      </c>
      <c r="X112" s="6"/>
      <c r="Y112" s="379">
        <v>672</v>
      </c>
      <c r="Z112" s="380">
        <v>672</v>
      </c>
      <c r="AA112" s="380">
        <v>0</v>
      </c>
      <c r="AB112" s="380">
        <v>0</v>
      </c>
      <c r="AC112" s="381">
        <v>672</v>
      </c>
      <c r="AD112" s="197">
        <v>350</v>
      </c>
      <c r="AE112" s="379">
        <v>31</v>
      </c>
      <c r="AF112" s="380">
        <v>31</v>
      </c>
      <c r="AG112" s="380">
        <v>0</v>
      </c>
      <c r="AH112" s="380">
        <v>31</v>
      </c>
      <c r="AI112" s="5"/>
      <c r="AJ112" s="57">
        <f>AC112*U112</f>
        <v>170.01599999999999</v>
      </c>
      <c r="AK112" s="171">
        <v>8</v>
      </c>
      <c r="AL112" s="19">
        <v>8</v>
      </c>
      <c r="AM112" s="19">
        <v>1</v>
      </c>
      <c r="AN112" s="91">
        <f>AK112+AM112</f>
        <v>9</v>
      </c>
      <c r="AO112" s="338" t="e">
        <f>#REF!</f>
        <v>#REF!</v>
      </c>
      <c r="AP112" s="11">
        <v>0</v>
      </c>
      <c r="AQ112" s="11">
        <v>10</v>
      </c>
      <c r="AR112" s="387">
        <f>100- ((AP112+AQ112)/(AC112*2))*100</f>
        <v>99.25595238095238</v>
      </c>
      <c r="AS112" s="388">
        <f>AU109</f>
        <v>191.81500000000005</v>
      </c>
      <c r="AT112" s="172">
        <f>AJ112+AK112+AL112+AM112</f>
        <v>187.01599999999999</v>
      </c>
      <c r="AU112" s="172">
        <f>AS112-AT112</f>
        <v>4.7990000000000634</v>
      </c>
      <c r="AV112" s="5"/>
      <c r="AW112" s="57">
        <f>(AC112/W112)*100</f>
        <v>105</v>
      </c>
      <c r="AX112" s="19" t="s">
        <v>59</v>
      </c>
      <c r="AY112" s="91">
        <f>(AK112/(AJ112+AK112))*100</f>
        <v>4.4939780693870217</v>
      </c>
      <c r="AZ112" s="19">
        <f>(AN112/AJ112)*100</f>
        <v>5.2936194240542074</v>
      </c>
      <c r="BA112" s="6"/>
      <c r="BB112" s="363" t="s">
        <v>97</v>
      </c>
      <c r="BC112" s="19" t="s">
        <v>76</v>
      </c>
      <c r="BD112" s="19" t="s">
        <v>76</v>
      </c>
    </row>
    <row r="113" spans="2:56" ht="15.75">
      <c r="B113" s="374" t="s">
        <v>153</v>
      </c>
      <c r="C113" s="2"/>
      <c r="D113" s="2"/>
      <c r="E113" s="6"/>
      <c r="F113" s="375"/>
      <c r="G113" s="2"/>
      <c r="H113" s="2"/>
      <c r="I113" s="2"/>
      <c r="J113" s="2"/>
      <c r="K113" s="2"/>
      <c r="L113" s="6"/>
      <c r="M113" s="375"/>
      <c r="N113" s="2"/>
      <c r="O113" s="6"/>
      <c r="P113" s="520">
        <f>D112-M112-N112-K112</f>
        <v>8</v>
      </c>
      <c r="Q113" s="6"/>
      <c r="R113" s="375"/>
      <c r="S113" s="213"/>
      <c r="T113" s="213"/>
      <c r="U113" s="23"/>
      <c r="V113" s="223"/>
      <c r="W113" s="517">
        <f>(P112-K112)*V112</f>
        <v>640</v>
      </c>
      <c r="X113" s="289"/>
      <c r="Y113" s="382"/>
      <c r="Z113" s="383"/>
      <c r="AA113" s="383"/>
      <c r="AB113" s="383"/>
      <c r="AC113" s="384"/>
      <c r="AD113" s="122"/>
      <c r="AE113" s="382"/>
      <c r="AF113" s="383"/>
      <c r="AG113" s="383"/>
      <c r="AH113" s="383"/>
      <c r="AI113" s="20"/>
      <c r="AJ113" s="436"/>
      <c r="AK113" s="386"/>
      <c r="AL113" s="378"/>
      <c r="AM113" s="378"/>
      <c r="AN113" s="378"/>
      <c r="AO113" s="289"/>
      <c r="AP113" s="347"/>
      <c r="AQ113" s="347"/>
      <c r="AR113" s="373"/>
      <c r="AS113" s="389"/>
      <c r="AT113" s="386"/>
      <c r="AU113" s="386"/>
      <c r="AV113" s="20"/>
      <c r="AW113" s="518">
        <f>((AC112+AC113)/W113)*100</f>
        <v>105</v>
      </c>
      <c r="AX113" s="378"/>
      <c r="AY113" s="378"/>
      <c r="AZ113" s="378"/>
      <c r="BA113" s="289"/>
      <c r="BB113" s="375"/>
      <c r="BC113" s="2"/>
      <c r="BD113" s="2"/>
    </row>
    <row r="114" spans="2:56" ht="15.75" thickBot="1"/>
    <row r="115" spans="2:56">
      <c r="B115" s="57" t="s">
        <v>42</v>
      </c>
      <c r="C115" s="58" t="s">
        <v>2</v>
      </c>
      <c r="D115" s="59" t="s">
        <v>2</v>
      </c>
      <c r="E115" s="136"/>
      <c r="F115" s="718" t="s">
        <v>14</v>
      </c>
      <c r="G115" s="719"/>
      <c r="H115" s="719"/>
      <c r="I115" s="719"/>
      <c r="J115" s="719"/>
      <c r="K115" s="720"/>
      <c r="L115" s="19"/>
      <c r="M115" s="721" t="s">
        <v>43</v>
      </c>
      <c r="N115" s="722"/>
      <c r="O115" s="19"/>
      <c r="P115" s="91" t="s">
        <v>12</v>
      </c>
      <c r="Q115" s="136"/>
      <c r="R115" s="91" t="s">
        <v>24</v>
      </c>
      <c r="S115" s="718" t="s">
        <v>44</v>
      </c>
      <c r="T115" s="719"/>
      <c r="U115" s="720"/>
      <c r="V115" s="91" t="s">
        <v>39</v>
      </c>
      <c r="W115" s="137" t="s">
        <v>19</v>
      </c>
      <c r="X115" s="136" t="s">
        <v>10</v>
      </c>
      <c r="Y115" s="723" t="s">
        <v>15</v>
      </c>
      <c r="Z115" s="724"/>
      <c r="AA115" s="724"/>
      <c r="AB115" s="724"/>
      <c r="AC115" s="138" t="s">
        <v>19</v>
      </c>
      <c r="AD115" s="139"/>
      <c r="AE115" s="725" t="s">
        <v>55</v>
      </c>
      <c r="AF115" s="726"/>
      <c r="AG115" s="726"/>
      <c r="AH115" s="140" t="s">
        <v>57</v>
      </c>
      <c r="AI115" s="136"/>
      <c r="AJ115" s="141" t="s">
        <v>51</v>
      </c>
      <c r="AK115" s="142"/>
      <c r="AL115" s="143"/>
      <c r="AM115" s="144"/>
      <c r="AN115" s="91" t="s">
        <v>13</v>
      </c>
      <c r="AO115" s="136"/>
      <c r="AP115" s="743" t="s">
        <v>68</v>
      </c>
      <c r="AQ115" s="744"/>
      <c r="AR115" s="745"/>
      <c r="AS115" s="743" t="s">
        <v>52</v>
      </c>
      <c r="AT115" s="744"/>
      <c r="AU115" s="745"/>
      <c r="AV115" s="136"/>
      <c r="AW115" s="145" t="s">
        <v>32</v>
      </c>
      <c r="AX115" s="137" t="s">
        <v>32</v>
      </c>
      <c r="AY115" s="91" t="s">
        <v>29</v>
      </c>
      <c r="AZ115" s="91" t="s">
        <v>29</v>
      </c>
      <c r="BA115" s="136"/>
      <c r="BB115" s="19" t="s">
        <v>32</v>
      </c>
      <c r="BC115" s="19" t="s">
        <v>10</v>
      </c>
      <c r="BD115" s="146" t="s">
        <v>10</v>
      </c>
    </row>
    <row r="116" spans="2:56" ht="15.75" thickBot="1">
      <c r="B116" s="60" t="s">
        <v>10</v>
      </c>
      <c r="C116" s="49" t="s">
        <v>10</v>
      </c>
      <c r="D116" s="61" t="s">
        <v>12</v>
      </c>
      <c r="E116" s="5"/>
      <c r="F116" s="65" t="s">
        <v>4</v>
      </c>
      <c r="G116" s="65" t="s">
        <v>5</v>
      </c>
      <c r="H116" s="65" t="s">
        <v>6</v>
      </c>
      <c r="I116" s="65" t="s">
        <v>7</v>
      </c>
      <c r="J116" s="65" t="s">
        <v>9</v>
      </c>
      <c r="K116" s="65" t="s">
        <v>13</v>
      </c>
      <c r="L116" s="4"/>
      <c r="M116" s="67" t="s">
        <v>12</v>
      </c>
      <c r="N116" s="68" t="s">
        <v>46</v>
      </c>
      <c r="O116" s="3"/>
      <c r="P116" s="49" t="s">
        <v>3</v>
      </c>
      <c r="Q116" s="5"/>
      <c r="R116" s="49" t="s">
        <v>23</v>
      </c>
      <c r="S116" s="53" t="s">
        <v>16</v>
      </c>
      <c r="T116" s="49" t="s">
        <v>17</v>
      </c>
      <c r="U116" s="49" t="s">
        <v>45</v>
      </c>
      <c r="V116" s="49" t="s">
        <v>63</v>
      </c>
      <c r="W116" s="72" t="s">
        <v>21</v>
      </c>
      <c r="X116" s="5" t="s">
        <v>10</v>
      </c>
      <c r="Y116" s="713" t="s">
        <v>26</v>
      </c>
      <c r="Z116" s="714"/>
      <c r="AA116" s="714"/>
      <c r="AB116" s="715"/>
      <c r="AC116" s="39" t="s">
        <v>13</v>
      </c>
      <c r="AD116" s="8"/>
      <c r="AE116" s="716" t="s">
        <v>56</v>
      </c>
      <c r="AF116" s="717"/>
      <c r="AG116" s="717"/>
      <c r="AH116" s="82" t="s">
        <v>58</v>
      </c>
      <c r="AI116" s="5"/>
      <c r="AJ116" s="48" t="s">
        <v>33</v>
      </c>
      <c r="AK116" s="85" t="s">
        <v>27</v>
      </c>
      <c r="AL116" s="48" t="s">
        <v>35</v>
      </c>
      <c r="AM116" s="48" t="s">
        <v>36</v>
      </c>
      <c r="AN116" s="49" t="s">
        <v>40</v>
      </c>
      <c r="AO116" s="20"/>
      <c r="AP116" s="51"/>
      <c r="AQ116" s="52"/>
      <c r="AR116" s="53"/>
      <c r="AS116" s="51" t="s">
        <v>50</v>
      </c>
      <c r="AT116" s="336" t="s">
        <v>391</v>
      </c>
      <c r="AU116" s="53"/>
      <c r="AV116" s="5"/>
      <c r="AW116" s="76" t="s">
        <v>19</v>
      </c>
      <c r="AX116" s="72" t="s">
        <v>19</v>
      </c>
      <c r="AY116" s="49" t="s">
        <v>37</v>
      </c>
      <c r="AZ116" s="49" t="s">
        <v>38</v>
      </c>
      <c r="BA116" s="5"/>
      <c r="BB116" s="4" t="s">
        <v>19</v>
      </c>
      <c r="BC116" s="4" t="s">
        <v>37</v>
      </c>
      <c r="BD116" s="147" t="s">
        <v>38</v>
      </c>
    </row>
    <row r="117" spans="2:56" ht="15.75" thickBot="1">
      <c r="B117" s="62"/>
      <c r="C117" s="63"/>
      <c r="D117" s="64" t="s">
        <v>10</v>
      </c>
      <c r="E117" s="111"/>
      <c r="F117" s="148"/>
      <c r="G117" s="148"/>
      <c r="H117" s="148"/>
      <c r="I117" s="148" t="s">
        <v>8</v>
      </c>
      <c r="J117" s="148"/>
      <c r="K117" s="148"/>
      <c r="L117" s="16"/>
      <c r="M117" s="104" t="s">
        <v>20</v>
      </c>
      <c r="N117" s="148" t="s">
        <v>11</v>
      </c>
      <c r="O117" s="16"/>
      <c r="P117" s="63" t="s">
        <v>10</v>
      </c>
      <c r="Q117" s="111"/>
      <c r="R117" s="63"/>
      <c r="S117" s="149"/>
      <c r="T117" s="63"/>
      <c r="U117" s="63"/>
      <c r="V117" s="63" t="s">
        <v>18</v>
      </c>
      <c r="W117" s="150" t="s">
        <v>22</v>
      </c>
      <c r="X117" s="111"/>
      <c r="Y117" s="151" t="s">
        <v>16</v>
      </c>
      <c r="Z117" s="151" t="s">
        <v>17</v>
      </c>
      <c r="AA117" s="152" t="s">
        <v>25</v>
      </c>
      <c r="AB117" s="79" t="s">
        <v>28</v>
      </c>
      <c r="AC117" s="153"/>
      <c r="AD117" s="111"/>
      <c r="AE117" s="154" t="s">
        <v>16</v>
      </c>
      <c r="AF117" s="155" t="s">
        <v>17</v>
      </c>
      <c r="AG117" s="80" t="s">
        <v>28</v>
      </c>
      <c r="AH117" s="81" t="s">
        <v>28</v>
      </c>
      <c r="AI117" s="156"/>
      <c r="AJ117" s="63" t="s">
        <v>34</v>
      </c>
      <c r="AK117" s="157" t="s">
        <v>34</v>
      </c>
      <c r="AL117" s="63" t="s">
        <v>34</v>
      </c>
      <c r="AM117" s="63" t="s">
        <v>34</v>
      </c>
      <c r="AN117" s="63" t="s">
        <v>34</v>
      </c>
      <c r="AO117" s="111"/>
      <c r="AP117" s="158" t="s">
        <v>70</v>
      </c>
      <c r="AQ117" s="159" t="s">
        <v>69</v>
      </c>
      <c r="AR117" s="160" t="s">
        <v>71</v>
      </c>
      <c r="AS117" s="161" t="s">
        <v>48</v>
      </c>
      <c r="AT117" s="159" t="s">
        <v>47</v>
      </c>
      <c r="AU117" s="160" t="s">
        <v>49</v>
      </c>
      <c r="AV117" s="111"/>
      <c r="AW117" s="162" t="s">
        <v>29</v>
      </c>
      <c r="AX117" s="150" t="s">
        <v>29</v>
      </c>
      <c r="AY117" s="63"/>
      <c r="AZ117" s="63"/>
      <c r="BA117" s="111"/>
      <c r="BB117" s="163">
        <v>1</v>
      </c>
      <c r="BC117" s="164">
        <v>0</v>
      </c>
      <c r="BD117" s="115" t="s">
        <v>41</v>
      </c>
    </row>
    <row r="118" spans="2:56" ht="16.5" thickBot="1">
      <c r="B118" s="17">
        <v>41381</v>
      </c>
      <c r="C118" s="15" t="s">
        <v>1</v>
      </c>
      <c r="D118" s="19">
        <v>7.5</v>
      </c>
      <c r="E118" s="6"/>
      <c r="F118" s="363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f>SUM(F118:J118)</f>
        <v>0</v>
      </c>
      <c r="L118" s="6"/>
      <c r="M118" s="363">
        <v>2.5</v>
      </c>
      <c r="N118" s="19">
        <v>2</v>
      </c>
      <c r="O118" s="6"/>
      <c r="P118" s="376">
        <f>D118-(M118+N118)</f>
        <v>3</v>
      </c>
      <c r="Q118" s="6"/>
      <c r="R118" s="375" t="s">
        <v>204</v>
      </c>
      <c r="S118" s="213">
        <v>0.373</v>
      </c>
      <c r="T118" s="213">
        <v>0.373</v>
      </c>
      <c r="U118" s="23">
        <f>S118+T118</f>
        <v>0.746</v>
      </c>
      <c r="V118" s="223">
        <v>60</v>
      </c>
      <c r="W118" s="91">
        <f>P118*V118</f>
        <v>180</v>
      </c>
      <c r="X118" s="6"/>
      <c r="Y118" s="379">
        <v>115</v>
      </c>
      <c r="Z118" s="380">
        <v>115</v>
      </c>
      <c r="AA118" s="380">
        <v>0</v>
      </c>
      <c r="AB118" s="380">
        <v>0</v>
      </c>
      <c r="AC118" s="381">
        <v>115</v>
      </c>
      <c r="AD118" s="197">
        <v>350</v>
      </c>
      <c r="AE118" s="379">
        <v>10</v>
      </c>
      <c r="AF118" s="380">
        <v>10</v>
      </c>
      <c r="AG118" s="380">
        <v>0</v>
      </c>
      <c r="AH118" s="380">
        <v>10</v>
      </c>
      <c r="AI118" s="5"/>
      <c r="AJ118" s="57">
        <f>AC118*U118</f>
        <v>85.79</v>
      </c>
      <c r="AK118" s="171">
        <v>7.3</v>
      </c>
      <c r="AL118" s="19">
        <v>6</v>
      </c>
      <c r="AM118" s="19">
        <v>0</v>
      </c>
      <c r="AN118" s="91">
        <f>AK118+AM118</f>
        <v>7.3</v>
      </c>
      <c r="AO118" s="338" t="e">
        <f>#REF!</f>
        <v>#REF!</v>
      </c>
      <c r="AP118" s="11">
        <v>0</v>
      </c>
      <c r="AQ118" s="11">
        <v>10</v>
      </c>
      <c r="AR118" s="387">
        <f>100- ((AP118+AQ118)/(AC118*2))*100</f>
        <v>95.652173913043484</v>
      </c>
      <c r="AS118" s="388">
        <v>789</v>
      </c>
      <c r="AT118" s="172">
        <f>AJ118+AK118+AL118+AM118</f>
        <v>99.09</v>
      </c>
      <c r="AU118" s="172">
        <f>AS118-AT118</f>
        <v>689.91</v>
      </c>
      <c r="AV118" s="5"/>
      <c r="AW118" s="57">
        <f>(AC118/W118)*100</f>
        <v>63.888888888888886</v>
      </c>
      <c r="AX118" s="19" t="s">
        <v>59</v>
      </c>
      <c r="AY118" s="91">
        <f>(AK118/(AJ118+AK118))*100</f>
        <v>7.8418734557954659</v>
      </c>
      <c r="AZ118" s="19">
        <f>(AN118/AJ118)*100</f>
        <v>8.5091502506119596</v>
      </c>
      <c r="BA118" s="6"/>
      <c r="BB118" s="363" t="s">
        <v>76</v>
      </c>
      <c r="BC118" s="19" t="s">
        <v>76</v>
      </c>
      <c r="BD118" s="19" t="s">
        <v>76</v>
      </c>
    </row>
    <row r="119" spans="2:56" ht="15.75">
      <c r="B119" s="374" t="s">
        <v>134</v>
      </c>
      <c r="C119" s="2"/>
      <c r="D119" s="2"/>
      <c r="E119" s="6"/>
      <c r="F119" s="447"/>
      <c r="G119" s="2"/>
      <c r="H119" s="2"/>
      <c r="I119" s="2"/>
      <c r="J119" s="2"/>
      <c r="K119" s="2"/>
      <c r="L119" s="6"/>
      <c r="M119" s="375"/>
      <c r="N119" s="2"/>
      <c r="O119" s="6"/>
      <c r="P119" s="520">
        <f>D118-M118-N118-K118</f>
        <v>3</v>
      </c>
      <c r="Q119" s="6"/>
      <c r="R119" s="375" t="s">
        <v>158</v>
      </c>
      <c r="S119" s="213">
        <v>0.126</v>
      </c>
      <c r="T119" s="213">
        <v>0.127</v>
      </c>
      <c r="U119" s="23">
        <f>S119+T119</f>
        <v>0.253</v>
      </c>
      <c r="V119" s="223">
        <v>80</v>
      </c>
      <c r="W119" s="517">
        <f>(P118-K118)*V118</f>
        <v>180</v>
      </c>
      <c r="X119" s="289"/>
      <c r="Y119" s="382"/>
      <c r="Z119" s="383"/>
      <c r="AA119" s="383"/>
      <c r="AB119" s="383"/>
      <c r="AC119" s="384">
        <v>80</v>
      </c>
      <c r="AD119" s="122"/>
      <c r="AE119" s="382"/>
      <c r="AF119" s="383"/>
      <c r="AG119" s="383"/>
      <c r="AH119" s="383"/>
      <c r="AI119" s="20"/>
      <c r="AJ119" s="436"/>
      <c r="AK119" s="386"/>
      <c r="AL119" s="378"/>
      <c r="AM119" s="378"/>
      <c r="AN119" s="378"/>
      <c r="AO119" s="289"/>
      <c r="AP119" s="347"/>
      <c r="AQ119" s="347"/>
      <c r="AR119" s="373"/>
      <c r="AS119" s="389"/>
      <c r="AT119" s="386"/>
      <c r="AU119" s="386"/>
      <c r="AV119" s="20"/>
      <c r="AW119" s="518">
        <f>((AC118+AC119)/W119)*100</f>
        <v>108.33333333333333</v>
      </c>
      <c r="AX119" s="378"/>
      <c r="AY119" s="378"/>
      <c r="AZ119" s="378"/>
      <c r="BA119" s="289"/>
      <c r="BB119" s="375"/>
      <c r="BC119" s="2"/>
      <c r="BD119" s="2"/>
    </row>
    <row r="120" spans="2:56" ht="15.75" thickBot="1"/>
    <row r="121" spans="2:56" ht="16.5" thickBot="1">
      <c r="B121" s="17">
        <v>41382</v>
      </c>
      <c r="C121" s="15" t="s">
        <v>0</v>
      </c>
      <c r="D121" s="19">
        <v>8</v>
      </c>
      <c r="E121" s="6"/>
      <c r="F121" s="363">
        <v>1</v>
      </c>
      <c r="G121" s="19">
        <v>0</v>
      </c>
      <c r="H121" s="19">
        <v>0</v>
      </c>
      <c r="I121" s="19">
        <v>0</v>
      </c>
      <c r="J121" s="19">
        <v>0</v>
      </c>
      <c r="K121" s="19">
        <f>SUM(F121:J121)</f>
        <v>1</v>
      </c>
      <c r="L121" s="6"/>
      <c r="M121" s="363">
        <v>0</v>
      </c>
      <c r="N121" s="19">
        <v>0</v>
      </c>
      <c r="O121" s="6"/>
      <c r="P121" s="376">
        <f>D121-(M121+N121)</f>
        <v>8</v>
      </c>
      <c r="Q121" s="6"/>
      <c r="R121" s="375" t="s">
        <v>204</v>
      </c>
      <c r="S121" s="213">
        <v>0.36199999999999999</v>
      </c>
      <c r="T121" s="213">
        <v>0.36499999999999999</v>
      </c>
      <c r="U121" s="23">
        <f>S121+T121</f>
        <v>0.72699999999999998</v>
      </c>
      <c r="V121" s="223">
        <v>60</v>
      </c>
      <c r="W121" s="91">
        <f>P121*V121</f>
        <v>480</v>
      </c>
      <c r="X121" s="6"/>
      <c r="Y121" s="379">
        <v>306</v>
      </c>
      <c r="Z121" s="380">
        <v>306</v>
      </c>
      <c r="AA121" s="380">
        <v>0</v>
      </c>
      <c r="AB121" s="380">
        <v>0</v>
      </c>
      <c r="AC121" s="381">
        <v>306</v>
      </c>
      <c r="AD121" s="197">
        <v>350</v>
      </c>
      <c r="AE121" s="379">
        <v>23</v>
      </c>
      <c r="AF121" s="380">
        <v>22</v>
      </c>
      <c r="AG121" s="380">
        <v>0</v>
      </c>
      <c r="AH121" s="380">
        <v>22</v>
      </c>
      <c r="AI121" s="5"/>
      <c r="AJ121" s="57">
        <f>AC121*U121</f>
        <v>222.46199999999999</v>
      </c>
      <c r="AK121" s="171">
        <v>20</v>
      </c>
      <c r="AL121" s="19">
        <v>9</v>
      </c>
      <c r="AM121" s="19">
        <v>2</v>
      </c>
      <c r="AN121" s="91">
        <f>AK121+AM121</f>
        <v>22</v>
      </c>
      <c r="AO121" s="338" t="e">
        <f>#REF!</f>
        <v>#REF!</v>
      </c>
      <c r="AP121" s="11">
        <v>0</v>
      </c>
      <c r="AQ121" s="11">
        <v>10</v>
      </c>
      <c r="AR121" s="387">
        <f>100- ((AP121+AQ121)/(AC121*2))*100</f>
        <v>98.366013071895424</v>
      </c>
      <c r="AS121" s="388">
        <f>AU118</f>
        <v>689.91</v>
      </c>
      <c r="AT121" s="172">
        <f>AJ121+AK121+AL121+AM121</f>
        <v>253.46199999999999</v>
      </c>
      <c r="AU121" s="172">
        <f>AS121-AT121</f>
        <v>436.44799999999998</v>
      </c>
      <c r="AV121" s="5"/>
      <c r="AW121" s="57">
        <f>(AC121/W121)*100</f>
        <v>63.749999999999993</v>
      </c>
      <c r="AX121" s="19" t="s">
        <v>59</v>
      </c>
      <c r="AY121" s="91">
        <f>(AK121/(AJ121+AK121))*100</f>
        <v>8.2487152625978517</v>
      </c>
      <c r="AZ121" s="19">
        <f>(AN121/AJ121)*100</f>
        <v>9.8893294135627663</v>
      </c>
      <c r="BA121" s="6"/>
      <c r="BB121" s="363" t="s">
        <v>76</v>
      </c>
      <c r="BC121" s="19" t="s">
        <v>76</v>
      </c>
      <c r="BD121" s="19" t="s">
        <v>76</v>
      </c>
    </row>
    <row r="122" spans="2:56" ht="15.75">
      <c r="B122" s="374" t="s">
        <v>153</v>
      </c>
      <c r="C122" s="2"/>
      <c r="D122" s="2"/>
      <c r="E122" s="6"/>
      <c r="F122" s="375"/>
      <c r="G122" s="2"/>
      <c r="H122" s="2"/>
      <c r="I122" s="2"/>
      <c r="J122" s="2"/>
      <c r="K122" s="2"/>
      <c r="L122" s="6"/>
      <c r="M122" s="375"/>
      <c r="N122" s="2"/>
      <c r="O122" s="6"/>
      <c r="P122" s="520">
        <f>D121-M121-N121-K121</f>
        <v>7</v>
      </c>
      <c r="Q122" s="6"/>
      <c r="R122" s="375"/>
      <c r="S122" s="213"/>
      <c r="T122" s="213"/>
      <c r="U122" s="23"/>
      <c r="V122" s="223"/>
      <c r="W122" s="517">
        <f>(P121-K121)*V121</f>
        <v>420</v>
      </c>
      <c r="X122" s="289"/>
      <c r="Y122" s="382"/>
      <c r="Z122" s="383"/>
      <c r="AA122" s="383"/>
      <c r="AB122" s="383"/>
      <c r="AC122" s="384"/>
      <c r="AD122" s="122"/>
      <c r="AE122" s="382"/>
      <c r="AF122" s="383"/>
      <c r="AG122" s="383"/>
      <c r="AH122" s="383"/>
      <c r="AI122" s="20"/>
      <c r="AJ122" s="436"/>
      <c r="AK122" s="386"/>
      <c r="AL122" s="378"/>
      <c r="AM122" s="378"/>
      <c r="AN122" s="378"/>
      <c r="AO122" s="289"/>
      <c r="AP122" s="347"/>
      <c r="AQ122" s="347"/>
      <c r="AR122" s="373"/>
      <c r="AS122" s="389"/>
      <c r="AT122" s="386"/>
      <c r="AU122" s="386"/>
      <c r="AV122" s="20"/>
      <c r="AW122" s="518">
        <f>((AC121+AC122)/W122)*100</f>
        <v>72.857142857142847</v>
      </c>
      <c r="AX122" s="378"/>
      <c r="AY122" s="378"/>
      <c r="AZ122" s="378"/>
      <c r="BA122" s="289"/>
      <c r="BB122" s="375"/>
      <c r="BC122" s="2"/>
      <c r="BD122" s="2"/>
    </row>
    <row r="123" spans="2:56" ht="15.75" thickBot="1"/>
    <row r="124" spans="2:56">
      <c r="B124" s="57" t="s">
        <v>42</v>
      </c>
      <c r="C124" s="58" t="s">
        <v>2</v>
      </c>
      <c r="D124" s="59" t="s">
        <v>2</v>
      </c>
      <c r="E124" s="136"/>
      <c r="F124" s="718" t="s">
        <v>14</v>
      </c>
      <c r="G124" s="719"/>
      <c r="H124" s="719"/>
      <c r="I124" s="719"/>
      <c r="J124" s="719"/>
      <c r="K124" s="720"/>
      <c r="L124" s="19"/>
      <c r="M124" s="721" t="s">
        <v>43</v>
      </c>
      <c r="N124" s="722"/>
      <c r="O124" s="19"/>
      <c r="P124" s="91" t="s">
        <v>12</v>
      </c>
      <c r="Q124" s="136"/>
      <c r="R124" s="91" t="s">
        <v>24</v>
      </c>
      <c r="S124" s="718" t="s">
        <v>44</v>
      </c>
      <c r="T124" s="719"/>
      <c r="U124" s="720"/>
      <c r="V124" s="91" t="s">
        <v>39</v>
      </c>
      <c r="W124" s="137" t="s">
        <v>19</v>
      </c>
      <c r="X124" s="136" t="s">
        <v>10</v>
      </c>
      <c r="Y124" s="723" t="s">
        <v>15</v>
      </c>
      <c r="Z124" s="724"/>
      <c r="AA124" s="724"/>
      <c r="AB124" s="724"/>
      <c r="AC124" s="138" t="s">
        <v>19</v>
      </c>
      <c r="AD124" s="139"/>
      <c r="AE124" s="725" t="s">
        <v>55</v>
      </c>
      <c r="AF124" s="726"/>
      <c r="AG124" s="726"/>
      <c r="AH124" s="140" t="s">
        <v>57</v>
      </c>
      <c r="AI124" s="136"/>
      <c r="AJ124" s="141" t="s">
        <v>51</v>
      </c>
      <c r="AK124" s="142"/>
      <c r="AL124" s="143"/>
      <c r="AM124" s="144"/>
      <c r="AN124" s="91" t="s">
        <v>13</v>
      </c>
      <c r="AO124" s="136"/>
      <c r="AP124" s="743" t="s">
        <v>68</v>
      </c>
      <c r="AQ124" s="744"/>
      <c r="AR124" s="745"/>
      <c r="AS124" s="743" t="s">
        <v>52</v>
      </c>
      <c r="AT124" s="744"/>
      <c r="AU124" s="745"/>
      <c r="AV124" s="136"/>
      <c r="AW124" s="145" t="s">
        <v>32</v>
      </c>
      <c r="AX124" s="137" t="s">
        <v>32</v>
      </c>
      <c r="AY124" s="91" t="s">
        <v>29</v>
      </c>
      <c r="AZ124" s="91" t="s">
        <v>29</v>
      </c>
      <c r="BA124" s="136"/>
      <c r="BB124" s="19" t="s">
        <v>32</v>
      </c>
      <c r="BC124" s="19" t="s">
        <v>10</v>
      </c>
      <c r="BD124" s="146" t="s">
        <v>10</v>
      </c>
    </row>
    <row r="125" spans="2:56" ht="15.75" thickBot="1">
      <c r="B125" s="60" t="s">
        <v>10</v>
      </c>
      <c r="C125" s="49" t="s">
        <v>10</v>
      </c>
      <c r="D125" s="61" t="s">
        <v>12</v>
      </c>
      <c r="E125" s="5"/>
      <c r="F125" s="65" t="s">
        <v>4</v>
      </c>
      <c r="G125" s="65" t="s">
        <v>5</v>
      </c>
      <c r="H125" s="65" t="s">
        <v>6</v>
      </c>
      <c r="I125" s="65" t="s">
        <v>7</v>
      </c>
      <c r="J125" s="65" t="s">
        <v>9</v>
      </c>
      <c r="K125" s="65" t="s">
        <v>13</v>
      </c>
      <c r="L125" s="4"/>
      <c r="M125" s="67" t="s">
        <v>12</v>
      </c>
      <c r="N125" s="68" t="s">
        <v>46</v>
      </c>
      <c r="O125" s="3"/>
      <c r="P125" s="49" t="s">
        <v>3</v>
      </c>
      <c r="Q125" s="5"/>
      <c r="R125" s="49" t="s">
        <v>23</v>
      </c>
      <c r="S125" s="53" t="s">
        <v>16</v>
      </c>
      <c r="T125" s="49" t="s">
        <v>17</v>
      </c>
      <c r="U125" s="49" t="s">
        <v>45</v>
      </c>
      <c r="V125" s="49" t="s">
        <v>63</v>
      </c>
      <c r="W125" s="72" t="s">
        <v>21</v>
      </c>
      <c r="X125" s="5" t="s">
        <v>10</v>
      </c>
      <c r="Y125" s="713" t="s">
        <v>26</v>
      </c>
      <c r="Z125" s="714"/>
      <c r="AA125" s="714"/>
      <c r="AB125" s="715"/>
      <c r="AC125" s="39" t="s">
        <v>13</v>
      </c>
      <c r="AD125" s="8"/>
      <c r="AE125" s="716" t="s">
        <v>56</v>
      </c>
      <c r="AF125" s="717"/>
      <c r="AG125" s="717"/>
      <c r="AH125" s="82" t="s">
        <v>58</v>
      </c>
      <c r="AI125" s="5"/>
      <c r="AJ125" s="48" t="s">
        <v>33</v>
      </c>
      <c r="AK125" s="85" t="s">
        <v>27</v>
      </c>
      <c r="AL125" s="48" t="s">
        <v>35</v>
      </c>
      <c r="AM125" s="48" t="s">
        <v>36</v>
      </c>
      <c r="AN125" s="49" t="s">
        <v>40</v>
      </c>
      <c r="AO125" s="20"/>
      <c r="AP125" s="51"/>
      <c r="AQ125" s="52"/>
      <c r="AR125" s="53"/>
      <c r="AS125" s="51" t="s">
        <v>50</v>
      </c>
      <c r="AT125" s="336" t="s">
        <v>414</v>
      </c>
      <c r="AU125" s="53"/>
      <c r="AV125" s="5"/>
      <c r="AW125" s="76" t="s">
        <v>19</v>
      </c>
      <c r="AX125" s="72" t="s">
        <v>19</v>
      </c>
      <c r="AY125" s="49" t="s">
        <v>37</v>
      </c>
      <c r="AZ125" s="49" t="s">
        <v>38</v>
      </c>
      <c r="BA125" s="5"/>
      <c r="BB125" s="4" t="s">
        <v>19</v>
      </c>
      <c r="BC125" s="4" t="s">
        <v>37</v>
      </c>
      <c r="BD125" s="147" t="s">
        <v>38</v>
      </c>
    </row>
    <row r="126" spans="2:56" ht="15.75" thickBot="1">
      <c r="B126" s="62"/>
      <c r="C126" s="63"/>
      <c r="D126" s="64" t="s">
        <v>10</v>
      </c>
      <c r="E126" s="111"/>
      <c r="F126" s="148"/>
      <c r="G126" s="148"/>
      <c r="H126" s="148"/>
      <c r="I126" s="148" t="s">
        <v>8</v>
      </c>
      <c r="J126" s="148"/>
      <c r="K126" s="148"/>
      <c r="L126" s="16"/>
      <c r="M126" s="104" t="s">
        <v>20</v>
      </c>
      <c r="N126" s="148" t="s">
        <v>11</v>
      </c>
      <c r="O126" s="16"/>
      <c r="P126" s="63" t="s">
        <v>10</v>
      </c>
      <c r="Q126" s="111"/>
      <c r="R126" s="63"/>
      <c r="S126" s="149"/>
      <c r="T126" s="63"/>
      <c r="U126" s="63"/>
      <c r="V126" s="63" t="s">
        <v>18</v>
      </c>
      <c r="W126" s="150" t="s">
        <v>22</v>
      </c>
      <c r="X126" s="111"/>
      <c r="Y126" s="151" t="s">
        <v>16</v>
      </c>
      <c r="Z126" s="151" t="s">
        <v>17</v>
      </c>
      <c r="AA126" s="152" t="s">
        <v>25</v>
      </c>
      <c r="AB126" s="79" t="s">
        <v>28</v>
      </c>
      <c r="AC126" s="153"/>
      <c r="AD126" s="111"/>
      <c r="AE126" s="154" t="s">
        <v>16</v>
      </c>
      <c r="AF126" s="155" t="s">
        <v>17</v>
      </c>
      <c r="AG126" s="80" t="s">
        <v>28</v>
      </c>
      <c r="AH126" s="81" t="s">
        <v>28</v>
      </c>
      <c r="AI126" s="156"/>
      <c r="AJ126" s="63" t="s">
        <v>34</v>
      </c>
      <c r="AK126" s="157" t="s">
        <v>34</v>
      </c>
      <c r="AL126" s="63" t="s">
        <v>34</v>
      </c>
      <c r="AM126" s="63" t="s">
        <v>34</v>
      </c>
      <c r="AN126" s="63" t="s">
        <v>34</v>
      </c>
      <c r="AO126" s="111"/>
      <c r="AP126" s="158" t="s">
        <v>70</v>
      </c>
      <c r="AQ126" s="159" t="s">
        <v>69</v>
      </c>
      <c r="AR126" s="160" t="s">
        <v>71</v>
      </c>
      <c r="AS126" s="161" t="s">
        <v>48</v>
      </c>
      <c r="AT126" s="159" t="s">
        <v>47</v>
      </c>
      <c r="AU126" s="160" t="s">
        <v>49</v>
      </c>
      <c r="AV126" s="111"/>
      <c r="AW126" s="162" t="s">
        <v>29</v>
      </c>
      <c r="AX126" s="150" t="s">
        <v>29</v>
      </c>
      <c r="AY126" s="63"/>
      <c r="AZ126" s="63"/>
      <c r="BA126" s="111"/>
      <c r="BB126" s="163">
        <v>1</v>
      </c>
      <c r="BC126" s="164">
        <v>0</v>
      </c>
      <c r="BD126" s="115" t="s">
        <v>41</v>
      </c>
    </row>
    <row r="127" spans="2:56" ht="16.5" thickBot="1">
      <c r="B127" s="17">
        <v>41382</v>
      </c>
      <c r="C127" s="15" t="s">
        <v>1</v>
      </c>
      <c r="D127" s="19">
        <v>7.5</v>
      </c>
      <c r="E127" s="6"/>
      <c r="F127" s="363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f>SUM(F127:J127)</f>
        <v>0</v>
      </c>
      <c r="L127" s="6"/>
      <c r="M127" s="363">
        <v>2.5</v>
      </c>
      <c r="N127" s="19">
        <v>2.5</v>
      </c>
      <c r="O127" s="6"/>
      <c r="P127" s="376">
        <f>D127-(M127+N127)</f>
        <v>2.5</v>
      </c>
      <c r="Q127" s="6"/>
      <c r="R127" s="375" t="s">
        <v>111</v>
      </c>
      <c r="S127" s="213">
        <v>0.11799999999999999</v>
      </c>
      <c r="T127" s="213">
        <v>0.121</v>
      </c>
      <c r="U127" s="23">
        <f>S127+T127</f>
        <v>0.23899999999999999</v>
      </c>
      <c r="V127" s="223">
        <v>70</v>
      </c>
      <c r="W127" s="91">
        <f>P127*V127</f>
        <v>175</v>
      </c>
      <c r="X127" s="6"/>
      <c r="Y127" s="379">
        <v>187</v>
      </c>
      <c r="Z127" s="380">
        <v>187</v>
      </c>
      <c r="AA127" s="380">
        <v>0</v>
      </c>
      <c r="AB127" s="380">
        <v>0</v>
      </c>
      <c r="AC127" s="381">
        <v>187</v>
      </c>
      <c r="AD127" s="197">
        <v>350</v>
      </c>
      <c r="AE127" s="379">
        <v>37</v>
      </c>
      <c r="AF127" s="380">
        <v>38</v>
      </c>
      <c r="AG127" s="380">
        <v>0</v>
      </c>
      <c r="AH127" s="380">
        <v>37</v>
      </c>
      <c r="AI127" s="5"/>
      <c r="AJ127" s="57">
        <f>AC127*U127</f>
        <v>44.692999999999998</v>
      </c>
      <c r="AK127" s="171">
        <v>9</v>
      </c>
      <c r="AL127" s="19">
        <v>9</v>
      </c>
      <c r="AM127" s="19">
        <v>0</v>
      </c>
      <c r="AN127" s="91">
        <f>AK127+AM127</f>
        <v>9</v>
      </c>
      <c r="AO127" s="338" t="e">
        <f>#REF!</f>
        <v>#REF!</v>
      </c>
      <c r="AP127" s="11">
        <v>0</v>
      </c>
      <c r="AQ127" s="11">
        <v>10</v>
      </c>
      <c r="AR127" s="387">
        <f>100- ((AP127+AQ127)/(AC127*2))*100</f>
        <v>97.326203208556151</v>
      </c>
      <c r="AS127" s="388">
        <v>688</v>
      </c>
      <c r="AT127" s="172">
        <f>AJ127+AK127+AL127+AM127</f>
        <v>62.692999999999998</v>
      </c>
      <c r="AU127" s="172">
        <f>AS127-AT127</f>
        <v>625.30700000000002</v>
      </c>
      <c r="AV127" s="5"/>
      <c r="AW127" s="57">
        <f>(AC127/W127)*100</f>
        <v>106.85714285714285</v>
      </c>
      <c r="AX127" s="19" t="s">
        <v>59</v>
      </c>
      <c r="AY127" s="91">
        <f>(AK127/(AJ127+AK127))*100</f>
        <v>16.761961521986109</v>
      </c>
      <c r="AZ127" s="19">
        <f>(AN127/AJ127)*100</f>
        <v>20.137381692882556</v>
      </c>
      <c r="BA127" s="6"/>
      <c r="BB127" s="363" t="s">
        <v>75</v>
      </c>
      <c r="BC127" s="19" t="s">
        <v>76</v>
      </c>
      <c r="BD127" s="19" t="s">
        <v>76</v>
      </c>
    </row>
    <row r="128" spans="2:56" ht="15.75">
      <c r="B128" s="374" t="s">
        <v>134</v>
      </c>
      <c r="C128" s="2"/>
      <c r="D128" s="2"/>
      <c r="E128" s="6"/>
      <c r="F128" s="447"/>
      <c r="G128" s="2"/>
      <c r="H128" s="2"/>
      <c r="I128" s="2"/>
      <c r="J128" s="2"/>
      <c r="K128" s="2"/>
      <c r="L128" s="6"/>
      <c r="M128" s="375"/>
      <c r="N128" s="2"/>
      <c r="O128" s="6"/>
      <c r="P128" s="520">
        <f>D127-M127-N127-K127</f>
        <v>2.5</v>
      </c>
      <c r="Q128" s="6"/>
      <c r="R128" s="375"/>
      <c r="S128" s="213"/>
      <c r="T128" s="213"/>
      <c r="U128" s="23"/>
      <c r="V128" s="223"/>
      <c r="W128" s="517">
        <f>(P127-K127)*V127</f>
        <v>175</v>
      </c>
      <c r="X128" s="289"/>
      <c r="Y128" s="382"/>
      <c r="Z128" s="383"/>
      <c r="AA128" s="383"/>
      <c r="AB128" s="383"/>
      <c r="AC128" s="384"/>
      <c r="AD128" s="122"/>
      <c r="AE128" s="382"/>
      <c r="AF128" s="383"/>
      <c r="AG128" s="383"/>
      <c r="AH128" s="383"/>
      <c r="AI128" s="20"/>
      <c r="AJ128" s="436"/>
      <c r="AK128" s="386"/>
      <c r="AL128" s="378"/>
      <c r="AM128" s="378"/>
      <c r="AN128" s="378"/>
      <c r="AO128" s="289"/>
      <c r="AP128" s="347"/>
      <c r="AQ128" s="347"/>
      <c r="AR128" s="373"/>
      <c r="AS128" s="389"/>
      <c r="AT128" s="386"/>
      <c r="AU128" s="386"/>
      <c r="AV128" s="20"/>
      <c r="AW128" s="518">
        <f>((AC127+AC128)/W128)*100</f>
        <v>106.85714285714285</v>
      </c>
      <c r="AX128" s="378"/>
      <c r="AY128" s="378"/>
      <c r="AZ128" s="378"/>
      <c r="BA128" s="289"/>
      <c r="BB128" s="375"/>
      <c r="BC128" s="2"/>
      <c r="BD128" s="2"/>
    </row>
    <row r="129" spans="2:56" ht="15.75" thickBot="1"/>
    <row r="130" spans="2:56" ht="16.5" thickBot="1">
      <c r="B130" s="17">
        <v>41383</v>
      </c>
      <c r="C130" s="15" t="s">
        <v>0</v>
      </c>
      <c r="D130" s="19">
        <v>8</v>
      </c>
      <c r="E130" s="6"/>
      <c r="F130" s="363">
        <v>1</v>
      </c>
      <c r="G130" s="19">
        <v>0</v>
      </c>
      <c r="H130" s="19">
        <v>0</v>
      </c>
      <c r="I130" s="19">
        <v>0</v>
      </c>
      <c r="J130" s="19">
        <v>0</v>
      </c>
      <c r="K130" s="19">
        <f>SUM(F130:J130)</f>
        <v>1</v>
      </c>
      <c r="L130" s="6"/>
      <c r="M130" s="363">
        <v>0</v>
      </c>
      <c r="N130" s="19">
        <v>0</v>
      </c>
      <c r="O130" s="6"/>
      <c r="P130" s="376">
        <f>D130-(M130+N130)</f>
        <v>8</v>
      </c>
      <c r="Q130" s="6"/>
      <c r="R130" s="375" t="s">
        <v>111</v>
      </c>
      <c r="S130" s="213">
        <v>0.122</v>
      </c>
      <c r="T130" s="213">
        <v>0.123</v>
      </c>
      <c r="U130" s="23">
        <f>S130+T130</f>
        <v>0.245</v>
      </c>
      <c r="V130" s="223">
        <v>70</v>
      </c>
      <c r="W130" s="91">
        <f>P130*V130</f>
        <v>560</v>
      </c>
      <c r="X130" s="6"/>
      <c r="Y130" s="379">
        <v>484</v>
      </c>
      <c r="Z130" s="380">
        <v>484</v>
      </c>
      <c r="AA130" s="380">
        <v>0</v>
      </c>
      <c r="AB130" s="380">
        <v>0</v>
      </c>
      <c r="AC130" s="381">
        <v>484</v>
      </c>
      <c r="AD130" s="197">
        <v>350</v>
      </c>
      <c r="AE130" s="379">
        <v>94</v>
      </c>
      <c r="AF130" s="380">
        <v>94</v>
      </c>
      <c r="AG130" s="380">
        <v>0</v>
      </c>
      <c r="AH130" s="380">
        <v>94</v>
      </c>
      <c r="AI130" s="5"/>
      <c r="AJ130" s="57">
        <f>AC130*U130</f>
        <v>118.58</v>
      </c>
      <c r="AK130" s="171">
        <v>23</v>
      </c>
      <c r="AL130" s="19">
        <v>8</v>
      </c>
      <c r="AM130" s="19">
        <v>1</v>
      </c>
      <c r="AN130" s="91">
        <f>AK130+AM130</f>
        <v>24</v>
      </c>
      <c r="AO130" s="338" t="e">
        <f>#REF!</f>
        <v>#REF!</v>
      </c>
      <c r="AP130" s="11">
        <v>0</v>
      </c>
      <c r="AQ130" s="11">
        <v>10</v>
      </c>
      <c r="AR130" s="387">
        <f>100- ((AP130+AQ130)/(AC130*2))*100</f>
        <v>98.966942148760324</v>
      </c>
      <c r="AS130" s="388">
        <f>AU127</f>
        <v>625.30700000000002</v>
      </c>
      <c r="AT130" s="172">
        <f>AJ130+AK130+AL130+AM130</f>
        <v>150.57999999999998</v>
      </c>
      <c r="AU130" s="172">
        <f>AS130-AT130</f>
        <v>474.72700000000003</v>
      </c>
      <c r="AV130" s="5"/>
      <c r="AW130" s="57">
        <f>(AC130/W130)*100</f>
        <v>86.428571428571431</v>
      </c>
      <c r="AX130" s="19" t="s">
        <v>59</v>
      </c>
      <c r="AY130" s="91">
        <f>(AK130/(AJ130+AK130))*100</f>
        <v>16.245232377454442</v>
      </c>
      <c r="AZ130" s="19">
        <f>(AN130/AJ130)*100</f>
        <v>20.239500758981279</v>
      </c>
      <c r="BA130" s="6"/>
      <c r="BB130" s="363" t="s">
        <v>76</v>
      </c>
      <c r="BC130" s="19" t="s">
        <v>76</v>
      </c>
      <c r="BD130" s="19" t="s">
        <v>76</v>
      </c>
    </row>
    <row r="131" spans="2:56" ht="15.75">
      <c r="B131" s="374" t="s">
        <v>153</v>
      </c>
      <c r="C131" s="2"/>
      <c r="D131" s="2"/>
      <c r="E131" s="6"/>
      <c r="F131" s="375"/>
      <c r="G131" s="2"/>
      <c r="H131" s="2"/>
      <c r="I131" s="2"/>
      <c r="J131" s="2"/>
      <c r="K131" s="2"/>
      <c r="L131" s="6"/>
      <c r="M131" s="375"/>
      <c r="N131" s="2"/>
      <c r="O131" s="6"/>
      <c r="P131" s="520">
        <f>D130-M130-N130-K130</f>
        <v>7</v>
      </c>
      <c r="Q131" s="6"/>
      <c r="R131" s="375"/>
      <c r="S131" s="213"/>
      <c r="T131" s="213"/>
      <c r="U131" s="23"/>
      <c r="V131" s="223"/>
      <c r="W131" s="517">
        <f>(P130-K130)*V130</f>
        <v>490</v>
      </c>
      <c r="X131" s="289"/>
      <c r="Y131" s="382"/>
      <c r="Z131" s="383"/>
      <c r="AA131" s="383"/>
      <c r="AB131" s="383"/>
      <c r="AC131" s="384"/>
      <c r="AD131" s="122"/>
      <c r="AE131" s="382"/>
      <c r="AF131" s="383"/>
      <c r="AG131" s="383"/>
      <c r="AH131" s="383"/>
      <c r="AI131" s="20"/>
      <c r="AJ131" s="436"/>
      <c r="AK131" s="386"/>
      <c r="AL131" s="378"/>
      <c r="AM131" s="378"/>
      <c r="AN131" s="378"/>
      <c r="AO131" s="289"/>
      <c r="AP131" s="347"/>
      <c r="AQ131" s="347"/>
      <c r="AR131" s="373"/>
      <c r="AS131" s="389"/>
      <c r="AT131" s="386"/>
      <c r="AU131" s="386"/>
      <c r="AV131" s="20"/>
      <c r="AW131" s="518">
        <f>((AC130+AC131)/W131)*100</f>
        <v>98.775510204081627</v>
      </c>
      <c r="AX131" s="378"/>
      <c r="AY131" s="378"/>
      <c r="AZ131" s="378"/>
      <c r="BA131" s="289"/>
      <c r="BB131" s="375"/>
      <c r="BC131" s="2"/>
      <c r="BD131" s="2"/>
    </row>
    <row r="132" spans="2:56" ht="15.75" thickBot="1"/>
    <row r="133" spans="2:56" ht="16.5" thickBot="1">
      <c r="B133" s="17">
        <v>41383</v>
      </c>
      <c r="C133" s="15" t="s">
        <v>1</v>
      </c>
      <c r="D133" s="19">
        <v>7.5</v>
      </c>
      <c r="E133" s="6"/>
      <c r="F133" s="363">
        <v>0.5</v>
      </c>
      <c r="G133" s="19">
        <v>0</v>
      </c>
      <c r="H133" s="19">
        <v>0</v>
      </c>
      <c r="I133" s="19">
        <v>0</v>
      </c>
      <c r="J133" s="19">
        <v>0</v>
      </c>
      <c r="K133" s="19">
        <f>SUM(F133:J133)</f>
        <v>0.5</v>
      </c>
      <c r="L133" s="6"/>
      <c r="M133" s="363">
        <v>2.5</v>
      </c>
      <c r="N133" s="19">
        <v>0</v>
      </c>
      <c r="O133" s="6"/>
      <c r="P133" s="376">
        <f>D133-(M133+N133)</f>
        <v>5</v>
      </c>
      <c r="Q133" s="6"/>
      <c r="R133" s="375" t="s">
        <v>111</v>
      </c>
      <c r="S133" s="213">
        <v>0.12</v>
      </c>
      <c r="T133" s="213">
        <v>0.123</v>
      </c>
      <c r="U133" s="23">
        <f>S133+T133</f>
        <v>0.24299999999999999</v>
      </c>
      <c r="V133" s="223">
        <v>70</v>
      </c>
      <c r="W133" s="91">
        <f>P133*V133</f>
        <v>350</v>
      </c>
      <c r="X133" s="6"/>
      <c r="Y133" s="379">
        <v>330</v>
      </c>
      <c r="Z133" s="380">
        <v>330</v>
      </c>
      <c r="AA133" s="380">
        <v>0</v>
      </c>
      <c r="AB133" s="380">
        <v>0</v>
      </c>
      <c r="AC133" s="381">
        <v>330</v>
      </c>
      <c r="AD133" s="197">
        <v>350</v>
      </c>
      <c r="AE133" s="379">
        <v>12</v>
      </c>
      <c r="AF133" s="380">
        <v>12</v>
      </c>
      <c r="AG133" s="380">
        <v>0</v>
      </c>
      <c r="AH133" s="380">
        <v>12</v>
      </c>
      <c r="AI133" s="5"/>
      <c r="AJ133" s="57">
        <f>AC133*U133</f>
        <v>80.19</v>
      </c>
      <c r="AK133" s="171">
        <v>3</v>
      </c>
      <c r="AL133" s="19">
        <v>6</v>
      </c>
      <c r="AM133" s="19">
        <v>0</v>
      </c>
      <c r="AN133" s="91">
        <f>AK133+AM133</f>
        <v>3</v>
      </c>
      <c r="AO133" s="338" t="e">
        <f>#REF!</f>
        <v>#REF!</v>
      </c>
      <c r="AP133" s="11">
        <v>0</v>
      </c>
      <c r="AQ133" s="11">
        <v>10</v>
      </c>
      <c r="AR133" s="387">
        <f>100- ((AP133+AQ133)/(AC133*2))*100</f>
        <v>98.484848484848484</v>
      </c>
      <c r="AS133" s="388">
        <f>AU130</f>
        <v>474.72700000000003</v>
      </c>
      <c r="AT133" s="172">
        <f>AJ133+AK133+AL133+AM133</f>
        <v>89.19</v>
      </c>
      <c r="AU133" s="172">
        <f>AS133-AT133</f>
        <v>385.53700000000003</v>
      </c>
      <c r="AV133" s="5"/>
      <c r="AW133" s="57">
        <f>(AC133/W133)*100</f>
        <v>94.285714285714278</v>
      </c>
      <c r="AX133" s="19" t="s">
        <v>59</v>
      </c>
      <c r="AY133" s="91">
        <f>(AK133/(AJ133+AK133))*100</f>
        <v>3.6062026685899751</v>
      </c>
      <c r="AZ133" s="19">
        <f>(AN133/AJ133)*100</f>
        <v>3.7411148522259636</v>
      </c>
      <c r="BA133" s="6"/>
      <c r="BB133" s="363" t="s">
        <v>75</v>
      </c>
      <c r="BC133" s="19" t="s">
        <v>76</v>
      </c>
      <c r="BD133" s="19" t="s">
        <v>76</v>
      </c>
    </row>
    <row r="134" spans="2:56" ht="15.75">
      <c r="B134" s="374" t="s">
        <v>134</v>
      </c>
      <c r="C134" s="2"/>
      <c r="D134" s="2"/>
      <c r="E134" s="6"/>
      <c r="F134" s="447"/>
      <c r="G134" s="2"/>
      <c r="H134" s="2"/>
      <c r="I134" s="2"/>
      <c r="J134" s="2"/>
      <c r="K134" s="2"/>
      <c r="L134" s="6"/>
      <c r="M134" s="375"/>
      <c r="N134" s="2"/>
      <c r="O134" s="6"/>
      <c r="P134" s="520">
        <f>D133-M133-N133-K133</f>
        <v>4.5</v>
      </c>
      <c r="Q134" s="6"/>
      <c r="R134" s="375"/>
      <c r="S134" s="213"/>
      <c r="T134" s="213"/>
      <c r="U134" s="23"/>
      <c r="V134" s="223"/>
      <c r="W134" s="517">
        <f>(P133-K133)*V133</f>
        <v>315</v>
      </c>
      <c r="X134" s="289"/>
      <c r="Y134" s="382"/>
      <c r="Z134" s="383"/>
      <c r="AA134" s="383"/>
      <c r="AB134" s="383"/>
      <c r="AC134" s="384"/>
      <c r="AD134" s="122"/>
      <c r="AE134" s="382"/>
      <c r="AF134" s="383"/>
      <c r="AG134" s="383"/>
      <c r="AH134" s="383"/>
      <c r="AI134" s="20"/>
      <c r="AJ134" s="436"/>
      <c r="AK134" s="386"/>
      <c r="AL134" s="378"/>
      <c r="AM134" s="378"/>
      <c r="AN134" s="378"/>
      <c r="AO134" s="289"/>
      <c r="AP134" s="347"/>
      <c r="AQ134" s="347"/>
      <c r="AR134" s="373"/>
      <c r="AS134" s="389"/>
      <c r="AT134" s="386"/>
      <c r="AU134" s="386"/>
      <c r="AV134" s="20"/>
      <c r="AW134" s="518">
        <f>((AC133+AC134)/W134)*100</f>
        <v>104.76190476190477</v>
      </c>
      <c r="AX134" s="378"/>
      <c r="AY134" s="378"/>
      <c r="AZ134" s="378"/>
      <c r="BA134" s="289"/>
      <c r="BB134" s="375"/>
      <c r="BC134" s="2"/>
      <c r="BD134" s="2"/>
    </row>
    <row r="135" spans="2:56" ht="15.75" thickBot="1"/>
    <row r="136" spans="2:56">
      <c r="B136" s="57" t="s">
        <v>42</v>
      </c>
      <c r="C136" s="58" t="s">
        <v>2</v>
      </c>
      <c r="D136" s="59" t="s">
        <v>2</v>
      </c>
      <c r="E136" s="136"/>
      <c r="F136" s="718" t="s">
        <v>14</v>
      </c>
      <c r="G136" s="719"/>
      <c r="H136" s="719"/>
      <c r="I136" s="719"/>
      <c r="J136" s="719"/>
      <c r="K136" s="720"/>
      <c r="L136" s="19"/>
      <c r="M136" s="721" t="s">
        <v>43</v>
      </c>
      <c r="N136" s="722"/>
      <c r="O136" s="19"/>
      <c r="P136" s="91" t="s">
        <v>12</v>
      </c>
      <c r="Q136" s="136"/>
      <c r="R136" s="91" t="s">
        <v>24</v>
      </c>
      <c r="S136" s="718" t="s">
        <v>44</v>
      </c>
      <c r="T136" s="719"/>
      <c r="U136" s="720"/>
      <c r="V136" s="91" t="s">
        <v>39</v>
      </c>
      <c r="W136" s="137" t="s">
        <v>19</v>
      </c>
      <c r="X136" s="136" t="s">
        <v>10</v>
      </c>
      <c r="Y136" s="723" t="s">
        <v>15</v>
      </c>
      <c r="Z136" s="724"/>
      <c r="AA136" s="724"/>
      <c r="AB136" s="724"/>
      <c r="AC136" s="138" t="s">
        <v>19</v>
      </c>
      <c r="AD136" s="139"/>
      <c r="AE136" s="725" t="s">
        <v>55</v>
      </c>
      <c r="AF136" s="726"/>
      <c r="AG136" s="726"/>
      <c r="AH136" s="140" t="s">
        <v>57</v>
      </c>
      <c r="AI136" s="136"/>
      <c r="AJ136" s="141" t="s">
        <v>51</v>
      </c>
      <c r="AK136" s="142"/>
      <c r="AL136" s="143"/>
      <c r="AM136" s="144"/>
      <c r="AN136" s="91" t="s">
        <v>13</v>
      </c>
      <c r="AO136" s="136"/>
      <c r="AP136" s="743" t="s">
        <v>68</v>
      </c>
      <c r="AQ136" s="744"/>
      <c r="AR136" s="745"/>
      <c r="AS136" s="743" t="s">
        <v>52</v>
      </c>
      <c r="AT136" s="744"/>
      <c r="AU136" s="745"/>
      <c r="AV136" s="136"/>
      <c r="AW136" s="145" t="s">
        <v>32</v>
      </c>
      <c r="AX136" s="137" t="s">
        <v>32</v>
      </c>
      <c r="AY136" s="91" t="s">
        <v>29</v>
      </c>
      <c r="AZ136" s="91" t="s">
        <v>29</v>
      </c>
      <c r="BA136" s="136"/>
      <c r="BB136" s="19" t="s">
        <v>32</v>
      </c>
      <c r="BC136" s="19" t="s">
        <v>10</v>
      </c>
      <c r="BD136" s="146" t="s">
        <v>10</v>
      </c>
    </row>
    <row r="137" spans="2:56" ht="15.75" thickBot="1">
      <c r="B137" s="60" t="s">
        <v>10</v>
      </c>
      <c r="C137" s="49" t="s">
        <v>10</v>
      </c>
      <c r="D137" s="61" t="s">
        <v>12</v>
      </c>
      <c r="E137" s="5"/>
      <c r="F137" s="65" t="s">
        <v>4</v>
      </c>
      <c r="G137" s="65" t="s">
        <v>5</v>
      </c>
      <c r="H137" s="65" t="s">
        <v>6</v>
      </c>
      <c r="I137" s="65" t="s">
        <v>7</v>
      </c>
      <c r="J137" s="65" t="s">
        <v>9</v>
      </c>
      <c r="K137" s="65" t="s">
        <v>13</v>
      </c>
      <c r="L137" s="4"/>
      <c r="M137" s="67" t="s">
        <v>12</v>
      </c>
      <c r="N137" s="68" t="s">
        <v>46</v>
      </c>
      <c r="O137" s="3"/>
      <c r="P137" s="49" t="s">
        <v>3</v>
      </c>
      <c r="Q137" s="5"/>
      <c r="R137" s="49" t="s">
        <v>23</v>
      </c>
      <c r="S137" s="53" t="s">
        <v>16</v>
      </c>
      <c r="T137" s="49" t="s">
        <v>17</v>
      </c>
      <c r="U137" s="49" t="s">
        <v>45</v>
      </c>
      <c r="V137" s="49" t="s">
        <v>63</v>
      </c>
      <c r="W137" s="72" t="s">
        <v>21</v>
      </c>
      <c r="X137" s="5" t="s">
        <v>10</v>
      </c>
      <c r="Y137" s="713" t="s">
        <v>26</v>
      </c>
      <c r="Z137" s="714"/>
      <c r="AA137" s="714"/>
      <c r="AB137" s="715"/>
      <c r="AC137" s="39" t="s">
        <v>13</v>
      </c>
      <c r="AD137" s="8"/>
      <c r="AE137" s="716" t="s">
        <v>56</v>
      </c>
      <c r="AF137" s="717"/>
      <c r="AG137" s="717"/>
      <c r="AH137" s="82" t="s">
        <v>58</v>
      </c>
      <c r="AI137" s="5"/>
      <c r="AJ137" s="48" t="s">
        <v>33</v>
      </c>
      <c r="AK137" s="85" t="s">
        <v>27</v>
      </c>
      <c r="AL137" s="48" t="s">
        <v>35</v>
      </c>
      <c r="AM137" s="48" t="s">
        <v>36</v>
      </c>
      <c r="AN137" s="49" t="s">
        <v>40</v>
      </c>
      <c r="AO137" s="20"/>
      <c r="AP137" s="51"/>
      <c r="AQ137" s="52"/>
      <c r="AR137" s="53"/>
      <c r="AS137" s="51" t="s">
        <v>50</v>
      </c>
      <c r="AT137" s="336" t="s">
        <v>431</v>
      </c>
      <c r="AU137" s="53"/>
      <c r="AV137" s="5"/>
      <c r="AW137" s="76" t="s">
        <v>19</v>
      </c>
      <c r="AX137" s="72" t="s">
        <v>19</v>
      </c>
      <c r="AY137" s="49" t="s">
        <v>37</v>
      </c>
      <c r="AZ137" s="49" t="s">
        <v>38</v>
      </c>
      <c r="BA137" s="5"/>
      <c r="BB137" s="4" t="s">
        <v>19</v>
      </c>
      <c r="BC137" s="4" t="s">
        <v>37</v>
      </c>
      <c r="BD137" s="147" t="s">
        <v>38</v>
      </c>
    </row>
    <row r="138" spans="2:56" ht="15.75" thickBot="1">
      <c r="B138" s="62"/>
      <c r="C138" s="63"/>
      <c r="D138" s="64" t="s">
        <v>10</v>
      </c>
      <c r="E138" s="111"/>
      <c r="F138" s="148"/>
      <c r="G138" s="148"/>
      <c r="H138" s="148"/>
      <c r="I138" s="148" t="s">
        <v>8</v>
      </c>
      <c r="J138" s="148"/>
      <c r="K138" s="148"/>
      <c r="L138" s="16"/>
      <c r="M138" s="104" t="s">
        <v>20</v>
      </c>
      <c r="N138" s="148" t="s">
        <v>11</v>
      </c>
      <c r="O138" s="16"/>
      <c r="P138" s="63" t="s">
        <v>10</v>
      </c>
      <c r="Q138" s="111"/>
      <c r="R138" s="63"/>
      <c r="S138" s="149"/>
      <c r="T138" s="63"/>
      <c r="U138" s="63"/>
      <c r="V138" s="63" t="s">
        <v>18</v>
      </c>
      <c r="W138" s="150" t="s">
        <v>22</v>
      </c>
      <c r="X138" s="111"/>
      <c r="Y138" s="151" t="s">
        <v>16</v>
      </c>
      <c r="Z138" s="151" t="s">
        <v>17</v>
      </c>
      <c r="AA138" s="152" t="s">
        <v>25</v>
      </c>
      <c r="AB138" s="79" t="s">
        <v>28</v>
      </c>
      <c r="AC138" s="153"/>
      <c r="AD138" s="111"/>
      <c r="AE138" s="154" t="s">
        <v>16</v>
      </c>
      <c r="AF138" s="155" t="s">
        <v>17</v>
      </c>
      <c r="AG138" s="80" t="s">
        <v>28</v>
      </c>
      <c r="AH138" s="81" t="s">
        <v>28</v>
      </c>
      <c r="AI138" s="156"/>
      <c r="AJ138" s="63" t="s">
        <v>34</v>
      </c>
      <c r="AK138" s="157" t="s">
        <v>34</v>
      </c>
      <c r="AL138" s="63" t="s">
        <v>34</v>
      </c>
      <c r="AM138" s="63" t="s">
        <v>34</v>
      </c>
      <c r="AN138" s="63" t="s">
        <v>34</v>
      </c>
      <c r="AO138" s="111"/>
      <c r="AP138" s="158" t="s">
        <v>70</v>
      </c>
      <c r="AQ138" s="159" t="s">
        <v>69</v>
      </c>
      <c r="AR138" s="160" t="s">
        <v>71</v>
      </c>
      <c r="AS138" s="161" t="s">
        <v>48</v>
      </c>
      <c r="AT138" s="159" t="s">
        <v>47</v>
      </c>
      <c r="AU138" s="160" t="s">
        <v>49</v>
      </c>
      <c r="AV138" s="111"/>
      <c r="AW138" s="162" t="s">
        <v>29</v>
      </c>
      <c r="AX138" s="150" t="s">
        <v>29</v>
      </c>
      <c r="AY138" s="63"/>
      <c r="AZ138" s="63"/>
      <c r="BA138" s="111"/>
      <c r="BB138" s="163">
        <v>1</v>
      </c>
      <c r="BC138" s="164">
        <v>0</v>
      </c>
      <c r="BD138" s="115" t="s">
        <v>41</v>
      </c>
    </row>
    <row r="139" spans="2:56" ht="16.5" thickBot="1">
      <c r="B139" s="17">
        <v>41384</v>
      </c>
      <c r="C139" s="15" t="s">
        <v>0</v>
      </c>
      <c r="D139" s="19">
        <v>8</v>
      </c>
      <c r="E139" s="6"/>
      <c r="F139" s="363">
        <v>0</v>
      </c>
      <c r="G139" s="19">
        <v>0</v>
      </c>
      <c r="H139" s="19">
        <v>0.66</v>
      </c>
      <c r="I139" s="19">
        <v>0.16</v>
      </c>
      <c r="J139" s="19">
        <v>0</v>
      </c>
      <c r="K139" s="19">
        <f>SUM(F139:J139)</f>
        <v>0.82000000000000006</v>
      </c>
      <c r="L139" s="6"/>
      <c r="M139" s="363">
        <v>0</v>
      </c>
      <c r="N139" s="19">
        <v>2</v>
      </c>
      <c r="O139" s="6"/>
      <c r="P139" s="376">
        <f>D139-(M139+N139)</f>
        <v>6</v>
      </c>
      <c r="Q139" s="6"/>
      <c r="R139" s="375" t="s">
        <v>85</v>
      </c>
      <c r="S139" s="213">
        <v>0.19</v>
      </c>
      <c r="T139" s="213">
        <v>0.19</v>
      </c>
      <c r="U139" s="23">
        <f>S139+T139</f>
        <v>0.38</v>
      </c>
      <c r="V139" s="223">
        <v>85</v>
      </c>
      <c r="W139" s="91">
        <f>P139*V139</f>
        <v>510</v>
      </c>
      <c r="X139" s="6"/>
      <c r="Y139" s="379">
        <v>386</v>
      </c>
      <c r="Z139" s="380">
        <v>386</v>
      </c>
      <c r="AA139" s="380">
        <v>0</v>
      </c>
      <c r="AB139" s="380">
        <v>0</v>
      </c>
      <c r="AC139" s="381">
        <v>386</v>
      </c>
      <c r="AD139" s="197">
        <v>350</v>
      </c>
      <c r="AE139" s="379">
        <v>62</v>
      </c>
      <c r="AF139" s="380">
        <v>62</v>
      </c>
      <c r="AG139" s="380">
        <v>0</v>
      </c>
      <c r="AH139" s="380">
        <v>62</v>
      </c>
      <c r="AI139" s="5"/>
      <c r="AJ139" s="57">
        <f>AC139*U139</f>
        <v>146.68</v>
      </c>
      <c r="AK139" s="171">
        <v>23.71</v>
      </c>
      <c r="AL139" s="19">
        <v>9.81</v>
      </c>
      <c r="AM139" s="19">
        <v>1.85</v>
      </c>
      <c r="AN139" s="91">
        <f>AK139+AM139</f>
        <v>25.560000000000002</v>
      </c>
      <c r="AO139" s="338" t="e">
        <f>#REF!</f>
        <v>#REF!</v>
      </c>
      <c r="AP139" s="11">
        <v>0</v>
      </c>
      <c r="AQ139" s="11">
        <v>10</v>
      </c>
      <c r="AR139" s="387">
        <f>100- ((AP139+AQ139)/(AC139*2))*100</f>
        <v>98.704663212435236</v>
      </c>
      <c r="AS139" s="388">
        <v>678</v>
      </c>
      <c r="AT139" s="172">
        <f>AJ139+AK139+AL139+AM139</f>
        <v>182.05</v>
      </c>
      <c r="AU139" s="172">
        <f>AS139-AT139</f>
        <v>495.95</v>
      </c>
      <c r="AV139" s="5"/>
      <c r="AW139" s="57">
        <f>(AC139/W139)*100</f>
        <v>75.686274509803923</v>
      </c>
      <c r="AX139" s="19" t="s">
        <v>59</v>
      </c>
      <c r="AY139" s="91">
        <f>(AK139/(AJ139+AK139))*100</f>
        <v>13.915135864780797</v>
      </c>
      <c r="AZ139" s="19">
        <f>(AN139/AJ139)*100</f>
        <v>17.425688573766021</v>
      </c>
      <c r="BA139" s="6"/>
      <c r="BB139" s="363" t="s">
        <v>114</v>
      </c>
      <c r="BC139" s="19" t="s">
        <v>76</v>
      </c>
      <c r="BD139" s="19" t="s">
        <v>76</v>
      </c>
    </row>
    <row r="140" spans="2:56" ht="15.75">
      <c r="B140" s="374" t="s">
        <v>153</v>
      </c>
      <c r="C140" s="2"/>
      <c r="D140" s="2"/>
      <c r="E140" s="6"/>
      <c r="F140" s="375"/>
      <c r="G140" s="2"/>
      <c r="H140" s="2"/>
      <c r="I140" s="2"/>
      <c r="J140" s="2"/>
      <c r="K140" s="2"/>
      <c r="L140" s="6"/>
      <c r="M140" s="375"/>
      <c r="N140" s="2"/>
      <c r="O140" s="6"/>
      <c r="P140" s="520">
        <f>D139-M139-N139-K139</f>
        <v>5.18</v>
      </c>
      <c r="Q140" s="6"/>
      <c r="R140" s="375"/>
      <c r="S140" s="213"/>
      <c r="T140" s="213"/>
      <c r="U140" s="23"/>
      <c r="V140" s="223"/>
      <c r="W140" s="517">
        <f>(P139-K139)*V139</f>
        <v>440.29999999999995</v>
      </c>
      <c r="X140" s="289"/>
      <c r="Y140" s="382"/>
      <c r="Z140" s="383"/>
      <c r="AA140" s="383"/>
      <c r="AB140" s="383"/>
      <c r="AC140" s="384"/>
      <c r="AD140" s="122"/>
      <c r="AE140" s="382"/>
      <c r="AF140" s="383"/>
      <c r="AG140" s="383"/>
      <c r="AH140" s="383"/>
      <c r="AI140" s="20"/>
      <c r="AJ140" s="436"/>
      <c r="AK140" s="386"/>
      <c r="AL140" s="378"/>
      <c r="AM140" s="378"/>
      <c r="AN140" s="378"/>
      <c r="AO140" s="289"/>
      <c r="AP140" s="347"/>
      <c r="AQ140" s="347"/>
      <c r="AR140" s="373"/>
      <c r="AS140" s="389"/>
      <c r="AT140" s="386"/>
      <c r="AU140" s="386"/>
      <c r="AV140" s="20"/>
      <c r="AW140" s="518">
        <f>((AC139+AC140)/W140)*100</f>
        <v>87.667499432205318</v>
      </c>
      <c r="AX140" s="378"/>
      <c r="AY140" s="378"/>
      <c r="AZ140" s="378"/>
      <c r="BA140" s="289"/>
      <c r="BB140" s="375"/>
      <c r="BC140" s="2"/>
      <c r="BD140" s="2"/>
    </row>
    <row r="141" spans="2:56" ht="15.75" thickBot="1"/>
    <row r="142" spans="2:56" ht="16.5" thickBot="1">
      <c r="B142" s="17">
        <v>41384</v>
      </c>
      <c r="C142" s="15" t="s">
        <v>1</v>
      </c>
      <c r="D142" s="19">
        <v>7.5</v>
      </c>
      <c r="E142" s="6"/>
      <c r="F142" s="363">
        <v>0</v>
      </c>
      <c r="G142" s="19">
        <v>0</v>
      </c>
      <c r="H142" s="19">
        <v>0</v>
      </c>
      <c r="I142" s="19">
        <v>0</v>
      </c>
      <c r="J142" s="19">
        <v>1</v>
      </c>
      <c r="K142" s="19">
        <f>SUM(F142:J142)</f>
        <v>1</v>
      </c>
      <c r="L142" s="6"/>
      <c r="M142" s="363">
        <v>0</v>
      </c>
      <c r="N142" s="19">
        <v>0</v>
      </c>
      <c r="O142" s="6"/>
      <c r="P142" s="376">
        <f>D142-(M142+N142)</f>
        <v>7.5</v>
      </c>
      <c r="Q142" s="6"/>
      <c r="R142" s="375" t="s">
        <v>85</v>
      </c>
      <c r="S142" s="213">
        <v>0.185</v>
      </c>
      <c r="T142" s="213">
        <v>0.185</v>
      </c>
      <c r="U142" s="23">
        <f>S142+T142</f>
        <v>0.37</v>
      </c>
      <c r="V142" s="223">
        <v>85</v>
      </c>
      <c r="W142" s="91">
        <f>P142*V142</f>
        <v>637.5</v>
      </c>
      <c r="X142" s="6"/>
      <c r="Y142" s="379">
        <v>472</v>
      </c>
      <c r="Z142" s="380">
        <v>472</v>
      </c>
      <c r="AA142" s="380">
        <v>0</v>
      </c>
      <c r="AB142" s="380">
        <v>0</v>
      </c>
      <c r="AC142" s="381">
        <v>472</v>
      </c>
      <c r="AD142" s="197">
        <v>350</v>
      </c>
      <c r="AE142" s="379">
        <v>8</v>
      </c>
      <c r="AF142" s="380">
        <v>9</v>
      </c>
      <c r="AG142" s="380">
        <v>0</v>
      </c>
      <c r="AH142" s="380">
        <v>8</v>
      </c>
      <c r="AI142" s="5"/>
      <c r="AJ142" s="57">
        <f>AC142*U142</f>
        <v>174.64</v>
      </c>
      <c r="AK142" s="171">
        <v>3.3</v>
      </c>
      <c r="AL142" s="19">
        <v>1.3</v>
      </c>
      <c r="AM142" s="19">
        <v>0</v>
      </c>
      <c r="AN142" s="91">
        <f>AK142+AM142</f>
        <v>3.3</v>
      </c>
      <c r="AO142" s="338" t="e">
        <f>#REF!</f>
        <v>#REF!</v>
      </c>
      <c r="AP142" s="11">
        <v>0</v>
      </c>
      <c r="AQ142" s="11">
        <v>10</v>
      </c>
      <c r="AR142" s="387">
        <f>100- ((AP142+AQ142)/(AC142*2))*100</f>
        <v>98.940677966101688</v>
      </c>
      <c r="AS142" s="388">
        <f>AU139</f>
        <v>495.95</v>
      </c>
      <c r="AT142" s="172">
        <f>AJ142+AK142+AL142+AM142</f>
        <v>179.24</v>
      </c>
      <c r="AU142" s="172">
        <f>AS142-AT142</f>
        <v>316.70999999999998</v>
      </c>
      <c r="AV142" s="5"/>
      <c r="AW142" s="57">
        <f>(AC142/W142)*100</f>
        <v>74.039215686274503</v>
      </c>
      <c r="AX142" s="19" t="s">
        <v>59</v>
      </c>
      <c r="AY142" s="91">
        <f>(AK142/(AJ142+AK142))*100</f>
        <v>1.8545577160840734</v>
      </c>
      <c r="AZ142" s="19">
        <f>(AN142/AJ142)*100</f>
        <v>1.8896014658726523</v>
      </c>
      <c r="BA142" s="6"/>
      <c r="BB142" s="363" t="s">
        <v>114</v>
      </c>
      <c r="BC142" s="19" t="s">
        <v>76</v>
      </c>
      <c r="BD142" s="19" t="s">
        <v>76</v>
      </c>
    </row>
    <row r="143" spans="2:56" ht="15.75">
      <c r="B143" s="374" t="s">
        <v>134</v>
      </c>
      <c r="C143" s="2"/>
      <c r="D143" s="2"/>
      <c r="E143" s="6"/>
      <c r="F143" s="375"/>
      <c r="G143" s="2"/>
      <c r="H143" s="2"/>
      <c r="I143" s="2"/>
      <c r="J143" s="2"/>
      <c r="K143" s="2"/>
      <c r="L143" s="6"/>
      <c r="M143" s="375"/>
      <c r="N143" s="2"/>
      <c r="O143" s="6"/>
      <c r="P143" s="520">
        <f>D142-M142-N142-K142</f>
        <v>6.5</v>
      </c>
      <c r="Q143" s="6"/>
      <c r="R143" s="375"/>
      <c r="S143" s="213"/>
      <c r="T143" s="213"/>
      <c r="U143" s="23"/>
      <c r="V143" s="223"/>
      <c r="W143" s="517">
        <f>(P142-K142)*V142</f>
        <v>552.5</v>
      </c>
      <c r="X143" s="289"/>
      <c r="Y143" s="382"/>
      <c r="Z143" s="383"/>
      <c r="AA143" s="383"/>
      <c r="AB143" s="383"/>
      <c r="AC143" s="384"/>
      <c r="AD143" s="122"/>
      <c r="AE143" s="382"/>
      <c r="AF143" s="383"/>
      <c r="AG143" s="383"/>
      <c r="AH143" s="383"/>
      <c r="AI143" s="20"/>
      <c r="AJ143" s="436"/>
      <c r="AK143" s="386"/>
      <c r="AL143" s="378"/>
      <c r="AM143" s="378"/>
      <c r="AN143" s="378"/>
      <c r="AO143" s="289"/>
      <c r="AP143" s="347"/>
      <c r="AQ143" s="347"/>
      <c r="AR143" s="373"/>
      <c r="AS143" s="389"/>
      <c r="AT143" s="386"/>
      <c r="AU143" s="386"/>
      <c r="AV143" s="20"/>
      <c r="AW143" s="518">
        <f>((AC142+AC143)/W143)*100</f>
        <v>85.42986425339366</v>
      </c>
      <c r="AX143" s="378"/>
      <c r="AY143" s="378"/>
      <c r="AZ143" s="378"/>
      <c r="BA143" s="289"/>
      <c r="BB143" s="375"/>
      <c r="BC143" s="2"/>
      <c r="BD143" s="2"/>
    </row>
    <row r="144" spans="2:56" ht="15.75" thickBot="1"/>
    <row r="145" spans="2:56" ht="16.5" thickBot="1">
      <c r="B145" s="17">
        <v>41386</v>
      </c>
      <c r="C145" s="15" t="s">
        <v>0</v>
      </c>
      <c r="D145" s="19">
        <v>8</v>
      </c>
      <c r="E145" s="6"/>
      <c r="F145" s="363">
        <v>0</v>
      </c>
      <c r="G145" s="19">
        <v>0</v>
      </c>
      <c r="H145" s="19">
        <v>0.33</v>
      </c>
      <c r="I145" s="19">
        <v>0</v>
      </c>
      <c r="J145" s="19">
        <v>0</v>
      </c>
      <c r="K145" s="19">
        <f>SUM(F145:J145)</f>
        <v>0.33</v>
      </c>
      <c r="L145" s="6"/>
      <c r="M145" s="363">
        <v>0</v>
      </c>
      <c r="N145" s="19">
        <v>0</v>
      </c>
      <c r="O145" s="6"/>
      <c r="P145" s="376">
        <f>D145-(M145+N145)</f>
        <v>8</v>
      </c>
      <c r="Q145" s="6"/>
      <c r="R145" s="375" t="s">
        <v>85</v>
      </c>
      <c r="S145" s="213">
        <v>0.19</v>
      </c>
      <c r="T145" s="213">
        <v>0.19</v>
      </c>
      <c r="U145" s="23">
        <f>S145+T145</f>
        <v>0.38</v>
      </c>
      <c r="V145" s="223">
        <v>85</v>
      </c>
      <c r="W145" s="91">
        <f>P145*V145</f>
        <v>680</v>
      </c>
      <c r="X145" s="6"/>
      <c r="Y145" s="379">
        <v>610</v>
      </c>
      <c r="Z145" s="380">
        <v>610</v>
      </c>
      <c r="AA145" s="380">
        <v>0</v>
      </c>
      <c r="AB145" s="380">
        <v>0</v>
      </c>
      <c r="AC145" s="381">
        <v>610</v>
      </c>
      <c r="AD145" s="197">
        <v>350</v>
      </c>
      <c r="AE145" s="379">
        <v>17</v>
      </c>
      <c r="AF145" s="380">
        <v>17</v>
      </c>
      <c r="AG145" s="380">
        <v>0</v>
      </c>
      <c r="AH145" s="380">
        <v>17</v>
      </c>
      <c r="AI145" s="5"/>
      <c r="AJ145" s="57">
        <f>AC145*U145</f>
        <v>231.8</v>
      </c>
      <c r="AK145" s="171">
        <v>6.3</v>
      </c>
      <c r="AL145" s="19">
        <v>10</v>
      </c>
      <c r="AM145" s="19">
        <v>0</v>
      </c>
      <c r="AN145" s="91">
        <f>AK145+AM145</f>
        <v>6.3</v>
      </c>
      <c r="AO145" s="338" t="e">
        <f>#REF!</f>
        <v>#REF!</v>
      </c>
      <c r="AP145" s="11">
        <v>0</v>
      </c>
      <c r="AQ145" s="11">
        <v>10</v>
      </c>
      <c r="AR145" s="387">
        <f>100- ((AP145+AQ145)/(AC145*2))*100</f>
        <v>99.180327868852459</v>
      </c>
      <c r="AS145" s="388">
        <f>AU142</f>
        <v>316.70999999999998</v>
      </c>
      <c r="AT145" s="172">
        <f>AJ145+AK145+AL145+AM145</f>
        <v>248.10000000000002</v>
      </c>
      <c r="AU145" s="172">
        <f>AS145-AT145</f>
        <v>68.609999999999957</v>
      </c>
      <c r="AV145" s="5"/>
      <c r="AW145" s="57">
        <f>(AC145/W145)*100</f>
        <v>89.705882352941174</v>
      </c>
      <c r="AX145" s="19" t="s">
        <v>59</v>
      </c>
      <c r="AY145" s="91">
        <f>(AK145/(AJ145+AK145))*100</f>
        <v>2.6459470810583787</v>
      </c>
      <c r="AZ145" s="19">
        <f>(AN145/AJ145)*100</f>
        <v>2.7178602243313197</v>
      </c>
      <c r="BA145" s="6"/>
      <c r="BB145" s="363" t="s">
        <v>114</v>
      </c>
      <c r="BC145" s="19" t="s">
        <v>76</v>
      </c>
      <c r="BD145" s="19" t="s">
        <v>97</v>
      </c>
    </row>
    <row r="146" spans="2:56" ht="15.75">
      <c r="B146" s="374" t="s">
        <v>134</v>
      </c>
      <c r="C146" s="2"/>
      <c r="D146" s="2"/>
      <c r="E146" s="6"/>
      <c r="F146" s="375"/>
      <c r="G146" s="2"/>
      <c r="H146" s="2"/>
      <c r="I146" s="2"/>
      <c r="J146" s="2"/>
      <c r="K146" s="2"/>
      <c r="L146" s="6"/>
      <c r="M146" s="375"/>
      <c r="N146" s="2"/>
      <c r="O146" s="6"/>
      <c r="P146" s="520">
        <f>D145-M145-N145-K145</f>
        <v>7.67</v>
      </c>
      <c r="Q146" s="6"/>
      <c r="R146" s="375"/>
      <c r="S146" s="213"/>
      <c r="T146" s="213"/>
      <c r="U146" s="23"/>
      <c r="V146" s="223"/>
      <c r="W146" s="517">
        <f>(P145-K145)*V145</f>
        <v>651.95000000000005</v>
      </c>
      <c r="X146" s="289"/>
      <c r="Y146" s="382"/>
      <c r="Z146" s="383"/>
      <c r="AA146" s="383"/>
      <c r="AB146" s="383"/>
      <c r="AC146" s="384"/>
      <c r="AD146" s="122"/>
      <c r="AE146" s="382"/>
      <c r="AF146" s="383"/>
      <c r="AG146" s="383"/>
      <c r="AH146" s="383"/>
      <c r="AI146" s="20"/>
      <c r="AJ146" s="436"/>
      <c r="AK146" s="386"/>
      <c r="AL146" s="378"/>
      <c r="AM146" s="378"/>
      <c r="AN146" s="378"/>
      <c r="AO146" s="289"/>
      <c r="AP146" s="347"/>
      <c r="AQ146" s="347"/>
      <c r="AR146" s="373"/>
      <c r="AS146" s="389"/>
      <c r="AT146" s="386"/>
      <c r="AU146" s="386"/>
      <c r="AV146" s="20"/>
      <c r="AW146" s="518">
        <f>((AC145+AC146)/W146)*100</f>
        <v>93.565457473732636</v>
      </c>
      <c r="AX146" s="378"/>
      <c r="AY146" s="378"/>
      <c r="AZ146" s="378"/>
      <c r="BA146" s="289"/>
      <c r="BB146" s="375"/>
      <c r="BC146" s="2"/>
      <c r="BD146" s="2"/>
    </row>
    <row r="147" spans="2:56" ht="15.75" thickBot="1"/>
    <row r="148" spans="2:56">
      <c r="B148" s="57" t="s">
        <v>42</v>
      </c>
      <c r="C148" s="58" t="s">
        <v>2</v>
      </c>
      <c r="D148" s="59" t="s">
        <v>2</v>
      </c>
      <c r="E148" s="136"/>
      <c r="F148" s="718" t="s">
        <v>14</v>
      </c>
      <c r="G148" s="719"/>
      <c r="H148" s="719"/>
      <c r="I148" s="719"/>
      <c r="J148" s="719"/>
      <c r="K148" s="720"/>
      <c r="L148" s="19"/>
      <c r="M148" s="721" t="s">
        <v>43</v>
      </c>
      <c r="N148" s="722"/>
      <c r="O148" s="19"/>
      <c r="P148" s="91" t="s">
        <v>12</v>
      </c>
      <c r="Q148" s="136"/>
      <c r="R148" s="91" t="s">
        <v>24</v>
      </c>
      <c r="S148" s="718" t="s">
        <v>44</v>
      </c>
      <c r="T148" s="719"/>
      <c r="U148" s="720"/>
      <c r="V148" s="91" t="s">
        <v>39</v>
      </c>
      <c r="W148" s="137" t="s">
        <v>19</v>
      </c>
      <c r="X148" s="136" t="s">
        <v>10</v>
      </c>
      <c r="Y148" s="723" t="s">
        <v>15</v>
      </c>
      <c r="Z148" s="724"/>
      <c r="AA148" s="724"/>
      <c r="AB148" s="724"/>
      <c r="AC148" s="138" t="s">
        <v>19</v>
      </c>
      <c r="AD148" s="139"/>
      <c r="AE148" s="725" t="s">
        <v>55</v>
      </c>
      <c r="AF148" s="726"/>
      <c r="AG148" s="726"/>
      <c r="AH148" s="140" t="s">
        <v>57</v>
      </c>
      <c r="AI148" s="136"/>
      <c r="AJ148" s="141" t="s">
        <v>51</v>
      </c>
      <c r="AK148" s="142"/>
      <c r="AL148" s="143"/>
      <c r="AM148" s="144"/>
      <c r="AN148" s="91" t="s">
        <v>13</v>
      </c>
      <c r="AO148" s="136"/>
      <c r="AP148" s="743" t="s">
        <v>68</v>
      </c>
      <c r="AQ148" s="744"/>
      <c r="AR148" s="745"/>
      <c r="AS148" s="743" t="s">
        <v>52</v>
      </c>
      <c r="AT148" s="744"/>
      <c r="AU148" s="745"/>
      <c r="AV148" s="136"/>
      <c r="AW148" s="145" t="s">
        <v>32</v>
      </c>
      <c r="AX148" s="137" t="s">
        <v>32</v>
      </c>
      <c r="AY148" s="91" t="s">
        <v>29</v>
      </c>
      <c r="AZ148" s="91" t="s">
        <v>29</v>
      </c>
      <c r="BA148" s="136"/>
      <c r="BB148" s="19" t="s">
        <v>32</v>
      </c>
      <c r="BC148" s="19" t="s">
        <v>10</v>
      </c>
      <c r="BD148" s="146" t="s">
        <v>10</v>
      </c>
    </row>
    <row r="149" spans="2:56" ht="15.75" thickBot="1">
      <c r="B149" s="60" t="s">
        <v>10</v>
      </c>
      <c r="C149" s="49" t="s">
        <v>10</v>
      </c>
      <c r="D149" s="61" t="s">
        <v>12</v>
      </c>
      <c r="E149" s="5"/>
      <c r="F149" s="65" t="s">
        <v>4</v>
      </c>
      <c r="G149" s="65" t="s">
        <v>5</v>
      </c>
      <c r="H149" s="65" t="s">
        <v>6</v>
      </c>
      <c r="I149" s="65" t="s">
        <v>7</v>
      </c>
      <c r="J149" s="65" t="s">
        <v>9</v>
      </c>
      <c r="K149" s="65" t="s">
        <v>13</v>
      </c>
      <c r="L149" s="4"/>
      <c r="M149" s="67" t="s">
        <v>12</v>
      </c>
      <c r="N149" s="68" t="s">
        <v>46</v>
      </c>
      <c r="O149" s="3"/>
      <c r="P149" s="49" t="s">
        <v>3</v>
      </c>
      <c r="Q149" s="5"/>
      <c r="R149" s="49" t="s">
        <v>23</v>
      </c>
      <c r="S149" s="53" t="s">
        <v>16</v>
      </c>
      <c r="T149" s="49" t="s">
        <v>17</v>
      </c>
      <c r="U149" s="49" t="s">
        <v>45</v>
      </c>
      <c r="V149" s="49" t="s">
        <v>63</v>
      </c>
      <c r="W149" s="72" t="s">
        <v>21</v>
      </c>
      <c r="X149" s="5" t="s">
        <v>10</v>
      </c>
      <c r="Y149" s="713" t="s">
        <v>26</v>
      </c>
      <c r="Z149" s="714"/>
      <c r="AA149" s="714"/>
      <c r="AB149" s="715"/>
      <c r="AC149" s="39" t="s">
        <v>13</v>
      </c>
      <c r="AD149" s="8"/>
      <c r="AE149" s="716" t="s">
        <v>56</v>
      </c>
      <c r="AF149" s="717"/>
      <c r="AG149" s="717"/>
      <c r="AH149" s="82" t="s">
        <v>58</v>
      </c>
      <c r="AI149" s="5"/>
      <c r="AJ149" s="48" t="s">
        <v>33</v>
      </c>
      <c r="AK149" s="85" t="s">
        <v>27</v>
      </c>
      <c r="AL149" s="48" t="s">
        <v>35</v>
      </c>
      <c r="AM149" s="48" t="s">
        <v>36</v>
      </c>
      <c r="AN149" s="49" t="s">
        <v>40</v>
      </c>
      <c r="AO149" s="20"/>
      <c r="AP149" s="51"/>
      <c r="AQ149" s="52"/>
      <c r="AR149" s="53"/>
      <c r="AS149" s="51" t="s">
        <v>50</v>
      </c>
      <c r="AT149" s="336" t="s">
        <v>414</v>
      </c>
      <c r="AU149" s="53"/>
      <c r="AV149" s="5"/>
      <c r="AW149" s="76" t="s">
        <v>19</v>
      </c>
      <c r="AX149" s="72" t="s">
        <v>19</v>
      </c>
      <c r="AY149" s="49" t="s">
        <v>37</v>
      </c>
      <c r="AZ149" s="49" t="s">
        <v>38</v>
      </c>
      <c r="BA149" s="5"/>
      <c r="BB149" s="4" t="s">
        <v>19</v>
      </c>
      <c r="BC149" s="4" t="s">
        <v>37</v>
      </c>
      <c r="BD149" s="147" t="s">
        <v>38</v>
      </c>
    </row>
    <row r="150" spans="2:56" ht="15.75" thickBot="1">
      <c r="B150" s="62"/>
      <c r="C150" s="63"/>
      <c r="D150" s="64" t="s">
        <v>10</v>
      </c>
      <c r="E150" s="111"/>
      <c r="F150" s="148"/>
      <c r="G150" s="148"/>
      <c r="H150" s="148"/>
      <c r="I150" s="148" t="s">
        <v>8</v>
      </c>
      <c r="J150" s="148"/>
      <c r="K150" s="148"/>
      <c r="L150" s="16"/>
      <c r="M150" s="104" t="s">
        <v>20</v>
      </c>
      <c r="N150" s="148" t="s">
        <v>11</v>
      </c>
      <c r="O150" s="16"/>
      <c r="P150" s="63" t="s">
        <v>10</v>
      </c>
      <c r="Q150" s="111"/>
      <c r="R150" s="63"/>
      <c r="S150" s="149"/>
      <c r="T150" s="63"/>
      <c r="U150" s="63"/>
      <c r="V150" s="63" t="s">
        <v>18</v>
      </c>
      <c r="W150" s="150" t="s">
        <v>22</v>
      </c>
      <c r="X150" s="111"/>
      <c r="Y150" s="151" t="s">
        <v>16</v>
      </c>
      <c r="Z150" s="151" t="s">
        <v>17</v>
      </c>
      <c r="AA150" s="152" t="s">
        <v>25</v>
      </c>
      <c r="AB150" s="79" t="s">
        <v>28</v>
      </c>
      <c r="AC150" s="153"/>
      <c r="AD150" s="111"/>
      <c r="AE150" s="154" t="s">
        <v>16</v>
      </c>
      <c r="AF150" s="155" t="s">
        <v>17</v>
      </c>
      <c r="AG150" s="80" t="s">
        <v>28</v>
      </c>
      <c r="AH150" s="81" t="s">
        <v>28</v>
      </c>
      <c r="AI150" s="156"/>
      <c r="AJ150" s="63" t="s">
        <v>34</v>
      </c>
      <c r="AK150" s="157" t="s">
        <v>34</v>
      </c>
      <c r="AL150" s="63" t="s">
        <v>34</v>
      </c>
      <c r="AM150" s="63" t="s">
        <v>34</v>
      </c>
      <c r="AN150" s="63" t="s">
        <v>34</v>
      </c>
      <c r="AO150" s="111"/>
      <c r="AP150" s="158" t="s">
        <v>70</v>
      </c>
      <c r="AQ150" s="159" t="s">
        <v>69</v>
      </c>
      <c r="AR150" s="160" t="s">
        <v>71</v>
      </c>
      <c r="AS150" s="161" t="s">
        <v>48</v>
      </c>
      <c r="AT150" s="159" t="s">
        <v>47</v>
      </c>
      <c r="AU150" s="160" t="s">
        <v>49</v>
      </c>
      <c r="AV150" s="111"/>
      <c r="AW150" s="162" t="s">
        <v>29</v>
      </c>
      <c r="AX150" s="150" t="s">
        <v>29</v>
      </c>
      <c r="AY150" s="63"/>
      <c r="AZ150" s="63"/>
      <c r="BA150" s="111"/>
      <c r="BB150" s="163">
        <v>1</v>
      </c>
      <c r="BC150" s="164">
        <v>0</v>
      </c>
      <c r="BD150" s="115" t="s">
        <v>41</v>
      </c>
    </row>
    <row r="151" spans="2:56" ht="16.5" thickBot="1">
      <c r="B151" s="17">
        <v>41386</v>
      </c>
      <c r="C151" s="15" t="s">
        <v>1</v>
      </c>
      <c r="D151" s="19">
        <v>7.5</v>
      </c>
      <c r="E151" s="6"/>
      <c r="F151" s="363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f>SUM(F151:J151)</f>
        <v>0</v>
      </c>
      <c r="L151" s="6"/>
      <c r="M151" s="363">
        <v>2.5</v>
      </c>
      <c r="N151" s="19">
        <v>1</v>
      </c>
      <c r="O151" s="6"/>
      <c r="P151" s="376">
        <f>D151-(M151+N151)</f>
        <v>4</v>
      </c>
      <c r="Q151" s="6"/>
      <c r="R151" s="375" t="s">
        <v>85</v>
      </c>
      <c r="S151" s="213">
        <v>0.19</v>
      </c>
      <c r="T151" s="213">
        <v>0.19</v>
      </c>
      <c r="U151" s="23">
        <f>S151+T151</f>
        <v>0.38</v>
      </c>
      <c r="V151" s="223">
        <v>85</v>
      </c>
      <c r="W151" s="91">
        <f>P151*V151</f>
        <v>340</v>
      </c>
      <c r="X151" s="6"/>
      <c r="Y151" s="379">
        <v>211</v>
      </c>
      <c r="Z151" s="380">
        <v>211</v>
      </c>
      <c r="AA151" s="380">
        <v>0</v>
      </c>
      <c r="AB151" s="380">
        <v>0</v>
      </c>
      <c r="AC151" s="381">
        <v>211</v>
      </c>
      <c r="AD151" s="197">
        <v>350</v>
      </c>
      <c r="AE151" s="379">
        <v>33</v>
      </c>
      <c r="AF151" s="380">
        <v>33</v>
      </c>
      <c r="AG151" s="380">
        <v>0</v>
      </c>
      <c r="AH151" s="380">
        <v>33</v>
      </c>
      <c r="AI151" s="5"/>
      <c r="AJ151" s="57">
        <f>AC151*U151</f>
        <v>80.180000000000007</v>
      </c>
      <c r="AK151" s="171">
        <v>8</v>
      </c>
      <c r="AL151" s="19">
        <v>3.5</v>
      </c>
      <c r="AM151" s="19">
        <v>0</v>
      </c>
      <c r="AN151" s="91">
        <f>AK151+AM151</f>
        <v>8</v>
      </c>
      <c r="AO151" s="338" t="e">
        <f>#REF!</f>
        <v>#REF!</v>
      </c>
      <c r="AP151" s="11">
        <v>0</v>
      </c>
      <c r="AQ151" s="11">
        <v>10</v>
      </c>
      <c r="AR151" s="387">
        <f>100- ((AP151+AQ151)/(AC151*2))*100</f>
        <v>97.630331753554501</v>
      </c>
      <c r="AS151" s="388">
        <f>AU133</f>
        <v>385.53700000000003</v>
      </c>
      <c r="AT151" s="172">
        <f>AJ151+AK151+AL151+AM151</f>
        <v>91.68</v>
      </c>
      <c r="AU151" s="172">
        <f>AS151-AT151</f>
        <v>293.85700000000003</v>
      </c>
      <c r="AV151" s="5"/>
      <c r="AW151" s="57">
        <f>(AC151/W151)*100</f>
        <v>62.058823529411768</v>
      </c>
      <c r="AX151" s="19" t="s">
        <v>59</v>
      </c>
      <c r="AY151" s="91">
        <f>(AK151/(AJ151+AK151))*100</f>
        <v>9.07235200725788</v>
      </c>
      <c r="AZ151" s="19">
        <f>(AN151/AJ151)*100</f>
        <v>9.9775505113494631</v>
      </c>
      <c r="BA151" s="6"/>
      <c r="BB151" s="363" t="s">
        <v>114</v>
      </c>
      <c r="BC151" s="19" t="s">
        <v>76</v>
      </c>
      <c r="BD151" s="19" t="s">
        <v>76</v>
      </c>
    </row>
    <row r="152" spans="2:56" ht="15.75">
      <c r="B152" s="374" t="s">
        <v>153</v>
      </c>
      <c r="C152" s="2"/>
      <c r="D152" s="2"/>
      <c r="E152" s="6"/>
      <c r="F152" s="375"/>
      <c r="G152" s="2"/>
      <c r="H152" s="2"/>
      <c r="I152" s="2"/>
      <c r="J152" s="2"/>
      <c r="K152" s="2"/>
      <c r="L152" s="6"/>
      <c r="M152" s="375"/>
      <c r="N152" s="2"/>
      <c r="O152" s="6"/>
      <c r="P152" s="520">
        <f>D151-M151-N151-K151</f>
        <v>4</v>
      </c>
      <c r="Q152" s="6"/>
      <c r="R152" s="375" t="s">
        <v>111</v>
      </c>
      <c r="S152" s="213">
        <v>0.12</v>
      </c>
      <c r="T152" s="213">
        <v>0.121</v>
      </c>
      <c r="U152" s="23">
        <f>S152+T152</f>
        <v>0.24099999999999999</v>
      </c>
      <c r="V152" s="223">
        <v>70</v>
      </c>
      <c r="W152" s="517">
        <f>(P151-K151)*V151</f>
        <v>340</v>
      </c>
      <c r="X152" s="289"/>
      <c r="Y152" s="382"/>
      <c r="Z152" s="383"/>
      <c r="AA152" s="383"/>
      <c r="AB152" s="383"/>
      <c r="AC152" s="384"/>
      <c r="AD152" s="122"/>
      <c r="AE152" s="382"/>
      <c r="AF152" s="383"/>
      <c r="AG152" s="383"/>
      <c r="AH152" s="383"/>
      <c r="AI152" s="20"/>
      <c r="AJ152" s="436"/>
      <c r="AK152" s="386"/>
      <c r="AL152" s="378"/>
      <c r="AM152" s="378"/>
      <c r="AN152" s="378"/>
      <c r="AO152" s="289"/>
      <c r="AP152" s="347"/>
      <c r="AQ152" s="347"/>
      <c r="AR152" s="373"/>
      <c r="AS152" s="389"/>
      <c r="AT152" s="386"/>
      <c r="AU152" s="386"/>
      <c r="AV152" s="20"/>
      <c r="AW152" s="518">
        <f>((AC151+AC152)/W152)*100</f>
        <v>62.058823529411768</v>
      </c>
      <c r="AX152" s="378"/>
      <c r="AY152" s="378"/>
      <c r="AZ152" s="378"/>
      <c r="BA152" s="289"/>
      <c r="BB152" s="375"/>
      <c r="BC152" s="2"/>
      <c r="BD152" s="2"/>
    </row>
    <row r="153" spans="2:56" ht="15.75" thickBot="1"/>
    <row r="154" spans="2:56" ht="16.5" thickBot="1">
      <c r="B154" s="17">
        <v>41387</v>
      </c>
      <c r="C154" s="15" t="s">
        <v>0</v>
      </c>
      <c r="D154" s="19">
        <v>8</v>
      </c>
      <c r="E154" s="6"/>
      <c r="F154" s="363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f>SUM(F154:J154)</f>
        <v>0</v>
      </c>
      <c r="L154" s="6"/>
      <c r="M154" s="363">
        <v>0</v>
      </c>
      <c r="N154" s="19">
        <v>0</v>
      </c>
      <c r="O154" s="6"/>
      <c r="P154" s="376">
        <f>D154-(M154+N154)</f>
        <v>8</v>
      </c>
      <c r="Q154" s="6"/>
      <c r="R154" s="375" t="s">
        <v>111</v>
      </c>
      <c r="S154" s="213">
        <v>0.12</v>
      </c>
      <c r="T154" s="213">
        <v>0.121</v>
      </c>
      <c r="U154" s="23">
        <f>S154+T154</f>
        <v>0.24099999999999999</v>
      </c>
      <c r="V154" s="223">
        <v>70</v>
      </c>
      <c r="W154" s="91">
        <f>P154*V154</f>
        <v>560</v>
      </c>
      <c r="X154" s="6"/>
      <c r="Y154" s="379">
        <v>400</v>
      </c>
      <c r="Z154" s="380">
        <v>400</v>
      </c>
      <c r="AA154" s="380">
        <v>0</v>
      </c>
      <c r="AB154" s="380">
        <v>0</v>
      </c>
      <c r="AC154" s="381">
        <v>400</v>
      </c>
      <c r="AD154" s="197">
        <v>350</v>
      </c>
      <c r="AE154" s="379">
        <v>10</v>
      </c>
      <c r="AF154" s="380">
        <v>9</v>
      </c>
      <c r="AG154" s="380">
        <v>0</v>
      </c>
      <c r="AH154" s="380">
        <v>9</v>
      </c>
      <c r="AI154" s="5"/>
      <c r="AJ154" s="57">
        <f>AC154*U154</f>
        <v>96.399999999999991</v>
      </c>
      <c r="AK154" s="171">
        <v>2.2999999999999998</v>
      </c>
      <c r="AL154" s="19">
        <v>4</v>
      </c>
      <c r="AM154" s="19">
        <v>0</v>
      </c>
      <c r="AN154" s="91">
        <f>AK154+AM154</f>
        <v>2.2999999999999998</v>
      </c>
      <c r="AO154" s="338" t="e">
        <f>#REF!</f>
        <v>#REF!</v>
      </c>
      <c r="AP154" s="11">
        <v>0</v>
      </c>
      <c r="AQ154" s="11">
        <v>10</v>
      </c>
      <c r="AR154" s="387">
        <f>100- ((AP154+AQ154)/(AC154*2))*100</f>
        <v>98.75</v>
      </c>
      <c r="AS154" s="388">
        <f>AU151</f>
        <v>293.85700000000003</v>
      </c>
      <c r="AT154" s="172">
        <f>AJ154+AK154+AL154+AM154</f>
        <v>102.69999999999999</v>
      </c>
      <c r="AU154" s="172">
        <f>AS154-AT154</f>
        <v>191.15700000000004</v>
      </c>
      <c r="AV154" s="5"/>
      <c r="AW154" s="57">
        <f>(AC154/W154)*100</f>
        <v>71.428571428571431</v>
      </c>
      <c r="AX154" s="19" t="s">
        <v>59</v>
      </c>
      <c r="AY154" s="91">
        <f>(AK154/(AJ154+AK154))*100</f>
        <v>2.3302938196555218</v>
      </c>
      <c r="AZ154" s="19">
        <f>(AN154/AJ154)*100</f>
        <v>2.385892116182573</v>
      </c>
      <c r="BA154" s="6"/>
      <c r="BB154" s="363" t="s">
        <v>114</v>
      </c>
      <c r="BC154" s="19" t="s">
        <v>76</v>
      </c>
      <c r="BD154" s="19" t="s">
        <v>97</v>
      </c>
    </row>
    <row r="155" spans="2:56" ht="15.75">
      <c r="B155" s="374" t="s">
        <v>134</v>
      </c>
      <c r="C155" s="2"/>
      <c r="D155" s="2"/>
      <c r="E155" s="6"/>
      <c r="F155" s="375"/>
      <c r="G155" s="2"/>
      <c r="H155" s="2"/>
      <c r="I155" s="2"/>
      <c r="J155" s="2"/>
      <c r="K155" s="2"/>
      <c r="L155" s="6"/>
      <c r="M155" s="375"/>
      <c r="N155" s="2"/>
      <c r="O155" s="6"/>
      <c r="P155" s="520">
        <f>D154-M154-N154-K154</f>
        <v>8</v>
      </c>
      <c r="Q155" s="6"/>
      <c r="R155" s="375"/>
      <c r="S155" s="213"/>
      <c r="T155" s="213"/>
      <c r="U155" s="23"/>
      <c r="V155" s="223"/>
      <c r="W155" s="517">
        <f>(P154-K154)*V154</f>
        <v>560</v>
      </c>
      <c r="X155" s="289"/>
      <c r="Y155" s="382"/>
      <c r="Z155" s="383"/>
      <c r="AA155" s="383"/>
      <c r="AB155" s="383"/>
      <c r="AC155" s="384"/>
      <c r="AD155" s="122"/>
      <c r="AE155" s="382"/>
      <c r="AF155" s="383"/>
      <c r="AG155" s="383"/>
      <c r="AH155" s="383"/>
      <c r="AI155" s="20"/>
      <c r="AJ155" s="436"/>
      <c r="AK155" s="386"/>
      <c r="AL155" s="378"/>
      <c r="AM155" s="378"/>
      <c r="AN155" s="378"/>
      <c r="AO155" s="289"/>
      <c r="AP155" s="347"/>
      <c r="AQ155" s="347"/>
      <c r="AR155" s="373"/>
      <c r="AS155" s="389"/>
      <c r="AT155" s="386"/>
      <c r="AU155" s="386"/>
      <c r="AV155" s="20"/>
      <c r="AW155" s="518">
        <f>((AC154+AC155)/W155)*100</f>
        <v>71.428571428571431</v>
      </c>
      <c r="AX155" s="378"/>
      <c r="AY155" s="378"/>
      <c r="AZ155" s="378"/>
      <c r="BA155" s="289"/>
      <c r="BB155" s="375"/>
      <c r="BC155" s="2"/>
      <c r="BD155" s="2"/>
    </row>
    <row r="156" spans="2:56" ht="15.75" thickBot="1"/>
    <row r="157" spans="2:56" ht="16.5" thickBot="1">
      <c r="B157" s="17">
        <v>41387</v>
      </c>
      <c r="C157" s="15" t="s">
        <v>1</v>
      </c>
      <c r="D157" s="19">
        <v>7.5</v>
      </c>
      <c r="E157" s="6"/>
      <c r="F157" s="363">
        <v>0</v>
      </c>
      <c r="G157" s="19">
        <v>0</v>
      </c>
      <c r="H157" s="19">
        <v>2.5</v>
      </c>
      <c r="I157" s="19">
        <v>0</v>
      </c>
      <c r="J157" s="19">
        <v>0</v>
      </c>
      <c r="K157" s="19">
        <f>SUM(F157:J157)</f>
        <v>2.5</v>
      </c>
      <c r="L157" s="6"/>
      <c r="M157" s="363">
        <v>2.5</v>
      </c>
      <c r="N157" s="19">
        <v>0</v>
      </c>
      <c r="O157" s="6"/>
      <c r="P157" s="376">
        <f>D157-(M157+N157)</f>
        <v>5</v>
      </c>
      <c r="Q157" s="6"/>
      <c r="R157" s="375" t="s">
        <v>111</v>
      </c>
      <c r="S157" s="213">
        <v>0.12</v>
      </c>
      <c r="T157" s="213">
        <v>0.121</v>
      </c>
      <c r="U157" s="23">
        <f>S157+T157</f>
        <v>0.24099999999999999</v>
      </c>
      <c r="V157" s="223">
        <v>70</v>
      </c>
      <c r="W157" s="91">
        <f>P157*V157</f>
        <v>350</v>
      </c>
      <c r="X157" s="6"/>
      <c r="Y157" s="379">
        <v>144</v>
      </c>
      <c r="Z157" s="380">
        <v>144</v>
      </c>
      <c r="AA157" s="380">
        <v>0</v>
      </c>
      <c r="AB157" s="380">
        <v>0</v>
      </c>
      <c r="AC157" s="381">
        <v>144</v>
      </c>
      <c r="AD157" s="197">
        <v>350</v>
      </c>
      <c r="AE157" s="379">
        <v>0</v>
      </c>
      <c r="AF157" s="380">
        <v>0</v>
      </c>
      <c r="AG157" s="380">
        <v>0</v>
      </c>
      <c r="AH157" s="380">
        <v>0</v>
      </c>
      <c r="AI157" s="5"/>
      <c r="AJ157" s="57">
        <f>AC157*U157</f>
        <v>34.704000000000001</v>
      </c>
      <c r="AK157" s="171">
        <v>0</v>
      </c>
      <c r="AL157" s="19">
        <v>2.16</v>
      </c>
      <c r="AM157" s="19">
        <v>0</v>
      </c>
      <c r="AN157" s="91">
        <f>AK157+AM157</f>
        <v>0</v>
      </c>
      <c r="AO157" s="338" t="e">
        <f>#REF!</f>
        <v>#REF!</v>
      </c>
      <c r="AP157" s="11">
        <v>0</v>
      </c>
      <c r="AQ157" s="11">
        <v>10</v>
      </c>
      <c r="AR157" s="387">
        <f>100- ((AP157+AQ157)/(AC157*2))*100</f>
        <v>96.527777777777771</v>
      </c>
      <c r="AS157" s="388">
        <f>AU154</f>
        <v>191.15700000000004</v>
      </c>
      <c r="AT157" s="172">
        <f>AJ157+AK157+AL157+AM157</f>
        <v>36.864000000000004</v>
      </c>
      <c r="AU157" s="172">
        <f>AS157-AT157</f>
        <v>154.29300000000003</v>
      </c>
      <c r="AV157" s="5"/>
      <c r="AW157" s="57">
        <f>(AC157/W157)*100</f>
        <v>41.142857142857139</v>
      </c>
      <c r="AX157" s="19" t="s">
        <v>59</v>
      </c>
      <c r="AY157" s="91">
        <f>(AK157/(AJ157+AK157))*100</f>
        <v>0</v>
      </c>
      <c r="AZ157" s="19">
        <f>(AN157/AJ157)*100</f>
        <v>0</v>
      </c>
      <c r="BA157" s="6"/>
      <c r="BB157" s="363" t="s">
        <v>114</v>
      </c>
      <c r="BC157" s="19" t="s">
        <v>76</v>
      </c>
      <c r="BD157" s="19" t="s">
        <v>76</v>
      </c>
    </row>
    <row r="158" spans="2:56" ht="15.75">
      <c r="B158" s="374" t="s">
        <v>153</v>
      </c>
      <c r="C158" s="2"/>
      <c r="D158" s="2"/>
      <c r="E158" s="6"/>
      <c r="F158" s="375"/>
      <c r="G158" s="2"/>
      <c r="H158" s="2"/>
      <c r="I158" s="2"/>
      <c r="J158" s="2"/>
      <c r="K158" s="2"/>
      <c r="L158" s="6"/>
      <c r="M158" s="375"/>
      <c r="N158" s="2"/>
      <c r="O158" s="6"/>
      <c r="P158" s="520">
        <f>D157-M157-N157-K157</f>
        <v>2.5</v>
      </c>
      <c r="Q158" s="6"/>
      <c r="R158" s="375"/>
      <c r="S158" s="213"/>
      <c r="T158" s="213"/>
      <c r="U158" s="23"/>
      <c r="V158" s="223"/>
      <c r="W158" s="517">
        <f>(P157-K157)*V157</f>
        <v>175</v>
      </c>
      <c r="X158" s="289"/>
      <c r="Y158" s="382"/>
      <c r="Z158" s="383"/>
      <c r="AA158" s="383"/>
      <c r="AB158" s="383"/>
      <c r="AC158" s="384"/>
      <c r="AD158" s="122"/>
      <c r="AE158" s="382"/>
      <c r="AF158" s="383"/>
      <c r="AG158" s="383"/>
      <c r="AH158" s="383"/>
      <c r="AI158" s="20"/>
      <c r="AJ158" s="436"/>
      <c r="AK158" s="386"/>
      <c r="AL158" s="378"/>
      <c r="AM158" s="378"/>
      <c r="AN158" s="378"/>
      <c r="AO158" s="289"/>
      <c r="AP158" s="347"/>
      <c r="AQ158" s="347"/>
      <c r="AR158" s="373"/>
      <c r="AS158" s="389"/>
      <c r="AT158" s="386"/>
      <c r="AU158" s="386"/>
      <c r="AV158" s="20"/>
      <c r="AW158" s="518">
        <f>((AC157+AC158)/W158)*100</f>
        <v>82.285714285714278</v>
      </c>
      <c r="AX158" s="378"/>
      <c r="AY158" s="378"/>
      <c r="AZ158" s="378"/>
      <c r="BA158" s="289"/>
      <c r="BB158" s="375"/>
      <c r="BC158" s="2"/>
      <c r="BD158" s="2"/>
    </row>
    <row r="159" spans="2:56" ht="15.75" thickBot="1"/>
    <row r="160" spans="2:56" ht="16.5" thickBot="1">
      <c r="B160" s="17">
        <v>41388</v>
      </c>
      <c r="C160" s="15" t="s">
        <v>0</v>
      </c>
      <c r="D160" s="19">
        <v>8</v>
      </c>
      <c r="E160" s="6"/>
      <c r="F160" s="363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f>SUM(F160:J160)</f>
        <v>0</v>
      </c>
      <c r="L160" s="6"/>
      <c r="M160" s="363">
        <v>0</v>
      </c>
      <c r="N160" s="19">
        <v>1</v>
      </c>
      <c r="O160" s="6"/>
      <c r="P160" s="376">
        <f>D160-(M160+N160)</f>
        <v>7</v>
      </c>
      <c r="Q160" s="6"/>
      <c r="R160" s="375" t="s">
        <v>111</v>
      </c>
      <c r="S160" s="213">
        <v>0.12</v>
      </c>
      <c r="T160" s="213">
        <v>0.121</v>
      </c>
      <c r="U160" s="23">
        <f>S160+T160</f>
        <v>0.24099999999999999</v>
      </c>
      <c r="V160" s="223">
        <v>70</v>
      </c>
      <c r="W160" s="91">
        <f>P160*V160</f>
        <v>490</v>
      </c>
      <c r="X160" s="6"/>
      <c r="Y160" s="379">
        <v>495</v>
      </c>
      <c r="Z160" s="380">
        <v>495</v>
      </c>
      <c r="AA160" s="380">
        <v>0</v>
      </c>
      <c r="AB160" s="380">
        <v>0</v>
      </c>
      <c r="AC160" s="381">
        <v>495</v>
      </c>
      <c r="AD160" s="197">
        <v>350</v>
      </c>
      <c r="AE160" s="379">
        <v>12</v>
      </c>
      <c r="AF160" s="380">
        <v>13</v>
      </c>
      <c r="AG160" s="380">
        <v>0</v>
      </c>
      <c r="AH160" s="380">
        <v>12</v>
      </c>
      <c r="AI160" s="5"/>
      <c r="AJ160" s="57">
        <f>AC160*U160</f>
        <v>119.295</v>
      </c>
      <c r="AK160" s="171">
        <v>3</v>
      </c>
      <c r="AL160" s="19">
        <v>5</v>
      </c>
      <c r="AM160" s="19">
        <v>0</v>
      </c>
      <c r="AN160" s="91">
        <f>AK160+AM160</f>
        <v>3</v>
      </c>
      <c r="AO160" s="338" t="e">
        <f>#REF!</f>
        <v>#REF!</v>
      </c>
      <c r="AP160" s="11">
        <v>0</v>
      </c>
      <c r="AQ160" s="11">
        <v>10</v>
      </c>
      <c r="AR160" s="387">
        <f>100- ((AP160+AQ160)/(AC160*2))*100</f>
        <v>98.98989898989899</v>
      </c>
      <c r="AS160" s="388">
        <f>AU157</f>
        <v>154.29300000000003</v>
      </c>
      <c r="AT160" s="172">
        <f>AJ160+AK160+AL160+AM160</f>
        <v>127.295</v>
      </c>
      <c r="AU160" s="172">
        <f>AS160-AT160</f>
        <v>26.998000000000033</v>
      </c>
      <c r="AV160" s="5"/>
      <c r="AW160" s="57">
        <f>(AC160/W160)*100</f>
        <v>101.0204081632653</v>
      </c>
      <c r="AX160" s="19" t="s">
        <v>59</v>
      </c>
      <c r="AY160" s="91">
        <f>(AK160/(AJ160+AK160))*100</f>
        <v>2.4530847540782537</v>
      </c>
      <c r="AZ160" s="19">
        <f>(AN160/AJ160)*100</f>
        <v>2.5147742990066639</v>
      </c>
      <c r="BA160" s="6"/>
      <c r="BB160" s="363" t="s">
        <v>114</v>
      </c>
      <c r="BC160" s="19" t="s">
        <v>76</v>
      </c>
      <c r="BD160" s="19" t="s">
        <v>97</v>
      </c>
    </row>
    <row r="161" spans="2:56" ht="15.75">
      <c r="B161" s="374" t="s">
        <v>134</v>
      </c>
      <c r="C161" s="2"/>
      <c r="D161" s="2"/>
      <c r="E161" s="6"/>
      <c r="F161" s="375"/>
      <c r="G161" s="2"/>
      <c r="H161" s="2"/>
      <c r="I161" s="2"/>
      <c r="J161" s="2"/>
      <c r="K161" s="2"/>
      <c r="L161" s="6"/>
      <c r="M161" s="375"/>
      <c r="N161" s="2"/>
      <c r="O161" s="6"/>
      <c r="P161" s="520">
        <f>D160-M160-N160-K160</f>
        <v>7</v>
      </c>
      <c r="Q161" s="6"/>
      <c r="R161" s="375"/>
      <c r="S161" s="213"/>
      <c r="T161" s="213"/>
      <c r="U161" s="23"/>
      <c r="V161" s="223"/>
      <c r="W161" s="517">
        <f>(P160-K160)*V160</f>
        <v>490</v>
      </c>
      <c r="X161" s="289"/>
      <c r="Y161" s="382"/>
      <c r="Z161" s="383"/>
      <c r="AA161" s="383"/>
      <c r="AB161" s="383"/>
      <c r="AC161" s="384"/>
      <c r="AD161" s="122"/>
      <c r="AE161" s="382"/>
      <c r="AF161" s="383"/>
      <c r="AG161" s="383"/>
      <c r="AH161" s="383"/>
      <c r="AI161" s="20"/>
      <c r="AJ161" s="436"/>
      <c r="AK161" s="386"/>
      <c r="AL161" s="378"/>
      <c r="AM161" s="378"/>
      <c r="AN161" s="378"/>
      <c r="AO161" s="289"/>
      <c r="AP161" s="347"/>
      <c r="AQ161" s="347"/>
      <c r="AR161" s="373"/>
      <c r="AS161" s="389"/>
      <c r="AT161" s="386"/>
      <c r="AU161" s="386"/>
      <c r="AV161" s="20"/>
      <c r="AW161" s="518">
        <f>((AC160+AC161)/W161)*100</f>
        <v>101.0204081632653</v>
      </c>
      <c r="AX161" s="378"/>
      <c r="AY161" s="378"/>
      <c r="AZ161" s="378"/>
      <c r="BA161" s="289"/>
      <c r="BB161" s="375"/>
      <c r="BC161" s="2"/>
      <c r="BD161" s="2"/>
    </row>
    <row r="162" spans="2:56" ht="15.75" thickBot="1"/>
    <row r="163" spans="2:56" ht="16.5" thickBot="1">
      <c r="B163" s="17">
        <v>41388</v>
      </c>
      <c r="C163" s="15" t="s">
        <v>1</v>
      </c>
      <c r="D163" s="19">
        <v>7.5</v>
      </c>
      <c r="E163" s="6"/>
      <c r="F163" s="363">
        <v>4</v>
      </c>
      <c r="G163" s="19">
        <v>0</v>
      </c>
      <c r="H163" s="19">
        <v>0</v>
      </c>
      <c r="I163" s="19">
        <v>0</v>
      </c>
      <c r="J163" s="19">
        <v>0</v>
      </c>
      <c r="K163" s="19">
        <f>SUM(F163:J163)</f>
        <v>4</v>
      </c>
      <c r="L163" s="6"/>
      <c r="M163" s="363">
        <v>2.5</v>
      </c>
      <c r="N163" s="19">
        <v>1</v>
      </c>
      <c r="O163" s="6"/>
      <c r="P163" s="376">
        <f>D163-(M163+N163)</f>
        <v>4</v>
      </c>
      <c r="Q163" s="6"/>
      <c r="R163" s="375" t="s">
        <v>158</v>
      </c>
      <c r="S163" s="213">
        <v>0.13</v>
      </c>
      <c r="T163" s="213">
        <v>0.13</v>
      </c>
      <c r="U163" s="23">
        <f>S163+T163</f>
        <v>0.26</v>
      </c>
      <c r="V163" s="223">
        <v>80</v>
      </c>
      <c r="W163" s="91">
        <f>P163*V163</f>
        <v>320</v>
      </c>
      <c r="X163" s="6"/>
      <c r="Y163" s="379">
        <v>0</v>
      </c>
      <c r="Z163" s="380">
        <v>0</v>
      </c>
      <c r="AA163" s="380">
        <v>0</v>
      </c>
      <c r="AB163" s="380">
        <v>0</v>
      </c>
      <c r="AC163" s="381">
        <v>0</v>
      </c>
      <c r="AD163" s="197">
        <v>350</v>
      </c>
      <c r="AE163" s="379">
        <v>38</v>
      </c>
      <c r="AF163" s="380">
        <v>38</v>
      </c>
      <c r="AG163" s="380">
        <v>0</v>
      </c>
      <c r="AH163" s="380">
        <v>38</v>
      </c>
      <c r="AI163" s="5"/>
      <c r="AJ163" s="57">
        <f>AC163*U163</f>
        <v>0</v>
      </c>
      <c r="AK163" s="171">
        <v>10</v>
      </c>
      <c r="AL163" s="19">
        <v>2</v>
      </c>
      <c r="AM163" s="19">
        <v>0</v>
      </c>
      <c r="AN163" s="91">
        <f>AK163+AM163</f>
        <v>10</v>
      </c>
      <c r="AO163" s="338" t="e">
        <f>#REF!</f>
        <v>#REF!</v>
      </c>
      <c r="AP163" s="11">
        <v>0</v>
      </c>
      <c r="AQ163" s="11">
        <v>10</v>
      </c>
      <c r="AR163" s="387" t="e">
        <f>100- ((AP163+AQ163)/(AC163*2))*100</f>
        <v>#DIV/0!</v>
      </c>
      <c r="AS163" s="388">
        <f>AU160</f>
        <v>26.998000000000033</v>
      </c>
      <c r="AT163" s="172">
        <f>AJ163+AK163+AL163+AM163</f>
        <v>12</v>
      </c>
      <c r="AU163" s="172">
        <f>AS163-AT163</f>
        <v>14.998000000000033</v>
      </c>
      <c r="AV163" s="5"/>
      <c r="AW163" s="57">
        <f>(AC163/W163)*100</f>
        <v>0</v>
      </c>
      <c r="AX163" s="19" t="s">
        <v>59</v>
      </c>
      <c r="AY163" s="91">
        <f>(AK163/(AJ163+AK163))*100</f>
        <v>100</v>
      </c>
      <c r="AZ163" s="19" t="e">
        <f>(AN163/AJ163)*100</f>
        <v>#DIV/0!</v>
      </c>
      <c r="BA163" s="6"/>
      <c r="BB163" s="363" t="s">
        <v>114</v>
      </c>
      <c r="BC163" s="19" t="s">
        <v>76</v>
      </c>
      <c r="BD163" s="19" t="s">
        <v>76</v>
      </c>
    </row>
    <row r="164" spans="2:56" ht="15.75">
      <c r="B164" s="374" t="s">
        <v>153</v>
      </c>
      <c r="C164" s="2"/>
      <c r="D164" s="2"/>
      <c r="E164" s="6"/>
      <c r="F164" s="375"/>
      <c r="G164" s="2"/>
      <c r="H164" s="2"/>
      <c r="I164" s="2"/>
      <c r="J164" s="2"/>
      <c r="K164" s="2"/>
      <c r="L164" s="6"/>
      <c r="M164" s="375"/>
      <c r="N164" s="2"/>
      <c r="O164" s="6"/>
      <c r="P164" s="520">
        <f>D163-M163-N163-K163</f>
        <v>0</v>
      </c>
      <c r="Q164" s="6"/>
      <c r="R164" s="375"/>
      <c r="S164" s="213"/>
      <c r="T164" s="213"/>
      <c r="U164" s="23"/>
      <c r="V164" s="223"/>
      <c r="W164" s="517">
        <f>(P163-K163)*V163</f>
        <v>0</v>
      </c>
      <c r="X164" s="289"/>
      <c r="Y164" s="382"/>
      <c r="Z164" s="383"/>
      <c r="AA164" s="383"/>
      <c r="AB164" s="383"/>
      <c r="AC164" s="384"/>
      <c r="AD164" s="122"/>
      <c r="AE164" s="382"/>
      <c r="AF164" s="383"/>
      <c r="AG164" s="383"/>
      <c r="AH164" s="383"/>
      <c r="AI164" s="20"/>
      <c r="AJ164" s="436"/>
      <c r="AK164" s="386"/>
      <c r="AL164" s="378"/>
      <c r="AM164" s="378"/>
      <c r="AN164" s="378"/>
      <c r="AO164" s="289"/>
      <c r="AP164" s="347"/>
      <c r="AQ164" s="347"/>
      <c r="AR164" s="373"/>
      <c r="AS164" s="389"/>
      <c r="AT164" s="386"/>
      <c r="AU164" s="386"/>
      <c r="AV164" s="20"/>
      <c r="AW164" s="518" t="e">
        <f>((AC163+AC164)/W164)*100</f>
        <v>#DIV/0!</v>
      </c>
      <c r="AX164" s="378"/>
      <c r="AY164" s="378"/>
      <c r="AZ164" s="378"/>
      <c r="BA164" s="289"/>
      <c r="BB164" s="375"/>
      <c r="BC164" s="2"/>
      <c r="BD164" s="2"/>
    </row>
    <row r="165" spans="2:56" ht="15.75" thickBot="1"/>
    <row r="166" spans="2:56">
      <c r="B166" s="57" t="s">
        <v>42</v>
      </c>
      <c r="C166" s="58" t="s">
        <v>2</v>
      </c>
      <c r="D166" s="59" t="s">
        <v>2</v>
      </c>
      <c r="E166" s="136"/>
      <c r="F166" s="718" t="s">
        <v>14</v>
      </c>
      <c r="G166" s="719"/>
      <c r="H166" s="719"/>
      <c r="I166" s="719"/>
      <c r="J166" s="719"/>
      <c r="K166" s="720"/>
      <c r="L166" s="19"/>
      <c r="M166" s="721" t="s">
        <v>43</v>
      </c>
      <c r="N166" s="722"/>
      <c r="O166" s="19"/>
      <c r="P166" s="91" t="s">
        <v>12</v>
      </c>
      <c r="Q166" s="136"/>
      <c r="R166" s="91" t="s">
        <v>24</v>
      </c>
      <c r="S166" s="718" t="s">
        <v>44</v>
      </c>
      <c r="T166" s="719"/>
      <c r="U166" s="720"/>
      <c r="V166" s="91" t="s">
        <v>39</v>
      </c>
      <c r="W166" s="137" t="s">
        <v>19</v>
      </c>
      <c r="X166" s="136" t="s">
        <v>10</v>
      </c>
      <c r="Y166" s="723" t="s">
        <v>15</v>
      </c>
      <c r="Z166" s="724"/>
      <c r="AA166" s="724"/>
      <c r="AB166" s="724"/>
      <c r="AC166" s="138" t="s">
        <v>19</v>
      </c>
      <c r="AD166" s="139"/>
      <c r="AE166" s="725" t="s">
        <v>55</v>
      </c>
      <c r="AF166" s="726"/>
      <c r="AG166" s="726"/>
      <c r="AH166" s="140" t="s">
        <v>57</v>
      </c>
      <c r="AI166" s="136"/>
      <c r="AJ166" s="141" t="s">
        <v>51</v>
      </c>
      <c r="AK166" s="142"/>
      <c r="AL166" s="143"/>
      <c r="AM166" s="144"/>
      <c r="AN166" s="91" t="s">
        <v>13</v>
      </c>
      <c r="AO166" s="136"/>
      <c r="AP166" s="743" t="s">
        <v>68</v>
      </c>
      <c r="AQ166" s="744"/>
      <c r="AR166" s="745"/>
      <c r="AS166" s="743" t="s">
        <v>52</v>
      </c>
      <c r="AT166" s="744"/>
      <c r="AU166" s="745"/>
      <c r="AV166" s="136"/>
      <c r="AW166" s="145" t="s">
        <v>32</v>
      </c>
      <c r="AX166" s="137" t="s">
        <v>32</v>
      </c>
      <c r="AY166" s="91" t="s">
        <v>29</v>
      </c>
      <c r="AZ166" s="91" t="s">
        <v>29</v>
      </c>
      <c r="BA166" s="136"/>
      <c r="BB166" s="19" t="s">
        <v>32</v>
      </c>
      <c r="BC166" s="19" t="s">
        <v>10</v>
      </c>
      <c r="BD166" s="146" t="s">
        <v>10</v>
      </c>
    </row>
    <row r="167" spans="2:56" ht="15.75" thickBot="1">
      <c r="B167" s="60" t="s">
        <v>10</v>
      </c>
      <c r="C167" s="49" t="s">
        <v>10</v>
      </c>
      <c r="D167" s="61" t="s">
        <v>12</v>
      </c>
      <c r="E167" s="5"/>
      <c r="F167" s="65" t="s">
        <v>4</v>
      </c>
      <c r="G167" s="65" t="s">
        <v>5</v>
      </c>
      <c r="H167" s="65" t="s">
        <v>6</v>
      </c>
      <c r="I167" s="65" t="s">
        <v>7</v>
      </c>
      <c r="J167" s="65" t="s">
        <v>9</v>
      </c>
      <c r="K167" s="65" t="s">
        <v>13</v>
      </c>
      <c r="L167" s="4"/>
      <c r="M167" s="67" t="s">
        <v>12</v>
      </c>
      <c r="N167" s="68" t="s">
        <v>46</v>
      </c>
      <c r="O167" s="3"/>
      <c r="P167" s="49" t="s">
        <v>3</v>
      </c>
      <c r="Q167" s="5"/>
      <c r="R167" s="49" t="s">
        <v>23</v>
      </c>
      <c r="S167" s="53" t="s">
        <v>16</v>
      </c>
      <c r="T167" s="49" t="s">
        <v>17</v>
      </c>
      <c r="U167" s="49" t="s">
        <v>45</v>
      </c>
      <c r="V167" s="49" t="s">
        <v>63</v>
      </c>
      <c r="W167" s="72" t="s">
        <v>21</v>
      </c>
      <c r="X167" s="5" t="s">
        <v>10</v>
      </c>
      <c r="Y167" s="713" t="s">
        <v>26</v>
      </c>
      <c r="Z167" s="714"/>
      <c r="AA167" s="714"/>
      <c r="AB167" s="715"/>
      <c r="AC167" s="39" t="s">
        <v>13</v>
      </c>
      <c r="AD167" s="8"/>
      <c r="AE167" s="716" t="s">
        <v>56</v>
      </c>
      <c r="AF167" s="717"/>
      <c r="AG167" s="717"/>
      <c r="AH167" s="82" t="s">
        <v>58</v>
      </c>
      <c r="AI167" s="5"/>
      <c r="AJ167" s="48" t="s">
        <v>33</v>
      </c>
      <c r="AK167" s="85" t="s">
        <v>27</v>
      </c>
      <c r="AL167" s="48" t="s">
        <v>35</v>
      </c>
      <c r="AM167" s="48" t="s">
        <v>36</v>
      </c>
      <c r="AN167" s="49" t="s">
        <v>40</v>
      </c>
      <c r="AO167" s="20"/>
      <c r="AP167" s="51"/>
      <c r="AQ167" s="52"/>
      <c r="AR167" s="53"/>
      <c r="AS167" s="51" t="s">
        <v>50</v>
      </c>
      <c r="AT167" s="336" t="s">
        <v>423</v>
      </c>
      <c r="AU167" s="53"/>
      <c r="AV167" s="5"/>
      <c r="AW167" s="76" t="s">
        <v>19</v>
      </c>
      <c r="AX167" s="72" t="s">
        <v>19</v>
      </c>
      <c r="AY167" s="49" t="s">
        <v>37</v>
      </c>
      <c r="AZ167" s="49" t="s">
        <v>38</v>
      </c>
      <c r="BA167" s="5"/>
      <c r="BB167" s="4" t="s">
        <v>19</v>
      </c>
      <c r="BC167" s="4" t="s">
        <v>37</v>
      </c>
      <c r="BD167" s="147" t="s">
        <v>38</v>
      </c>
    </row>
    <row r="168" spans="2:56" ht="15.75" thickBot="1">
      <c r="B168" s="62"/>
      <c r="C168" s="63"/>
      <c r="D168" s="64" t="s">
        <v>10</v>
      </c>
      <c r="E168" s="111"/>
      <c r="F168" s="148"/>
      <c r="G168" s="148"/>
      <c r="H168" s="148"/>
      <c r="I168" s="148" t="s">
        <v>8</v>
      </c>
      <c r="J168" s="148"/>
      <c r="K168" s="148"/>
      <c r="L168" s="16"/>
      <c r="M168" s="104" t="s">
        <v>20</v>
      </c>
      <c r="N168" s="148" t="s">
        <v>11</v>
      </c>
      <c r="O168" s="16"/>
      <c r="P168" s="63" t="s">
        <v>10</v>
      </c>
      <c r="Q168" s="111"/>
      <c r="R168" s="63"/>
      <c r="S168" s="149"/>
      <c r="T168" s="63"/>
      <c r="U168" s="63"/>
      <c r="V168" s="63" t="s">
        <v>18</v>
      </c>
      <c r="W168" s="150" t="s">
        <v>22</v>
      </c>
      <c r="X168" s="111"/>
      <c r="Y168" s="151" t="s">
        <v>16</v>
      </c>
      <c r="Z168" s="151" t="s">
        <v>17</v>
      </c>
      <c r="AA168" s="152" t="s">
        <v>25</v>
      </c>
      <c r="AB168" s="79" t="s">
        <v>28</v>
      </c>
      <c r="AC168" s="153"/>
      <c r="AD168" s="111"/>
      <c r="AE168" s="154" t="s">
        <v>16</v>
      </c>
      <c r="AF168" s="155" t="s">
        <v>17</v>
      </c>
      <c r="AG168" s="80" t="s">
        <v>28</v>
      </c>
      <c r="AH168" s="81" t="s">
        <v>28</v>
      </c>
      <c r="AI168" s="156"/>
      <c r="AJ168" s="63" t="s">
        <v>34</v>
      </c>
      <c r="AK168" s="157" t="s">
        <v>34</v>
      </c>
      <c r="AL168" s="63" t="s">
        <v>34</v>
      </c>
      <c r="AM168" s="63" t="s">
        <v>34</v>
      </c>
      <c r="AN168" s="63" t="s">
        <v>34</v>
      </c>
      <c r="AO168" s="111"/>
      <c r="AP168" s="158" t="s">
        <v>70</v>
      </c>
      <c r="AQ168" s="159" t="s">
        <v>69</v>
      </c>
      <c r="AR168" s="160" t="s">
        <v>71</v>
      </c>
      <c r="AS168" s="161" t="s">
        <v>48</v>
      </c>
      <c r="AT168" s="159" t="s">
        <v>47</v>
      </c>
      <c r="AU168" s="160" t="s">
        <v>49</v>
      </c>
      <c r="AV168" s="111"/>
      <c r="AW168" s="162" t="s">
        <v>29</v>
      </c>
      <c r="AX168" s="150" t="s">
        <v>29</v>
      </c>
      <c r="AY168" s="63"/>
      <c r="AZ168" s="63"/>
      <c r="BA168" s="111"/>
      <c r="BB168" s="163">
        <v>1</v>
      </c>
      <c r="BC168" s="164">
        <v>0</v>
      </c>
      <c r="BD168" s="115" t="s">
        <v>41</v>
      </c>
    </row>
    <row r="169" spans="2:56" ht="16.5" thickBot="1">
      <c r="B169" s="17">
        <v>41389</v>
      </c>
      <c r="C169" s="15" t="s">
        <v>0</v>
      </c>
      <c r="D169" s="19">
        <v>8</v>
      </c>
      <c r="E169" s="6"/>
      <c r="F169" s="363">
        <v>3</v>
      </c>
      <c r="G169" s="19">
        <v>0</v>
      </c>
      <c r="H169" s="19">
        <v>0</v>
      </c>
      <c r="I169" s="19">
        <v>0</v>
      </c>
      <c r="J169" s="19">
        <v>0</v>
      </c>
      <c r="K169" s="19">
        <f>SUM(F169:J169)</f>
        <v>3</v>
      </c>
      <c r="L169" s="6"/>
      <c r="M169" s="363">
        <v>0</v>
      </c>
      <c r="N169" s="19">
        <v>0</v>
      </c>
      <c r="O169" s="6"/>
      <c r="P169" s="376">
        <f>D169-(M169+N169)</f>
        <v>8</v>
      </c>
      <c r="Q169" s="6"/>
      <c r="R169" s="375" t="s">
        <v>158</v>
      </c>
      <c r="S169" s="213">
        <v>0.127</v>
      </c>
      <c r="T169" s="213">
        <v>0.127</v>
      </c>
      <c r="U169" s="23">
        <f>S169+T169</f>
        <v>0.254</v>
      </c>
      <c r="V169" s="223">
        <v>80</v>
      </c>
      <c r="W169" s="91">
        <f>P169*V169</f>
        <v>640</v>
      </c>
      <c r="X169" s="6"/>
      <c r="Y169" s="379">
        <v>320</v>
      </c>
      <c r="Z169" s="380">
        <v>320</v>
      </c>
      <c r="AA169" s="380">
        <v>0</v>
      </c>
      <c r="AB169" s="380">
        <v>0</v>
      </c>
      <c r="AC169" s="381">
        <v>320</v>
      </c>
      <c r="AD169" s="197">
        <v>350</v>
      </c>
      <c r="AE169" s="379">
        <v>36</v>
      </c>
      <c r="AF169" s="380">
        <v>36</v>
      </c>
      <c r="AG169" s="380">
        <v>0</v>
      </c>
      <c r="AH169" s="380">
        <v>36</v>
      </c>
      <c r="AI169" s="5"/>
      <c r="AJ169" s="57">
        <f>AC169*U169</f>
        <v>81.28</v>
      </c>
      <c r="AK169" s="171">
        <v>10</v>
      </c>
      <c r="AL169" s="19">
        <v>4.8</v>
      </c>
      <c r="AM169" s="19">
        <v>0</v>
      </c>
      <c r="AN169" s="91">
        <f>AK169+AM169</f>
        <v>10</v>
      </c>
      <c r="AO169" s="338" t="e">
        <f>#REF!</f>
        <v>#REF!</v>
      </c>
      <c r="AP169" s="11">
        <v>0</v>
      </c>
      <c r="AQ169" s="11">
        <v>10</v>
      </c>
      <c r="AR169" s="387">
        <f>100- ((AP169+AQ169)/(AC169*2))*100</f>
        <v>98.4375</v>
      </c>
      <c r="AS169" s="388">
        <v>632</v>
      </c>
      <c r="AT169" s="172">
        <f>AJ169+AK169+AL169+AM169</f>
        <v>96.08</v>
      </c>
      <c r="AU169" s="172">
        <f>AS169-AT169</f>
        <v>535.91999999999996</v>
      </c>
      <c r="AV169" s="5"/>
      <c r="AW169" s="57">
        <f>(AC169/W169)*100</f>
        <v>50</v>
      </c>
      <c r="AX169" s="19" t="s">
        <v>59</v>
      </c>
      <c r="AY169" s="91">
        <f>(AK169/(AJ169+AK169))*100</f>
        <v>10.955302366345311</v>
      </c>
      <c r="AZ169" s="19">
        <f>(AN169/AJ169)*100</f>
        <v>12.303149606299213</v>
      </c>
      <c r="BA169" s="6"/>
      <c r="BB169" s="363" t="s">
        <v>114</v>
      </c>
      <c r="BC169" s="19" t="s">
        <v>76</v>
      </c>
      <c r="BD169" s="19" t="s">
        <v>76</v>
      </c>
    </row>
    <row r="170" spans="2:56" ht="15.75">
      <c r="B170" s="374" t="s">
        <v>134</v>
      </c>
      <c r="C170" s="2"/>
      <c r="D170" s="2"/>
      <c r="E170" s="6"/>
      <c r="F170" s="375"/>
      <c r="G170" s="2"/>
      <c r="H170" s="2"/>
      <c r="I170" s="2"/>
      <c r="J170" s="2"/>
      <c r="K170" s="2"/>
      <c r="L170" s="6"/>
      <c r="M170" s="375"/>
      <c r="N170" s="2"/>
      <c r="O170" s="6"/>
      <c r="P170" s="520">
        <f>D169-M169-N169-K169</f>
        <v>5</v>
      </c>
      <c r="Q170" s="6"/>
      <c r="R170" s="375"/>
      <c r="S170" s="213"/>
      <c r="T170" s="213"/>
      <c r="U170" s="23"/>
      <c r="V170" s="223"/>
      <c r="W170" s="517">
        <f>(P169-K169)*V169</f>
        <v>400</v>
      </c>
      <c r="X170" s="289"/>
      <c r="Y170" s="382"/>
      <c r="Z170" s="383"/>
      <c r="AA170" s="383"/>
      <c r="AB170" s="383"/>
      <c r="AC170" s="384"/>
      <c r="AD170" s="122"/>
      <c r="AE170" s="382"/>
      <c r="AF170" s="383"/>
      <c r="AG170" s="383"/>
      <c r="AH170" s="383"/>
      <c r="AI170" s="20"/>
      <c r="AJ170" s="436"/>
      <c r="AK170" s="386"/>
      <c r="AL170" s="378"/>
      <c r="AM170" s="378"/>
      <c r="AN170" s="378"/>
      <c r="AO170" s="289"/>
      <c r="AP170" s="347"/>
      <c r="AQ170" s="347"/>
      <c r="AR170" s="373"/>
      <c r="AS170" s="389"/>
      <c r="AT170" s="386"/>
      <c r="AU170" s="386"/>
      <c r="AV170" s="20"/>
      <c r="AW170" s="518">
        <f>((AC169+AC170)/W170)*100</f>
        <v>80</v>
      </c>
      <c r="AX170" s="378"/>
      <c r="AY170" s="378"/>
      <c r="AZ170" s="378"/>
      <c r="BA170" s="289"/>
      <c r="BB170" s="375"/>
      <c r="BC170" s="2"/>
      <c r="BD170" s="2"/>
    </row>
    <row r="171" spans="2:56" ht="15.75" thickBot="1"/>
    <row r="172" spans="2:56" ht="16.5" thickBot="1">
      <c r="B172" s="17">
        <v>41389</v>
      </c>
      <c r="C172" s="15" t="s">
        <v>1</v>
      </c>
      <c r="D172" s="19">
        <v>7.5</v>
      </c>
      <c r="E172" s="6"/>
      <c r="F172" s="363">
        <v>1</v>
      </c>
      <c r="G172" s="19">
        <v>0</v>
      </c>
      <c r="H172" s="19">
        <v>0</v>
      </c>
      <c r="I172" s="19">
        <v>0</v>
      </c>
      <c r="J172" s="19">
        <v>0.5</v>
      </c>
      <c r="K172" s="19">
        <f>SUM(F172:J172)</f>
        <v>1.5</v>
      </c>
      <c r="L172" s="6"/>
      <c r="M172" s="363">
        <v>2.5</v>
      </c>
      <c r="N172" s="19">
        <v>0</v>
      </c>
      <c r="O172" s="6"/>
      <c r="P172" s="376">
        <f>D172-(M172+N172)</f>
        <v>5</v>
      </c>
      <c r="Q172" s="6"/>
      <c r="R172" s="375" t="s">
        <v>158</v>
      </c>
      <c r="S172" s="213">
        <v>0.13</v>
      </c>
      <c r="T172" s="213">
        <v>0.13</v>
      </c>
      <c r="U172" s="23">
        <f>S172+T172</f>
        <v>0.26</v>
      </c>
      <c r="V172" s="223">
        <v>80</v>
      </c>
      <c r="W172" s="91">
        <f>P172*V172</f>
        <v>400</v>
      </c>
      <c r="X172" s="6"/>
      <c r="Y172" s="379">
        <v>256</v>
      </c>
      <c r="Z172" s="380">
        <v>256</v>
      </c>
      <c r="AA172" s="380">
        <v>0</v>
      </c>
      <c r="AB172" s="380">
        <v>0</v>
      </c>
      <c r="AC172" s="381">
        <v>256</v>
      </c>
      <c r="AD172" s="197">
        <v>350</v>
      </c>
      <c r="AE172" s="379">
        <v>92</v>
      </c>
      <c r="AF172" s="380">
        <v>92</v>
      </c>
      <c r="AG172" s="380">
        <v>0</v>
      </c>
      <c r="AH172" s="380">
        <v>92</v>
      </c>
      <c r="AI172" s="5"/>
      <c r="AJ172" s="57">
        <f>AC172*U172</f>
        <v>66.56</v>
      </c>
      <c r="AK172" s="171">
        <v>24</v>
      </c>
      <c r="AL172" s="19">
        <v>4.2</v>
      </c>
      <c r="AM172" s="19">
        <v>0</v>
      </c>
      <c r="AN172" s="91">
        <f>AK172+AM172</f>
        <v>24</v>
      </c>
      <c r="AO172" s="338" t="e">
        <f>#REF!</f>
        <v>#REF!</v>
      </c>
      <c r="AP172" s="11">
        <v>0</v>
      </c>
      <c r="AQ172" s="11">
        <v>10</v>
      </c>
      <c r="AR172" s="387">
        <f>100- ((AP172+AQ172)/(AC172*2))*100</f>
        <v>98.046875</v>
      </c>
      <c r="AS172" s="388">
        <f>AU169</f>
        <v>535.91999999999996</v>
      </c>
      <c r="AT172" s="172">
        <f>AJ172+AK172+AL172+AM172</f>
        <v>94.76</v>
      </c>
      <c r="AU172" s="172">
        <f>AS172-AT172</f>
        <v>441.15999999999997</v>
      </c>
      <c r="AV172" s="5"/>
      <c r="AW172" s="57">
        <f>(AC172/W172)*100</f>
        <v>64</v>
      </c>
      <c r="AX172" s="19" t="s">
        <v>59</v>
      </c>
      <c r="AY172" s="91">
        <f>(AK172/(AJ172+AK172))*100</f>
        <v>26.501766784452297</v>
      </c>
      <c r="AZ172" s="19">
        <f>(AN172/AJ172)*100</f>
        <v>36.057692307692307</v>
      </c>
      <c r="BA172" s="6"/>
      <c r="BB172" s="363" t="s">
        <v>114</v>
      </c>
      <c r="BC172" s="19" t="s">
        <v>76</v>
      </c>
      <c r="BD172" s="19" t="s">
        <v>76</v>
      </c>
    </row>
    <row r="173" spans="2:56" ht="15.75">
      <c r="B173" s="374" t="s">
        <v>437</v>
      </c>
      <c r="C173" s="2"/>
      <c r="D173" s="2"/>
      <c r="E173" s="6"/>
      <c r="F173" s="375"/>
      <c r="G173" s="2"/>
      <c r="H173" s="2"/>
      <c r="I173" s="2"/>
      <c r="J173" s="2"/>
      <c r="K173" s="2"/>
      <c r="L173" s="6"/>
      <c r="M173" s="375"/>
      <c r="N173" s="2"/>
      <c r="O173" s="6"/>
      <c r="P173" s="520">
        <f>D172-M172-N172-K172</f>
        <v>3.5</v>
      </c>
      <c r="Q173" s="6"/>
      <c r="R173" s="375"/>
      <c r="S173" s="213"/>
      <c r="T173" s="213"/>
      <c r="U173" s="23"/>
      <c r="V173" s="223"/>
      <c r="W173" s="517">
        <f>(P172-K172)*V172</f>
        <v>280</v>
      </c>
      <c r="X173" s="289"/>
      <c r="Y173" s="382"/>
      <c r="Z173" s="383"/>
      <c r="AA173" s="383"/>
      <c r="AB173" s="383"/>
      <c r="AC173" s="384"/>
      <c r="AD173" s="122"/>
      <c r="AE173" s="382"/>
      <c r="AF173" s="383"/>
      <c r="AG173" s="383"/>
      <c r="AH173" s="383"/>
      <c r="AI173" s="20"/>
      <c r="AJ173" s="436"/>
      <c r="AK173" s="386"/>
      <c r="AL173" s="378"/>
      <c r="AM173" s="378"/>
      <c r="AN173" s="378"/>
      <c r="AO173" s="289"/>
      <c r="AP173" s="347"/>
      <c r="AQ173" s="347"/>
      <c r="AR173" s="373"/>
      <c r="AS173" s="389"/>
      <c r="AT173" s="386"/>
      <c r="AU173" s="386"/>
      <c r="AV173" s="20"/>
      <c r="AW173" s="518">
        <f>((AC172+AC173)/W173)*100</f>
        <v>91.428571428571431</v>
      </c>
      <c r="AX173" s="378"/>
      <c r="AY173" s="378"/>
      <c r="AZ173" s="378"/>
      <c r="BA173" s="289"/>
      <c r="BB173" s="375"/>
      <c r="BC173" s="2"/>
      <c r="BD173" s="2"/>
    </row>
    <row r="174" spans="2:56" ht="15.75" thickBot="1"/>
    <row r="175" spans="2:56" ht="16.5" thickBot="1">
      <c r="B175" s="17">
        <v>41390</v>
      </c>
      <c r="C175" s="15" t="s">
        <v>0</v>
      </c>
      <c r="D175" s="19">
        <v>8</v>
      </c>
      <c r="E175" s="6"/>
      <c r="F175" s="363">
        <v>1</v>
      </c>
      <c r="G175" s="19">
        <v>0</v>
      </c>
      <c r="H175" s="19">
        <v>0</v>
      </c>
      <c r="I175" s="19">
        <v>0</v>
      </c>
      <c r="J175" s="19">
        <v>0</v>
      </c>
      <c r="K175" s="19">
        <f>SUM(F175:J175)</f>
        <v>1</v>
      </c>
      <c r="L175" s="6"/>
      <c r="M175" s="363">
        <v>0</v>
      </c>
      <c r="N175" s="19">
        <v>0</v>
      </c>
      <c r="O175" s="6"/>
      <c r="P175" s="376">
        <f>D175-(M175+N175)</f>
        <v>8</v>
      </c>
      <c r="Q175" s="6"/>
      <c r="R175" s="375" t="s">
        <v>158</v>
      </c>
      <c r="S175" s="213">
        <v>0.13</v>
      </c>
      <c r="T175" s="213">
        <v>0.13</v>
      </c>
      <c r="U175" s="23">
        <f>S175+T175</f>
        <v>0.26</v>
      </c>
      <c r="V175" s="223">
        <v>80</v>
      </c>
      <c r="W175" s="91">
        <f>P175*V175</f>
        <v>640</v>
      </c>
      <c r="X175" s="6"/>
      <c r="Y175" s="379">
        <v>528</v>
      </c>
      <c r="Z175" s="380">
        <v>528</v>
      </c>
      <c r="AA175" s="380">
        <v>0</v>
      </c>
      <c r="AB175" s="380">
        <v>0</v>
      </c>
      <c r="AC175" s="381">
        <v>528</v>
      </c>
      <c r="AD175" s="197">
        <v>350</v>
      </c>
      <c r="AE175" s="379">
        <v>26</v>
      </c>
      <c r="AF175" s="380">
        <v>27</v>
      </c>
      <c r="AG175" s="380">
        <v>0</v>
      </c>
      <c r="AH175" s="380">
        <v>26</v>
      </c>
      <c r="AI175" s="5"/>
      <c r="AJ175" s="57">
        <f>AC175*U175</f>
        <v>137.28</v>
      </c>
      <c r="AK175" s="171">
        <v>7</v>
      </c>
      <c r="AL175" s="19">
        <v>9</v>
      </c>
      <c r="AM175" s="19">
        <v>0</v>
      </c>
      <c r="AN175" s="91">
        <f>AK175+AM175</f>
        <v>7</v>
      </c>
      <c r="AO175" s="338" t="e">
        <f>#REF!</f>
        <v>#REF!</v>
      </c>
      <c r="AP175" s="11">
        <v>0</v>
      </c>
      <c r="AQ175" s="11">
        <v>10</v>
      </c>
      <c r="AR175" s="387">
        <f>100- ((AP175+AQ175)/(AC175*2))*100</f>
        <v>99.053030303030297</v>
      </c>
      <c r="AS175" s="388">
        <f>AU172</f>
        <v>441.15999999999997</v>
      </c>
      <c r="AT175" s="172">
        <f>AJ175+AK175+AL175+AM175</f>
        <v>153.28</v>
      </c>
      <c r="AU175" s="172">
        <f>AS175-AT175</f>
        <v>287.88</v>
      </c>
      <c r="AV175" s="5"/>
      <c r="AW175" s="57">
        <f>(AC175/W175)*100</f>
        <v>82.5</v>
      </c>
      <c r="AX175" s="19" t="s">
        <v>59</v>
      </c>
      <c r="AY175" s="91">
        <f>(AK175/(AJ175+AK175))*100</f>
        <v>4.8516772941502628</v>
      </c>
      <c r="AZ175" s="19">
        <f>(AN175/AJ175)*100</f>
        <v>5.0990675990675989</v>
      </c>
      <c r="BA175" s="6"/>
      <c r="BB175" s="363" t="s">
        <v>114</v>
      </c>
      <c r="BC175" s="19" t="s">
        <v>76</v>
      </c>
      <c r="BD175" s="19" t="s">
        <v>76</v>
      </c>
    </row>
    <row r="176" spans="2:56" ht="15.75">
      <c r="B176" s="374" t="s">
        <v>134</v>
      </c>
      <c r="C176" s="2"/>
      <c r="D176" s="2"/>
      <c r="E176" s="6"/>
      <c r="F176" s="375"/>
      <c r="G176" s="2"/>
      <c r="H176" s="2"/>
      <c r="I176" s="2"/>
      <c r="J176" s="2"/>
      <c r="K176" s="2"/>
      <c r="L176" s="6"/>
      <c r="M176" s="375"/>
      <c r="N176" s="2"/>
      <c r="O176" s="6"/>
      <c r="P176" s="520">
        <f>D175-M175-N175-K175</f>
        <v>7</v>
      </c>
      <c r="Q176" s="6"/>
      <c r="R176" s="375"/>
      <c r="S176" s="213"/>
      <c r="T176" s="213"/>
      <c r="U176" s="23"/>
      <c r="V176" s="223"/>
      <c r="W176" s="517">
        <f>(P175-K175)*V175</f>
        <v>560</v>
      </c>
      <c r="X176" s="289"/>
      <c r="Y176" s="382"/>
      <c r="Z176" s="383"/>
      <c r="AA176" s="383"/>
      <c r="AB176" s="383"/>
      <c r="AC176" s="384"/>
      <c r="AD176" s="122"/>
      <c r="AE176" s="382"/>
      <c r="AF176" s="383"/>
      <c r="AG176" s="383"/>
      <c r="AH176" s="383"/>
      <c r="AI176" s="20"/>
      <c r="AJ176" s="436"/>
      <c r="AK176" s="386"/>
      <c r="AL176" s="378"/>
      <c r="AM176" s="378"/>
      <c r="AN176" s="378"/>
      <c r="AO176" s="289"/>
      <c r="AP176" s="347"/>
      <c r="AQ176" s="347"/>
      <c r="AR176" s="373"/>
      <c r="AS176" s="389"/>
      <c r="AT176" s="386"/>
      <c r="AU176" s="386"/>
      <c r="AV176" s="20"/>
      <c r="AW176" s="518">
        <f>((AC175+AC176)/W176)*100</f>
        <v>94.285714285714278</v>
      </c>
      <c r="AX176" s="378"/>
      <c r="AY176" s="378"/>
      <c r="AZ176" s="378"/>
      <c r="BA176" s="289"/>
      <c r="BB176" s="375"/>
      <c r="BC176" s="2"/>
      <c r="BD176" s="2"/>
    </row>
    <row r="177" spans="2:56" ht="15.75" thickBot="1"/>
    <row r="178" spans="2:56" ht="16.5" thickBot="1">
      <c r="B178" s="17">
        <v>41390</v>
      </c>
      <c r="C178" s="15" t="s">
        <v>1</v>
      </c>
      <c r="D178" s="19">
        <v>7.5</v>
      </c>
      <c r="E178" s="6"/>
      <c r="F178" s="363">
        <v>0</v>
      </c>
      <c r="G178" s="19">
        <v>0</v>
      </c>
      <c r="H178" s="19">
        <v>0</v>
      </c>
      <c r="I178" s="19">
        <v>0</v>
      </c>
      <c r="J178" s="19">
        <v>0.5</v>
      </c>
      <c r="K178" s="19">
        <v>0</v>
      </c>
      <c r="L178" s="6"/>
      <c r="M178" s="363">
        <v>2.5</v>
      </c>
      <c r="N178" s="19">
        <v>2</v>
      </c>
      <c r="O178" s="6"/>
      <c r="P178" s="376">
        <f>D178-(M178+N178)</f>
        <v>3</v>
      </c>
      <c r="Q178" s="6"/>
      <c r="R178" s="375" t="s">
        <v>158</v>
      </c>
      <c r="S178" s="213">
        <v>0.13</v>
      </c>
      <c r="T178" s="213">
        <v>0.13</v>
      </c>
      <c r="U178" s="23">
        <f>S178+T178</f>
        <v>0.26</v>
      </c>
      <c r="V178" s="223">
        <v>80</v>
      </c>
      <c r="W178" s="91">
        <f>P178*V178</f>
        <v>240</v>
      </c>
      <c r="X178" s="6"/>
      <c r="Y178" s="379">
        <v>118</v>
      </c>
      <c r="Z178" s="380">
        <v>118</v>
      </c>
      <c r="AA178" s="380">
        <v>0</v>
      </c>
      <c r="AB178" s="380">
        <v>0</v>
      </c>
      <c r="AC178" s="381">
        <v>118</v>
      </c>
      <c r="AD178" s="197">
        <v>350</v>
      </c>
      <c r="AE178" s="379">
        <v>61</v>
      </c>
      <c r="AF178" s="380">
        <v>61</v>
      </c>
      <c r="AG178" s="380">
        <v>0</v>
      </c>
      <c r="AH178" s="380">
        <v>61</v>
      </c>
      <c r="AI178" s="5"/>
      <c r="AJ178" s="57">
        <f>AC178*U178</f>
        <v>30.68</v>
      </c>
      <c r="AK178" s="171">
        <v>16.600000000000001</v>
      </c>
      <c r="AL178" s="19">
        <v>1.77</v>
      </c>
      <c r="AM178" s="19">
        <v>0</v>
      </c>
      <c r="AN178" s="91">
        <f>AK178+AM178</f>
        <v>16.600000000000001</v>
      </c>
      <c r="AO178" s="338" t="e">
        <f>#REF!</f>
        <v>#REF!</v>
      </c>
      <c r="AP178" s="11">
        <v>0</v>
      </c>
      <c r="AQ178" s="11">
        <v>10</v>
      </c>
      <c r="AR178" s="387">
        <f>100- ((AP178+AQ178)/(AC178*2))*100</f>
        <v>95.762711864406782</v>
      </c>
      <c r="AS178" s="388">
        <f>AU175</f>
        <v>287.88</v>
      </c>
      <c r="AT178" s="172">
        <f>AJ178+AK178+AL178+AM178</f>
        <v>49.050000000000004</v>
      </c>
      <c r="AU178" s="172">
        <f>AS178-AT178</f>
        <v>238.82999999999998</v>
      </c>
      <c r="AV178" s="5"/>
      <c r="AW178" s="57">
        <f>(AC178/W178)*100</f>
        <v>49.166666666666664</v>
      </c>
      <c r="AX178" s="19" t="s">
        <v>59</v>
      </c>
      <c r="AY178" s="91">
        <f>(AK178/(AJ178+AK178))*100</f>
        <v>35.109983079526231</v>
      </c>
      <c r="AZ178" s="19">
        <f>(AN178/AJ178)*100</f>
        <v>54.10691003911343</v>
      </c>
      <c r="BA178" s="6"/>
      <c r="BB178" s="363" t="s">
        <v>114</v>
      </c>
      <c r="BC178" s="19" t="s">
        <v>76</v>
      </c>
      <c r="BD178" s="19" t="s">
        <v>76</v>
      </c>
    </row>
    <row r="179" spans="2:56" ht="15.75">
      <c r="B179" s="374" t="s">
        <v>153</v>
      </c>
      <c r="C179" s="2"/>
      <c r="D179" s="2"/>
      <c r="E179" s="6"/>
      <c r="F179" s="375"/>
      <c r="G179" s="2"/>
      <c r="H179" s="2"/>
      <c r="I179" s="2"/>
      <c r="J179" s="2"/>
      <c r="K179" s="2"/>
      <c r="L179" s="6"/>
      <c r="M179" s="375"/>
      <c r="N179" s="2"/>
      <c r="O179" s="6"/>
      <c r="P179" s="520">
        <f>D178-M178-N178-K178</f>
        <v>3</v>
      </c>
      <c r="Q179" s="6"/>
      <c r="R179" s="375"/>
      <c r="S179" s="213"/>
      <c r="T179" s="213"/>
      <c r="U179" s="23"/>
      <c r="V179" s="223"/>
      <c r="W179" s="517">
        <f>(P178-K178)*V178</f>
        <v>240</v>
      </c>
      <c r="X179" s="289"/>
      <c r="Y179" s="382"/>
      <c r="Z179" s="383"/>
      <c r="AA179" s="383"/>
      <c r="AB179" s="383"/>
      <c r="AC179" s="384"/>
      <c r="AD179" s="122"/>
      <c r="AE179" s="382"/>
      <c r="AF179" s="383"/>
      <c r="AG179" s="383"/>
      <c r="AH179" s="383"/>
      <c r="AI179" s="20"/>
      <c r="AJ179" s="436"/>
      <c r="AK179" s="386"/>
      <c r="AL179" s="378"/>
      <c r="AM179" s="378"/>
      <c r="AN179" s="378"/>
      <c r="AO179" s="289"/>
      <c r="AP179" s="347"/>
      <c r="AQ179" s="347"/>
      <c r="AR179" s="373"/>
      <c r="AS179" s="389"/>
      <c r="AT179" s="386"/>
      <c r="AU179" s="386"/>
      <c r="AV179" s="20"/>
      <c r="AW179" s="518">
        <f>((AC178+AC179)/W179)*100</f>
        <v>49.166666666666664</v>
      </c>
      <c r="AX179" s="378"/>
      <c r="AY179" s="378"/>
      <c r="AZ179" s="378"/>
      <c r="BA179" s="289"/>
      <c r="BB179" s="375"/>
      <c r="BC179" s="2"/>
      <c r="BD179" s="2"/>
    </row>
    <row r="180" spans="2:56" ht="15.75" thickBot="1"/>
    <row r="181" spans="2:56">
      <c r="B181" s="57" t="s">
        <v>42</v>
      </c>
      <c r="C181" s="58" t="s">
        <v>2</v>
      </c>
      <c r="D181" s="59" t="s">
        <v>2</v>
      </c>
      <c r="E181" s="136"/>
      <c r="F181" s="718" t="s">
        <v>14</v>
      </c>
      <c r="G181" s="719"/>
      <c r="H181" s="719"/>
      <c r="I181" s="719"/>
      <c r="J181" s="719"/>
      <c r="K181" s="720"/>
      <c r="L181" s="19"/>
      <c r="M181" s="721" t="s">
        <v>43</v>
      </c>
      <c r="N181" s="722"/>
      <c r="O181" s="19"/>
      <c r="P181" s="91" t="s">
        <v>12</v>
      </c>
      <c r="Q181" s="136"/>
      <c r="R181" s="91" t="s">
        <v>24</v>
      </c>
      <c r="S181" s="718" t="s">
        <v>44</v>
      </c>
      <c r="T181" s="719"/>
      <c r="U181" s="720"/>
      <c r="V181" s="91" t="s">
        <v>39</v>
      </c>
      <c r="W181" s="137" t="s">
        <v>19</v>
      </c>
      <c r="X181" s="136" t="s">
        <v>10</v>
      </c>
      <c r="Y181" s="723" t="s">
        <v>15</v>
      </c>
      <c r="Z181" s="724"/>
      <c r="AA181" s="724"/>
      <c r="AB181" s="724"/>
      <c r="AC181" s="138" t="s">
        <v>19</v>
      </c>
      <c r="AD181" s="139"/>
      <c r="AE181" s="725" t="s">
        <v>55</v>
      </c>
      <c r="AF181" s="726"/>
      <c r="AG181" s="726"/>
      <c r="AH181" s="140" t="s">
        <v>57</v>
      </c>
      <c r="AI181" s="136"/>
      <c r="AJ181" s="141" t="s">
        <v>51</v>
      </c>
      <c r="AK181" s="142"/>
      <c r="AL181" s="143"/>
      <c r="AM181" s="144"/>
      <c r="AN181" s="91" t="s">
        <v>13</v>
      </c>
      <c r="AO181" s="136"/>
      <c r="AP181" s="743" t="s">
        <v>68</v>
      </c>
      <c r="AQ181" s="744"/>
      <c r="AR181" s="745"/>
      <c r="AS181" s="743" t="s">
        <v>52</v>
      </c>
      <c r="AT181" s="744"/>
      <c r="AU181" s="745"/>
      <c r="AV181" s="136"/>
      <c r="AW181" s="145" t="s">
        <v>32</v>
      </c>
      <c r="AX181" s="137" t="s">
        <v>32</v>
      </c>
      <c r="AY181" s="91" t="s">
        <v>29</v>
      </c>
      <c r="AZ181" s="91" t="s">
        <v>29</v>
      </c>
      <c r="BA181" s="136"/>
      <c r="BB181" s="19" t="s">
        <v>32</v>
      </c>
      <c r="BC181" s="19" t="s">
        <v>10</v>
      </c>
      <c r="BD181" s="146" t="s">
        <v>10</v>
      </c>
    </row>
    <row r="182" spans="2:56" ht="15.75" thickBot="1">
      <c r="B182" s="60" t="s">
        <v>10</v>
      </c>
      <c r="C182" s="49" t="s">
        <v>10</v>
      </c>
      <c r="D182" s="61" t="s">
        <v>12</v>
      </c>
      <c r="E182" s="5"/>
      <c r="F182" s="65" t="s">
        <v>4</v>
      </c>
      <c r="G182" s="65" t="s">
        <v>5</v>
      </c>
      <c r="H182" s="65" t="s">
        <v>6</v>
      </c>
      <c r="I182" s="65" t="s">
        <v>7</v>
      </c>
      <c r="J182" s="65" t="s">
        <v>9</v>
      </c>
      <c r="K182" s="65" t="s">
        <v>13</v>
      </c>
      <c r="L182" s="4"/>
      <c r="M182" s="67" t="s">
        <v>12</v>
      </c>
      <c r="N182" s="68" t="s">
        <v>46</v>
      </c>
      <c r="O182" s="3"/>
      <c r="P182" s="49" t="s">
        <v>3</v>
      </c>
      <c r="Q182" s="5"/>
      <c r="R182" s="49" t="s">
        <v>23</v>
      </c>
      <c r="S182" s="53" t="s">
        <v>16</v>
      </c>
      <c r="T182" s="49" t="s">
        <v>17</v>
      </c>
      <c r="U182" s="49" t="s">
        <v>45</v>
      </c>
      <c r="V182" s="49" t="s">
        <v>63</v>
      </c>
      <c r="W182" s="72" t="s">
        <v>21</v>
      </c>
      <c r="X182" s="5" t="s">
        <v>10</v>
      </c>
      <c r="Y182" s="713" t="s">
        <v>26</v>
      </c>
      <c r="Z182" s="714"/>
      <c r="AA182" s="714"/>
      <c r="AB182" s="715"/>
      <c r="AC182" s="39" t="s">
        <v>13</v>
      </c>
      <c r="AD182" s="8"/>
      <c r="AE182" s="716" t="s">
        <v>56</v>
      </c>
      <c r="AF182" s="717"/>
      <c r="AG182" s="717"/>
      <c r="AH182" s="82" t="s">
        <v>58</v>
      </c>
      <c r="AI182" s="5"/>
      <c r="AJ182" s="48" t="s">
        <v>33</v>
      </c>
      <c r="AK182" s="85" t="s">
        <v>27</v>
      </c>
      <c r="AL182" s="48" t="s">
        <v>35</v>
      </c>
      <c r="AM182" s="48" t="s">
        <v>36</v>
      </c>
      <c r="AN182" s="49" t="s">
        <v>40</v>
      </c>
      <c r="AO182" s="20"/>
      <c r="AP182" s="51"/>
      <c r="AQ182" s="52"/>
      <c r="AR182" s="53"/>
      <c r="AS182" s="51" t="s">
        <v>50</v>
      </c>
      <c r="AT182" s="336" t="s">
        <v>434</v>
      </c>
      <c r="AU182" s="53"/>
      <c r="AV182" s="5"/>
      <c r="AW182" s="76" t="s">
        <v>19</v>
      </c>
      <c r="AX182" s="72" t="s">
        <v>19</v>
      </c>
      <c r="AY182" s="49" t="s">
        <v>37</v>
      </c>
      <c r="AZ182" s="49" t="s">
        <v>38</v>
      </c>
      <c r="BA182" s="5"/>
      <c r="BB182" s="4" t="s">
        <v>19</v>
      </c>
      <c r="BC182" s="4" t="s">
        <v>37</v>
      </c>
      <c r="BD182" s="147" t="s">
        <v>38</v>
      </c>
    </row>
    <row r="183" spans="2:56" ht="15.75" thickBot="1">
      <c r="B183" s="62"/>
      <c r="C183" s="63"/>
      <c r="D183" s="64" t="s">
        <v>10</v>
      </c>
      <c r="E183" s="111"/>
      <c r="F183" s="148"/>
      <c r="G183" s="148"/>
      <c r="H183" s="148"/>
      <c r="I183" s="148" t="s">
        <v>8</v>
      </c>
      <c r="J183" s="148"/>
      <c r="K183" s="148"/>
      <c r="L183" s="16"/>
      <c r="M183" s="104" t="s">
        <v>20</v>
      </c>
      <c r="N183" s="148" t="s">
        <v>11</v>
      </c>
      <c r="O183" s="16"/>
      <c r="P183" s="63" t="s">
        <v>10</v>
      </c>
      <c r="Q183" s="111"/>
      <c r="R183" s="63"/>
      <c r="S183" s="149"/>
      <c r="T183" s="63"/>
      <c r="U183" s="63"/>
      <c r="V183" s="63" t="s">
        <v>18</v>
      </c>
      <c r="W183" s="150" t="s">
        <v>22</v>
      </c>
      <c r="X183" s="111"/>
      <c r="Y183" s="151" t="s">
        <v>16</v>
      </c>
      <c r="Z183" s="151" t="s">
        <v>17</v>
      </c>
      <c r="AA183" s="152" t="s">
        <v>25</v>
      </c>
      <c r="AB183" s="79" t="s">
        <v>28</v>
      </c>
      <c r="AC183" s="153"/>
      <c r="AD183" s="111"/>
      <c r="AE183" s="154" t="s">
        <v>16</v>
      </c>
      <c r="AF183" s="155" t="s">
        <v>17</v>
      </c>
      <c r="AG183" s="80" t="s">
        <v>28</v>
      </c>
      <c r="AH183" s="81" t="s">
        <v>28</v>
      </c>
      <c r="AI183" s="156"/>
      <c r="AJ183" s="63" t="s">
        <v>34</v>
      </c>
      <c r="AK183" s="157" t="s">
        <v>34</v>
      </c>
      <c r="AL183" s="63" t="s">
        <v>34</v>
      </c>
      <c r="AM183" s="63" t="s">
        <v>34</v>
      </c>
      <c r="AN183" s="63" t="s">
        <v>34</v>
      </c>
      <c r="AO183" s="111"/>
      <c r="AP183" s="158" t="s">
        <v>70</v>
      </c>
      <c r="AQ183" s="159" t="s">
        <v>69</v>
      </c>
      <c r="AR183" s="160" t="s">
        <v>71</v>
      </c>
      <c r="AS183" s="161" t="s">
        <v>48</v>
      </c>
      <c r="AT183" s="159" t="s">
        <v>47</v>
      </c>
      <c r="AU183" s="160" t="s">
        <v>49</v>
      </c>
      <c r="AV183" s="111"/>
      <c r="AW183" s="162" t="s">
        <v>29</v>
      </c>
      <c r="AX183" s="150" t="s">
        <v>29</v>
      </c>
      <c r="AY183" s="63"/>
      <c r="AZ183" s="63"/>
      <c r="BA183" s="111"/>
      <c r="BB183" s="163">
        <v>1</v>
      </c>
      <c r="BC183" s="164">
        <v>0</v>
      </c>
      <c r="BD183" s="115" t="s">
        <v>41</v>
      </c>
    </row>
    <row r="184" spans="2:56" ht="16.5" thickBot="1">
      <c r="B184" s="17">
        <v>41391</v>
      </c>
      <c r="C184" s="15" t="s">
        <v>0</v>
      </c>
      <c r="D184" s="19">
        <v>8</v>
      </c>
      <c r="E184" s="6"/>
      <c r="F184" s="363">
        <v>4</v>
      </c>
      <c r="G184" s="19">
        <v>0</v>
      </c>
      <c r="H184" s="19">
        <v>0</v>
      </c>
      <c r="I184" s="19">
        <v>0</v>
      </c>
      <c r="J184" s="19">
        <v>0</v>
      </c>
      <c r="K184" s="19">
        <f>SUM(F184:J184)</f>
        <v>4</v>
      </c>
      <c r="L184" s="6"/>
      <c r="M184" s="363">
        <v>0</v>
      </c>
      <c r="N184" s="19">
        <v>0</v>
      </c>
      <c r="O184" s="6"/>
      <c r="P184" s="376">
        <f>D184-(M184+N184)</f>
        <v>8</v>
      </c>
      <c r="Q184" s="6"/>
      <c r="R184" s="375" t="s">
        <v>85</v>
      </c>
      <c r="S184" s="213">
        <v>0.185</v>
      </c>
      <c r="T184" s="213">
        <v>0.185</v>
      </c>
      <c r="U184" s="23">
        <f>S184+T184</f>
        <v>0.37</v>
      </c>
      <c r="V184" s="223">
        <v>85</v>
      </c>
      <c r="W184" s="91">
        <f>P184*V184</f>
        <v>680</v>
      </c>
      <c r="X184" s="6"/>
      <c r="Y184" s="379">
        <v>260</v>
      </c>
      <c r="Z184" s="380">
        <v>260</v>
      </c>
      <c r="AA184" s="380">
        <v>0</v>
      </c>
      <c r="AB184" s="380">
        <v>0</v>
      </c>
      <c r="AC184" s="381">
        <v>260</v>
      </c>
      <c r="AD184" s="197">
        <v>350</v>
      </c>
      <c r="AE184" s="379">
        <v>16</v>
      </c>
      <c r="AF184" s="380">
        <v>17</v>
      </c>
      <c r="AG184" s="380">
        <v>0</v>
      </c>
      <c r="AH184" s="380">
        <v>16</v>
      </c>
      <c r="AI184" s="5"/>
      <c r="AJ184" s="57">
        <f>AC184*U184</f>
        <v>96.2</v>
      </c>
      <c r="AK184" s="171">
        <v>6.15</v>
      </c>
      <c r="AL184" s="19">
        <v>4.0999999999999996</v>
      </c>
      <c r="AM184" s="19">
        <v>0</v>
      </c>
      <c r="AN184" s="91">
        <f>AK184+AM184</f>
        <v>6.15</v>
      </c>
      <c r="AO184" s="338" t="e">
        <f>#REF!</f>
        <v>#REF!</v>
      </c>
      <c r="AP184" s="11">
        <v>0</v>
      </c>
      <c r="AQ184" s="11">
        <v>10</v>
      </c>
      <c r="AR184" s="387">
        <f>100- ((AP184+AQ184)/(AC184*2))*100</f>
        <v>98.07692307692308</v>
      </c>
      <c r="AS184" s="388">
        <v>681</v>
      </c>
      <c r="AT184" s="172">
        <f>AJ184+AK184+AL184+AM184</f>
        <v>106.45</v>
      </c>
      <c r="AU184" s="172">
        <f>AS184-AT184</f>
        <v>574.54999999999995</v>
      </c>
      <c r="AV184" s="5"/>
      <c r="AW184" s="57">
        <f>(AC184/W184)*100</f>
        <v>38.235294117647058</v>
      </c>
      <c r="AX184" s="19" t="s">
        <v>59</v>
      </c>
      <c r="AY184" s="91">
        <f>(AK184/(AJ184+AK184))*100</f>
        <v>6.0087933561309228</v>
      </c>
      <c r="AZ184" s="19">
        <f>(AN184/AJ184)*100</f>
        <v>6.3929313929313931</v>
      </c>
      <c r="BA184" s="6"/>
      <c r="BB184" s="363" t="s">
        <v>114</v>
      </c>
      <c r="BC184" s="19" t="s">
        <v>76</v>
      </c>
      <c r="BD184" s="19" t="s">
        <v>76</v>
      </c>
    </row>
    <row r="185" spans="2:56" ht="15.75">
      <c r="B185" s="374" t="s">
        <v>134</v>
      </c>
      <c r="C185" s="2"/>
      <c r="D185" s="2"/>
      <c r="E185" s="6"/>
      <c r="F185" s="375"/>
      <c r="G185" s="2"/>
      <c r="H185" s="2"/>
      <c r="I185" s="2"/>
      <c r="J185" s="2"/>
      <c r="K185" s="2"/>
      <c r="L185" s="6"/>
      <c r="M185" s="375"/>
      <c r="N185" s="2"/>
      <c r="O185" s="6"/>
      <c r="P185" s="520">
        <f>D184-M184-N184-K184</f>
        <v>4</v>
      </c>
      <c r="Q185" s="6"/>
      <c r="R185" s="375"/>
      <c r="S185" s="213"/>
      <c r="T185" s="213"/>
      <c r="U185" s="23"/>
      <c r="V185" s="223"/>
      <c r="W185" s="517">
        <f>(P184-K184)*V184</f>
        <v>340</v>
      </c>
      <c r="X185" s="289"/>
      <c r="Y185" s="382"/>
      <c r="Z185" s="383"/>
      <c r="AA185" s="383"/>
      <c r="AB185" s="383"/>
      <c r="AC185" s="384"/>
      <c r="AD185" s="122"/>
      <c r="AE185" s="382"/>
      <c r="AF185" s="383"/>
      <c r="AG185" s="383"/>
      <c r="AH185" s="383"/>
      <c r="AI185" s="20"/>
      <c r="AJ185" s="436"/>
      <c r="AK185" s="386"/>
      <c r="AL185" s="378"/>
      <c r="AM185" s="378"/>
      <c r="AN185" s="378"/>
      <c r="AO185" s="289"/>
      <c r="AP185" s="347"/>
      <c r="AQ185" s="347"/>
      <c r="AR185" s="373"/>
      <c r="AS185" s="389"/>
      <c r="AT185" s="386"/>
      <c r="AU185" s="386"/>
      <c r="AV185" s="20"/>
      <c r="AW185" s="518">
        <f>((AC184+AC185)/W185)*100</f>
        <v>76.470588235294116</v>
      </c>
      <c r="AX185" s="378"/>
      <c r="AY185" s="378"/>
      <c r="AZ185" s="378"/>
      <c r="BA185" s="289"/>
      <c r="BB185" s="375"/>
      <c r="BC185" s="2"/>
      <c r="BD185" s="2"/>
    </row>
    <row r="186" spans="2:56" ht="15.75" thickBot="1"/>
    <row r="187" spans="2:56" ht="16.5" thickBot="1">
      <c r="B187" s="17">
        <v>41391</v>
      </c>
      <c r="C187" s="15" t="s">
        <v>1</v>
      </c>
      <c r="D187" s="19">
        <v>7.5</v>
      </c>
      <c r="E187" s="6"/>
      <c r="F187" s="363">
        <v>1</v>
      </c>
      <c r="G187" s="19">
        <v>0</v>
      </c>
      <c r="H187" s="19">
        <v>0</v>
      </c>
      <c r="I187" s="19">
        <v>0</v>
      </c>
      <c r="J187" s="19">
        <v>0.5</v>
      </c>
      <c r="K187" s="19">
        <f>SUM(F187:J187)</f>
        <v>1.5</v>
      </c>
      <c r="L187" s="6"/>
      <c r="M187" s="363">
        <v>2.5</v>
      </c>
      <c r="N187" s="19">
        <v>0</v>
      </c>
      <c r="O187" s="6"/>
      <c r="P187" s="376">
        <f>D187-(M187+N187)</f>
        <v>5</v>
      </c>
      <c r="Q187" s="6"/>
      <c r="R187" s="375" t="s">
        <v>85</v>
      </c>
      <c r="S187" s="213">
        <v>0.185</v>
      </c>
      <c r="T187" s="213">
        <v>0.185</v>
      </c>
      <c r="U187" s="23">
        <f>S187+T187</f>
        <v>0.37</v>
      </c>
      <c r="V187" s="223">
        <v>85</v>
      </c>
      <c r="W187" s="91">
        <f>P187*V187</f>
        <v>425</v>
      </c>
      <c r="X187" s="6"/>
      <c r="Y187" s="379">
        <v>270</v>
      </c>
      <c r="Z187" s="380">
        <v>270</v>
      </c>
      <c r="AA187" s="380">
        <v>0</v>
      </c>
      <c r="AB187" s="380">
        <v>0</v>
      </c>
      <c r="AC187" s="381">
        <v>270</v>
      </c>
      <c r="AD187" s="197">
        <v>350</v>
      </c>
      <c r="AE187" s="379">
        <v>26</v>
      </c>
      <c r="AF187" s="380">
        <v>25</v>
      </c>
      <c r="AG187" s="380">
        <v>0</v>
      </c>
      <c r="AH187" s="380">
        <v>26</v>
      </c>
      <c r="AI187" s="5"/>
      <c r="AJ187" s="57">
        <f>AC187*U187</f>
        <v>99.9</v>
      </c>
      <c r="AK187" s="171">
        <v>9.4499999999999993</v>
      </c>
      <c r="AL187" s="19">
        <v>3.96</v>
      </c>
      <c r="AM187" s="19">
        <v>0</v>
      </c>
      <c r="AN187" s="91">
        <f>AK187+AM187</f>
        <v>9.4499999999999993</v>
      </c>
      <c r="AO187" s="338" t="e">
        <f>#REF!</f>
        <v>#REF!</v>
      </c>
      <c r="AP187" s="11">
        <v>0</v>
      </c>
      <c r="AQ187" s="11">
        <v>10</v>
      </c>
      <c r="AR187" s="387">
        <f>100- ((AP187+AQ187)/(AC187*2))*100</f>
        <v>98.148148148148152</v>
      </c>
      <c r="AS187" s="388">
        <f>AU184</f>
        <v>574.54999999999995</v>
      </c>
      <c r="AT187" s="172">
        <f>AJ187+AK187+AL187+AM187</f>
        <v>113.31</v>
      </c>
      <c r="AU187" s="172">
        <f>AS187-AT187</f>
        <v>461.23999999999995</v>
      </c>
      <c r="AV187" s="5"/>
      <c r="AW187" s="57">
        <f>(AC187/W187)*100</f>
        <v>63.529411764705877</v>
      </c>
      <c r="AX187" s="19" t="s">
        <v>59</v>
      </c>
      <c r="AY187" s="91">
        <f>(AK187/(AJ187+AK187))*100</f>
        <v>8.6419753086419728</v>
      </c>
      <c r="AZ187" s="19">
        <f>(AN187/AJ187)*100</f>
        <v>9.4594594594594579</v>
      </c>
      <c r="BA187" s="6"/>
      <c r="BB187" s="363" t="s">
        <v>114</v>
      </c>
      <c r="BC187" s="19" t="s">
        <v>76</v>
      </c>
      <c r="BD187" s="19" t="s">
        <v>76</v>
      </c>
    </row>
    <row r="188" spans="2:56" ht="15.75">
      <c r="B188" s="374" t="s">
        <v>437</v>
      </c>
      <c r="C188" s="2"/>
      <c r="D188" s="2"/>
      <c r="E188" s="6"/>
      <c r="F188" s="375"/>
      <c r="G188" s="2"/>
      <c r="H188" s="2"/>
      <c r="I188" s="2"/>
      <c r="J188" s="2"/>
      <c r="K188" s="2"/>
      <c r="L188" s="6"/>
      <c r="M188" s="375"/>
      <c r="N188" s="2"/>
      <c r="O188" s="6"/>
      <c r="P188" s="520">
        <f>D187-M187-N187-K187</f>
        <v>3.5</v>
      </c>
      <c r="Q188" s="6"/>
      <c r="R188" s="375"/>
      <c r="S188" s="213"/>
      <c r="T188" s="213"/>
      <c r="U188" s="23"/>
      <c r="V188" s="223"/>
      <c r="W188" s="517">
        <f>(P187-K187)*V187</f>
        <v>297.5</v>
      </c>
      <c r="X188" s="289"/>
      <c r="Y188" s="382"/>
      <c r="Z188" s="383"/>
      <c r="AA188" s="383"/>
      <c r="AB188" s="383"/>
      <c r="AC188" s="384"/>
      <c r="AD188" s="122"/>
      <c r="AE188" s="382"/>
      <c r="AF188" s="383"/>
      <c r="AG188" s="383"/>
      <c r="AH188" s="383"/>
      <c r="AI188" s="20"/>
      <c r="AJ188" s="436"/>
      <c r="AK188" s="386"/>
      <c r="AL188" s="378"/>
      <c r="AM188" s="378"/>
      <c r="AN188" s="378"/>
      <c r="AO188" s="289"/>
      <c r="AP188" s="347"/>
      <c r="AQ188" s="347"/>
      <c r="AR188" s="373"/>
      <c r="AS188" s="389"/>
      <c r="AT188" s="386"/>
      <c r="AU188" s="386"/>
      <c r="AV188" s="20"/>
      <c r="AW188" s="518">
        <f>((AC187+AC188)/W188)*100</f>
        <v>90.756302521008408</v>
      </c>
      <c r="AX188" s="378"/>
      <c r="AY188" s="378"/>
      <c r="AZ188" s="378"/>
      <c r="BA188" s="289"/>
      <c r="BB188" s="375"/>
      <c r="BC188" s="2"/>
      <c r="BD188" s="2"/>
    </row>
    <row r="189" spans="2:56" ht="15.75" thickBot="1"/>
    <row r="190" spans="2:56" ht="16.5" thickBot="1">
      <c r="B190" s="17">
        <v>41393</v>
      </c>
      <c r="C190" s="15" t="s">
        <v>0</v>
      </c>
      <c r="D190" s="19">
        <v>8</v>
      </c>
      <c r="E190" s="6"/>
      <c r="F190" s="363">
        <v>3</v>
      </c>
      <c r="G190" s="19">
        <v>0</v>
      </c>
      <c r="H190" s="19">
        <v>0</v>
      </c>
      <c r="I190" s="19">
        <v>0</v>
      </c>
      <c r="J190" s="19">
        <v>2.5</v>
      </c>
      <c r="K190" s="19">
        <f>SUM(F190:J190)</f>
        <v>5.5</v>
      </c>
      <c r="L190" s="6"/>
      <c r="M190" s="363">
        <v>0</v>
      </c>
      <c r="N190" s="19">
        <v>0</v>
      </c>
      <c r="O190" s="6"/>
      <c r="P190" s="376">
        <f>D190-(M190+N190)</f>
        <v>8</v>
      </c>
      <c r="Q190" s="6"/>
      <c r="R190" s="375" t="s">
        <v>85</v>
      </c>
      <c r="S190" s="213">
        <v>0.185</v>
      </c>
      <c r="T190" s="213">
        <v>0.185</v>
      </c>
      <c r="U190" s="23">
        <f>S190+T190</f>
        <v>0.37</v>
      </c>
      <c r="V190" s="223">
        <v>85</v>
      </c>
      <c r="W190" s="91">
        <f>P190*V190</f>
        <v>680</v>
      </c>
      <c r="X190" s="6"/>
      <c r="Y190" s="379">
        <v>216</v>
      </c>
      <c r="Z190" s="380">
        <v>216</v>
      </c>
      <c r="AA190" s="380">
        <v>0</v>
      </c>
      <c r="AB190" s="380">
        <v>0</v>
      </c>
      <c r="AC190" s="381">
        <v>216</v>
      </c>
      <c r="AD190" s="197">
        <v>350</v>
      </c>
      <c r="AE190" s="379">
        <v>50</v>
      </c>
      <c r="AF190" s="380">
        <v>50</v>
      </c>
      <c r="AG190" s="380">
        <v>0</v>
      </c>
      <c r="AH190" s="380">
        <v>50</v>
      </c>
      <c r="AI190" s="5"/>
      <c r="AJ190" s="57">
        <f>AC190*U190</f>
        <v>79.92</v>
      </c>
      <c r="AK190" s="171">
        <v>10</v>
      </c>
      <c r="AL190" s="19">
        <v>4</v>
      </c>
      <c r="AM190" s="19">
        <v>1</v>
      </c>
      <c r="AN190" s="91">
        <f>AK190+AM190</f>
        <v>11</v>
      </c>
      <c r="AO190" s="338" t="e">
        <f>#REF!</f>
        <v>#REF!</v>
      </c>
      <c r="AP190" s="11">
        <v>0</v>
      </c>
      <c r="AQ190" s="11">
        <v>10</v>
      </c>
      <c r="AR190" s="387">
        <f>100- ((AP190+AQ190)/(AC190*2))*100</f>
        <v>97.68518518518519</v>
      </c>
      <c r="AS190" s="388">
        <f>AU187</f>
        <v>461.23999999999995</v>
      </c>
      <c r="AT190" s="172">
        <f>AJ190+AK190+AL190+AM190</f>
        <v>94.92</v>
      </c>
      <c r="AU190" s="172">
        <f>AS190-AT190</f>
        <v>366.31999999999994</v>
      </c>
      <c r="AV190" s="5"/>
      <c r="AW190" s="57">
        <f>(AC190/W190)*100</f>
        <v>31.764705882352938</v>
      </c>
      <c r="AX190" s="19" t="s">
        <v>59</v>
      </c>
      <c r="AY190" s="91">
        <f>(AK190/(AJ190+AK190))*100</f>
        <v>11.12099644128114</v>
      </c>
      <c r="AZ190" s="19">
        <f>(AN190/AJ190)*100</f>
        <v>13.763763763763764</v>
      </c>
      <c r="BA190" s="6"/>
      <c r="BB190" s="363" t="s">
        <v>114</v>
      </c>
      <c r="BC190" s="19" t="s">
        <v>76</v>
      </c>
      <c r="BD190" s="19" t="s">
        <v>76</v>
      </c>
    </row>
    <row r="191" spans="2:56" ht="15.75">
      <c r="B191" s="374" t="s">
        <v>153</v>
      </c>
      <c r="C191" s="2"/>
      <c r="D191" s="2"/>
      <c r="E191" s="6"/>
      <c r="F191" s="375"/>
      <c r="G191" s="2"/>
      <c r="H191" s="2"/>
      <c r="I191" s="2"/>
      <c r="J191" s="2"/>
      <c r="K191" s="2"/>
      <c r="L191" s="6"/>
      <c r="M191" s="375"/>
      <c r="N191" s="2"/>
      <c r="O191" s="6"/>
      <c r="P191" s="520">
        <f>D190-M190-N190-K190</f>
        <v>2.5</v>
      </c>
      <c r="Q191" s="6"/>
      <c r="R191" s="375"/>
      <c r="S191" s="213"/>
      <c r="T191" s="213"/>
      <c r="U191" s="23"/>
      <c r="V191" s="223"/>
      <c r="W191" s="517">
        <f>(P190-K190)*V190</f>
        <v>212.5</v>
      </c>
      <c r="X191" s="289"/>
      <c r="Y191" s="382"/>
      <c r="Z191" s="383"/>
      <c r="AA191" s="383"/>
      <c r="AB191" s="383"/>
      <c r="AC191" s="384"/>
      <c r="AD191" s="122"/>
      <c r="AE191" s="382"/>
      <c r="AF191" s="383"/>
      <c r="AG191" s="383"/>
      <c r="AH191" s="383"/>
      <c r="AI191" s="20"/>
      <c r="AJ191" s="436"/>
      <c r="AK191" s="386"/>
      <c r="AL191" s="378"/>
      <c r="AM191" s="378"/>
      <c r="AN191" s="378"/>
      <c r="AO191" s="289"/>
      <c r="AP191" s="347"/>
      <c r="AQ191" s="347"/>
      <c r="AR191" s="373"/>
      <c r="AS191" s="389"/>
      <c r="AT191" s="386"/>
      <c r="AU191" s="386"/>
      <c r="AV191" s="20"/>
      <c r="AW191" s="518">
        <f>((AC190+AC191)/W191)*100</f>
        <v>101.64705882352941</v>
      </c>
      <c r="AX191" s="378"/>
      <c r="AY191" s="378"/>
      <c r="AZ191" s="378"/>
      <c r="BA191" s="289"/>
      <c r="BB191" s="375"/>
      <c r="BC191" s="2"/>
      <c r="BD191" s="2"/>
    </row>
    <row r="192" spans="2:56" ht="15.75" thickBot="1"/>
    <row r="193" spans="2:56">
      <c r="B193" s="57" t="s">
        <v>42</v>
      </c>
      <c r="C193" s="58" t="s">
        <v>2</v>
      </c>
      <c r="D193" s="59" t="s">
        <v>2</v>
      </c>
      <c r="E193" s="136"/>
      <c r="F193" s="718" t="s">
        <v>14</v>
      </c>
      <c r="G193" s="719"/>
      <c r="H193" s="719"/>
      <c r="I193" s="719"/>
      <c r="J193" s="719"/>
      <c r="K193" s="720"/>
      <c r="L193" s="19"/>
      <c r="M193" s="721" t="s">
        <v>43</v>
      </c>
      <c r="N193" s="722"/>
      <c r="O193" s="19"/>
      <c r="P193" s="91" t="s">
        <v>12</v>
      </c>
      <c r="Q193" s="136"/>
      <c r="R193" s="91" t="s">
        <v>24</v>
      </c>
      <c r="S193" s="718" t="s">
        <v>44</v>
      </c>
      <c r="T193" s="719"/>
      <c r="U193" s="720"/>
      <c r="V193" s="91" t="s">
        <v>39</v>
      </c>
      <c r="W193" s="137" t="s">
        <v>19</v>
      </c>
      <c r="X193" s="136" t="s">
        <v>10</v>
      </c>
      <c r="Y193" s="723" t="s">
        <v>15</v>
      </c>
      <c r="Z193" s="724"/>
      <c r="AA193" s="724"/>
      <c r="AB193" s="724"/>
      <c r="AC193" s="138" t="s">
        <v>19</v>
      </c>
      <c r="AD193" s="139"/>
      <c r="AE193" s="725" t="s">
        <v>55</v>
      </c>
      <c r="AF193" s="726"/>
      <c r="AG193" s="726"/>
      <c r="AH193" s="140" t="s">
        <v>57</v>
      </c>
      <c r="AI193" s="136"/>
      <c r="AJ193" s="141" t="s">
        <v>51</v>
      </c>
      <c r="AK193" s="142"/>
      <c r="AL193" s="143"/>
      <c r="AM193" s="144"/>
      <c r="AN193" s="91" t="s">
        <v>13</v>
      </c>
      <c r="AO193" s="136"/>
      <c r="AP193" s="743" t="s">
        <v>68</v>
      </c>
      <c r="AQ193" s="744"/>
      <c r="AR193" s="745"/>
      <c r="AS193" s="743" t="s">
        <v>52</v>
      </c>
      <c r="AT193" s="744"/>
      <c r="AU193" s="745"/>
      <c r="AV193" s="136"/>
      <c r="AW193" s="145" t="s">
        <v>32</v>
      </c>
      <c r="AX193" s="137" t="s">
        <v>32</v>
      </c>
      <c r="AY193" s="91" t="s">
        <v>29</v>
      </c>
      <c r="AZ193" s="91" t="s">
        <v>29</v>
      </c>
      <c r="BA193" s="136"/>
      <c r="BB193" s="19" t="s">
        <v>32</v>
      </c>
      <c r="BC193" s="19" t="s">
        <v>10</v>
      </c>
      <c r="BD193" s="146" t="s">
        <v>10</v>
      </c>
    </row>
    <row r="194" spans="2:56" ht="15.75" thickBot="1">
      <c r="B194" s="60" t="s">
        <v>10</v>
      </c>
      <c r="C194" s="49" t="s">
        <v>10</v>
      </c>
      <c r="D194" s="61" t="s">
        <v>12</v>
      </c>
      <c r="E194" s="5"/>
      <c r="F194" s="65" t="s">
        <v>4</v>
      </c>
      <c r="G194" s="65" t="s">
        <v>5</v>
      </c>
      <c r="H194" s="65" t="s">
        <v>6</v>
      </c>
      <c r="I194" s="65" t="s">
        <v>7</v>
      </c>
      <c r="J194" s="65" t="s">
        <v>9</v>
      </c>
      <c r="K194" s="65" t="s">
        <v>13</v>
      </c>
      <c r="L194" s="4"/>
      <c r="M194" s="67" t="s">
        <v>12</v>
      </c>
      <c r="N194" s="68" t="s">
        <v>46</v>
      </c>
      <c r="O194" s="3"/>
      <c r="P194" s="49" t="s">
        <v>3</v>
      </c>
      <c r="Q194" s="5"/>
      <c r="R194" s="49" t="s">
        <v>23</v>
      </c>
      <c r="S194" s="53" t="s">
        <v>16</v>
      </c>
      <c r="T194" s="49" t="s">
        <v>17</v>
      </c>
      <c r="U194" s="49" t="s">
        <v>45</v>
      </c>
      <c r="V194" s="49" t="s">
        <v>63</v>
      </c>
      <c r="W194" s="72" t="s">
        <v>21</v>
      </c>
      <c r="X194" s="5" t="s">
        <v>10</v>
      </c>
      <c r="Y194" s="713" t="s">
        <v>26</v>
      </c>
      <c r="Z194" s="714"/>
      <c r="AA194" s="714"/>
      <c r="AB194" s="715"/>
      <c r="AC194" s="39" t="s">
        <v>13</v>
      </c>
      <c r="AD194" s="8"/>
      <c r="AE194" s="716" t="s">
        <v>56</v>
      </c>
      <c r="AF194" s="717"/>
      <c r="AG194" s="717"/>
      <c r="AH194" s="82" t="s">
        <v>58</v>
      </c>
      <c r="AI194" s="5"/>
      <c r="AJ194" s="48" t="s">
        <v>33</v>
      </c>
      <c r="AK194" s="85" t="s">
        <v>27</v>
      </c>
      <c r="AL194" s="48" t="s">
        <v>35</v>
      </c>
      <c r="AM194" s="48" t="s">
        <v>36</v>
      </c>
      <c r="AN194" s="49" t="s">
        <v>40</v>
      </c>
      <c r="AO194" s="20"/>
      <c r="AP194" s="51"/>
      <c r="AQ194" s="52"/>
      <c r="AR194" s="53"/>
      <c r="AS194" s="51" t="s">
        <v>50</v>
      </c>
      <c r="AT194" s="336" t="s">
        <v>423</v>
      </c>
      <c r="AU194" s="53"/>
      <c r="AV194" s="5"/>
      <c r="AW194" s="76" t="s">
        <v>19</v>
      </c>
      <c r="AX194" s="72" t="s">
        <v>19</v>
      </c>
      <c r="AY194" s="49" t="s">
        <v>37</v>
      </c>
      <c r="AZ194" s="49" t="s">
        <v>38</v>
      </c>
      <c r="BA194" s="5"/>
      <c r="BB194" s="4" t="s">
        <v>19</v>
      </c>
      <c r="BC194" s="4" t="s">
        <v>37</v>
      </c>
      <c r="BD194" s="147" t="s">
        <v>38</v>
      </c>
    </row>
    <row r="195" spans="2:56" ht="15.75" thickBot="1">
      <c r="B195" s="62"/>
      <c r="C195" s="63"/>
      <c r="D195" s="64" t="s">
        <v>10</v>
      </c>
      <c r="E195" s="111"/>
      <c r="F195" s="148"/>
      <c r="G195" s="148"/>
      <c r="H195" s="148"/>
      <c r="I195" s="148" t="s">
        <v>8</v>
      </c>
      <c r="J195" s="148"/>
      <c r="K195" s="148"/>
      <c r="L195" s="16"/>
      <c r="M195" s="104" t="s">
        <v>20</v>
      </c>
      <c r="N195" s="148" t="s">
        <v>11</v>
      </c>
      <c r="O195" s="16"/>
      <c r="P195" s="63" t="s">
        <v>10</v>
      </c>
      <c r="Q195" s="111"/>
      <c r="R195" s="63"/>
      <c r="S195" s="149"/>
      <c r="T195" s="63"/>
      <c r="U195" s="63"/>
      <c r="V195" s="63" t="s">
        <v>18</v>
      </c>
      <c r="W195" s="150" t="s">
        <v>22</v>
      </c>
      <c r="X195" s="111"/>
      <c r="Y195" s="151" t="s">
        <v>16</v>
      </c>
      <c r="Z195" s="151" t="s">
        <v>17</v>
      </c>
      <c r="AA195" s="152" t="s">
        <v>25</v>
      </c>
      <c r="AB195" s="79" t="s">
        <v>28</v>
      </c>
      <c r="AC195" s="153"/>
      <c r="AD195" s="111"/>
      <c r="AE195" s="154" t="s">
        <v>16</v>
      </c>
      <c r="AF195" s="155" t="s">
        <v>17</v>
      </c>
      <c r="AG195" s="80" t="s">
        <v>28</v>
      </c>
      <c r="AH195" s="81" t="s">
        <v>28</v>
      </c>
      <c r="AI195" s="156"/>
      <c r="AJ195" s="63" t="s">
        <v>34</v>
      </c>
      <c r="AK195" s="157" t="s">
        <v>34</v>
      </c>
      <c r="AL195" s="63" t="s">
        <v>34</v>
      </c>
      <c r="AM195" s="63" t="s">
        <v>34</v>
      </c>
      <c r="AN195" s="63" t="s">
        <v>34</v>
      </c>
      <c r="AO195" s="111"/>
      <c r="AP195" s="158" t="s">
        <v>70</v>
      </c>
      <c r="AQ195" s="159" t="s">
        <v>69</v>
      </c>
      <c r="AR195" s="160" t="s">
        <v>71</v>
      </c>
      <c r="AS195" s="161" t="s">
        <v>48</v>
      </c>
      <c r="AT195" s="159" t="s">
        <v>47</v>
      </c>
      <c r="AU195" s="160" t="s">
        <v>49</v>
      </c>
      <c r="AV195" s="111"/>
      <c r="AW195" s="162" t="s">
        <v>29</v>
      </c>
      <c r="AX195" s="150" t="s">
        <v>29</v>
      </c>
      <c r="AY195" s="63"/>
      <c r="AZ195" s="63"/>
      <c r="BA195" s="111"/>
      <c r="BB195" s="163">
        <v>1</v>
      </c>
      <c r="BC195" s="164">
        <v>0</v>
      </c>
      <c r="BD195" s="115" t="s">
        <v>41</v>
      </c>
    </row>
    <row r="196" spans="2:56" ht="16.5" thickBot="1">
      <c r="B196" s="17">
        <v>41393</v>
      </c>
      <c r="C196" s="15" t="s">
        <v>1</v>
      </c>
      <c r="D196" s="19">
        <v>7.5</v>
      </c>
      <c r="E196" s="6"/>
      <c r="F196" s="363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f>SUM(F196:J196)</f>
        <v>0</v>
      </c>
      <c r="L196" s="6"/>
      <c r="M196" s="363">
        <v>2.5</v>
      </c>
      <c r="N196" s="19">
        <v>3</v>
      </c>
      <c r="O196" s="6"/>
      <c r="P196" s="376">
        <f>D196-(M196+N196)</f>
        <v>2</v>
      </c>
      <c r="Q196" s="6"/>
      <c r="R196" s="375" t="s">
        <v>111</v>
      </c>
      <c r="S196" s="213">
        <v>0.11799999999999999</v>
      </c>
      <c r="T196" s="213">
        <v>0.121</v>
      </c>
      <c r="U196" s="23">
        <f>S196+T196</f>
        <v>0.23899999999999999</v>
      </c>
      <c r="V196" s="223">
        <v>70</v>
      </c>
      <c r="W196" s="91">
        <f>P196*V196</f>
        <v>140</v>
      </c>
      <c r="X196" s="6"/>
      <c r="Y196" s="379">
        <v>133</v>
      </c>
      <c r="Z196" s="380">
        <v>133</v>
      </c>
      <c r="AA196" s="380">
        <v>0</v>
      </c>
      <c r="AB196" s="380">
        <v>0</v>
      </c>
      <c r="AC196" s="381">
        <v>133</v>
      </c>
      <c r="AD196" s="197">
        <v>350</v>
      </c>
      <c r="AE196" s="379">
        <v>20</v>
      </c>
      <c r="AF196" s="380">
        <v>21</v>
      </c>
      <c r="AG196" s="380">
        <v>0</v>
      </c>
      <c r="AH196" s="380">
        <v>20</v>
      </c>
      <c r="AI196" s="5"/>
      <c r="AJ196" s="57">
        <f>AC196*U196</f>
        <v>31.786999999999999</v>
      </c>
      <c r="AK196" s="171">
        <v>5</v>
      </c>
      <c r="AL196" s="19">
        <v>4</v>
      </c>
      <c r="AM196" s="19">
        <v>0</v>
      </c>
      <c r="AN196" s="91">
        <f>AK196+AM196</f>
        <v>5</v>
      </c>
      <c r="AO196" s="338" t="e">
        <f>#REF!</f>
        <v>#REF!</v>
      </c>
      <c r="AP196" s="11">
        <v>0</v>
      </c>
      <c r="AQ196" s="11">
        <v>10</v>
      </c>
      <c r="AR196" s="387">
        <f>100- ((AP196+AQ196)/(AC196*2))*100</f>
        <v>96.240601503759393</v>
      </c>
      <c r="AS196" s="388">
        <f>AU178</f>
        <v>238.82999999999998</v>
      </c>
      <c r="AT196" s="172">
        <f>AJ196+AK196+AL196+AM196</f>
        <v>40.786999999999999</v>
      </c>
      <c r="AU196" s="172">
        <f>AS196-AT196</f>
        <v>198.04299999999998</v>
      </c>
      <c r="AV196" s="5"/>
      <c r="AW196" s="57">
        <f>(AC196/W196)*100</f>
        <v>95</v>
      </c>
      <c r="AX196" s="19" t="s">
        <v>59</v>
      </c>
      <c r="AY196" s="91">
        <f>(AK196/(AJ196+AK196))*100</f>
        <v>13.591757957974284</v>
      </c>
      <c r="AZ196" s="19">
        <f>(AN196/AJ196)*100</f>
        <v>15.729700821090384</v>
      </c>
      <c r="BA196" s="6"/>
      <c r="BB196" s="363" t="s">
        <v>114</v>
      </c>
      <c r="BC196" s="19" t="s">
        <v>76</v>
      </c>
      <c r="BD196" s="19" t="s">
        <v>76</v>
      </c>
    </row>
    <row r="197" spans="2:56" ht="15.75">
      <c r="B197" s="374" t="s">
        <v>134</v>
      </c>
      <c r="C197" s="2"/>
      <c r="D197" s="2"/>
      <c r="E197" s="6"/>
      <c r="F197" s="375"/>
      <c r="G197" s="2"/>
      <c r="H197" s="2"/>
      <c r="I197" s="2"/>
      <c r="J197" s="2"/>
      <c r="K197" s="2"/>
      <c r="L197" s="6"/>
      <c r="M197" s="375"/>
      <c r="N197" s="2"/>
      <c r="O197" s="6"/>
      <c r="P197" s="520">
        <f>D196-M196-N196-K196</f>
        <v>2</v>
      </c>
      <c r="Q197" s="6"/>
      <c r="R197" s="375"/>
      <c r="S197" s="213"/>
      <c r="T197" s="213"/>
      <c r="U197" s="23"/>
      <c r="V197" s="223"/>
      <c r="W197" s="517">
        <f>(P196-K196)*V196</f>
        <v>140</v>
      </c>
      <c r="X197" s="289"/>
      <c r="Y197" s="382"/>
      <c r="Z197" s="383"/>
      <c r="AA197" s="383"/>
      <c r="AB197" s="383"/>
      <c r="AC197" s="384"/>
      <c r="AD197" s="122"/>
      <c r="AE197" s="382"/>
      <c r="AF197" s="383"/>
      <c r="AG197" s="383"/>
      <c r="AH197" s="383"/>
      <c r="AI197" s="20"/>
      <c r="AJ197" s="436"/>
      <c r="AK197" s="386"/>
      <c r="AL197" s="378"/>
      <c r="AM197" s="378"/>
      <c r="AN197" s="378"/>
      <c r="AO197" s="289"/>
      <c r="AP197" s="347"/>
      <c r="AQ197" s="347"/>
      <c r="AR197" s="373"/>
      <c r="AS197" s="389"/>
      <c r="AT197" s="386"/>
      <c r="AU197" s="386"/>
      <c r="AV197" s="20"/>
      <c r="AW197" s="518">
        <f>((AC196+AC197)/W197)*100</f>
        <v>95</v>
      </c>
      <c r="AX197" s="378"/>
      <c r="AY197" s="378"/>
      <c r="AZ197" s="378"/>
      <c r="BA197" s="289"/>
      <c r="BB197" s="375"/>
      <c r="BC197" s="2"/>
      <c r="BD197" s="2"/>
    </row>
    <row r="198" spans="2:56" ht="15.75" thickBot="1"/>
    <row r="199" spans="2:56" ht="16.5" thickBot="1">
      <c r="B199" s="17">
        <v>41394</v>
      </c>
      <c r="C199" s="15" t="s">
        <v>0</v>
      </c>
      <c r="D199" s="19">
        <v>8</v>
      </c>
      <c r="E199" s="6"/>
      <c r="F199" s="363">
        <v>5</v>
      </c>
      <c r="G199" s="19">
        <v>0</v>
      </c>
      <c r="H199" s="19">
        <v>0</v>
      </c>
      <c r="I199" s="19">
        <v>0</v>
      </c>
      <c r="J199" s="19">
        <v>0</v>
      </c>
      <c r="K199" s="19">
        <f>SUM(F199:J199)</f>
        <v>5</v>
      </c>
      <c r="L199" s="6"/>
      <c r="M199" s="363">
        <v>0</v>
      </c>
      <c r="N199" s="19">
        <v>0</v>
      </c>
      <c r="O199" s="6"/>
      <c r="P199" s="376">
        <f>D199-(M199+N199)</f>
        <v>8</v>
      </c>
      <c r="Q199" s="6"/>
      <c r="R199" s="375" t="s">
        <v>111</v>
      </c>
      <c r="S199" s="213">
        <v>0.11799999999999999</v>
      </c>
      <c r="T199" s="213">
        <v>0.121</v>
      </c>
      <c r="U199" s="23">
        <f>S199+T199</f>
        <v>0.23899999999999999</v>
      </c>
      <c r="V199" s="223">
        <v>70</v>
      </c>
      <c r="W199" s="91">
        <f>P199*V199</f>
        <v>560</v>
      </c>
      <c r="X199" s="6"/>
      <c r="Y199" s="379">
        <v>198</v>
      </c>
      <c r="Z199" s="380">
        <v>198</v>
      </c>
      <c r="AA199" s="380">
        <v>0</v>
      </c>
      <c r="AB199" s="380">
        <v>0</v>
      </c>
      <c r="AC199" s="381">
        <v>198</v>
      </c>
      <c r="AD199" s="197">
        <v>350</v>
      </c>
      <c r="AE199" s="379">
        <v>104</v>
      </c>
      <c r="AF199" s="380">
        <v>104</v>
      </c>
      <c r="AG199" s="380">
        <v>0</v>
      </c>
      <c r="AH199" s="380">
        <v>104</v>
      </c>
      <c r="AI199" s="5"/>
      <c r="AJ199" s="57">
        <f>AC199*U199</f>
        <v>47.321999999999996</v>
      </c>
      <c r="AK199" s="171">
        <v>25</v>
      </c>
      <c r="AL199" s="19">
        <v>2.97</v>
      </c>
      <c r="AM199" s="19">
        <v>2</v>
      </c>
      <c r="AN199" s="91">
        <f>AK199+AM199</f>
        <v>27</v>
      </c>
      <c r="AO199" s="338" t="e">
        <f>#REF!</f>
        <v>#REF!</v>
      </c>
      <c r="AP199" s="11">
        <v>0</v>
      </c>
      <c r="AQ199" s="11">
        <v>10</v>
      </c>
      <c r="AR199" s="387">
        <f>100- ((AP199+AQ199)/(AC199*2))*100</f>
        <v>97.474747474747474</v>
      </c>
      <c r="AS199" s="388">
        <f>AU196</f>
        <v>198.04299999999998</v>
      </c>
      <c r="AT199" s="172">
        <f>AJ199+AK199+AL199+AM199</f>
        <v>77.292000000000002</v>
      </c>
      <c r="AU199" s="172">
        <f>AS199-AT199</f>
        <v>120.75099999999998</v>
      </c>
      <c r="AV199" s="5"/>
      <c r="AW199" s="57">
        <f>(AC199/W199)*100</f>
        <v>35.357142857142861</v>
      </c>
      <c r="AX199" s="19" t="s">
        <v>59</v>
      </c>
      <c r="AY199" s="91">
        <f>(AK199/(AJ199+AK199))*100</f>
        <v>34.567628107629766</v>
      </c>
      <c r="AZ199" s="19">
        <f>(AN199/AJ199)*100</f>
        <v>57.055914796500574</v>
      </c>
      <c r="BA199" s="6"/>
      <c r="BB199" s="363" t="s">
        <v>114</v>
      </c>
      <c r="BC199" s="19" t="s">
        <v>76</v>
      </c>
      <c r="BD199" s="19" t="s">
        <v>76</v>
      </c>
    </row>
    <row r="200" spans="2:56" ht="15.75">
      <c r="B200" s="374" t="s">
        <v>153</v>
      </c>
      <c r="C200" s="2"/>
      <c r="D200" s="2"/>
      <c r="E200" s="6"/>
      <c r="F200" s="375"/>
      <c r="G200" s="2"/>
      <c r="H200" s="2"/>
      <c r="I200" s="2"/>
      <c r="J200" s="2"/>
      <c r="K200" s="2"/>
      <c r="L200" s="6"/>
      <c r="M200" s="375"/>
      <c r="N200" s="2"/>
      <c r="O200" s="6"/>
      <c r="P200" s="520">
        <f>D199-M199-N199-K199</f>
        <v>3</v>
      </c>
      <c r="Q200" s="6"/>
      <c r="R200" s="375"/>
      <c r="S200" s="213"/>
      <c r="T200" s="213"/>
      <c r="U200" s="23"/>
      <c r="V200" s="223"/>
      <c r="W200" s="517">
        <f>(P199-K199)*V199</f>
        <v>210</v>
      </c>
      <c r="X200" s="289"/>
      <c r="Y200" s="382"/>
      <c r="Z200" s="383"/>
      <c r="AA200" s="383"/>
      <c r="AB200" s="383"/>
      <c r="AC200" s="384"/>
      <c r="AD200" s="122"/>
      <c r="AE200" s="382"/>
      <c r="AF200" s="383"/>
      <c r="AG200" s="383"/>
      <c r="AH200" s="383"/>
      <c r="AI200" s="20"/>
      <c r="AJ200" s="436"/>
      <c r="AK200" s="386"/>
      <c r="AL200" s="378"/>
      <c r="AM200" s="378"/>
      <c r="AN200" s="378"/>
      <c r="AO200" s="289"/>
      <c r="AP200" s="347"/>
      <c r="AQ200" s="347"/>
      <c r="AR200" s="373"/>
      <c r="AS200" s="389"/>
      <c r="AT200" s="386"/>
      <c r="AU200" s="386"/>
      <c r="AV200" s="20"/>
      <c r="AW200" s="518">
        <f>((AC199+AC200)/W200)*100</f>
        <v>94.285714285714278</v>
      </c>
      <c r="AX200" s="378"/>
      <c r="AY200" s="378"/>
      <c r="AZ200" s="378"/>
      <c r="BA200" s="289"/>
      <c r="BB200" s="375"/>
      <c r="BC200" s="2"/>
      <c r="BD200" s="2"/>
    </row>
    <row r="201" spans="2:56" ht="15.75" thickBot="1"/>
    <row r="202" spans="2:56" ht="16.5" thickBot="1">
      <c r="B202" s="17">
        <v>41394</v>
      </c>
      <c r="C202" s="15" t="s">
        <v>1</v>
      </c>
      <c r="D202" s="19">
        <v>7.5</v>
      </c>
      <c r="E202" s="6"/>
      <c r="F202" s="363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f>SUM(F202:J202)</f>
        <v>0</v>
      </c>
      <c r="L202" s="6"/>
      <c r="M202" s="363">
        <v>2.5</v>
      </c>
      <c r="N202" s="19">
        <v>2.5</v>
      </c>
      <c r="O202" s="6"/>
      <c r="P202" s="376">
        <f>D202-(M202+N202)</f>
        <v>2.5</v>
      </c>
      <c r="Q202" s="6"/>
      <c r="R202" s="375" t="s">
        <v>158</v>
      </c>
      <c r="S202" s="213">
        <v>0.127</v>
      </c>
      <c r="T202" s="213">
        <v>0.127</v>
      </c>
      <c r="U202" s="23">
        <f>S202+T202</f>
        <v>0.254</v>
      </c>
      <c r="V202" s="223">
        <v>80</v>
      </c>
      <c r="W202" s="91">
        <f>P202*V202</f>
        <v>200</v>
      </c>
      <c r="X202" s="6"/>
      <c r="Y202" s="379">
        <v>168</v>
      </c>
      <c r="Z202" s="380">
        <v>168</v>
      </c>
      <c r="AA202" s="380">
        <v>0</v>
      </c>
      <c r="AB202" s="380">
        <v>0</v>
      </c>
      <c r="AC202" s="381">
        <v>168</v>
      </c>
      <c r="AD202" s="197">
        <v>350</v>
      </c>
      <c r="AE202" s="379">
        <v>24</v>
      </c>
      <c r="AF202" s="380">
        <v>24</v>
      </c>
      <c r="AG202" s="380">
        <v>0</v>
      </c>
      <c r="AH202" s="380">
        <v>24</v>
      </c>
      <c r="AI202" s="5"/>
      <c r="AJ202" s="57">
        <f>AC202*U202</f>
        <v>42.671999999999997</v>
      </c>
      <c r="AK202" s="171">
        <v>6.3</v>
      </c>
      <c r="AL202" s="19">
        <v>3.8</v>
      </c>
      <c r="AM202" s="19">
        <v>0</v>
      </c>
      <c r="AN202" s="91">
        <f>AK202+AM202</f>
        <v>6.3</v>
      </c>
      <c r="AO202" s="338" t="e">
        <f>#REF!</f>
        <v>#REF!</v>
      </c>
      <c r="AP202" s="11">
        <v>0</v>
      </c>
      <c r="AQ202" s="11">
        <v>10</v>
      </c>
      <c r="AR202" s="387">
        <f>100- ((AP202+AQ202)/(AC202*2))*100</f>
        <v>97.023809523809518</v>
      </c>
      <c r="AS202" s="388">
        <f>AU199</f>
        <v>120.75099999999998</v>
      </c>
      <c r="AT202" s="172">
        <f>AJ202+AK202+AL202+AM202</f>
        <v>52.771999999999991</v>
      </c>
      <c r="AU202" s="172">
        <f>AS202-AT202</f>
        <v>67.978999999999985</v>
      </c>
      <c r="AV202" s="5"/>
      <c r="AW202" s="57">
        <f>(AC202/W202)*100</f>
        <v>84</v>
      </c>
      <c r="AX202" s="19" t="s">
        <v>59</v>
      </c>
      <c r="AY202" s="91">
        <f>(AK202/(AJ202+AK202))*100</f>
        <v>12.86449399656947</v>
      </c>
      <c r="AZ202" s="19">
        <f>(AN202/AJ202)*100</f>
        <v>14.763779527559057</v>
      </c>
      <c r="BA202" s="6"/>
      <c r="BB202" s="363" t="s">
        <v>114</v>
      </c>
      <c r="BC202" s="19" t="s">
        <v>76</v>
      </c>
      <c r="BD202" s="19" t="s">
        <v>76</v>
      </c>
    </row>
    <row r="203" spans="2:56" ht="15.75">
      <c r="B203" s="374" t="s">
        <v>134</v>
      </c>
      <c r="C203" s="2"/>
      <c r="D203" s="2"/>
      <c r="E203" s="6"/>
      <c r="F203" s="375"/>
      <c r="G203" s="2"/>
      <c r="H203" s="2"/>
      <c r="I203" s="2"/>
      <c r="J203" s="2"/>
      <c r="K203" s="2"/>
      <c r="L203" s="6"/>
      <c r="M203" s="375"/>
      <c r="N203" s="2"/>
      <c r="O203" s="6"/>
      <c r="P203" s="520">
        <f>D202-M202-N202-K202</f>
        <v>2.5</v>
      </c>
      <c r="Q203" s="6"/>
      <c r="R203" s="375"/>
      <c r="S203" s="213"/>
      <c r="T203" s="213"/>
      <c r="U203" s="23"/>
      <c r="V203" s="223"/>
      <c r="W203" s="517">
        <f>(P202-K202)*V202</f>
        <v>200</v>
      </c>
      <c r="X203" s="289"/>
      <c r="Y203" s="382"/>
      <c r="Z203" s="383"/>
      <c r="AA203" s="383"/>
      <c r="AB203" s="383"/>
      <c r="AC203" s="384"/>
      <c r="AD203" s="122"/>
      <c r="AE203" s="382"/>
      <c r="AF203" s="383"/>
      <c r="AG203" s="383"/>
      <c r="AH203" s="383"/>
      <c r="AI203" s="20"/>
      <c r="AJ203" s="436"/>
      <c r="AK203" s="386"/>
      <c r="AL203" s="378"/>
      <c r="AM203" s="378"/>
      <c r="AN203" s="378"/>
      <c r="AO203" s="289"/>
      <c r="AP203" s="347"/>
      <c r="AQ203" s="347"/>
      <c r="AR203" s="373"/>
      <c r="AS203" s="389"/>
      <c r="AT203" s="386"/>
      <c r="AU203" s="386"/>
      <c r="AV203" s="20"/>
      <c r="AW203" s="518">
        <f>((AC202+AC203)/W203)*100</f>
        <v>84</v>
      </c>
      <c r="AX203" s="378"/>
      <c r="AY203" s="378"/>
      <c r="AZ203" s="378"/>
      <c r="BA203" s="289"/>
      <c r="BB203" s="375"/>
      <c r="BC203" s="2"/>
      <c r="BD203" s="2"/>
    </row>
    <row r="205" spans="2:56" ht="15.75" thickBot="1">
      <c r="B205" s="635" t="s">
        <v>106</v>
      </c>
    </row>
    <row r="206" spans="2:56" s="587" customFormat="1">
      <c r="B206" s="588" t="s">
        <v>42</v>
      </c>
      <c r="C206" s="589" t="s">
        <v>2</v>
      </c>
      <c r="D206" s="590" t="s">
        <v>2</v>
      </c>
      <c r="E206" s="591"/>
      <c r="F206" s="831" t="s">
        <v>14</v>
      </c>
      <c r="G206" s="832"/>
      <c r="H206" s="832"/>
      <c r="I206" s="832"/>
      <c r="J206" s="832"/>
      <c r="K206" s="833"/>
      <c r="L206" s="536"/>
      <c r="M206" s="834" t="s">
        <v>43</v>
      </c>
      <c r="N206" s="835"/>
      <c r="O206" s="536"/>
      <c r="P206" s="536" t="s">
        <v>12</v>
      </c>
      <c r="Q206" s="591"/>
      <c r="R206" s="536" t="s">
        <v>24</v>
      </c>
      <c r="S206" s="831" t="s">
        <v>44</v>
      </c>
      <c r="T206" s="832"/>
      <c r="U206" s="833"/>
      <c r="V206" s="536" t="s">
        <v>39</v>
      </c>
      <c r="W206" s="536" t="s">
        <v>19</v>
      </c>
      <c r="X206" s="591" t="s">
        <v>10</v>
      </c>
      <c r="Y206" s="836" t="s">
        <v>15</v>
      </c>
      <c r="Z206" s="837"/>
      <c r="AA206" s="837"/>
      <c r="AB206" s="837"/>
      <c r="AC206" s="592" t="s">
        <v>19</v>
      </c>
      <c r="AD206" s="634"/>
      <c r="AE206" s="836" t="s">
        <v>55</v>
      </c>
      <c r="AF206" s="837"/>
      <c r="AG206" s="837"/>
      <c r="AH206" s="594" t="s">
        <v>57</v>
      </c>
      <c r="AI206" s="591"/>
      <c r="AJ206" s="595" t="s">
        <v>51</v>
      </c>
      <c r="AK206" s="596"/>
      <c r="AL206" s="591"/>
      <c r="AM206" s="597"/>
      <c r="AN206" s="536" t="s">
        <v>13</v>
      </c>
      <c r="AO206" s="591"/>
      <c r="AP206" s="838" t="s">
        <v>68</v>
      </c>
      <c r="AQ206" s="839"/>
      <c r="AR206" s="840"/>
      <c r="AS206" s="838" t="s">
        <v>52</v>
      </c>
      <c r="AT206" s="839"/>
      <c r="AU206" s="840"/>
      <c r="AV206" s="591"/>
      <c r="AW206" s="536" t="s">
        <v>32</v>
      </c>
      <c r="AX206" s="536" t="s">
        <v>32</v>
      </c>
      <c r="AY206" s="536" t="s">
        <v>29</v>
      </c>
      <c r="AZ206" s="536" t="s">
        <v>29</v>
      </c>
      <c r="BA206" s="591"/>
      <c r="BB206" s="536" t="s">
        <v>32</v>
      </c>
      <c r="BC206" s="536" t="s">
        <v>10</v>
      </c>
      <c r="BD206" s="598" t="s">
        <v>10</v>
      </c>
    </row>
    <row r="207" spans="2:56" s="587" customFormat="1" ht="15.75" thickBot="1">
      <c r="B207" s="599" t="s">
        <v>10</v>
      </c>
      <c r="C207" s="554" t="s">
        <v>10</v>
      </c>
      <c r="D207" s="600" t="s">
        <v>12</v>
      </c>
      <c r="E207" s="601"/>
      <c r="F207" s="602" t="s">
        <v>4</v>
      </c>
      <c r="G207" s="602" t="s">
        <v>5</v>
      </c>
      <c r="H207" s="602" t="s">
        <v>6</v>
      </c>
      <c r="I207" s="602" t="s">
        <v>7</v>
      </c>
      <c r="J207" s="602" t="s">
        <v>9</v>
      </c>
      <c r="K207" s="602" t="s">
        <v>13</v>
      </c>
      <c r="L207" s="554"/>
      <c r="M207" s="603" t="s">
        <v>12</v>
      </c>
      <c r="N207" s="604" t="s">
        <v>46</v>
      </c>
      <c r="O207" s="554"/>
      <c r="P207" s="554" t="s">
        <v>3</v>
      </c>
      <c r="Q207" s="601"/>
      <c r="R207" s="554" t="s">
        <v>23</v>
      </c>
      <c r="S207" s="605" t="s">
        <v>16</v>
      </c>
      <c r="T207" s="554" t="s">
        <v>17</v>
      </c>
      <c r="U207" s="554" t="s">
        <v>45</v>
      </c>
      <c r="V207" s="554" t="s">
        <v>63</v>
      </c>
      <c r="W207" s="554" t="s">
        <v>21</v>
      </c>
      <c r="X207" s="601" t="s">
        <v>10</v>
      </c>
      <c r="Y207" s="827" t="s">
        <v>26</v>
      </c>
      <c r="Z207" s="828"/>
      <c r="AA207" s="828"/>
      <c r="AB207" s="829"/>
      <c r="AC207" s="603" t="s">
        <v>13</v>
      </c>
      <c r="AD207" s="633"/>
      <c r="AE207" s="830" t="s">
        <v>56</v>
      </c>
      <c r="AF207" s="829"/>
      <c r="AG207" s="829"/>
      <c r="AH207" s="549" t="s">
        <v>58</v>
      </c>
      <c r="AI207" s="601"/>
      <c r="AJ207" s="607" t="s">
        <v>33</v>
      </c>
      <c r="AK207" s="608" t="s">
        <v>27</v>
      </c>
      <c r="AL207" s="607" t="s">
        <v>35</v>
      </c>
      <c r="AM207" s="607" t="s">
        <v>36</v>
      </c>
      <c r="AN207" s="554" t="s">
        <v>40</v>
      </c>
      <c r="AO207" s="601"/>
      <c r="AP207" s="609"/>
      <c r="AQ207" s="601"/>
      <c r="AR207" s="605"/>
      <c r="AS207" s="609" t="s">
        <v>50</v>
      </c>
      <c r="AT207" s="601" t="s">
        <v>423</v>
      </c>
      <c r="AU207" s="605"/>
      <c r="AV207" s="601"/>
      <c r="AW207" s="554" t="s">
        <v>19</v>
      </c>
      <c r="AX207" s="554" t="s">
        <v>19</v>
      </c>
      <c r="AY207" s="554" t="s">
        <v>37</v>
      </c>
      <c r="AZ207" s="554" t="s">
        <v>38</v>
      </c>
      <c r="BA207" s="601"/>
      <c r="BB207" s="554" t="s">
        <v>19</v>
      </c>
      <c r="BC207" s="554" t="s">
        <v>37</v>
      </c>
      <c r="BD207" s="600" t="s">
        <v>38</v>
      </c>
    </row>
    <row r="208" spans="2:56" s="587" customFormat="1" ht="15.75" thickBot="1">
      <c r="B208" s="610"/>
      <c r="C208" s="577"/>
      <c r="D208" s="611" t="s">
        <v>10</v>
      </c>
      <c r="E208" s="612"/>
      <c r="F208" s="613"/>
      <c r="G208" s="613"/>
      <c r="H208" s="613"/>
      <c r="I208" s="613" t="s">
        <v>8</v>
      </c>
      <c r="J208" s="613"/>
      <c r="K208" s="613"/>
      <c r="L208" s="577"/>
      <c r="M208" s="614" t="s">
        <v>20</v>
      </c>
      <c r="N208" s="613" t="s">
        <v>11</v>
      </c>
      <c r="O208" s="577"/>
      <c r="P208" s="577" t="s">
        <v>10</v>
      </c>
      <c r="Q208" s="612"/>
      <c r="R208" s="577"/>
      <c r="S208" s="615"/>
      <c r="T208" s="577"/>
      <c r="U208" s="577"/>
      <c r="V208" s="577" t="s">
        <v>18</v>
      </c>
      <c r="W208" s="577" t="s">
        <v>22</v>
      </c>
      <c r="X208" s="612"/>
      <c r="Y208" s="616" t="s">
        <v>16</v>
      </c>
      <c r="Z208" s="616" t="s">
        <v>17</v>
      </c>
      <c r="AA208" s="566" t="s">
        <v>25</v>
      </c>
      <c r="AB208" s="617" t="s">
        <v>28</v>
      </c>
      <c r="AC208" s="615"/>
      <c r="AD208" s="612"/>
      <c r="AE208" s="618" t="s">
        <v>16</v>
      </c>
      <c r="AF208" s="619" t="s">
        <v>17</v>
      </c>
      <c r="AG208" s="620" t="s">
        <v>28</v>
      </c>
      <c r="AH208" s="621" t="s">
        <v>28</v>
      </c>
      <c r="AI208" s="612"/>
      <c r="AJ208" s="577" t="s">
        <v>34</v>
      </c>
      <c r="AK208" s="622" t="s">
        <v>34</v>
      </c>
      <c r="AL208" s="577" t="s">
        <v>34</v>
      </c>
      <c r="AM208" s="577" t="s">
        <v>34</v>
      </c>
      <c r="AN208" s="577" t="s">
        <v>34</v>
      </c>
      <c r="AO208" s="612"/>
      <c r="AP208" s="623" t="s">
        <v>70</v>
      </c>
      <c r="AQ208" s="624" t="s">
        <v>69</v>
      </c>
      <c r="AR208" s="616" t="s">
        <v>71</v>
      </c>
      <c r="AS208" s="625" t="s">
        <v>48</v>
      </c>
      <c r="AT208" s="624" t="s">
        <v>47</v>
      </c>
      <c r="AU208" s="616" t="s">
        <v>49</v>
      </c>
      <c r="AV208" s="612"/>
      <c r="AW208" s="577" t="s">
        <v>29</v>
      </c>
      <c r="AX208" s="577" t="s">
        <v>29</v>
      </c>
      <c r="AY208" s="577"/>
      <c r="AZ208" s="577"/>
      <c r="BA208" s="612"/>
      <c r="BB208" s="626">
        <v>1</v>
      </c>
      <c r="BC208" s="627">
        <v>0</v>
      </c>
      <c r="BD208" s="611" t="s">
        <v>41</v>
      </c>
    </row>
    <row r="210" spans="6:40">
      <c r="F210">
        <f t="shared" ref="F210:K210" si="0">F13+F16+F19+F22+F25+F31+F34+F40+F43+F46+F49+F55+F58+F64+F67+F73+F76+F79+F82+F88+F91+F94+F100+F103+F109+F112+F118+F121+F127+F130+F133+F139+F142+F145+F151+F154+F157+F160+F163+F169+F172+F175+F178+F184+F187+F190+F196+F199+F202</f>
        <v>31.16</v>
      </c>
      <c r="G210">
        <f t="shared" si="0"/>
        <v>0</v>
      </c>
      <c r="H210">
        <f t="shared" si="0"/>
        <v>3.49</v>
      </c>
      <c r="I210">
        <f t="shared" si="0"/>
        <v>0.49</v>
      </c>
      <c r="J210">
        <f t="shared" si="0"/>
        <v>5.25</v>
      </c>
      <c r="K210">
        <f t="shared" si="0"/>
        <v>39.89</v>
      </c>
      <c r="M210">
        <f>M13+M16+M19+M22+M25+M31+M34+M40+M43+M46+M49+M55+M58+M64+M67+M73+M76+M79+M82+M88+M91+M94+M100+M103+M109+M112+M118+M121+M127+M130+M133+M139+M142+M145+M151+M154+M157+M160+M163+M169+M172+M175+M178+M184+M187+M190+M196+M199+M202</f>
        <v>60.5</v>
      </c>
      <c r="N210">
        <f>N13+N16+N19+N22+N25+N31+N34+N40+N43+N46+N49+N55+N58+N64+N67+N73+N76+N79+N82+N88+N91+N94+N100+N103+N109+N112+N118+N121+N127+N130+N133+N139+N142+N145+N151+N154+N157+N160+N163+N169+N172+N175+N178+N184+N187+N190+N196+N199+N202</f>
        <v>40</v>
      </c>
      <c r="P210">
        <f>P14+P17+P20+P23+P26+P32+P35+P41+P44+P47+P50+P56+O59+P59+P65+P68+P74+P77+P80+O83+P83+P89+P92+P95+P101+P104+P110+P113+P119+P122+P128+P131+P134+P140+P143+P146+P152+P155+P158+P161+P164+P170+P173+P176+P179+P185+P188+P191+P197+P200+P203</f>
        <v>241.10999999999999</v>
      </c>
      <c r="W210">
        <f>W14+W17+W20+W23+W26+W32+W35+W41+W44+W47+W50+W56+V59+W59+W65+W68+W74+W77+W80+V83+W83+W89+W92+W95+W101+W104+W110+W113+W119+W122+W128+W131+W134+W140+W143+W146+W152+W155+W158+W161+W164+W170+W173+W176+W179+W185+W188+W191+W197+W200+W203</f>
        <v>18292.150000000001</v>
      </c>
      <c r="AC210">
        <f>AC14+AC17+AC20+AC23+AC26+AC32+AC35+AC41+AC44+AC47+AC50+AC56+AB59+AC59+AC65+AC68+AC74+AC77+AC80+AB83+AC83+AC89+AC92+AC95+AC101+AC104+AC110+AC113+AC119+AC122+AC128+AC131+AC134+AC140+AC143+AC146+AC152+AC155+AC158+AC161+AC164+AC170+AC173+AC176+AC179+AC185+AC188+AC191+AC197+AC200+AC203</f>
        <v>80</v>
      </c>
      <c r="AH210">
        <f>AH14+AH17+AH20+AH23+AH26+AH32+AH35+AH41+AH44+AH47+AH50+AH56+AG59+AH59+AH65+AH68+AH74+AH77+AH80+AG83+AH83+AH89+AH92+AH95+AH101+AH104+AH110+AH113+AH119+AH122+AH128+AH131+AH134+AH140+AH143+AH146+AH152+AH155+AH158+AH161+AH164+AH170+AH173+AH176+AH179+AH185+AH188+AH191+AH197+AH200+AH203</f>
        <v>0</v>
      </c>
      <c r="AJ210">
        <f>AJ13+AJ16+AJ19+AJ22+AJ25+AJ31+AJ34+AJ40+AJ43+AJ46+AJ49+AJ55+AJ58+AJ64+AJ67+AJ73+AJ76+AJ79+AJ82+AJ88+AJ91+AJ94+AJ100+AJ103+AJ109+AJ112+AJ118+AJ121+AJ127+AJ130+AJ133+AJ139+AJ142+AJ145+AJ151+AJ154+AJ157+AJ160+AJ163+AJ169+AJ172+AJ175+AJ178+AJ184+AJ187+AJ190+AJ196+AJ199+AJ202</f>
        <v>5019.4269999999988</v>
      </c>
      <c r="AK210">
        <f>AK13+AK16+AK19+AK22+AK25+AK31+AK34+AK40+AK43+AK46+AK49+AK55+AK58+AK64+AK67+AK73+AK76+AK79+AK82+AK88+AK91+AK94+AK100+AK103+AK109+AK112+AK118+AK121+AK127+AK130+AK133+AK139+AK142+AK145+AK151+AK154+AK157+AK160+AK163+AK169+AK172+AK175+AK178+AK184+AK187+AK190+AK196+AK199+AK202</f>
        <v>369.61</v>
      </c>
      <c r="AL210">
        <f>AL13+AL16+AL19+AL22+AL25+AL31+AL34+AL40+AL43+AL46+AL49+AL55+AL58+AL64+AL67+AL73+AL76+AL79+AL82+AL88+AL91+AL94+AL100+AL103+AL109+AL112+AL118+AL121+AL127+AL130+AL133+AL139+AL142+AL145+AL151+AL154+AL157+AL160+AL163+AL169+AL172+AL175+AL178+AL184+AL187+AL190+AL196+AL199+AL202</f>
        <v>243.86000000000004</v>
      </c>
      <c r="AM210">
        <f>AM13+AM16+AM19+AM22+AM25+AM31+AM34+AM40+AM43+AM46+AM49+AM55+AM58+AM64+AM67+AM73+AM76+AM79+AM82+AM88+AM91+AM94+AM100+AM103+AM109+AM112+AM118+AM121+AM127+AM130+AM133+AM139+AM142+AM145+AM151+AM154+AM157+AM160+AM163+AM169+AM172+AM175+AM178+AM184+AM187+AM190+AM196+AM199+AM202</f>
        <v>18.850000000000001</v>
      </c>
      <c r="AN210">
        <f>AN13+AN16+AN19+AN22+AN25+AN31+AN34+AN40+AN43+AN46+AN49+AN55+AN58+AN64+AN67+AN73+AN76+AN79+AN82+AN88+AN91+AN94+AN100+AN103+AN109+AN112+AN118+AN121+AN127+AN130+AN133+AN139+AN142+AN145+AN151+AN154+AN157+AN160+AN163+AN169+AN172+AN175+AN178+AN184+AN187+AN190+AN196+AN199+AN202</f>
        <v>388.46000000000004</v>
      </c>
    </row>
  </sheetData>
  <mergeCells count="156">
    <mergeCell ref="F181:K181"/>
    <mergeCell ref="M181:N181"/>
    <mergeCell ref="S181:U181"/>
    <mergeCell ref="Y181:AB181"/>
    <mergeCell ref="AE181:AG181"/>
    <mergeCell ref="AP181:AR181"/>
    <mergeCell ref="AS181:AU181"/>
    <mergeCell ref="Y182:AB182"/>
    <mergeCell ref="AE182:AG182"/>
    <mergeCell ref="F166:K166"/>
    <mergeCell ref="M166:N166"/>
    <mergeCell ref="S166:U166"/>
    <mergeCell ref="Y166:AB166"/>
    <mergeCell ref="AE166:AG166"/>
    <mergeCell ref="AP166:AR166"/>
    <mergeCell ref="AS166:AU166"/>
    <mergeCell ref="Y167:AB167"/>
    <mergeCell ref="AE167:AG167"/>
    <mergeCell ref="AP124:AR124"/>
    <mergeCell ref="AS124:AU124"/>
    <mergeCell ref="Y125:AB125"/>
    <mergeCell ref="AE125:AG125"/>
    <mergeCell ref="F124:K124"/>
    <mergeCell ref="M124:N124"/>
    <mergeCell ref="S124:U124"/>
    <mergeCell ref="Y124:AB124"/>
    <mergeCell ref="AE124:AG124"/>
    <mergeCell ref="AP70:AR70"/>
    <mergeCell ref="AS70:AU70"/>
    <mergeCell ref="Y71:AB71"/>
    <mergeCell ref="AE71:AG71"/>
    <mergeCell ref="Y62:AB62"/>
    <mergeCell ref="AE62:AG62"/>
    <mergeCell ref="F70:K70"/>
    <mergeCell ref="M70:N70"/>
    <mergeCell ref="S70:U70"/>
    <mergeCell ref="Y70:AB70"/>
    <mergeCell ref="AE70:AG70"/>
    <mergeCell ref="F61:K61"/>
    <mergeCell ref="M61:N61"/>
    <mergeCell ref="S61:U61"/>
    <mergeCell ref="Y61:AB61"/>
    <mergeCell ref="AE61:AG61"/>
    <mergeCell ref="AP61:AR61"/>
    <mergeCell ref="AS61:AU61"/>
    <mergeCell ref="F52:K52"/>
    <mergeCell ref="M52:N52"/>
    <mergeCell ref="S52:U52"/>
    <mergeCell ref="Y52:AB52"/>
    <mergeCell ref="AE52:AG52"/>
    <mergeCell ref="BB8:BD8"/>
    <mergeCell ref="F10:K10"/>
    <mergeCell ref="M10:N10"/>
    <mergeCell ref="S10:U10"/>
    <mergeCell ref="Y10:AB10"/>
    <mergeCell ref="AE10:AG10"/>
    <mergeCell ref="AP10:AR10"/>
    <mergeCell ref="AS10:AU10"/>
    <mergeCell ref="AP28:AR28"/>
    <mergeCell ref="AS28:AU28"/>
    <mergeCell ref="Y11:AB11"/>
    <mergeCell ref="AE11:AG11"/>
    <mergeCell ref="I2:AN5"/>
    <mergeCell ref="AS2:AZ5"/>
    <mergeCell ref="F28:K28"/>
    <mergeCell ref="M28:N28"/>
    <mergeCell ref="S28:U28"/>
    <mergeCell ref="Y28:AB28"/>
    <mergeCell ref="AE28:AG28"/>
    <mergeCell ref="F37:K37"/>
    <mergeCell ref="M37:N37"/>
    <mergeCell ref="S37:U37"/>
    <mergeCell ref="Y37:AB37"/>
    <mergeCell ref="AE37:AG37"/>
    <mergeCell ref="AP37:AR37"/>
    <mergeCell ref="AS37:AU37"/>
    <mergeCell ref="Y38:AB38"/>
    <mergeCell ref="AE38:AG38"/>
    <mergeCell ref="Y29:AB29"/>
    <mergeCell ref="AE29:AG29"/>
    <mergeCell ref="AP85:AR85"/>
    <mergeCell ref="AS85:AU85"/>
    <mergeCell ref="Y86:AB86"/>
    <mergeCell ref="AE86:AG86"/>
    <mergeCell ref="F97:K97"/>
    <mergeCell ref="M97:N97"/>
    <mergeCell ref="S97:U97"/>
    <mergeCell ref="Y97:AB97"/>
    <mergeCell ref="AE97:AG97"/>
    <mergeCell ref="AP97:AR97"/>
    <mergeCell ref="AS97:AU97"/>
    <mergeCell ref="F85:K85"/>
    <mergeCell ref="M85:N85"/>
    <mergeCell ref="S85:U85"/>
    <mergeCell ref="Y85:AB85"/>
    <mergeCell ref="AE85:AG85"/>
    <mergeCell ref="AP52:AR52"/>
    <mergeCell ref="AS52:AU52"/>
    <mergeCell ref="Y53:AB53"/>
    <mergeCell ref="AE53:AG53"/>
    <mergeCell ref="F106:K106"/>
    <mergeCell ref="M106:N106"/>
    <mergeCell ref="S106:U106"/>
    <mergeCell ref="Y106:AB106"/>
    <mergeCell ref="AE106:AG106"/>
    <mergeCell ref="F115:K115"/>
    <mergeCell ref="M115:N115"/>
    <mergeCell ref="S115:U115"/>
    <mergeCell ref="Y115:AB115"/>
    <mergeCell ref="AE115:AG115"/>
    <mergeCell ref="Y116:AB116"/>
    <mergeCell ref="AE116:AG116"/>
    <mergeCell ref="AP106:AR106"/>
    <mergeCell ref="AS106:AU106"/>
    <mergeCell ref="Y107:AB107"/>
    <mergeCell ref="AE107:AG107"/>
    <mergeCell ref="AP115:AR115"/>
    <mergeCell ref="AS115:AU115"/>
    <mergeCell ref="Y98:AB98"/>
    <mergeCell ref="AE98:AG98"/>
    <mergeCell ref="F136:K136"/>
    <mergeCell ref="M136:N136"/>
    <mergeCell ref="S136:U136"/>
    <mergeCell ref="Y136:AB136"/>
    <mergeCell ref="AE136:AG136"/>
    <mergeCell ref="AP136:AR136"/>
    <mergeCell ref="AS136:AU136"/>
    <mergeCell ref="Y137:AB137"/>
    <mergeCell ref="AE137:AG137"/>
    <mergeCell ref="F148:K148"/>
    <mergeCell ref="M148:N148"/>
    <mergeCell ref="S148:U148"/>
    <mergeCell ref="Y148:AB148"/>
    <mergeCell ref="AE148:AG148"/>
    <mergeCell ref="AP148:AR148"/>
    <mergeCell ref="AS148:AU148"/>
    <mergeCell ref="Y149:AB149"/>
    <mergeCell ref="AE149:AG149"/>
    <mergeCell ref="F193:K193"/>
    <mergeCell ref="M193:N193"/>
    <mergeCell ref="S193:U193"/>
    <mergeCell ref="Y193:AB193"/>
    <mergeCell ref="AE193:AG193"/>
    <mergeCell ref="AP193:AR193"/>
    <mergeCell ref="AS193:AU193"/>
    <mergeCell ref="Y194:AB194"/>
    <mergeCell ref="AE194:AG194"/>
    <mergeCell ref="F206:K206"/>
    <mergeCell ref="M206:N206"/>
    <mergeCell ref="S206:U206"/>
    <mergeCell ref="Y206:AB206"/>
    <mergeCell ref="AE206:AG206"/>
    <mergeCell ref="AP206:AR206"/>
    <mergeCell ref="AS206:AU206"/>
    <mergeCell ref="Y207:AB207"/>
    <mergeCell ref="AE207:AG207"/>
  </mergeCells>
  <conditionalFormatting sqref="BB7:BD7 BB13:BD14 BB16:BD17 BB19:BD20 BB22:BD23 BB25:BD26 BB31:BD32 BB34:BD35 BB40:BD41 BB43:BD44 BB46:BD47 BB49:BD50 BB55:BD56 BB58:BD59 BB64:BD65 BB67:BD68 BB73:BD74 BB76:BD77 BB79:BD80 BB82:BD83 BB88:BD89 BB91:BD92 BB94:BD95 BB100:BD101 BB103:BD104 BB109:BD110 BB112:BD113 BB118:BD119 BB121:BD122 BB127:BD128 BB130:BD131 BB133:BD134 BB139:BD140 BB142:BD143 BB145:BD146 BB151:BD152 BB154:BD155 BB157:BD158 BB160:BD161 BB163:BD164 BB169:BD170 BB172:BD173 BB175:BD176 BB178:BD179 BB184:BD185 BB187:BD188 BB190:BD191">
    <cfRule type="containsText" dxfId="237" priority="93" operator="containsText" text="Si">
      <formula>NOT(ISERROR(SEARCH("Si",BB7)))</formula>
    </cfRule>
    <cfRule type="containsText" dxfId="236" priority="94" operator="containsText" text="No">
      <formula>NOT(ISERROR(SEARCH("No",BB7)))</formula>
    </cfRule>
  </conditionalFormatting>
  <conditionalFormatting sqref="BB196:BD197">
    <cfRule type="containsText" dxfId="235" priority="7" operator="containsText" text="Si">
      <formula>NOT(ISERROR(SEARCH("Si",BB196)))</formula>
    </cfRule>
    <cfRule type="containsText" dxfId="234" priority="8" operator="containsText" text="No">
      <formula>NOT(ISERROR(SEARCH("No",BB196)))</formula>
    </cfRule>
  </conditionalFormatting>
  <conditionalFormatting sqref="BB199:BD200">
    <cfRule type="containsText" dxfId="233" priority="3" operator="containsText" text="Si">
      <formula>NOT(ISERROR(SEARCH("Si",BB199)))</formula>
    </cfRule>
    <cfRule type="containsText" dxfId="232" priority="4" operator="containsText" text="No">
      <formula>NOT(ISERROR(SEARCH("No",BB199)))</formula>
    </cfRule>
  </conditionalFormatting>
  <conditionalFormatting sqref="BB202:BD203">
    <cfRule type="containsText" dxfId="231" priority="1" operator="containsText" text="Si">
      <formula>NOT(ISERROR(SEARCH("Si",BB202)))</formula>
    </cfRule>
    <cfRule type="containsText" dxfId="230" priority="2" operator="containsText" text="No">
      <formula>NOT(ISERROR(SEARCH("No",BB202)))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26625" r:id="rId3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1:BD135"/>
  <sheetViews>
    <sheetView topLeftCell="A85" zoomScale="85" zoomScaleNormal="85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6" width="6.85546875" customWidth="1"/>
    <col min="47" max="47" width="7.7109375" customWidth="1"/>
    <col min="48" max="48" width="1" customWidth="1"/>
    <col min="49" max="50" width="4.7109375" customWidth="1"/>
    <col min="51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342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9" spans="1:56" ht="15.75" thickBot="1"/>
    <row r="10" spans="1:56">
      <c r="B10" s="57" t="s">
        <v>42</v>
      </c>
      <c r="C10" s="58" t="s">
        <v>2</v>
      </c>
      <c r="D10" s="59" t="s">
        <v>2</v>
      </c>
      <c r="E10" s="136"/>
      <c r="F10" s="718" t="s">
        <v>14</v>
      </c>
      <c r="G10" s="719"/>
      <c r="H10" s="719"/>
      <c r="I10" s="719"/>
      <c r="J10" s="719"/>
      <c r="K10" s="720"/>
      <c r="L10" s="19"/>
      <c r="M10" s="721" t="s">
        <v>43</v>
      </c>
      <c r="N10" s="722"/>
      <c r="O10" s="19"/>
      <c r="P10" s="91" t="s">
        <v>12</v>
      </c>
      <c r="Q10" s="136"/>
      <c r="R10" s="91" t="s">
        <v>24</v>
      </c>
      <c r="S10" s="718" t="s">
        <v>44</v>
      </c>
      <c r="T10" s="719"/>
      <c r="U10" s="720"/>
      <c r="V10" s="91" t="s">
        <v>39</v>
      </c>
      <c r="W10" s="137" t="s">
        <v>19</v>
      </c>
      <c r="X10" s="136" t="s">
        <v>10</v>
      </c>
      <c r="Y10" s="723" t="s">
        <v>15</v>
      </c>
      <c r="Z10" s="724"/>
      <c r="AA10" s="724"/>
      <c r="AB10" s="724"/>
      <c r="AC10" s="138" t="s">
        <v>19</v>
      </c>
      <c r="AD10" s="139"/>
      <c r="AE10" s="725" t="s">
        <v>55</v>
      </c>
      <c r="AF10" s="726"/>
      <c r="AG10" s="726"/>
      <c r="AH10" s="140" t="s">
        <v>57</v>
      </c>
      <c r="AI10" s="136"/>
      <c r="AJ10" s="141" t="s">
        <v>51</v>
      </c>
      <c r="AK10" s="142"/>
      <c r="AL10" s="143"/>
      <c r="AM10" s="144"/>
      <c r="AN10" s="91" t="s">
        <v>13</v>
      </c>
      <c r="AO10" s="136"/>
      <c r="AP10" s="743" t="s">
        <v>68</v>
      </c>
      <c r="AQ10" s="744"/>
      <c r="AR10" s="745"/>
      <c r="AS10" s="743" t="s">
        <v>52</v>
      </c>
      <c r="AT10" s="744"/>
      <c r="AU10" s="745"/>
      <c r="AV10" s="136"/>
      <c r="AW10" s="145" t="s">
        <v>32</v>
      </c>
      <c r="AX10" s="137" t="s">
        <v>32</v>
      </c>
      <c r="AY10" s="91" t="s">
        <v>29</v>
      </c>
      <c r="AZ10" s="91" t="s">
        <v>29</v>
      </c>
      <c r="BA10" s="136"/>
      <c r="BB10" s="19" t="s">
        <v>32</v>
      </c>
      <c r="BC10" s="19" t="s">
        <v>10</v>
      </c>
      <c r="BD10" s="146" t="s">
        <v>10</v>
      </c>
    </row>
    <row r="11" spans="1:56" ht="15.75" thickBot="1">
      <c r="B11" s="60" t="s">
        <v>10</v>
      </c>
      <c r="C11" s="49" t="s">
        <v>10</v>
      </c>
      <c r="D11" s="61" t="s">
        <v>12</v>
      </c>
      <c r="E11" s="5"/>
      <c r="F11" s="65" t="s">
        <v>4</v>
      </c>
      <c r="G11" s="65" t="s">
        <v>5</v>
      </c>
      <c r="H11" s="65" t="s">
        <v>6</v>
      </c>
      <c r="I11" s="65" t="s">
        <v>7</v>
      </c>
      <c r="J11" s="65" t="s">
        <v>9</v>
      </c>
      <c r="K11" s="65" t="s">
        <v>13</v>
      </c>
      <c r="L11" s="4"/>
      <c r="M11" s="67" t="s">
        <v>12</v>
      </c>
      <c r="N11" s="68" t="s">
        <v>46</v>
      </c>
      <c r="O11" s="3"/>
      <c r="P11" s="49" t="s">
        <v>3</v>
      </c>
      <c r="Q11" s="5"/>
      <c r="R11" s="49" t="s">
        <v>23</v>
      </c>
      <c r="S11" s="53" t="s">
        <v>16</v>
      </c>
      <c r="T11" s="49" t="s">
        <v>17</v>
      </c>
      <c r="U11" s="49" t="s">
        <v>45</v>
      </c>
      <c r="V11" s="49" t="s">
        <v>63</v>
      </c>
      <c r="W11" s="72" t="s">
        <v>21</v>
      </c>
      <c r="X11" s="5" t="s">
        <v>10</v>
      </c>
      <c r="Y11" s="713" t="s">
        <v>26</v>
      </c>
      <c r="Z11" s="714"/>
      <c r="AA11" s="714"/>
      <c r="AB11" s="715"/>
      <c r="AC11" s="39" t="s">
        <v>13</v>
      </c>
      <c r="AD11" s="8"/>
      <c r="AE11" s="716" t="s">
        <v>56</v>
      </c>
      <c r="AF11" s="717"/>
      <c r="AG11" s="717"/>
      <c r="AH11" s="82" t="s">
        <v>58</v>
      </c>
      <c r="AI11" s="5"/>
      <c r="AJ11" s="48" t="s">
        <v>33</v>
      </c>
      <c r="AK11" s="85" t="s">
        <v>27</v>
      </c>
      <c r="AL11" s="48" t="s">
        <v>35</v>
      </c>
      <c r="AM11" s="48" t="s">
        <v>36</v>
      </c>
      <c r="AN11" s="49" t="s">
        <v>40</v>
      </c>
      <c r="AO11" s="20"/>
      <c r="AP11" s="51"/>
      <c r="AQ11" s="52"/>
      <c r="AR11" s="53"/>
      <c r="AS11" s="51" t="s">
        <v>50</v>
      </c>
      <c r="AT11" s="336" t="s">
        <v>439</v>
      </c>
      <c r="AU11" s="53"/>
      <c r="AV11" s="5"/>
      <c r="AW11" s="76" t="s">
        <v>19</v>
      </c>
      <c r="AX11" s="72" t="s">
        <v>19</v>
      </c>
      <c r="AY11" s="49" t="s">
        <v>37</v>
      </c>
      <c r="AZ11" s="49" t="s">
        <v>38</v>
      </c>
      <c r="BA11" s="5"/>
      <c r="BB11" s="4" t="s">
        <v>19</v>
      </c>
      <c r="BC11" s="4" t="s">
        <v>37</v>
      </c>
      <c r="BD11" s="147" t="s">
        <v>38</v>
      </c>
    </row>
    <row r="12" spans="1:56" ht="15.75" thickBot="1">
      <c r="B12" s="62"/>
      <c r="C12" s="63"/>
      <c r="D12" s="64" t="s">
        <v>10</v>
      </c>
      <c r="E12" s="111"/>
      <c r="F12" s="148"/>
      <c r="G12" s="148"/>
      <c r="H12" s="148"/>
      <c r="I12" s="148" t="s">
        <v>8</v>
      </c>
      <c r="J12" s="148"/>
      <c r="K12" s="148"/>
      <c r="L12" s="16"/>
      <c r="M12" s="104" t="s">
        <v>20</v>
      </c>
      <c r="N12" s="148" t="s">
        <v>11</v>
      </c>
      <c r="O12" s="16"/>
      <c r="P12" s="63" t="s">
        <v>10</v>
      </c>
      <c r="Q12" s="111"/>
      <c r="R12" s="63"/>
      <c r="S12" s="149"/>
      <c r="T12" s="63"/>
      <c r="U12" s="63"/>
      <c r="V12" s="63" t="s">
        <v>18</v>
      </c>
      <c r="W12" s="150" t="s">
        <v>22</v>
      </c>
      <c r="X12" s="111"/>
      <c r="Y12" s="151" t="s">
        <v>16</v>
      </c>
      <c r="Z12" s="151" t="s">
        <v>17</v>
      </c>
      <c r="AA12" s="152" t="s">
        <v>25</v>
      </c>
      <c r="AB12" s="79" t="s">
        <v>28</v>
      </c>
      <c r="AC12" s="153"/>
      <c r="AD12" s="111"/>
      <c r="AE12" s="154" t="s">
        <v>16</v>
      </c>
      <c r="AF12" s="155" t="s">
        <v>17</v>
      </c>
      <c r="AG12" s="80" t="s">
        <v>28</v>
      </c>
      <c r="AH12" s="81" t="s">
        <v>28</v>
      </c>
      <c r="AI12" s="156"/>
      <c r="AJ12" s="63" t="s">
        <v>34</v>
      </c>
      <c r="AK12" s="157" t="s">
        <v>34</v>
      </c>
      <c r="AL12" s="63" t="s">
        <v>34</v>
      </c>
      <c r="AM12" s="63" t="s">
        <v>34</v>
      </c>
      <c r="AN12" s="63" t="s">
        <v>34</v>
      </c>
      <c r="AO12" s="111"/>
      <c r="AP12" s="158" t="s">
        <v>70</v>
      </c>
      <c r="AQ12" s="159" t="s">
        <v>69</v>
      </c>
      <c r="AR12" s="160" t="s">
        <v>71</v>
      </c>
      <c r="AS12" s="161" t="s">
        <v>48</v>
      </c>
      <c r="AT12" s="159" t="s">
        <v>47</v>
      </c>
      <c r="AU12" s="160" t="s">
        <v>49</v>
      </c>
      <c r="AV12" s="111"/>
      <c r="AW12" s="162" t="s">
        <v>29</v>
      </c>
      <c r="AX12" s="150" t="s">
        <v>29</v>
      </c>
      <c r="AY12" s="63"/>
      <c r="AZ12" s="63"/>
      <c r="BA12" s="111"/>
      <c r="BB12" s="163">
        <v>1</v>
      </c>
      <c r="BC12" s="164">
        <v>0</v>
      </c>
      <c r="BD12" s="115" t="s">
        <v>41</v>
      </c>
    </row>
    <row r="13" spans="1:56" ht="16.5" thickBot="1">
      <c r="B13" s="17">
        <v>41395</v>
      </c>
      <c r="C13" s="15" t="s">
        <v>0</v>
      </c>
      <c r="D13" s="19">
        <v>8</v>
      </c>
      <c r="E13" s="6"/>
      <c r="F13" s="363">
        <v>0</v>
      </c>
      <c r="G13" s="19">
        <v>0</v>
      </c>
      <c r="H13" s="19">
        <v>0</v>
      </c>
      <c r="I13" s="19">
        <v>0</v>
      </c>
      <c r="J13" s="19">
        <v>0</v>
      </c>
      <c r="K13" s="19">
        <f>SUM(F13:J13)</f>
        <v>0</v>
      </c>
      <c r="L13" s="6"/>
      <c r="M13" s="363">
        <v>0</v>
      </c>
      <c r="N13" s="19">
        <v>0</v>
      </c>
      <c r="O13" s="6"/>
      <c r="P13" s="376">
        <f>D13-(M13+N13)</f>
        <v>8</v>
      </c>
      <c r="Q13" s="6"/>
      <c r="R13" s="375" t="s">
        <v>158</v>
      </c>
      <c r="S13" s="213">
        <v>0.129</v>
      </c>
      <c r="T13" s="213">
        <v>0.129</v>
      </c>
      <c r="U13" s="23">
        <f>S13+T13</f>
        <v>0.25800000000000001</v>
      </c>
      <c r="V13" s="223">
        <v>80</v>
      </c>
      <c r="W13" s="91">
        <f>P13*V13</f>
        <v>640</v>
      </c>
      <c r="X13" s="6"/>
      <c r="Y13" s="379">
        <v>560</v>
      </c>
      <c r="Z13" s="380">
        <v>560</v>
      </c>
      <c r="AA13" s="380">
        <v>0</v>
      </c>
      <c r="AB13" s="380">
        <v>0</v>
      </c>
      <c r="AC13" s="381">
        <v>560</v>
      </c>
      <c r="AD13" s="197">
        <v>350</v>
      </c>
      <c r="AE13" s="379">
        <v>30</v>
      </c>
      <c r="AF13" s="380">
        <v>31</v>
      </c>
      <c r="AG13" s="380">
        <v>0</v>
      </c>
      <c r="AH13" s="380">
        <v>30</v>
      </c>
      <c r="AI13" s="5"/>
      <c r="AJ13" s="57">
        <f>AC13*U13</f>
        <v>144.48000000000002</v>
      </c>
      <c r="AK13" s="171">
        <v>8</v>
      </c>
      <c r="AL13" s="19">
        <v>8</v>
      </c>
      <c r="AM13" s="19">
        <v>1</v>
      </c>
      <c r="AN13" s="91">
        <f>AK13+AM13</f>
        <v>9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99.107142857142861</v>
      </c>
      <c r="AS13" s="388">
        <v>679</v>
      </c>
      <c r="AT13" s="172">
        <f>AJ13+AK13+AL13+AM13</f>
        <v>161.48000000000002</v>
      </c>
      <c r="AU13" s="172">
        <f>AS13-AT13</f>
        <v>517.52</v>
      </c>
      <c r="AV13" s="5"/>
      <c r="AW13" s="57">
        <f>(AC13/W13)*100</f>
        <v>87.5</v>
      </c>
      <c r="AX13" s="19" t="s">
        <v>59</v>
      </c>
      <c r="AY13" s="91">
        <f>(AK13/(AJ13+AK13))*100</f>
        <v>5.2465897166841549</v>
      </c>
      <c r="AZ13" s="19">
        <f>(AN13/AJ13)*100</f>
        <v>6.2292358803986705</v>
      </c>
      <c r="BA13" s="6"/>
      <c r="BB13" s="363" t="s">
        <v>97</v>
      </c>
      <c r="BC13" s="19" t="s">
        <v>76</v>
      </c>
      <c r="BD13" s="19" t="s">
        <v>76</v>
      </c>
    </row>
    <row r="14" spans="1:56" ht="15.75">
      <c r="B14" s="374" t="s">
        <v>153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520">
        <f>D13-M13-N13-K13</f>
        <v>8</v>
      </c>
      <c r="Q14" s="6"/>
      <c r="R14" s="375"/>
      <c r="S14" s="213"/>
      <c r="T14" s="213"/>
      <c r="U14" s="23"/>
      <c r="V14" s="223"/>
      <c r="W14" s="517">
        <f>(P13-K13)*V13</f>
        <v>640</v>
      </c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/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518">
        <f>((AC13+AC14)/W14)*100</f>
        <v>87.5</v>
      </c>
      <c r="AX14" s="378"/>
      <c r="AY14" s="378"/>
      <c r="AZ14" s="378"/>
      <c r="BA14" s="289"/>
      <c r="BB14" s="375"/>
      <c r="BC14" s="2"/>
      <c r="BD14" s="2"/>
    </row>
    <row r="15" spans="1:56" ht="15.75" thickBot="1"/>
    <row r="16" spans="1:56" ht="16.5" thickBot="1">
      <c r="B16" s="17">
        <v>41365</v>
      </c>
      <c r="C16" s="15" t="s">
        <v>1</v>
      </c>
      <c r="D16" s="19">
        <v>7.5</v>
      </c>
      <c r="E16" s="6"/>
      <c r="F16" s="363">
        <v>1</v>
      </c>
      <c r="G16" s="19">
        <v>0</v>
      </c>
      <c r="H16" s="19">
        <v>0</v>
      </c>
      <c r="I16" s="19">
        <v>0</v>
      </c>
      <c r="J16" s="19">
        <v>0</v>
      </c>
      <c r="K16" s="19">
        <f>SUM(F16:J16)</f>
        <v>1</v>
      </c>
      <c r="L16" s="6"/>
      <c r="M16" s="363">
        <v>2.5</v>
      </c>
      <c r="N16" s="19">
        <v>0</v>
      </c>
      <c r="O16" s="6"/>
      <c r="P16" s="376">
        <f>D16-(M16+N16)</f>
        <v>5</v>
      </c>
      <c r="Q16" s="6"/>
      <c r="R16" s="375" t="s">
        <v>158</v>
      </c>
      <c r="S16" s="213">
        <v>0.128</v>
      </c>
      <c r="T16" s="213">
        <v>0.127</v>
      </c>
      <c r="U16" s="23">
        <f>S16+T16</f>
        <v>0.255</v>
      </c>
      <c r="V16" s="223">
        <v>80</v>
      </c>
      <c r="W16" s="91">
        <f>P16*V16</f>
        <v>400</v>
      </c>
      <c r="X16" s="6"/>
      <c r="Y16" s="379">
        <v>320</v>
      </c>
      <c r="Z16" s="380">
        <v>320</v>
      </c>
      <c r="AA16" s="380">
        <v>0</v>
      </c>
      <c r="AB16" s="380">
        <v>0</v>
      </c>
      <c r="AC16" s="381">
        <v>320</v>
      </c>
      <c r="AD16" s="197">
        <v>350</v>
      </c>
      <c r="AE16" s="379">
        <v>23</v>
      </c>
      <c r="AF16" s="380">
        <v>23</v>
      </c>
      <c r="AG16" s="380">
        <v>0</v>
      </c>
      <c r="AH16" s="380">
        <v>23</v>
      </c>
      <c r="AI16" s="5"/>
      <c r="AJ16" s="57">
        <f>AC16*U16</f>
        <v>81.599999999999994</v>
      </c>
      <c r="AK16" s="171">
        <v>6</v>
      </c>
      <c r="AL16" s="19">
        <v>9</v>
      </c>
      <c r="AM16" s="19">
        <v>0</v>
      </c>
      <c r="AN16" s="91">
        <f>AK16+AM16</f>
        <v>6</v>
      </c>
      <c r="AO16" s="338" t="e">
        <f>#REF!</f>
        <v>#REF!</v>
      </c>
      <c r="AP16" s="11">
        <v>0</v>
      </c>
      <c r="AQ16" s="11">
        <v>10</v>
      </c>
      <c r="AR16" s="387">
        <f>100- ((AP16+AQ16)/(AC16*2))*100</f>
        <v>98.4375</v>
      </c>
      <c r="AS16" s="388">
        <f>AU13</f>
        <v>517.52</v>
      </c>
      <c r="AT16" s="172">
        <f>AJ16+AK16+AL16+AM16</f>
        <v>96.6</v>
      </c>
      <c r="AU16" s="172">
        <f>AS16-AT16</f>
        <v>420.91999999999996</v>
      </c>
      <c r="AV16" s="5"/>
      <c r="AW16" s="57">
        <f>(AC16/W16)*100</f>
        <v>80</v>
      </c>
      <c r="AX16" s="19" t="s">
        <v>59</v>
      </c>
      <c r="AY16" s="91">
        <f>(AK16/(AJ16+AK16))*100</f>
        <v>6.8493150684931514</v>
      </c>
      <c r="AZ16" s="19">
        <f>(AN16/AJ16)*100</f>
        <v>7.3529411764705888</v>
      </c>
      <c r="BA16" s="6"/>
      <c r="BB16" s="363" t="s">
        <v>97</v>
      </c>
      <c r="BC16" s="19" t="s">
        <v>76</v>
      </c>
      <c r="BD16" s="19" t="s">
        <v>97</v>
      </c>
    </row>
    <row r="17" spans="2:56" ht="15.75">
      <c r="B17" s="374" t="s">
        <v>134</v>
      </c>
      <c r="C17" s="2"/>
      <c r="D17" s="2"/>
      <c r="E17" s="6"/>
      <c r="F17" s="375"/>
      <c r="G17" s="2"/>
      <c r="H17" s="2"/>
      <c r="I17" s="2"/>
      <c r="J17" s="2"/>
      <c r="K17" s="2"/>
      <c r="L17" s="6"/>
      <c r="M17" s="375"/>
      <c r="N17" s="2"/>
      <c r="O17" s="6"/>
      <c r="P17" s="520">
        <f>D16-M16-N16-K16</f>
        <v>4</v>
      </c>
      <c r="Q17" s="6"/>
      <c r="R17" s="375"/>
      <c r="S17" s="213"/>
      <c r="T17" s="213"/>
      <c r="U17" s="23"/>
      <c r="V17" s="223"/>
      <c r="W17" s="517">
        <f>(P16-K16)*V16</f>
        <v>320</v>
      </c>
      <c r="X17" s="289"/>
      <c r="Y17" s="382"/>
      <c r="Z17" s="383"/>
      <c r="AA17" s="383"/>
      <c r="AB17" s="383"/>
      <c r="AC17" s="384"/>
      <c r="AD17" s="122"/>
      <c r="AE17" s="382"/>
      <c r="AF17" s="383"/>
      <c r="AG17" s="383"/>
      <c r="AH17" s="383"/>
      <c r="AI17" s="20"/>
      <c r="AJ17" s="436"/>
      <c r="AK17" s="386"/>
      <c r="AL17" s="378"/>
      <c r="AM17" s="378"/>
      <c r="AN17" s="378"/>
      <c r="AO17" s="289"/>
      <c r="AP17" s="347"/>
      <c r="AQ17" s="347"/>
      <c r="AR17" s="373"/>
      <c r="AS17" s="389"/>
      <c r="AT17" s="386"/>
      <c r="AU17" s="386"/>
      <c r="AV17" s="20"/>
      <c r="AW17" s="518">
        <f>((AC16+AC17)/W17)*100</f>
        <v>100</v>
      </c>
      <c r="AX17" s="378"/>
      <c r="AY17" s="378"/>
      <c r="AZ17" s="378"/>
      <c r="BA17" s="289"/>
      <c r="BB17" s="375"/>
      <c r="BC17" s="2"/>
      <c r="BD17" s="2"/>
    </row>
    <row r="18" spans="2:56" ht="15.75" thickBot="1"/>
    <row r="19" spans="2:56" ht="16.5" thickBot="1">
      <c r="B19" s="17">
        <v>41396</v>
      </c>
      <c r="C19" s="15" t="s">
        <v>0</v>
      </c>
      <c r="D19" s="19">
        <v>8</v>
      </c>
      <c r="E19" s="6"/>
      <c r="F19" s="363">
        <v>2</v>
      </c>
      <c r="G19" s="19">
        <v>0</v>
      </c>
      <c r="H19" s="19">
        <v>0.6</v>
      </c>
      <c r="I19" s="19">
        <v>0</v>
      </c>
      <c r="J19" s="19">
        <v>0.3</v>
      </c>
      <c r="K19" s="19">
        <f>SUM(F19:J19)</f>
        <v>2.9</v>
      </c>
      <c r="L19" s="6"/>
      <c r="M19" s="363">
        <v>0</v>
      </c>
      <c r="N19" s="19">
        <v>0</v>
      </c>
      <c r="O19" s="6"/>
      <c r="P19" s="376">
        <f>D19-(M19+N19)</f>
        <v>8</v>
      </c>
      <c r="Q19" s="6"/>
      <c r="R19" s="375" t="s">
        <v>158</v>
      </c>
      <c r="S19" s="213">
        <v>0.129</v>
      </c>
      <c r="T19" s="213">
        <v>0.129</v>
      </c>
      <c r="U19" s="23">
        <f>S19+T19</f>
        <v>0.25800000000000001</v>
      </c>
      <c r="V19" s="223">
        <v>80</v>
      </c>
      <c r="W19" s="91">
        <f>P19*V19</f>
        <v>640</v>
      </c>
      <c r="X19" s="6"/>
      <c r="Y19" s="379">
        <v>308</v>
      </c>
      <c r="Z19" s="380">
        <v>308</v>
      </c>
      <c r="AA19" s="380">
        <v>0</v>
      </c>
      <c r="AB19" s="380">
        <v>0</v>
      </c>
      <c r="AC19" s="381">
        <v>308</v>
      </c>
      <c r="AD19" s="197">
        <v>350</v>
      </c>
      <c r="AE19" s="379">
        <v>65</v>
      </c>
      <c r="AF19" s="380">
        <v>50</v>
      </c>
      <c r="AG19" s="380">
        <v>0</v>
      </c>
      <c r="AH19" s="380">
        <v>60</v>
      </c>
      <c r="AI19" s="5"/>
      <c r="AJ19" s="57">
        <f>AC19*U19</f>
        <v>79.463999999999999</v>
      </c>
      <c r="AK19" s="171">
        <v>15</v>
      </c>
      <c r="AL19" s="19">
        <v>6</v>
      </c>
      <c r="AM19" s="19">
        <v>0</v>
      </c>
      <c r="AN19" s="91">
        <f>AK19+AM19</f>
        <v>15</v>
      </c>
      <c r="AO19" s="338" t="e">
        <f>#REF!</f>
        <v>#REF!</v>
      </c>
      <c r="AP19" s="11">
        <v>0</v>
      </c>
      <c r="AQ19" s="11">
        <v>10</v>
      </c>
      <c r="AR19" s="387">
        <f>100- ((AP19+AQ19)/(AC19*2))*100</f>
        <v>98.376623376623371</v>
      </c>
      <c r="AS19" s="388">
        <f>AU16</f>
        <v>420.91999999999996</v>
      </c>
      <c r="AT19" s="172">
        <f>AJ19+AK19+AL19+AM19</f>
        <v>100.464</v>
      </c>
      <c r="AU19" s="172">
        <f>AS19-AT19</f>
        <v>320.45599999999996</v>
      </c>
      <c r="AV19" s="5"/>
      <c r="AW19" s="57">
        <f>(AC19/W19)*100</f>
        <v>48.125</v>
      </c>
      <c r="AX19" s="19" t="s">
        <v>59</v>
      </c>
      <c r="AY19" s="91">
        <f>(AK19/(AJ19+AK19))*100</f>
        <v>15.879065040650406</v>
      </c>
      <c r="AZ19" s="19">
        <f>(AN19/AJ19)*100</f>
        <v>18.876472364844457</v>
      </c>
      <c r="BA19" s="6"/>
      <c r="BB19" s="363" t="s">
        <v>76</v>
      </c>
      <c r="BC19" s="19" t="s">
        <v>76</v>
      </c>
      <c r="BD19" s="19" t="s">
        <v>76</v>
      </c>
    </row>
    <row r="20" spans="2:56" ht="15.75">
      <c r="B20" s="374" t="s">
        <v>153</v>
      </c>
      <c r="C20" s="2"/>
      <c r="D20" s="2"/>
      <c r="E20" s="6"/>
      <c r="F20" s="375"/>
      <c r="G20" s="2"/>
      <c r="H20" s="2"/>
      <c r="I20" s="2"/>
      <c r="J20" s="2"/>
      <c r="K20" s="2"/>
      <c r="L20" s="6"/>
      <c r="M20" s="375"/>
      <c r="N20" s="2"/>
      <c r="O20" s="6"/>
      <c r="P20" s="520">
        <f>D19-M19-N19-K19</f>
        <v>5.0999999999999996</v>
      </c>
      <c r="Q20" s="6"/>
      <c r="R20" s="375"/>
      <c r="S20" s="213"/>
      <c r="T20" s="213"/>
      <c r="U20" s="23"/>
      <c r="V20" s="223"/>
      <c r="W20" s="517">
        <f>(P19-K19)*V19</f>
        <v>408</v>
      </c>
      <c r="X20" s="289"/>
      <c r="Y20" s="382"/>
      <c r="Z20" s="383"/>
      <c r="AA20" s="383"/>
      <c r="AB20" s="383"/>
      <c r="AC20" s="384"/>
      <c r="AD20" s="122"/>
      <c r="AE20" s="382"/>
      <c r="AF20" s="383"/>
      <c r="AG20" s="383"/>
      <c r="AH20" s="383"/>
      <c r="AI20" s="20"/>
      <c r="AJ20" s="436"/>
      <c r="AK20" s="386"/>
      <c r="AL20" s="378"/>
      <c r="AM20" s="378"/>
      <c r="AN20" s="378"/>
      <c r="AO20" s="289"/>
      <c r="AP20" s="347"/>
      <c r="AQ20" s="347"/>
      <c r="AR20" s="373"/>
      <c r="AS20" s="389"/>
      <c r="AT20" s="386"/>
      <c r="AU20" s="386"/>
      <c r="AV20" s="20"/>
      <c r="AW20" s="518">
        <f>((AC19+AC20)/W20)*100</f>
        <v>75.490196078431367</v>
      </c>
      <c r="AX20" s="378"/>
      <c r="AY20" s="378"/>
      <c r="AZ20" s="378"/>
      <c r="BA20" s="289"/>
      <c r="BB20" s="375"/>
      <c r="BC20" s="2"/>
      <c r="BD20" s="2"/>
    </row>
    <row r="21" spans="2:56" ht="15.75" thickBot="1"/>
    <row r="22" spans="2:56" ht="16.5" thickBot="1">
      <c r="B22" s="17">
        <v>41396</v>
      </c>
      <c r="C22" s="15" t="s">
        <v>1</v>
      </c>
      <c r="D22" s="19">
        <v>7.5</v>
      </c>
      <c r="E22" s="6"/>
      <c r="F22" s="363">
        <v>1</v>
      </c>
      <c r="G22" s="19">
        <v>0</v>
      </c>
      <c r="H22" s="19">
        <v>0</v>
      </c>
      <c r="I22" s="19">
        <v>0</v>
      </c>
      <c r="J22" s="19">
        <v>0</v>
      </c>
      <c r="K22" s="19">
        <f>SUM(F22:J22)</f>
        <v>1</v>
      </c>
      <c r="L22" s="6"/>
      <c r="M22" s="363">
        <v>2.5</v>
      </c>
      <c r="N22" s="19">
        <v>0</v>
      </c>
      <c r="O22" s="6"/>
      <c r="P22" s="376">
        <f>D22-(M22+N22)</f>
        <v>5</v>
      </c>
      <c r="Q22" s="6"/>
      <c r="R22" s="375" t="s">
        <v>158</v>
      </c>
      <c r="S22" s="213">
        <v>0.128</v>
      </c>
      <c r="T22" s="213">
        <v>0.127</v>
      </c>
      <c r="U22" s="23">
        <f>S22+T22</f>
        <v>0.255</v>
      </c>
      <c r="V22" s="223">
        <v>80</v>
      </c>
      <c r="W22" s="91">
        <f>P22*V22</f>
        <v>400</v>
      </c>
      <c r="X22" s="6"/>
      <c r="Y22" s="379">
        <v>386</v>
      </c>
      <c r="Z22" s="380">
        <v>386</v>
      </c>
      <c r="AA22" s="380">
        <v>0</v>
      </c>
      <c r="AB22" s="380">
        <v>0</v>
      </c>
      <c r="AC22" s="381">
        <v>386</v>
      </c>
      <c r="AD22" s="197">
        <v>350</v>
      </c>
      <c r="AE22" s="379">
        <v>19</v>
      </c>
      <c r="AF22" s="380">
        <v>19</v>
      </c>
      <c r="AG22" s="380">
        <v>0</v>
      </c>
      <c r="AH22" s="380">
        <v>19</v>
      </c>
      <c r="AI22" s="5"/>
      <c r="AJ22" s="57">
        <f>AC22*U22</f>
        <v>98.43</v>
      </c>
      <c r="AK22" s="171">
        <v>5</v>
      </c>
      <c r="AL22" s="19">
        <v>6</v>
      </c>
      <c r="AM22" s="19">
        <v>0</v>
      </c>
      <c r="AN22" s="91">
        <f>AK22+AM22</f>
        <v>5</v>
      </c>
      <c r="AO22" s="338" t="e">
        <f>#REF!</f>
        <v>#REF!</v>
      </c>
      <c r="AP22" s="11">
        <v>0</v>
      </c>
      <c r="AQ22" s="11">
        <v>10</v>
      </c>
      <c r="AR22" s="387">
        <f>100- ((AP22+AQ22)/(AC22*2))*100</f>
        <v>98.704663212435236</v>
      </c>
      <c r="AS22" s="388">
        <f>AU19</f>
        <v>320.45599999999996</v>
      </c>
      <c r="AT22" s="172">
        <f>AJ22+AK22+AL22+AM22</f>
        <v>109.43</v>
      </c>
      <c r="AU22" s="172">
        <f>AS22-AT22</f>
        <v>211.02599999999995</v>
      </c>
      <c r="AV22" s="5"/>
      <c r="AW22" s="57">
        <f>(AC22/W22)*100</f>
        <v>96.5</v>
      </c>
      <c r="AX22" s="19" t="s">
        <v>59</v>
      </c>
      <c r="AY22" s="91">
        <f>(AK22/(AJ22+AK22))*100</f>
        <v>4.8341873731025808</v>
      </c>
      <c r="AZ22" s="19">
        <f>(AN22/AJ22)*100</f>
        <v>5.0797521080971242</v>
      </c>
      <c r="BA22" s="6"/>
      <c r="BB22" s="363" t="s">
        <v>97</v>
      </c>
      <c r="BC22" s="19" t="s">
        <v>76</v>
      </c>
      <c r="BD22" s="19" t="s">
        <v>76</v>
      </c>
    </row>
    <row r="23" spans="2:56" ht="15.75">
      <c r="B23" s="374" t="s">
        <v>134</v>
      </c>
      <c r="C23" s="2"/>
      <c r="D23" s="2"/>
      <c r="E23" s="6"/>
      <c r="F23" s="375"/>
      <c r="G23" s="2"/>
      <c r="H23" s="2"/>
      <c r="I23" s="2"/>
      <c r="J23" s="2"/>
      <c r="K23" s="2"/>
      <c r="L23" s="6"/>
      <c r="M23" s="375"/>
      <c r="N23" s="2"/>
      <c r="O23" s="6"/>
      <c r="P23" s="520">
        <f>D22-M22-N22-K22</f>
        <v>4</v>
      </c>
      <c r="Q23" s="6"/>
      <c r="R23" s="375"/>
      <c r="S23" s="213"/>
      <c r="T23" s="213"/>
      <c r="U23" s="23"/>
      <c r="V23" s="223"/>
      <c r="W23" s="517">
        <f>(P22-K22)*V22</f>
        <v>320</v>
      </c>
      <c r="X23" s="289"/>
      <c r="Y23" s="382"/>
      <c r="Z23" s="383"/>
      <c r="AA23" s="383"/>
      <c r="AB23" s="383"/>
      <c r="AC23" s="384"/>
      <c r="AD23" s="122"/>
      <c r="AE23" s="382"/>
      <c r="AF23" s="383"/>
      <c r="AG23" s="383"/>
      <c r="AH23" s="383"/>
      <c r="AI23" s="20"/>
      <c r="AJ23" s="436"/>
      <c r="AK23" s="386"/>
      <c r="AL23" s="378"/>
      <c r="AM23" s="378"/>
      <c r="AN23" s="378"/>
      <c r="AO23" s="289"/>
      <c r="AP23" s="347"/>
      <c r="AQ23" s="347"/>
      <c r="AR23" s="373"/>
      <c r="AS23" s="389"/>
      <c r="AT23" s="386"/>
      <c r="AU23" s="386"/>
      <c r="AV23" s="20"/>
      <c r="AW23" s="518">
        <f>((AC22+AC23)/W23)*100</f>
        <v>120.625</v>
      </c>
      <c r="AX23" s="378"/>
      <c r="AY23" s="378"/>
      <c r="AZ23" s="378"/>
      <c r="BA23" s="289"/>
      <c r="BB23" s="375"/>
      <c r="BC23" s="2"/>
      <c r="BD23" s="2"/>
    </row>
    <row r="24" spans="2:56" ht="15.75" thickBot="1"/>
    <row r="25" spans="2:56" ht="16.5" thickBot="1">
      <c r="B25" s="17">
        <v>41367</v>
      </c>
      <c r="C25" s="15" t="s">
        <v>0</v>
      </c>
      <c r="D25" s="19">
        <v>8</v>
      </c>
      <c r="E25" s="6"/>
      <c r="F25" s="363">
        <v>0.8</v>
      </c>
      <c r="G25" s="19">
        <v>0.3</v>
      </c>
      <c r="H25" s="19">
        <v>0</v>
      </c>
      <c r="I25" s="19">
        <v>0</v>
      </c>
      <c r="J25" s="19">
        <v>0.3</v>
      </c>
      <c r="K25" s="19">
        <f>SUM(F25:J25)</f>
        <v>1.4000000000000001</v>
      </c>
      <c r="L25" s="6"/>
      <c r="M25" s="363">
        <v>0</v>
      </c>
      <c r="N25" s="19">
        <v>0</v>
      </c>
      <c r="O25" s="6"/>
      <c r="P25" s="376">
        <f>D25-(M25+N25)</f>
        <v>8</v>
      </c>
      <c r="Q25" s="6"/>
      <c r="R25" s="375" t="s">
        <v>158</v>
      </c>
      <c r="S25" s="213">
        <v>0.129</v>
      </c>
      <c r="T25" s="213">
        <v>0.129</v>
      </c>
      <c r="U25" s="23">
        <f>S25+T25</f>
        <v>0.25800000000000001</v>
      </c>
      <c r="V25" s="223">
        <v>80</v>
      </c>
      <c r="W25" s="91">
        <f>P25*V25</f>
        <v>640</v>
      </c>
      <c r="X25" s="6"/>
      <c r="Y25" s="379">
        <v>526</v>
      </c>
      <c r="Z25" s="380">
        <v>526</v>
      </c>
      <c r="AA25" s="380">
        <v>0</v>
      </c>
      <c r="AB25" s="380">
        <v>0</v>
      </c>
      <c r="AC25" s="381">
        <v>526</v>
      </c>
      <c r="AD25" s="197">
        <v>350</v>
      </c>
      <c r="AE25" s="379">
        <v>38</v>
      </c>
      <c r="AF25" s="380">
        <v>38</v>
      </c>
      <c r="AG25" s="380">
        <v>0</v>
      </c>
      <c r="AH25" s="380">
        <v>38</v>
      </c>
      <c r="AI25" s="5"/>
      <c r="AJ25" s="57">
        <f>AC25*U25</f>
        <v>135.708</v>
      </c>
      <c r="AK25" s="171">
        <v>10</v>
      </c>
      <c r="AL25" s="19">
        <v>8</v>
      </c>
      <c r="AM25" s="19">
        <v>1</v>
      </c>
      <c r="AN25" s="91">
        <f>AK25+AM25</f>
        <v>11</v>
      </c>
      <c r="AO25" s="338" t="e">
        <f>#REF!</f>
        <v>#REF!</v>
      </c>
      <c r="AP25" s="11">
        <v>0</v>
      </c>
      <c r="AQ25" s="11">
        <v>10</v>
      </c>
      <c r="AR25" s="387">
        <f>100- ((AP25+AQ25)/(AC25*2))*100</f>
        <v>99.049429657794676</v>
      </c>
      <c r="AS25" s="388">
        <f>AU22</f>
        <v>211.02599999999995</v>
      </c>
      <c r="AT25" s="172">
        <f>AJ25+AK25+AL25+AM25</f>
        <v>154.708</v>
      </c>
      <c r="AU25" s="172">
        <f>AS25-AT25</f>
        <v>56.317999999999955</v>
      </c>
      <c r="AV25" s="5"/>
      <c r="AW25" s="57">
        <f>(AC25/W25)*100</f>
        <v>82.1875</v>
      </c>
      <c r="AX25" s="19" t="s">
        <v>59</v>
      </c>
      <c r="AY25" s="91">
        <f>(AK25/(AJ25+AK25))*100</f>
        <v>6.8630411507947411</v>
      </c>
      <c r="AZ25" s="19">
        <f>(AN25/AJ25)*100</f>
        <v>8.1056385769446173</v>
      </c>
      <c r="BA25" s="6"/>
      <c r="BB25" s="363" t="s">
        <v>97</v>
      </c>
      <c r="BC25" s="19" t="s">
        <v>76</v>
      </c>
      <c r="BD25" s="19" t="s">
        <v>76</v>
      </c>
    </row>
    <row r="26" spans="2:56" ht="15.75">
      <c r="B26" s="374" t="s">
        <v>153</v>
      </c>
      <c r="C26" s="2"/>
      <c r="D26" s="2"/>
      <c r="E26" s="6"/>
      <c r="F26" s="375"/>
      <c r="G26" s="2"/>
      <c r="H26" s="2"/>
      <c r="I26" s="2"/>
      <c r="J26" s="2"/>
      <c r="K26" s="2"/>
      <c r="L26" s="6"/>
      <c r="M26" s="375"/>
      <c r="N26" s="2"/>
      <c r="O26" s="6"/>
      <c r="P26" s="520">
        <f>D25-M25-N25-K25</f>
        <v>6.6</v>
      </c>
      <c r="Q26" s="6"/>
      <c r="R26" s="375"/>
      <c r="S26" s="213"/>
      <c r="T26" s="213"/>
      <c r="U26" s="23"/>
      <c r="V26" s="223"/>
      <c r="W26" s="517">
        <f>(P25-K25)*V25</f>
        <v>528</v>
      </c>
      <c r="X26" s="289"/>
      <c r="Y26" s="382"/>
      <c r="Z26" s="383"/>
      <c r="AA26" s="383"/>
      <c r="AB26" s="383"/>
      <c r="AC26" s="384"/>
      <c r="AD26" s="122"/>
      <c r="AE26" s="382"/>
      <c r="AF26" s="383"/>
      <c r="AG26" s="383"/>
      <c r="AH26" s="383"/>
      <c r="AI26" s="20"/>
      <c r="AJ26" s="436"/>
      <c r="AK26" s="386"/>
      <c r="AL26" s="378"/>
      <c r="AM26" s="378"/>
      <c r="AN26" s="378"/>
      <c r="AO26" s="289"/>
      <c r="AP26" s="347"/>
      <c r="AQ26" s="347"/>
      <c r="AR26" s="373"/>
      <c r="AS26" s="389"/>
      <c r="AT26" s="386"/>
      <c r="AU26" s="386"/>
      <c r="AV26" s="20"/>
      <c r="AW26" s="518">
        <f>((AC25+AC26)/W26)*100</f>
        <v>99.621212121212125</v>
      </c>
      <c r="AX26" s="378"/>
      <c r="AY26" s="378"/>
      <c r="AZ26" s="378"/>
      <c r="BA26" s="289"/>
      <c r="BB26" s="375"/>
      <c r="BC26" s="2"/>
      <c r="BD26" s="2"/>
    </row>
    <row r="27" spans="2:56" ht="15.75" thickBot="1"/>
    <row r="28" spans="2:56" ht="16.5" thickBot="1">
      <c r="B28" s="17">
        <v>41398</v>
      </c>
      <c r="C28" s="15" t="s">
        <v>0</v>
      </c>
      <c r="D28" s="19">
        <v>8</v>
      </c>
      <c r="E28" s="6"/>
      <c r="F28" s="363">
        <v>1</v>
      </c>
      <c r="G28" s="19">
        <v>0</v>
      </c>
      <c r="H28" s="19">
        <v>0</v>
      </c>
      <c r="I28" s="19">
        <v>0</v>
      </c>
      <c r="J28" s="19">
        <v>0</v>
      </c>
      <c r="K28" s="19">
        <f>SUM(F28:J28)</f>
        <v>1</v>
      </c>
      <c r="L28" s="6"/>
      <c r="M28" s="363">
        <v>0</v>
      </c>
      <c r="N28" s="19">
        <v>1</v>
      </c>
      <c r="O28" s="6"/>
      <c r="P28" s="376">
        <f>D28-(M28+N28)</f>
        <v>7</v>
      </c>
      <c r="Q28" s="6"/>
      <c r="R28" s="375" t="s">
        <v>111</v>
      </c>
      <c r="S28" s="213">
        <v>0.123</v>
      </c>
      <c r="T28" s="213">
        <v>0.12</v>
      </c>
      <c r="U28" s="23">
        <f>S28+T28</f>
        <v>0.24299999999999999</v>
      </c>
      <c r="V28" s="223">
        <v>70</v>
      </c>
      <c r="W28" s="91">
        <f>P28*V28</f>
        <v>490</v>
      </c>
      <c r="X28" s="6"/>
      <c r="Y28" s="379">
        <v>418</v>
      </c>
      <c r="Z28" s="380">
        <v>418</v>
      </c>
      <c r="AA28" s="380">
        <v>0</v>
      </c>
      <c r="AB28" s="380">
        <v>0</v>
      </c>
      <c r="AC28" s="381">
        <v>418</v>
      </c>
      <c r="AD28" s="197">
        <v>350</v>
      </c>
      <c r="AE28" s="379">
        <v>60</v>
      </c>
      <c r="AF28" s="380">
        <v>61</v>
      </c>
      <c r="AG28" s="380">
        <v>0</v>
      </c>
      <c r="AH28" s="380">
        <v>60</v>
      </c>
      <c r="AI28" s="5"/>
      <c r="AJ28" s="57">
        <f>AC28*U28</f>
        <v>101.574</v>
      </c>
      <c r="AK28" s="171">
        <v>15</v>
      </c>
      <c r="AL28" s="19">
        <v>6.27</v>
      </c>
      <c r="AM28" s="19">
        <v>0</v>
      </c>
      <c r="AN28" s="91">
        <f>AK28+AM28</f>
        <v>15</v>
      </c>
      <c r="AO28" s="338" t="e">
        <f>#REF!</f>
        <v>#REF!</v>
      </c>
      <c r="AP28" s="11">
        <v>0</v>
      </c>
      <c r="AQ28" s="11">
        <v>10</v>
      </c>
      <c r="AR28" s="387">
        <f>100- ((AP28+AQ28)/(AC28*2))*100</f>
        <v>98.803827751196167</v>
      </c>
      <c r="AS28" s="388">
        <f>AU25</f>
        <v>56.317999999999955</v>
      </c>
      <c r="AT28" s="172">
        <f>AJ28+AK28+AL28+AM28</f>
        <v>122.84399999999999</v>
      </c>
      <c r="AU28" s="172">
        <f>AS28-AT28</f>
        <v>-66.526000000000039</v>
      </c>
      <c r="AV28" s="5"/>
      <c r="AW28" s="57">
        <f>(AC28/W28)*100</f>
        <v>85.306122448979593</v>
      </c>
      <c r="AX28" s="19" t="s">
        <v>59</v>
      </c>
      <c r="AY28" s="91">
        <f>(AK28/(AJ28+AK28))*100</f>
        <v>12.867363219928974</v>
      </c>
      <c r="AZ28" s="19">
        <f>(AN28/AJ28)*100</f>
        <v>14.76755862720775</v>
      </c>
      <c r="BA28" s="6"/>
      <c r="BB28" s="363" t="s">
        <v>97</v>
      </c>
      <c r="BC28" s="19" t="s">
        <v>76</v>
      </c>
      <c r="BD28" s="19" t="s">
        <v>76</v>
      </c>
    </row>
    <row r="29" spans="2:56" ht="15.75">
      <c r="B29" s="374" t="s">
        <v>153</v>
      </c>
      <c r="C29" s="2"/>
      <c r="D29" s="2"/>
      <c r="E29" s="6"/>
      <c r="F29" s="375"/>
      <c r="G29" s="2"/>
      <c r="H29" s="2"/>
      <c r="I29" s="2"/>
      <c r="J29" s="2"/>
      <c r="K29" s="2"/>
      <c r="L29" s="6"/>
      <c r="M29" s="375"/>
      <c r="N29" s="2"/>
      <c r="O29" s="6"/>
      <c r="P29" s="520">
        <f>D28-M28-N28-K28</f>
        <v>6</v>
      </c>
      <c r="Q29" s="6"/>
      <c r="R29" s="375"/>
      <c r="S29" s="213"/>
      <c r="T29" s="213"/>
      <c r="U29" s="23"/>
      <c r="V29" s="223"/>
      <c r="W29" s="517">
        <f>(P28-K28)*V28</f>
        <v>420</v>
      </c>
      <c r="X29" s="289"/>
      <c r="Y29" s="382"/>
      <c r="Z29" s="383"/>
      <c r="AA29" s="383"/>
      <c r="AB29" s="383"/>
      <c r="AC29" s="384"/>
      <c r="AD29" s="122"/>
      <c r="AE29" s="382"/>
      <c r="AF29" s="383"/>
      <c r="AG29" s="383"/>
      <c r="AH29" s="383"/>
      <c r="AI29" s="20"/>
      <c r="AJ29" s="436"/>
      <c r="AK29" s="386"/>
      <c r="AL29" s="378"/>
      <c r="AM29" s="378"/>
      <c r="AN29" s="378"/>
      <c r="AO29" s="289"/>
      <c r="AP29" s="347"/>
      <c r="AQ29" s="347"/>
      <c r="AR29" s="373"/>
      <c r="AS29" s="389"/>
      <c r="AT29" s="386"/>
      <c r="AU29" s="386"/>
      <c r="AV29" s="20"/>
      <c r="AW29" s="518">
        <f>((AC28+AC29)/W29)*100</f>
        <v>99.523809523809518</v>
      </c>
      <c r="AX29" s="378"/>
      <c r="AY29" s="378"/>
      <c r="AZ29" s="378"/>
      <c r="BA29" s="289"/>
      <c r="BB29" s="375"/>
      <c r="BC29" s="2"/>
      <c r="BD29" s="2"/>
    </row>
    <row r="30" spans="2:56" ht="15.75" thickBot="1"/>
    <row r="31" spans="2:56">
      <c r="B31" s="57" t="s">
        <v>42</v>
      </c>
      <c r="C31" s="58" t="s">
        <v>2</v>
      </c>
      <c r="D31" s="59" t="s">
        <v>2</v>
      </c>
      <c r="E31" s="136"/>
      <c r="F31" s="718" t="s">
        <v>14</v>
      </c>
      <c r="G31" s="719"/>
      <c r="H31" s="719"/>
      <c r="I31" s="719"/>
      <c r="J31" s="719"/>
      <c r="K31" s="720"/>
      <c r="L31" s="19"/>
      <c r="M31" s="721" t="s">
        <v>43</v>
      </c>
      <c r="N31" s="722"/>
      <c r="O31" s="19"/>
      <c r="P31" s="91" t="s">
        <v>12</v>
      </c>
      <c r="Q31" s="136"/>
      <c r="R31" s="91" t="s">
        <v>24</v>
      </c>
      <c r="S31" s="718" t="s">
        <v>44</v>
      </c>
      <c r="T31" s="719"/>
      <c r="U31" s="720"/>
      <c r="V31" s="91" t="s">
        <v>39</v>
      </c>
      <c r="W31" s="137" t="s">
        <v>19</v>
      </c>
      <c r="X31" s="136" t="s">
        <v>10</v>
      </c>
      <c r="Y31" s="723" t="s">
        <v>15</v>
      </c>
      <c r="Z31" s="724"/>
      <c r="AA31" s="724"/>
      <c r="AB31" s="724"/>
      <c r="AC31" s="138" t="s">
        <v>19</v>
      </c>
      <c r="AD31" s="139"/>
      <c r="AE31" s="725" t="s">
        <v>55</v>
      </c>
      <c r="AF31" s="726"/>
      <c r="AG31" s="726"/>
      <c r="AH31" s="140" t="s">
        <v>57</v>
      </c>
      <c r="AI31" s="136"/>
      <c r="AJ31" s="141" t="s">
        <v>51</v>
      </c>
      <c r="AK31" s="142"/>
      <c r="AL31" s="143"/>
      <c r="AM31" s="144"/>
      <c r="AN31" s="91" t="s">
        <v>13</v>
      </c>
      <c r="AO31" s="136"/>
      <c r="AP31" s="743" t="s">
        <v>68</v>
      </c>
      <c r="AQ31" s="744"/>
      <c r="AR31" s="745"/>
      <c r="AS31" s="743" t="s">
        <v>52</v>
      </c>
      <c r="AT31" s="744"/>
      <c r="AU31" s="745"/>
      <c r="AV31" s="136"/>
      <c r="AW31" s="145" t="s">
        <v>32</v>
      </c>
      <c r="AX31" s="137" t="s">
        <v>32</v>
      </c>
      <c r="AY31" s="91" t="s">
        <v>29</v>
      </c>
      <c r="AZ31" s="91" t="s">
        <v>29</v>
      </c>
      <c r="BA31" s="136"/>
      <c r="BB31" s="19" t="s">
        <v>32</v>
      </c>
      <c r="BC31" s="19" t="s">
        <v>10</v>
      </c>
      <c r="BD31" s="146" t="s">
        <v>10</v>
      </c>
    </row>
    <row r="32" spans="2:56" ht="15.75" thickBot="1">
      <c r="B32" s="60" t="s">
        <v>10</v>
      </c>
      <c r="C32" s="49" t="s">
        <v>10</v>
      </c>
      <c r="D32" s="61" t="s">
        <v>12</v>
      </c>
      <c r="E32" s="5"/>
      <c r="F32" s="65" t="s">
        <v>4</v>
      </c>
      <c r="G32" s="65" t="s">
        <v>5</v>
      </c>
      <c r="H32" s="65" t="s">
        <v>6</v>
      </c>
      <c r="I32" s="65" t="s">
        <v>7</v>
      </c>
      <c r="J32" s="65" t="s">
        <v>9</v>
      </c>
      <c r="K32" s="65" t="s">
        <v>13</v>
      </c>
      <c r="L32" s="4"/>
      <c r="M32" s="67" t="s">
        <v>12</v>
      </c>
      <c r="N32" s="68" t="s">
        <v>46</v>
      </c>
      <c r="O32" s="3"/>
      <c r="P32" s="49" t="s">
        <v>3</v>
      </c>
      <c r="Q32" s="5"/>
      <c r="R32" s="49" t="s">
        <v>23</v>
      </c>
      <c r="S32" s="53" t="s">
        <v>16</v>
      </c>
      <c r="T32" s="49" t="s">
        <v>17</v>
      </c>
      <c r="U32" s="49" t="s">
        <v>45</v>
      </c>
      <c r="V32" s="49" t="s">
        <v>63</v>
      </c>
      <c r="W32" s="72" t="s">
        <v>21</v>
      </c>
      <c r="X32" s="5" t="s">
        <v>10</v>
      </c>
      <c r="Y32" s="713" t="s">
        <v>26</v>
      </c>
      <c r="Z32" s="714"/>
      <c r="AA32" s="714"/>
      <c r="AB32" s="715"/>
      <c r="AC32" s="39" t="s">
        <v>13</v>
      </c>
      <c r="AD32" s="8"/>
      <c r="AE32" s="716" t="s">
        <v>56</v>
      </c>
      <c r="AF32" s="717"/>
      <c r="AG32" s="717"/>
      <c r="AH32" s="82" t="s">
        <v>58</v>
      </c>
      <c r="AI32" s="5"/>
      <c r="AJ32" s="48" t="s">
        <v>33</v>
      </c>
      <c r="AK32" s="85" t="s">
        <v>27</v>
      </c>
      <c r="AL32" s="48" t="s">
        <v>35</v>
      </c>
      <c r="AM32" s="48" t="s">
        <v>36</v>
      </c>
      <c r="AN32" s="49" t="s">
        <v>40</v>
      </c>
      <c r="AO32" s="20"/>
      <c r="AP32" s="51"/>
      <c r="AQ32" s="52"/>
      <c r="AR32" s="53"/>
      <c r="AS32" s="51" t="s">
        <v>50</v>
      </c>
      <c r="AT32" s="336" t="s">
        <v>415</v>
      </c>
      <c r="AU32" s="53"/>
      <c r="AV32" s="5"/>
      <c r="AW32" s="76" t="s">
        <v>19</v>
      </c>
      <c r="AX32" s="72" t="s">
        <v>19</v>
      </c>
      <c r="AY32" s="49" t="s">
        <v>37</v>
      </c>
      <c r="AZ32" s="49" t="s">
        <v>38</v>
      </c>
      <c r="BA32" s="5"/>
      <c r="BB32" s="4" t="s">
        <v>19</v>
      </c>
      <c r="BC32" s="4" t="s">
        <v>37</v>
      </c>
      <c r="BD32" s="147" t="s">
        <v>38</v>
      </c>
    </row>
    <row r="33" spans="2:56" ht="15.75" thickBot="1">
      <c r="B33" s="62"/>
      <c r="C33" s="63"/>
      <c r="D33" s="64" t="s">
        <v>10</v>
      </c>
      <c r="E33" s="111"/>
      <c r="F33" s="148"/>
      <c r="G33" s="148"/>
      <c r="H33" s="148"/>
      <c r="I33" s="148" t="s">
        <v>8</v>
      </c>
      <c r="J33" s="148"/>
      <c r="K33" s="148"/>
      <c r="L33" s="16"/>
      <c r="M33" s="104" t="s">
        <v>20</v>
      </c>
      <c r="N33" s="148" t="s">
        <v>11</v>
      </c>
      <c r="O33" s="16"/>
      <c r="P33" s="63" t="s">
        <v>10</v>
      </c>
      <c r="Q33" s="111"/>
      <c r="R33" s="63"/>
      <c r="S33" s="149"/>
      <c r="T33" s="63"/>
      <c r="U33" s="63"/>
      <c r="V33" s="63" t="s">
        <v>18</v>
      </c>
      <c r="W33" s="150" t="s">
        <v>22</v>
      </c>
      <c r="X33" s="111"/>
      <c r="Y33" s="151" t="s">
        <v>16</v>
      </c>
      <c r="Z33" s="151" t="s">
        <v>17</v>
      </c>
      <c r="AA33" s="152" t="s">
        <v>25</v>
      </c>
      <c r="AB33" s="79" t="s">
        <v>28</v>
      </c>
      <c r="AC33" s="153"/>
      <c r="AD33" s="111"/>
      <c r="AE33" s="154" t="s">
        <v>16</v>
      </c>
      <c r="AF33" s="155" t="s">
        <v>17</v>
      </c>
      <c r="AG33" s="80" t="s">
        <v>28</v>
      </c>
      <c r="AH33" s="81" t="s">
        <v>28</v>
      </c>
      <c r="AI33" s="156"/>
      <c r="AJ33" s="63" t="s">
        <v>34</v>
      </c>
      <c r="AK33" s="157" t="s">
        <v>34</v>
      </c>
      <c r="AL33" s="63" t="s">
        <v>34</v>
      </c>
      <c r="AM33" s="63" t="s">
        <v>34</v>
      </c>
      <c r="AN33" s="63" t="s">
        <v>34</v>
      </c>
      <c r="AO33" s="111"/>
      <c r="AP33" s="158" t="s">
        <v>70</v>
      </c>
      <c r="AQ33" s="159" t="s">
        <v>69</v>
      </c>
      <c r="AR33" s="160" t="s">
        <v>71</v>
      </c>
      <c r="AS33" s="161" t="s">
        <v>48</v>
      </c>
      <c r="AT33" s="159" t="s">
        <v>47</v>
      </c>
      <c r="AU33" s="160" t="s">
        <v>49</v>
      </c>
      <c r="AV33" s="111"/>
      <c r="AW33" s="162" t="s">
        <v>29</v>
      </c>
      <c r="AX33" s="150" t="s">
        <v>29</v>
      </c>
      <c r="AY33" s="63"/>
      <c r="AZ33" s="63"/>
      <c r="BA33" s="111"/>
      <c r="BB33" s="163">
        <v>1</v>
      </c>
      <c r="BC33" s="164">
        <v>0</v>
      </c>
      <c r="BD33" s="115" t="s">
        <v>41</v>
      </c>
    </row>
    <row r="34" spans="2:56" ht="16.5" thickBot="1">
      <c r="B34" s="17">
        <v>41400</v>
      </c>
      <c r="C34" s="15" t="s">
        <v>0</v>
      </c>
      <c r="D34" s="19">
        <v>10</v>
      </c>
      <c r="E34" s="6"/>
      <c r="F34" s="363">
        <v>0</v>
      </c>
      <c r="G34" s="19">
        <v>0</v>
      </c>
      <c r="H34" s="19">
        <v>0</v>
      </c>
      <c r="I34" s="19">
        <v>0</v>
      </c>
      <c r="J34" s="19">
        <v>1</v>
      </c>
      <c r="K34" s="19">
        <f>SUM(F34:J34)</f>
        <v>1</v>
      </c>
      <c r="L34" s="6"/>
      <c r="M34" s="363">
        <v>0</v>
      </c>
      <c r="N34" s="19">
        <v>0</v>
      </c>
      <c r="O34" s="6"/>
      <c r="P34" s="376">
        <f>D34-(M34+N34)</f>
        <v>10</v>
      </c>
      <c r="Q34" s="6"/>
      <c r="R34" s="375" t="s">
        <v>111</v>
      </c>
      <c r="S34" s="213">
        <v>0.11899999999999999</v>
      </c>
      <c r="T34" s="213">
        <v>0.12</v>
      </c>
      <c r="U34" s="23">
        <f>S34+T34</f>
        <v>0.23899999999999999</v>
      </c>
      <c r="V34" s="223">
        <v>70</v>
      </c>
      <c r="W34" s="91">
        <f>P34*V34</f>
        <v>700</v>
      </c>
      <c r="X34" s="6"/>
      <c r="Y34" s="379">
        <v>770</v>
      </c>
      <c r="Z34" s="380">
        <v>770</v>
      </c>
      <c r="AA34" s="380">
        <v>0</v>
      </c>
      <c r="AB34" s="380">
        <v>0</v>
      </c>
      <c r="AC34" s="381">
        <v>770</v>
      </c>
      <c r="AD34" s="197">
        <v>350</v>
      </c>
      <c r="AE34" s="379">
        <v>65</v>
      </c>
      <c r="AF34" s="380">
        <v>60</v>
      </c>
      <c r="AG34" s="380">
        <v>0</v>
      </c>
      <c r="AH34" s="380">
        <v>62</v>
      </c>
      <c r="AI34" s="5"/>
      <c r="AJ34" s="57">
        <f>AC34*U34</f>
        <v>184.03</v>
      </c>
      <c r="AK34" s="171">
        <v>15</v>
      </c>
      <c r="AL34" s="19">
        <v>9</v>
      </c>
      <c r="AM34" s="19">
        <v>0</v>
      </c>
      <c r="AN34" s="91">
        <f>AK34+AM34</f>
        <v>15</v>
      </c>
      <c r="AO34" s="338" t="e">
        <f>#REF!</f>
        <v>#REF!</v>
      </c>
      <c r="AP34" s="11">
        <v>0</v>
      </c>
      <c r="AQ34" s="11">
        <v>10</v>
      </c>
      <c r="AR34" s="387">
        <f>100- ((AP34+AQ34)/(AC34*2))*100</f>
        <v>99.350649350649348</v>
      </c>
      <c r="AS34" s="388">
        <v>676</v>
      </c>
      <c r="AT34" s="172">
        <f>AJ34+AK34+AL34+AM34</f>
        <v>208.03</v>
      </c>
      <c r="AU34" s="172">
        <f>AS34-AT34</f>
        <v>467.97</v>
      </c>
      <c r="AV34" s="5"/>
      <c r="AW34" s="57">
        <f>(AC34/W34)*100</f>
        <v>110.00000000000001</v>
      </c>
      <c r="AX34" s="19" t="s">
        <v>59</v>
      </c>
      <c r="AY34" s="91">
        <f>(AK34/(AJ34+AK34))*100</f>
        <v>7.536552278550972</v>
      </c>
      <c r="AZ34" s="19">
        <f>(AN34/AJ34)*100</f>
        <v>8.1508449709286523</v>
      </c>
      <c r="BA34" s="6"/>
      <c r="BB34" s="363" t="s">
        <v>97</v>
      </c>
      <c r="BC34" s="19" t="s">
        <v>76</v>
      </c>
      <c r="BD34" s="19" t="s">
        <v>76</v>
      </c>
    </row>
    <row r="35" spans="2:56" ht="15.75">
      <c r="B35" s="374" t="s">
        <v>137</v>
      </c>
      <c r="C35" s="2"/>
      <c r="D35" s="2"/>
      <c r="E35" s="6"/>
      <c r="F35" s="375"/>
      <c r="G35" s="2"/>
      <c r="H35" s="2"/>
      <c r="I35" s="2"/>
      <c r="J35" s="2"/>
      <c r="K35" s="2"/>
      <c r="L35" s="6"/>
      <c r="M35" s="375"/>
      <c r="N35" s="2"/>
      <c r="O35" s="6"/>
      <c r="P35" s="520">
        <f>D34-M34-N34-K34</f>
        <v>9</v>
      </c>
      <c r="Q35" s="6"/>
      <c r="R35" s="375"/>
      <c r="S35" s="213"/>
      <c r="T35" s="213"/>
      <c r="U35" s="23"/>
      <c r="V35" s="223"/>
      <c r="W35" s="517">
        <f>(P34-K34)*V34</f>
        <v>630</v>
      </c>
      <c r="X35" s="289"/>
      <c r="Y35" s="382"/>
      <c r="Z35" s="383"/>
      <c r="AA35" s="383"/>
      <c r="AB35" s="383"/>
      <c r="AC35" s="384"/>
      <c r="AD35" s="122"/>
      <c r="AE35" s="382"/>
      <c r="AF35" s="383"/>
      <c r="AG35" s="383"/>
      <c r="AH35" s="383"/>
      <c r="AI35" s="20"/>
      <c r="AJ35" s="436"/>
      <c r="AK35" s="386"/>
      <c r="AL35" s="378"/>
      <c r="AM35" s="378"/>
      <c r="AN35" s="378"/>
      <c r="AO35" s="289"/>
      <c r="AP35" s="347"/>
      <c r="AQ35" s="347"/>
      <c r="AR35" s="373"/>
      <c r="AS35" s="389"/>
      <c r="AT35" s="386"/>
      <c r="AU35" s="386"/>
      <c r="AV35" s="20"/>
      <c r="AW35" s="518">
        <f>((AC34+AC35)/W35)*100</f>
        <v>122.22222222222223</v>
      </c>
      <c r="AX35" s="378"/>
      <c r="AY35" s="378"/>
      <c r="AZ35" s="378"/>
      <c r="BA35" s="289"/>
      <c r="BB35" s="375"/>
      <c r="BC35" s="2"/>
      <c r="BD35" s="2"/>
    </row>
    <row r="36" spans="2:56" ht="15.75" thickBot="1"/>
    <row r="37" spans="2:56" ht="16.5" thickBot="1">
      <c r="B37" s="17">
        <v>41401</v>
      </c>
      <c r="C37" s="15" t="s">
        <v>0</v>
      </c>
      <c r="D37" s="19">
        <v>10</v>
      </c>
      <c r="E37" s="6"/>
      <c r="F37" s="363">
        <v>2</v>
      </c>
      <c r="G37" s="19">
        <v>0</v>
      </c>
      <c r="H37" s="19">
        <v>0</v>
      </c>
      <c r="I37" s="19">
        <v>0</v>
      </c>
      <c r="J37" s="19">
        <v>0</v>
      </c>
      <c r="K37" s="19">
        <f>SUM(F37:J37)</f>
        <v>2</v>
      </c>
      <c r="L37" s="6"/>
      <c r="M37" s="363">
        <v>0</v>
      </c>
      <c r="N37" s="19">
        <v>0</v>
      </c>
      <c r="O37" s="6"/>
      <c r="P37" s="376">
        <f>D37-(M37+N37)</f>
        <v>10</v>
      </c>
      <c r="Q37" s="6"/>
      <c r="R37" s="375" t="s">
        <v>111</v>
      </c>
      <c r="S37" s="213">
        <v>0.11899999999999999</v>
      </c>
      <c r="T37" s="213">
        <v>0.12</v>
      </c>
      <c r="U37" s="23">
        <f>S37+T37</f>
        <v>0.23899999999999999</v>
      </c>
      <c r="V37" s="223">
        <v>70</v>
      </c>
      <c r="W37" s="91">
        <f>P37*V37</f>
        <v>700</v>
      </c>
      <c r="X37" s="6"/>
      <c r="Y37" s="379">
        <v>488</v>
      </c>
      <c r="Z37" s="380">
        <v>488</v>
      </c>
      <c r="AA37" s="380">
        <v>0</v>
      </c>
      <c r="AB37" s="380">
        <v>0</v>
      </c>
      <c r="AC37" s="381">
        <v>488</v>
      </c>
      <c r="AD37" s="197">
        <v>350</v>
      </c>
      <c r="AE37" s="379">
        <v>36</v>
      </c>
      <c r="AF37" s="380">
        <v>36</v>
      </c>
      <c r="AG37" s="380">
        <v>0</v>
      </c>
      <c r="AH37" s="380">
        <v>36</v>
      </c>
      <c r="AI37" s="5"/>
      <c r="AJ37" s="57">
        <f>AC37*U37</f>
        <v>116.63199999999999</v>
      </c>
      <c r="AK37" s="171">
        <v>8.68</v>
      </c>
      <c r="AL37" s="19">
        <v>7.32</v>
      </c>
      <c r="AM37" s="19">
        <v>0</v>
      </c>
      <c r="AN37" s="91">
        <f>AK37+AM37</f>
        <v>8.68</v>
      </c>
      <c r="AO37" s="338" t="e">
        <f>#REF!</f>
        <v>#REF!</v>
      </c>
      <c r="AP37" s="11">
        <v>0</v>
      </c>
      <c r="AQ37" s="11">
        <v>10</v>
      </c>
      <c r="AR37" s="387">
        <f>100- ((AP37+AQ37)/(AC37*2))*100</f>
        <v>98.97540983606558</v>
      </c>
      <c r="AS37" s="388">
        <f>AU34</f>
        <v>467.97</v>
      </c>
      <c r="AT37" s="172">
        <f>AJ37+AK37+AL37+AM37</f>
        <v>132.63199999999998</v>
      </c>
      <c r="AU37" s="172">
        <f>AS37-AT37</f>
        <v>335.33800000000008</v>
      </c>
      <c r="AV37" s="5"/>
      <c r="AW37" s="57">
        <f>(AC37/W37)*100</f>
        <v>69.714285714285722</v>
      </c>
      <c r="AX37" s="19" t="s">
        <v>59</v>
      </c>
      <c r="AY37" s="91">
        <f>(AK37/(AJ37+AK37))*100</f>
        <v>6.9267109295199187</v>
      </c>
      <c r="AZ37" s="19">
        <f>(AN37/AJ37)*100</f>
        <v>7.4422113999588451</v>
      </c>
      <c r="BA37" s="6"/>
      <c r="BB37" s="363" t="s">
        <v>76</v>
      </c>
      <c r="BC37" s="19" t="s">
        <v>76</v>
      </c>
      <c r="BD37" s="19" t="s">
        <v>76</v>
      </c>
    </row>
    <row r="38" spans="2:56" ht="15.75">
      <c r="B38" s="374" t="s">
        <v>137</v>
      </c>
      <c r="C38" s="2"/>
      <c r="D38" s="2"/>
      <c r="E38" s="6"/>
      <c r="F38" s="375"/>
      <c r="G38" s="2"/>
      <c r="H38" s="2"/>
      <c r="I38" s="2"/>
      <c r="J38" s="2"/>
      <c r="K38" s="2"/>
      <c r="L38" s="6"/>
      <c r="M38" s="375"/>
      <c r="N38" s="2"/>
      <c r="O38" s="6"/>
      <c r="P38" s="520">
        <f>D37-M37-N37-K37</f>
        <v>8</v>
      </c>
      <c r="Q38" s="6"/>
      <c r="R38" s="375"/>
      <c r="S38" s="213"/>
      <c r="T38" s="213"/>
      <c r="U38" s="23"/>
      <c r="V38" s="223"/>
      <c r="W38" s="517">
        <f>(P37-K37)*V37</f>
        <v>560</v>
      </c>
      <c r="X38" s="289"/>
      <c r="Y38" s="382"/>
      <c r="Z38" s="383"/>
      <c r="AA38" s="383"/>
      <c r="AB38" s="383"/>
      <c r="AC38" s="384"/>
      <c r="AD38" s="122"/>
      <c r="AE38" s="382"/>
      <c r="AF38" s="383"/>
      <c r="AG38" s="383"/>
      <c r="AH38" s="383"/>
      <c r="AI38" s="20"/>
      <c r="AJ38" s="436"/>
      <c r="AK38" s="386"/>
      <c r="AL38" s="378"/>
      <c r="AM38" s="378"/>
      <c r="AN38" s="378"/>
      <c r="AO38" s="289"/>
      <c r="AP38" s="347"/>
      <c r="AQ38" s="347"/>
      <c r="AR38" s="373"/>
      <c r="AS38" s="389"/>
      <c r="AT38" s="386"/>
      <c r="AU38" s="386"/>
      <c r="AV38" s="20"/>
      <c r="AW38" s="518">
        <f>((AC37+AC38)/W38)*100</f>
        <v>87.142857142857139</v>
      </c>
      <c r="AX38" s="378"/>
      <c r="AY38" s="378"/>
      <c r="AZ38" s="378"/>
      <c r="BA38" s="289"/>
      <c r="BB38" s="375"/>
      <c r="BC38" s="2"/>
      <c r="BD38" s="2"/>
    </row>
    <row r="39" spans="2:56" ht="15.75" thickBot="1"/>
    <row r="40" spans="2:56" ht="16.5" thickBot="1">
      <c r="B40" s="17">
        <v>41402</v>
      </c>
      <c r="C40" s="15" t="s">
        <v>0</v>
      </c>
      <c r="D40" s="19">
        <v>10</v>
      </c>
      <c r="E40" s="6"/>
      <c r="F40" s="363">
        <v>0</v>
      </c>
      <c r="G40" s="19">
        <v>0</v>
      </c>
      <c r="H40" s="19">
        <v>7</v>
      </c>
      <c r="I40" s="19">
        <v>0</v>
      </c>
      <c r="J40" s="19">
        <v>0</v>
      </c>
      <c r="K40" s="19">
        <f>SUM(F40:J40)</f>
        <v>7</v>
      </c>
      <c r="L40" s="6"/>
      <c r="M40" s="363">
        <v>0</v>
      </c>
      <c r="N40" s="19">
        <v>0</v>
      </c>
      <c r="O40" s="6"/>
      <c r="P40" s="376">
        <f>D40-(M40+N40)</f>
        <v>10</v>
      </c>
      <c r="Q40" s="6"/>
      <c r="R40" s="375" t="s">
        <v>111</v>
      </c>
      <c r="S40" s="213">
        <v>0.11899999999999999</v>
      </c>
      <c r="T40" s="213">
        <v>0.12</v>
      </c>
      <c r="U40" s="23">
        <f>S40+T40</f>
        <v>0.23899999999999999</v>
      </c>
      <c r="V40" s="223">
        <v>70</v>
      </c>
      <c r="W40" s="91">
        <f>P40*V40</f>
        <v>700</v>
      </c>
      <c r="X40" s="6"/>
      <c r="Y40" s="379">
        <v>275</v>
      </c>
      <c r="Z40" s="380">
        <v>275</v>
      </c>
      <c r="AA40" s="380">
        <v>0</v>
      </c>
      <c r="AB40" s="380">
        <v>0</v>
      </c>
      <c r="AC40" s="381">
        <v>275</v>
      </c>
      <c r="AD40" s="197">
        <v>350</v>
      </c>
      <c r="AE40" s="379">
        <v>12</v>
      </c>
      <c r="AF40" s="380">
        <v>13</v>
      </c>
      <c r="AG40" s="380">
        <v>0</v>
      </c>
      <c r="AH40" s="380">
        <v>12</v>
      </c>
      <c r="AI40" s="5"/>
      <c r="AJ40" s="57">
        <f>AC40*U40</f>
        <v>65.724999999999994</v>
      </c>
      <c r="AK40" s="171">
        <v>3</v>
      </c>
      <c r="AL40" s="19">
        <v>2.1</v>
      </c>
      <c r="AM40" s="19">
        <v>0</v>
      </c>
      <c r="AN40" s="91">
        <f>AK40+AM40</f>
        <v>3</v>
      </c>
      <c r="AO40" s="338" t="e">
        <f>#REF!</f>
        <v>#REF!</v>
      </c>
      <c r="AP40" s="11">
        <v>0</v>
      </c>
      <c r="AQ40" s="11">
        <v>10</v>
      </c>
      <c r="AR40" s="387">
        <f>100- ((AP40+AQ40)/(AC40*2))*100</f>
        <v>98.181818181818187</v>
      </c>
      <c r="AS40" s="388">
        <f>AU37</f>
        <v>335.33800000000008</v>
      </c>
      <c r="AT40" s="172">
        <f>AJ40+AK40+AL40+AM40</f>
        <v>70.824999999999989</v>
      </c>
      <c r="AU40" s="172">
        <f>AS40-AT40</f>
        <v>264.51300000000009</v>
      </c>
      <c r="AV40" s="5"/>
      <c r="AW40" s="57">
        <f>(AC40/W40)*100</f>
        <v>39.285714285714285</v>
      </c>
      <c r="AX40" s="19" t="s">
        <v>59</v>
      </c>
      <c r="AY40" s="91">
        <f>(AK40/(AJ40+AK40))*100</f>
        <v>4.3652237177155335</v>
      </c>
      <c r="AZ40" s="19">
        <f>(AN40/AJ40)*100</f>
        <v>4.5644731837200458</v>
      </c>
      <c r="BA40" s="6"/>
      <c r="BB40" s="363" t="s">
        <v>75</v>
      </c>
      <c r="BC40" s="19" t="s">
        <v>76</v>
      </c>
      <c r="BD40" s="19" t="s">
        <v>76</v>
      </c>
    </row>
    <row r="41" spans="2:56" ht="15.75">
      <c r="B41" s="374" t="s">
        <v>137</v>
      </c>
      <c r="C41" s="2"/>
      <c r="D41" s="2"/>
      <c r="E41" s="6"/>
      <c r="F41" s="375"/>
      <c r="G41" s="2"/>
      <c r="H41" s="2"/>
      <c r="I41" s="2"/>
      <c r="J41" s="2"/>
      <c r="K41" s="2"/>
      <c r="L41" s="6"/>
      <c r="M41" s="375"/>
      <c r="N41" s="2"/>
      <c r="O41" s="6"/>
      <c r="P41" s="520">
        <f>D40-M40-N40-K40</f>
        <v>3</v>
      </c>
      <c r="Q41" s="6"/>
      <c r="R41" s="375"/>
      <c r="S41" s="213"/>
      <c r="T41" s="213"/>
      <c r="U41" s="23"/>
      <c r="V41" s="223"/>
      <c r="W41" s="517">
        <f>(P40-K40)*V40</f>
        <v>210</v>
      </c>
      <c r="X41" s="289"/>
      <c r="Y41" s="382"/>
      <c r="Z41" s="383"/>
      <c r="AA41" s="383"/>
      <c r="AB41" s="383"/>
      <c r="AC41" s="384"/>
      <c r="AD41" s="122"/>
      <c r="AE41" s="382"/>
      <c r="AF41" s="383"/>
      <c r="AG41" s="383"/>
      <c r="AH41" s="383"/>
      <c r="AI41" s="20"/>
      <c r="AJ41" s="436"/>
      <c r="AK41" s="386"/>
      <c r="AL41" s="378"/>
      <c r="AM41" s="378"/>
      <c r="AN41" s="378"/>
      <c r="AO41" s="289"/>
      <c r="AP41" s="347"/>
      <c r="AQ41" s="347"/>
      <c r="AR41" s="373"/>
      <c r="AS41" s="389"/>
      <c r="AT41" s="386"/>
      <c r="AU41" s="386"/>
      <c r="AV41" s="20"/>
      <c r="AW41" s="518">
        <f>((AC40+AC41)/W41)*100</f>
        <v>130.95238095238096</v>
      </c>
      <c r="AX41" s="378"/>
      <c r="AY41" s="378"/>
      <c r="AZ41" s="378"/>
      <c r="BA41" s="289"/>
      <c r="BB41" s="375"/>
      <c r="BC41" s="2"/>
      <c r="BD41" s="2"/>
    </row>
    <row r="42" spans="2:56" ht="15.75" thickBot="1"/>
    <row r="43" spans="2:56" ht="16.5" thickBot="1">
      <c r="B43" s="17">
        <v>41409</v>
      </c>
      <c r="C43" s="15" t="s">
        <v>0</v>
      </c>
      <c r="D43" s="19">
        <v>10</v>
      </c>
      <c r="E43" s="6"/>
      <c r="F43" s="363">
        <v>0</v>
      </c>
      <c r="G43" s="19">
        <v>0</v>
      </c>
      <c r="H43" s="19">
        <v>0</v>
      </c>
      <c r="I43" s="19">
        <v>0</v>
      </c>
      <c r="J43" s="19">
        <v>0</v>
      </c>
      <c r="K43" s="19">
        <f>SUM(F43:J43)</f>
        <v>0</v>
      </c>
      <c r="L43" s="6"/>
      <c r="M43" s="363">
        <v>0</v>
      </c>
      <c r="N43" s="19">
        <v>0</v>
      </c>
      <c r="O43" s="6"/>
      <c r="P43" s="376">
        <f>D43-(M43+N43)</f>
        <v>10</v>
      </c>
      <c r="Q43" s="6"/>
      <c r="R43" s="375" t="s">
        <v>158</v>
      </c>
      <c r="S43" s="213">
        <v>0.127</v>
      </c>
      <c r="T43" s="213">
        <v>0.127</v>
      </c>
      <c r="U43" s="23">
        <f>S43+T43</f>
        <v>0.254</v>
      </c>
      <c r="V43" s="223">
        <v>80</v>
      </c>
      <c r="W43" s="91">
        <f>P43*V43</f>
        <v>800</v>
      </c>
      <c r="X43" s="6"/>
      <c r="Y43" s="379">
        <v>576</v>
      </c>
      <c r="Z43" s="380">
        <v>576</v>
      </c>
      <c r="AA43" s="380">
        <v>0</v>
      </c>
      <c r="AB43" s="380">
        <v>0</v>
      </c>
      <c r="AC43" s="381">
        <v>576</v>
      </c>
      <c r="AD43" s="197">
        <v>350</v>
      </c>
      <c r="AE43" s="379">
        <v>68</v>
      </c>
      <c r="AF43" s="380">
        <v>50</v>
      </c>
      <c r="AG43" s="380">
        <v>0</v>
      </c>
      <c r="AH43" s="380">
        <v>50</v>
      </c>
      <c r="AI43" s="5"/>
      <c r="AJ43" s="57">
        <f>AC43*U43</f>
        <v>146.304</v>
      </c>
      <c r="AK43" s="171">
        <v>15</v>
      </c>
      <c r="AL43" s="19">
        <v>8.64</v>
      </c>
      <c r="AM43" s="19">
        <v>0</v>
      </c>
      <c r="AN43" s="91">
        <f>AK43+AM43</f>
        <v>15</v>
      </c>
      <c r="AO43" s="338" t="e">
        <f>#REF!</f>
        <v>#REF!</v>
      </c>
      <c r="AP43" s="11">
        <v>0</v>
      </c>
      <c r="AQ43" s="11">
        <v>10</v>
      </c>
      <c r="AR43" s="387">
        <f>100- ((AP43+AQ43)/(AC43*2))*100</f>
        <v>99.131944444444443</v>
      </c>
      <c r="AS43" s="388">
        <f>AU40</f>
        <v>264.51300000000009</v>
      </c>
      <c r="AT43" s="172">
        <f>AJ43+AK43+AL43+AM43</f>
        <v>169.94400000000002</v>
      </c>
      <c r="AU43" s="172">
        <f>AS43-AT43</f>
        <v>94.569000000000074</v>
      </c>
      <c r="AV43" s="5"/>
      <c r="AW43" s="57">
        <f>(AC43/W43)*100</f>
        <v>72</v>
      </c>
      <c r="AX43" s="19" t="s">
        <v>59</v>
      </c>
      <c r="AY43" s="91">
        <f>(AK43/(AJ43+AK43))*100</f>
        <v>9.2992114268710004</v>
      </c>
      <c r="AZ43" s="19">
        <f>(AN43/AJ43)*100</f>
        <v>10.25262467191601</v>
      </c>
      <c r="BA43" s="6"/>
      <c r="BB43" s="363" t="s">
        <v>114</v>
      </c>
      <c r="BC43" s="19" t="s">
        <v>76</v>
      </c>
      <c r="BD43" s="19" t="s">
        <v>76</v>
      </c>
    </row>
    <row r="44" spans="2:56" ht="15.75">
      <c r="B44" s="374" t="s">
        <v>153</v>
      </c>
      <c r="C44" s="2"/>
      <c r="D44" s="2"/>
      <c r="E44" s="6"/>
      <c r="F44" s="375"/>
      <c r="G44" s="2"/>
      <c r="H44" s="2"/>
      <c r="I44" s="2"/>
      <c r="J44" s="2"/>
      <c r="K44" s="2"/>
      <c r="L44" s="6"/>
      <c r="M44" s="375"/>
      <c r="N44" s="2"/>
      <c r="O44" s="6"/>
      <c r="P44" s="520">
        <f>D43-M43-N43-K43</f>
        <v>10</v>
      </c>
      <c r="Q44" s="6"/>
      <c r="R44" s="375"/>
      <c r="S44" s="213"/>
      <c r="T44" s="213"/>
      <c r="U44" s="23"/>
      <c r="V44" s="223"/>
      <c r="W44" s="517">
        <f>(P43-K43)*V43</f>
        <v>800</v>
      </c>
      <c r="X44" s="289"/>
      <c r="Y44" s="382"/>
      <c r="Z44" s="383"/>
      <c r="AA44" s="383"/>
      <c r="AB44" s="383"/>
      <c r="AC44" s="384"/>
      <c r="AD44" s="122"/>
      <c r="AE44" s="382"/>
      <c r="AF44" s="383"/>
      <c r="AG44" s="383"/>
      <c r="AH44" s="383"/>
      <c r="AI44" s="20"/>
      <c r="AJ44" s="436"/>
      <c r="AK44" s="386"/>
      <c r="AL44" s="378"/>
      <c r="AM44" s="378"/>
      <c r="AN44" s="378"/>
      <c r="AO44" s="289"/>
      <c r="AP44" s="347"/>
      <c r="AQ44" s="347"/>
      <c r="AR44" s="373"/>
      <c r="AS44" s="389"/>
      <c r="AT44" s="386"/>
      <c r="AU44" s="386"/>
      <c r="AV44" s="20"/>
      <c r="AW44" s="518">
        <f>((AC43+AC44)/W44)*100</f>
        <v>72</v>
      </c>
      <c r="AX44" s="378"/>
      <c r="AY44" s="378"/>
      <c r="AZ44" s="378"/>
      <c r="BA44" s="289"/>
      <c r="BB44" s="375"/>
      <c r="BC44" s="2"/>
      <c r="BD44" s="2"/>
    </row>
    <row r="45" spans="2:56" ht="15.75" thickBot="1"/>
    <row r="46" spans="2:56" ht="16.5" thickBot="1">
      <c r="B46" s="17">
        <v>41410</v>
      </c>
      <c r="C46" s="15" t="s">
        <v>0</v>
      </c>
      <c r="D46" s="19">
        <v>10</v>
      </c>
      <c r="E46" s="6"/>
      <c r="F46" s="363">
        <v>1.5</v>
      </c>
      <c r="G46" s="19">
        <v>0</v>
      </c>
      <c r="H46" s="19">
        <v>0</v>
      </c>
      <c r="I46" s="19">
        <v>0</v>
      </c>
      <c r="J46" s="19">
        <v>0</v>
      </c>
      <c r="K46" s="19">
        <f>SUM(F46:J46)</f>
        <v>1.5</v>
      </c>
      <c r="L46" s="6"/>
      <c r="M46" s="363">
        <v>0</v>
      </c>
      <c r="N46" s="19">
        <v>0</v>
      </c>
      <c r="O46" s="6"/>
      <c r="P46" s="376">
        <f>D46-(M46+N46)</f>
        <v>10</v>
      </c>
      <c r="Q46" s="6"/>
      <c r="R46" s="375" t="s">
        <v>158</v>
      </c>
      <c r="S46" s="213">
        <v>0.127</v>
      </c>
      <c r="T46" s="213">
        <v>0.127</v>
      </c>
      <c r="U46" s="23">
        <f>S46+T46</f>
        <v>0.254</v>
      </c>
      <c r="V46" s="223">
        <v>80</v>
      </c>
      <c r="W46" s="91">
        <f>P46*V46</f>
        <v>800</v>
      </c>
      <c r="X46" s="6"/>
      <c r="Y46" s="379">
        <v>488</v>
      </c>
      <c r="Z46" s="380">
        <v>488</v>
      </c>
      <c r="AA46" s="380">
        <v>0</v>
      </c>
      <c r="AB46" s="380">
        <v>0</v>
      </c>
      <c r="AC46" s="381">
        <v>488</v>
      </c>
      <c r="AD46" s="197">
        <v>350</v>
      </c>
      <c r="AE46" s="379">
        <v>49</v>
      </c>
      <c r="AF46" s="380">
        <v>49</v>
      </c>
      <c r="AG46" s="380">
        <v>0</v>
      </c>
      <c r="AH46" s="380">
        <v>49</v>
      </c>
      <c r="AI46" s="5"/>
      <c r="AJ46" s="57">
        <f>AC46*U46</f>
        <v>123.952</v>
      </c>
      <c r="AK46" s="171">
        <v>12.58</v>
      </c>
      <c r="AL46" s="19">
        <v>7.32</v>
      </c>
      <c r="AM46" s="19">
        <v>0</v>
      </c>
      <c r="AN46" s="91">
        <f>AK46+AM46</f>
        <v>12.58</v>
      </c>
      <c r="AO46" s="338" t="e">
        <f>#REF!</f>
        <v>#REF!</v>
      </c>
      <c r="AP46" s="11">
        <v>0</v>
      </c>
      <c r="AQ46" s="11">
        <v>10</v>
      </c>
      <c r="AR46" s="387">
        <f>100- ((AP46+AQ46)/(AC46*2))*100</f>
        <v>98.97540983606558</v>
      </c>
      <c r="AS46" s="388">
        <f>AU43</f>
        <v>94.569000000000074</v>
      </c>
      <c r="AT46" s="172">
        <f>AJ46+AK46+AL46+AM46</f>
        <v>143.852</v>
      </c>
      <c r="AU46" s="172">
        <f>AS46-AT46</f>
        <v>-49.28299999999993</v>
      </c>
      <c r="AV46" s="5"/>
      <c r="AW46" s="57">
        <f>(AC46/W46)*100</f>
        <v>61</v>
      </c>
      <c r="AX46" s="19" t="s">
        <v>59</v>
      </c>
      <c r="AY46" s="91">
        <f>(AK46/(AJ46+AK46))*100</f>
        <v>9.2139571675504648</v>
      </c>
      <c r="AZ46" s="19">
        <f>(AN46/AJ46)*100</f>
        <v>10.149089970311088</v>
      </c>
      <c r="BA46" s="6"/>
      <c r="BB46" s="363" t="s">
        <v>114</v>
      </c>
      <c r="BC46" s="19" t="s">
        <v>76</v>
      </c>
      <c r="BD46" s="19" t="s">
        <v>76</v>
      </c>
    </row>
    <row r="47" spans="2:56" ht="15.75">
      <c r="B47" s="374" t="s">
        <v>153</v>
      </c>
      <c r="C47" s="2"/>
      <c r="D47" s="2"/>
      <c r="E47" s="6"/>
      <c r="F47" s="375"/>
      <c r="G47" s="2"/>
      <c r="H47" s="2"/>
      <c r="I47" s="2"/>
      <c r="J47" s="2"/>
      <c r="K47" s="2"/>
      <c r="L47" s="6"/>
      <c r="M47" s="375"/>
      <c r="N47" s="2"/>
      <c r="O47" s="6"/>
      <c r="P47" s="520">
        <f>D46-M46-N46-K46</f>
        <v>8.5</v>
      </c>
      <c r="Q47" s="6"/>
      <c r="R47" s="375"/>
      <c r="S47" s="213"/>
      <c r="T47" s="213"/>
      <c r="U47" s="23"/>
      <c r="V47" s="223"/>
      <c r="W47" s="517">
        <f>(P46-K46)*V46</f>
        <v>680</v>
      </c>
      <c r="X47" s="289"/>
      <c r="Y47" s="382"/>
      <c r="Z47" s="383"/>
      <c r="AA47" s="383"/>
      <c r="AB47" s="383"/>
      <c r="AC47" s="384"/>
      <c r="AD47" s="122"/>
      <c r="AE47" s="382"/>
      <c r="AF47" s="383"/>
      <c r="AG47" s="383"/>
      <c r="AH47" s="383"/>
      <c r="AI47" s="20"/>
      <c r="AJ47" s="436"/>
      <c r="AK47" s="386"/>
      <c r="AL47" s="378"/>
      <c r="AM47" s="378"/>
      <c r="AN47" s="378"/>
      <c r="AO47" s="289"/>
      <c r="AP47" s="347"/>
      <c r="AQ47" s="347"/>
      <c r="AR47" s="373"/>
      <c r="AS47" s="389"/>
      <c r="AT47" s="386"/>
      <c r="AU47" s="386"/>
      <c r="AV47" s="20"/>
      <c r="AW47" s="518">
        <f>((AC46+AC47)/W47)*100</f>
        <v>71.764705882352942</v>
      </c>
      <c r="AX47" s="378"/>
      <c r="AY47" s="378"/>
      <c r="AZ47" s="378"/>
      <c r="BA47" s="289"/>
      <c r="BB47" s="375"/>
      <c r="BC47" s="2"/>
      <c r="BD47" s="2"/>
    </row>
    <row r="48" spans="2:56" ht="15.75" thickBot="1"/>
    <row r="49" spans="2:56" ht="16.5" thickBot="1">
      <c r="B49" s="17">
        <v>41411</v>
      </c>
      <c r="C49" s="15" t="s">
        <v>0</v>
      </c>
      <c r="D49" s="19">
        <v>10</v>
      </c>
      <c r="E49" s="6"/>
      <c r="F49" s="363">
        <v>0</v>
      </c>
      <c r="G49" s="19">
        <v>0</v>
      </c>
      <c r="H49" s="19">
        <v>0</v>
      </c>
      <c r="I49" s="19">
        <v>0</v>
      </c>
      <c r="J49" s="19">
        <v>0</v>
      </c>
      <c r="K49" s="19">
        <f>SUM(F49:J49)</f>
        <v>0</v>
      </c>
      <c r="L49" s="6"/>
      <c r="M49" s="363">
        <v>0</v>
      </c>
      <c r="N49" s="19">
        <v>2</v>
      </c>
      <c r="O49" s="6"/>
      <c r="P49" s="376">
        <f>D49-(M49+N49)</f>
        <v>8</v>
      </c>
      <c r="Q49" s="6"/>
      <c r="R49" s="375" t="s">
        <v>158</v>
      </c>
      <c r="S49" s="213">
        <v>0.127</v>
      </c>
      <c r="T49" s="213">
        <v>0.127</v>
      </c>
      <c r="U49" s="23">
        <f>S49+T49</f>
        <v>0.254</v>
      </c>
      <c r="V49" s="223">
        <v>80</v>
      </c>
      <c r="W49" s="91">
        <f>P49*V49</f>
        <v>640</v>
      </c>
      <c r="X49" s="6"/>
      <c r="Y49" s="379">
        <v>420</v>
      </c>
      <c r="Z49" s="380">
        <v>420</v>
      </c>
      <c r="AA49" s="380">
        <v>0</v>
      </c>
      <c r="AB49" s="380">
        <v>0</v>
      </c>
      <c r="AC49" s="381">
        <v>420</v>
      </c>
      <c r="AD49" s="197">
        <v>350</v>
      </c>
      <c r="AE49" s="379">
        <v>47</v>
      </c>
      <c r="AF49" s="380">
        <v>47</v>
      </c>
      <c r="AG49" s="380">
        <v>0</v>
      </c>
      <c r="AH49" s="380">
        <v>47</v>
      </c>
      <c r="AI49" s="5"/>
      <c r="AJ49" s="57">
        <f>AC49*U49</f>
        <v>106.68</v>
      </c>
      <c r="AK49" s="171">
        <v>12</v>
      </c>
      <c r="AL49" s="19">
        <v>6</v>
      </c>
      <c r="AM49" s="19">
        <v>0</v>
      </c>
      <c r="AN49" s="91">
        <f>AK49+AM49</f>
        <v>12</v>
      </c>
      <c r="AO49" s="338" t="e">
        <f>#REF!</f>
        <v>#REF!</v>
      </c>
      <c r="AP49" s="11">
        <v>0</v>
      </c>
      <c r="AQ49" s="11">
        <v>10</v>
      </c>
      <c r="AR49" s="387">
        <f>100- ((AP49+AQ49)/(AC49*2))*100</f>
        <v>98.80952380952381</v>
      </c>
      <c r="AS49" s="388">
        <f>AU46</f>
        <v>-49.28299999999993</v>
      </c>
      <c r="AT49" s="172">
        <f>AJ49+AK49+AL49+AM49</f>
        <v>124.68</v>
      </c>
      <c r="AU49" s="172">
        <f>AS49-AT49</f>
        <v>-173.96299999999994</v>
      </c>
      <c r="AV49" s="5"/>
      <c r="AW49" s="57">
        <f>(AC49/W49)*100</f>
        <v>65.625</v>
      </c>
      <c r="AX49" s="19" t="s">
        <v>59</v>
      </c>
      <c r="AY49" s="91">
        <f>(AK49/(AJ49+AK49))*100</f>
        <v>10.111223458038422</v>
      </c>
      <c r="AZ49" s="19">
        <f>(AN49/AJ49)*100</f>
        <v>11.248593925759279</v>
      </c>
      <c r="BA49" s="6"/>
      <c r="BB49" s="363" t="s">
        <v>114</v>
      </c>
      <c r="BC49" s="19" t="s">
        <v>76</v>
      </c>
      <c r="BD49" s="19" t="s">
        <v>76</v>
      </c>
    </row>
    <row r="50" spans="2:56" ht="15.75">
      <c r="B50" s="374" t="s">
        <v>153</v>
      </c>
      <c r="C50" s="2"/>
      <c r="D50" s="2"/>
      <c r="E50" s="6"/>
      <c r="F50" s="375"/>
      <c r="G50" s="2"/>
      <c r="H50" s="2"/>
      <c r="I50" s="2"/>
      <c r="J50" s="2"/>
      <c r="K50" s="2"/>
      <c r="L50" s="6"/>
      <c r="M50" s="375"/>
      <c r="N50" s="2"/>
      <c r="O50" s="6"/>
      <c r="P50" s="520">
        <f>D49-M49-N49-K49</f>
        <v>8</v>
      </c>
      <c r="Q50" s="6"/>
      <c r="R50" s="375" t="s">
        <v>111</v>
      </c>
      <c r="S50" s="213">
        <v>0.122</v>
      </c>
      <c r="T50" s="213">
        <v>0.125</v>
      </c>
      <c r="U50" s="23">
        <f>S50+T50</f>
        <v>0.247</v>
      </c>
      <c r="V50" s="223">
        <v>70</v>
      </c>
      <c r="W50" s="517">
        <f>(P49-K49)*V49</f>
        <v>640</v>
      </c>
      <c r="X50" s="289"/>
      <c r="Y50" s="382"/>
      <c r="Z50" s="383"/>
      <c r="AA50" s="383"/>
      <c r="AB50" s="383"/>
      <c r="AC50" s="384"/>
      <c r="AD50" s="122"/>
      <c r="AE50" s="382"/>
      <c r="AF50" s="383"/>
      <c r="AG50" s="383"/>
      <c r="AH50" s="383"/>
      <c r="AI50" s="20"/>
      <c r="AJ50" s="436"/>
      <c r="AK50" s="386"/>
      <c r="AL50" s="378"/>
      <c r="AM50" s="378"/>
      <c r="AN50" s="378"/>
      <c r="AO50" s="289"/>
      <c r="AP50" s="347"/>
      <c r="AQ50" s="347"/>
      <c r="AR50" s="373"/>
      <c r="AS50" s="389"/>
      <c r="AT50" s="386"/>
      <c r="AU50" s="386"/>
      <c r="AV50" s="20"/>
      <c r="AW50" s="518">
        <f>((AC49+AC50)/W50)*100</f>
        <v>65.625</v>
      </c>
      <c r="AX50" s="378"/>
      <c r="AY50" s="378"/>
      <c r="AZ50" s="378"/>
      <c r="BA50" s="289"/>
      <c r="BB50" s="375"/>
      <c r="BC50" s="2"/>
      <c r="BD50" s="2"/>
    </row>
    <row r="51" spans="2:56" ht="15.75" thickBot="1"/>
    <row r="52" spans="2:56">
      <c r="B52" s="57" t="s">
        <v>42</v>
      </c>
      <c r="C52" s="58" t="s">
        <v>2</v>
      </c>
      <c r="D52" s="59" t="s">
        <v>2</v>
      </c>
      <c r="E52" s="136"/>
      <c r="F52" s="718" t="s">
        <v>14</v>
      </c>
      <c r="G52" s="719"/>
      <c r="H52" s="719"/>
      <c r="I52" s="719"/>
      <c r="J52" s="719"/>
      <c r="K52" s="720"/>
      <c r="L52" s="19"/>
      <c r="M52" s="721" t="s">
        <v>43</v>
      </c>
      <c r="N52" s="722"/>
      <c r="O52" s="19"/>
      <c r="P52" s="91" t="s">
        <v>12</v>
      </c>
      <c r="Q52" s="136"/>
      <c r="R52" s="91" t="s">
        <v>24</v>
      </c>
      <c r="S52" s="718" t="s">
        <v>44</v>
      </c>
      <c r="T52" s="719"/>
      <c r="U52" s="720"/>
      <c r="V52" s="91" t="s">
        <v>39</v>
      </c>
      <c r="W52" s="137" t="s">
        <v>19</v>
      </c>
      <c r="X52" s="136" t="s">
        <v>10</v>
      </c>
      <c r="Y52" s="723" t="s">
        <v>15</v>
      </c>
      <c r="Z52" s="724"/>
      <c r="AA52" s="724"/>
      <c r="AB52" s="724"/>
      <c r="AC52" s="138" t="s">
        <v>19</v>
      </c>
      <c r="AD52" s="139"/>
      <c r="AE52" s="725" t="s">
        <v>55</v>
      </c>
      <c r="AF52" s="726"/>
      <c r="AG52" s="726"/>
      <c r="AH52" s="140" t="s">
        <v>57</v>
      </c>
      <c r="AI52" s="136"/>
      <c r="AJ52" s="141" t="s">
        <v>51</v>
      </c>
      <c r="AK52" s="142"/>
      <c r="AL52" s="143"/>
      <c r="AM52" s="144"/>
      <c r="AN52" s="91" t="s">
        <v>13</v>
      </c>
      <c r="AO52" s="136"/>
      <c r="AP52" s="743" t="s">
        <v>68</v>
      </c>
      <c r="AQ52" s="744"/>
      <c r="AR52" s="745"/>
      <c r="AS52" s="743" t="s">
        <v>52</v>
      </c>
      <c r="AT52" s="744"/>
      <c r="AU52" s="745"/>
      <c r="AV52" s="136"/>
      <c r="AW52" s="145" t="s">
        <v>32</v>
      </c>
      <c r="AX52" s="137" t="s">
        <v>32</v>
      </c>
      <c r="AY52" s="91" t="s">
        <v>29</v>
      </c>
      <c r="AZ52" s="91" t="s">
        <v>29</v>
      </c>
      <c r="BA52" s="136"/>
      <c r="BB52" s="19" t="s">
        <v>32</v>
      </c>
      <c r="BC52" s="19" t="s">
        <v>10</v>
      </c>
      <c r="BD52" s="146" t="s">
        <v>10</v>
      </c>
    </row>
    <row r="53" spans="2:56" ht="15.75" thickBot="1">
      <c r="B53" s="60" t="s">
        <v>10</v>
      </c>
      <c r="C53" s="49" t="s">
        <v>10</v>
      </c>
      <c r="D53" s="61" t="s">
        <v>12</v>
      </c>
      <c r="E53" s="5"/>
      <c r="F53" s="65" t="s">
        <v>4</v>
      </c>
      <c r="G53" s="65" t="s">
        <v>5</v>
      </c>
      <c r="H53" s="65" t="s">
        <v>6</v>
      </c>
      <c r="I53" s="65" t="s">
        <v>7</v>
      </c>
      <c r="J53" s="65" t="s">
        <v>9</v>
      </c>
      <c r="K53" s="65" t="s">
        <v>13</v>
      </c>
      <c r="L53" s="4"/>
      <c r="M53" s="67" t="s">
        <v>12</v>
      </c>
      <c r="N53" s="68" t="s">
        <v>46</v>
      </c>
      <c r="O53" s="3"/>
      <c r="P53" s="49" t="s">
        <v>3</v>
      </c>
      <c r="Q53" s="5"/>
      <c r="R53" s="49" t="s">
        <v>23</v>
      </c>
      <c r="S53" s="53" t="s">
        <v>16</v>
      </c>
      <c r="T53" s="49" t="s">
        <v>17</v>
      </c>
      <c r="U53" s="49" t="s">
        <v>45</v>
      </c>
      <c r="V53" s="49" t="s">
        <v>63</v>
      </c>
      <c r="W53" s="72" t="s">
        <v>21</v>
      </c>
      <c r="X53" s="5" t="s">
        <v>10</v>
      </c>
      <c r="Y53" s="713" t="s">
        <v>26</v>
      </c>
      <c r="Z53" s="714"/>
      <c r="AA53" s="714"/>
      <c r="AB53" s="715"/>
      <c r="AC53" s="39" t="s">
        <v>13</v>
      </c>
      <c r="AD53" s="8"/>
      <c r="AE53" s="716" t="s">
        <v>56</v>
      </c>
      <c r="AF53" s="717"/>
      <c r="AG53" s="717"/>
      <c r="AH53" s="82" t="s">
        <v>58</v>
      </c>
      <c r="AI53" s="5"/>
      <c r="AJ53" s="48" t="s">
        <v>33</v>
      </c>
      <c r="AK53" s="85" t="s">
        <v>27</v>
      </c>
      <c r="AL53" s="48" t="s">
        <v>35</v>
      </c>
      <c r="AM53" s="48" t="s">
        <v>36</v>
      </c>
      <c r="AN53" s="49" t="s">
        <v>40</v>
      </c>
      <c r="AO53" s="20"/>
      <c r="AP53" s="51"/>
      <c r="AQ53" s="52"/>
      <c r="AR53" s="53"/>
      <c r="AS53" s="51" t="s">
        <v>50</v>
      </c>
      <c r="AT53" s="336" t="s">
        <v>440</v>
      </c>
      <c r="AU53" s="53"/>
      <c r="AV53" s="5"/>
      <c r="AW53" s="76" t="s">
        <v>19</v>
      </c>
      <c r="AX53" s="72" t="s">
        <v>19</v>
      </c>
      <c r="AY53" s="49" t="s">
        <v>37</v>
      </c>
      <c r="AZ53" s="49" t="s">
        <v>38</v>
      </c>
      <c r="BA53" s="5"/>
      <c r="BB53" s="4" t="s">
        <v>19</v>
      </c>
      <c r="BC53" s="4" t="s">
        <v>37</v>
      </c>
      <c r="BD53" s="147" t="s">
        <v>38</v>
      </c>
    </row>
    <row r="54" spans="2:56" ht="15.75" thickBot="1">
      <c r="B54" s="62"/>
      <c r="C54" s="63"/>
      <c r="D54" s="64" t="s">
        <v>10</v>
      </c>
      <c r="E54" s="111"/>
      <c r="F54" s="148"/>
      <c r="G54" s="148"/>
      <c r="H54" s="148"/>
      <c r="I54" s="148" t="s">
        <v>8</v>
      </c>
      <c r="J54" s="148"/>
      <c r="K54" s="148"/>
      <c r="L54" s="16"/>
      <c r="M54" s="104" t="s">
        <v>20</v>
      </c>
      <c r="N54" s="148" t="s">
        <v>11</v>
      </c>
      <c r="O54" s="16"/>
      <c r="P54" s="63" t="s">
        <v>10</v>
      </c>
      <c r="Q54" s="111"/>
      <c r="R54" s="63"/>
      <c r="S54" s="149"/>
      <c r="T54" s="63"/>
      <c r="U54" s="63"/>
      <c r="V54" s="63" t="s">
        <v>18</v>
      </c>
      <c r="W54" s="150" t="s">
        <v>22</v>
      </c>
      <c r="X54" s="111"/>
      <c r="Y54" s="151" t="s">
        <v>16</v>
      </c>
      <c r="Z54" s="151" t="s">
        <v>17</v>
      </c>
      <c r="AA54" s="152" t="s">
        <v>25</v>
      </c>
      <c r="AB54" s="79" t="s">
        <v>28</v>
      </c>
      <c r="AC54" s="153"/>
      <c r="AD54" s="111"/>
      <c r="AE54" s="154" t="s">
        <v>16</v>
      </c>
      <c r="AF54" s="155" t="s">
        <v>17</v>
      </c>
      <c r="AG54" s="80" t="s">
        <v>28</v>
      </c>
      <c r="AH54" s="81" t="s">
        <v>28</v>
      </c>
      <c r="AI54" s="156"/>
      <c r="AJ54" s="63" t="s">
        <v>34</v>
      </c>
      <c r="AK54" s="157" t="s">
        <v>34</v>
      </c>
      <c r="AL54" s="63" t="s">
        <v>34</v>
      </c>
      <c r="AM54" s="63" t="s">
        <v>34</v>
      </c>
      <c r="AN54" s="63" t="s">
        <v>34</v>
      </c>
      <c r="AO54" s="111"/>
      <c r="AP54" s="158" t="s">
        <v>70</v>
      </c>
      <c r="AQ54" s="159" t="s">
        <v>69</v>
      </c>
      <c r="AR54" s="160" t="s">
        <v>71</v>
      </c>
      <c r="AS54" s="161" t="s">
        <v>48</v>
      </c>
      <c r="AT54" s="159" t="s">
        <v>47</v>
      </c>
      <c r="AU54" s="160" t="s">
        <v>49</v>
      </c>
      <c r="AV54" s="111"/>
      <c r="AW54" s="162" t="s">
        <v>29</v>
      </c>
      <c r="AX54" s="150" t="s">
        <v>29</v>
      </c>
      <c r="AY54" s="63"/>
      <c r="AZ54" s="63"/>
      <c r="BA54" s="111"/>
      <c r="BB54" s="163">
        <v>1</v>
      </c>
      <c r="BC54" s="164">
        <v>0</v>
      </c>
      <c r="BD54" s="115" t="s">
        <v>41</v>
      </c>
    </row>
    <row r="55" spans="2:56" ht="16.5" thickBot="1">
      <c r="B55" s="17">
        <v>41412</v>
      </c>
      <c r="C55" s="15" t="s">
        <v>0</v>
      </c>
      <c r="D55" s="19">
        <v>6</v>
      </c>
      <c r="E55" s="6"/>
      <c r="F55" s="363">
        <v>0</v>
      </c>
      <c r="G55" s="19">
        <v>0</v>
      </c>
      <c r="H55" s="19">
        <v>2.5</v>
      </c>
      <c r="I55" s="19">
        <v>0</v>
      </c>
      <c r="J55" s="19">
        <v>0</v>
      </c>
      <c r="K55" s="19">
        <f>SUM(F55:J55)</f>
        <v>2.5</v>
      </c>
      <c r="L55" s="6"/>
      <c r="M55" s="363">
        <v>0</v>
      </c>
      <c r="N55" s="19">
        <v>0</v>
      </c>
      <c r="O55" s="6"/>
      <c r="P55" s="376">
        <f>D55-(M55+N55)</f>
        <v>6</v>
      </c>
      <c r="Q55" s="6"/>
      <c r="R55" s="375" t="s">
        <v>111</v>
      </c>
      <c r="S55" s="213">
        <v>0.122</v>
      </c>
      <c r="T55" s="213">
        <v>0.125</v>
      </c>
      <c r="U55" s="23">
        <f>S55+T55</f>
        <v>0.247</v>
      </c>
      <c r="V55" s="223">
        <v>70</v>
      </c>
      <c r="W55" s="91">
        <f>P55*V55</f>
        <v>420</v>
      </c>
      <c r="X55" s="6"/>
      <c r="Y55" s="379">
        <v>180</v>
      </c>
      <c r="Z55" s="380">
        <v>180</v>
      </c>
      <c r="AA55" s="380">
        <v>0</v>
      </c>
      <c r="AB55" s="380">
        <v>0</v>
      </c>
      <c r="AC55" s="381">
        <v>180</v>
      </c>
      <c r="AD55" s="197">
        <v>350</v>
      </c>
      <c r="AE55" s="379">
        <v>36</v>
      </c>
      <c r="AF55" s="380">
        <v>36</v>
      </c>
      <c r="AG55" s="380">
        <v>0</v>
      </c>
      <c r="AH55" s="380">
        <v>36</v>
      </c>
      <c r="AI55" s="5"/>
      <c r="AJ55" s="57">
        <f>AC55*U55</f>
        <v>44.46</v>
      </c>
      <c r="AK55" s="171">
        <v>9</v>
      </c>
      <c r="AL55" s="19">
        <v>2.7</v>
      </c>
      <c r="AM55" s="19">
        <v>0</v>
      </c>
      <c r="AN55" s="91">
        <f>AK55+AM55</f>
        <v>9</v>
      </c>
      <c r="AO55" s="338" t="e">
        <f>#REF!</f>
        <v>#REF!</v>
      </c>
      <c r="AP55" s="11">
        <v>0</v>
      </c>
      <c r="AQ55" s="11">
        <v>10</v>
      </c>
      <c r="AR55" s="387">
        <f>100- ((AP55+AQ55)/(AC55*2))*100</f>
        <v>97.222222222222229</v>
      </c>
      <c r="AS55" s="388">
        <v>732</v>
      </c>
      <c r="AT55" s="172">
        <f>AJ55+AK55+AL55+AM55</f>
        <v>56.160000000000004</v>
      </c>
      <c r="AU55" s="172">
        <f>AS55-AT55</f>
        <v>675.84</v>
      </c>
      <c r="AV55" s="5"/>
      <c r="AW55" s="57">
        <f>(AC55/W55)*100</f>
        <v>42.857142857142854</v>
      </c>
      <c r="AX55" s="19" t="s">
        <v>59</v>
      </c>
      <c r="AY55" s="91">
        <f>(AK55/(AJ55+AK55))*100</f>
        <v>16.835016835016837</v>
      </c>
      <c r="AZ55" s="19">
        <f>(AN55/AJ55)*100</f>
        <v>20.242914979757085</v>
      </c>
      <c r="BA55" s="6"/>
      <c r="BB55" s="363" t="s">
        <v>114</v>
      </c>
      <c r="BC55" s="19" t="s">
        <v>76</v>
      </c>
      <c r="BD55" s="19" t="s">
        <v>76</v>
      </c>
    </row>
    <row r="56" spans="2:56" ht="15.75">
      <c r="B56" s="374" t="s">
        <v>153</v>
      </c>
      <c r="C56" s="2"/>
      <c r="D56" s="2"/>
      <c r="E56" s="6"/>
      <c r="F56" s="375"/>
      <c r="G56" s="2"/>
      <c r="H56" s="2"/>
      <c r="I56" s="2"/>
      <c r="J56" s="2"/>
      <c r="K56" s="2"/>
      <c r="L56" s="6"/>
      <c r="M56" s="375"/>
      <c r="N56" s="2"/>
      <c r="O56" s="6"/>
      <c r="P56" s="520">
        <f>D55-M55-N55-K55</f>
        <v>3.5</v>
      </c>
      <c r="Q56" s="6"/>
      <c r="R56" s="375"/>
      <c r="S56" s="213"/>
      <c r="T56" s="213"/>
      <c r="U56" s="23"/>
      <c r="V56" s="223"/>
      <c r="W56" s="517">
        <f>(P55-K55)*V55</f>
        <v>245</v>
      </c>
      <c r="X56" s="289"/>
      <c r="Y56" s="382"/>
      <c r="Z56" s="383"/>
      <c r="AA56" s="383"/>
      <c r="AB56" s="383"/>
      <c r="AC56" s="384"/>
      <c r="AD56" s="122"/>
      <c r="AE56" s="382"/>
      <c r="AF56" s="383"/>
      <c r="AG56" s="383"/>
      <c r="AH56" s="383"/>
      <c r="AI56" s="20"/>
      <c r="AJ56" s="436"/>
      <c r="AK56" s="386"/>
      <c r="AL56" s="378"/>
      <c r="AM56" s="378"/>
      <c r="AN56" s="378"/>
      <c r="AO56" s="289"/>
      <c r="AP56" s="347"/>
      <c r="AQ56" s="347"/>
      <c r="AR56" s="373"/>
      <c r="AS56" s="389"/>
      <c r="AT56" s="386"/>
      <c r="AU56" s="386"/>
      <c r="AV56" s="20"/>
      <c r="AW56" s="518">
        <f>((AC55+AC56)/W56)*100</f>
        <v>73.469387755102048</v>
      </c>
      <c r="AX56" s="378"/>
      <c r="AY56" s="378"/>
      <c r="AZ56" s="378"/>
      <c r="BA56" s="289"/>
      <c r="BB56" s="375"/>
      <c r="BC56" s="2"/>
      <c r="BD56" s="2"/>
    </row>
    <row r="57" spans="2:56" ht="15.75" thickBot="1"/>
    <row r="58" spans="2:56" ht="16.5" thickBot="1">
      <c r="B58" s="17">
        <v>41414</v>
      </c>
      <c r="C58" s="15" t="s">
        <v>0</v>
      </c>
      <c r="D58" s="19">
        <v>8</v>
      </c>
      <c r="E58" s="6"/>
      <c r="F58" s="363">
        <v>0</v>
      </c>
      <c r="G58" s="19">
        <v>0</v>
      </c>
      <c r="H58" s="19">
        <v>0</v>
      </c>
      <c r="I58" s="19">
        <v>0</v>
      </c>
      <c r="J58" s="19">
        <v>0</v>
      </c>
      <c r="K58" s="19">
        <f>SUM(F58:J58)</f>
        <v>0</v>
      </c>
      <c r="L58" s="6"/>
      <c r="M58" s="363">
        <v>0</v>
      </c>
      <c r="N58" s="19">
        <v>0</v>
      </c>
      <c r="O58" s="6"/>
      <c r="P58" s="376">
        <f>D58-(M58+N58)</f>
        <v>8</v>
      </c>
      <c r="Q58" s="6"/>
      <c r="R58" s="375" t="s">
        <v>111</v>
      </c>
      <c r="S58" s="213">
        <v>0.122</v>
      </c>
      <c r="T58" s="213">
        <v>0.125</v>
      </c>
      <c r="U58" s="23">
        <f>S58+T58</f>
        <v>0.247</v>
      </c>
      <c r="V58" s="223">
        <v>70</v>
      </c>
      <c r="W58" s="91">
        <f>P58*V58</f>
        <v>560</v>
      </c>
      <c r="X58" s="6"/>
      <c r="Y58" s="379">
        <v>298</v>
      </c>
      <c r="Z58" s="380">
        <v>298</v>
      </c>
      <c r="AA58" s="380">
        <v>0</v>
      </c>
      <c r="AB58" s="380">
        <v>0</v>
      </c>
      <c r="AC58" s="381">
        <v>298</v>
      </c>
      <c r="AD58" s="197">
        <v>350</v>
      </c>
      <c r="AE58" s="379">
        <v>60</v>
      </c>
      <c r="AF58" s="380">
        <v>60</v>
      </c>
      <c r="AG58" s="380">
        <v>0</v>
      </c>
      <c r="AH58" s="380">
        <v>60</v>
      </c>
      <c r="AI58" s="5"/>
      <c r="AJ58" s="57">
        <f>AC58*U58</f>
        <v>73.605999999999995</v>
      </c>
      <c r="AK58" s="171">
        <v>16.100000000000001</v>
      </c>
      <c r="AL58" s="19">
        <v>4.47</v>
      </c>
      <c r="AM58" s="19">
        <v>0</v>
      </c>
      <c r="AN58" s="91">
        <f>AK58+AM58</f>
        <v>16.100000000000001</v>
      </c>
      <c r="AO58" s="338" t="e">
        <f>#REF!</f>
        <v>#REF!</v>
      </c>
      <c r="AP58" s="11">
        <v>0</v>
      </c>
      <c r="AQ58" s="11">
        <v>10</v>
      </c>
      <c r="AR58" s="387">
        <f>100- ((AP58+AQ58)/(AC58*2))*100</f>
        <v>98.322147651006716</v>
      </c>
      <c r="AS58" s="388">
        <f>AU55</f>
        <v>675.84</v>
      </c>
      <c r="AT58" s="172">
        <f>AJ58+AK58+AL58+AM58</f>
        <v>94.175999999999988</v>
      </c>
      <c r="AU58" s="172">
        <f>AS58-AT58</f>
        <v>581.66399999999999</v>
      </c>
      <c r="AV58" s="5"/>
      <c r="AW58" s="57">
        <f>(AC58/W58)*100</f>
        <v>53.214285714285715</v>
      </c>
      <c r="AX58" s="19" t="s">
        <v>59</v>
      </c>
      <c r="AY58" s="91">
        <f>(AK58/(AJ58+AK58))*100</f>
        <v>17.947517445878763</v>
      </c>
      <c r="AZ58" s="19">
        <f>(AN58/AJ58)*100</f>
        <v>21.873216857321417</v>
      </c>
      <c r="BA58" s="6"/>
      <c r="BB58" s="363" t="s">
        <v>114</v>
      </c>
      <c r="BC58" s="19" t="s">
        <v>76</v>
      </c>
      <c r="BD58" s="19" t="s">
        <v>76</v>
      </c>
    </row>
    <row r="59" spans="2:56" ht="15.75">
      <c r="B59" s="374" t="s">
        <v>153</v>
      </c>
      <c r="C59" s="2"/>
      <c r="D59" s="2"/>
      <c r="E59" s="6"/>
      <c r="F59" s="375"/>
      <c r="G59" s="2"/>
      <c r="H59" s="2"/>
      <c r="I59" s="2"/>
      <c r="J59" s="2"/>
      <c r="K59" s="2"/>
      <c r="L59" s="6"/>
      <c r="M59" s="375"/>
      <c r="N59" s="2"/>
      <c r="O59" s="6"/>
      <c r="P59" s="520">
        <f>D58-M58-N58-K58</f>
        <v>8</v>
      </c>
      <c r="Q59" s="6"/>
      <c r="R59" s="375"/>
      <c r="S59" s="213"/>
      <c r="T59" s="213"/>
      <c r="U59" s="23"/>
      <c r="V59" s="223"/>
      <c r="W59" s="517">
        <f>(P58-K58)*V58</f>
        <v>560</v>
      </c>
      <c r="X59" s="289"/>
      <c r="Y59" s="382"/>
      <c r="Z59" s="383"/>
      <c r="AA59" s="383"/>
      <c r="AB59" s="383"/>
      <c r="AC59" s="384"/>
      <c r="AD59" s="122"/>
      <c r="AE59" s="382"/>
      <c r="AF59" s="383"/>
      <c r="AG59" s="383"/>
      <c r="AH59" s="383"/>
      <c r="AI59" s="20"/>
      <c r="AJ59" s="436"/>
      <c r="AK59" s="386"/>
      <c r="AL59" s="378"/>
      <c r="AM59" s="378"/>
      <c r="AN59" s="378"/>
      <c r="AO59" s="289"/>
      <c r="AP59" s="347"/>
      <c r="AQ59" s="347"/>
      <c r="AR59" s="373"/>
      <c r="AS59" s="389"/>
      <c r="AT59" s="386"/>
      <c r="AU59" s="386"/>
      <c r="AV59" s="20"/>
      <c r="AW59" s="518">
        <f>((AC58+AC59)/W59)*100</f>
        <v>53.214285714285715</v>
      </c>
      <c r="AX59" s="378"/>
      <c r="AY59" s="378"/>
      <c r="AZ59" s="378"/>
      <c r="BA59" s="289"/>
      <c r="BB59" s="375"/>
      <c r="BC59" s="2"/>
      <c r="BD59" s="2"/>
    </row>
    <row r="60" spans="2:56" ht="15.75" thickBot="1"/>
    <row r="61" spans="2:56" ht="16.5" thickBot="1">
      <c r="B61" s="17">
        <v>41414</v>
      </c>
      <c r="C61" s="15" t="s">
        <v>1</v>
      </c>
      <c r="D61" s="19">
        <v>7.5</v>
      </c>
      <c r="E61" s="6"/>
      <c r="F61" s="363">
        <v>1</v>
      </c>
      <c r="G61" s="19">
        <v>0</v>
      </c>
      <c r="H61" s="19">
        <v>0</v>
      </c>
      <c r="I61" s="19">
        <v>0</v>
      </c>
      <c r="J61" s="19">
        <v>0</v>
      </c>
      <c r="K61" s="19">
        <f>SUM(F61:J61)</f>
        <v>1</v>
      </c>
      <c r="L61" s="6"/>
      <c r="M61" s="363">
        <v>2.5</v>
      </c>
      <c r="N61" s="19">
        <v>0</v>
      </c>
      <c r="O61" s="6"/>
      <c r="P61" s="376">
        <f>D61-(M61+N61)</f>
        <v>5</v>
      </c>
      <c r="Q61" s="6"/>
      <c r="R61" s="375" t="s">
        <v>111</v>
      </c>
      <c r="S61" s="213">
        <v>0.122</v>
      </c>
      <c r="T61" s="213">
        <v>0.125</v>
      </c>
      <c r="U61" s="23">
        <f>S61+T61</f>
        <v>0.247</v>
      </c>
      <c r="V61" s="223">
        <v>70</v>
      </c>
      <c r="W61" s="91">
        <f>P61*V61</f>
        <v>350</v>
      </c>
      <c r="X61" s="6"/>
      <c r="Y61" s="379">
        <v>330</v>
      </c>
      <c r="Z61" s="380">
        <v>330</v>
      </c>
      <c r="AA61" s="380">
        <v>0</v>
      </c>
      <c r="AB61" s="380">
        <v>0</v>
      </c>
      <c r="AC61" s="381">
        <v>330</v>
      </c>
      <c r="AD61" s="197">
        <v>350</v>
      </c>
      <c r="AE61" s="379">
        <v>8</v>
      </c>
      <c r="AF61" s="380">
        <v>8</v>
      </c>
      <c r="AG61" s="380">
        <v>0</v>
      </c>
      <c r="AH61" s="380">
        <v>8</v>
      </c>
      <c r="AI61" s="5"/>
      <c r="AJ61" s="57">
        <f>AC61*U61</f>
        <v>81.510000000000005</v>
      </c>
      <c r="AK61" s="171">
        <v>2</v>
      </c>
      <c r="AL61" s="19">
        <v>2</v>
      </c>
      <c r="AM61" s="19">
        <v>0</v>
      </c>
      <c r="AN61" s="91">
        <f>AK61+AM61</f>
        <v>2</v>
      </c>
      <c r="AO61" s="338" t="e">
        <f>#REF!</f>
        <v>#REF!</v>
      </c>
      <c r="AP61" s="11">
        <v>0</v>
      </c>
      <c r="AQ61" s="11">
        <v>10</v>
      </c>
      <c r="AR61" s="387">
        <f>100- ((AP61+AQ61)/(AC61*2))*100</f>
        <v>98.484848484848484</v>
      </c>
      <c r="AS61" s="388">
        <f>AU58</f>
        <v>581.66399999999999</v>
      </c>
      <c r="AT61" s="172">
        <f>AJ61+AK61+AL61+AM61</f>
        <v>85.51</v>
      </c>
      <c r="AU61" s="172">
        <f>AS61-AT61</f>
        <v>496.154</v>
      </c>
      <c r="AV61" s="5"/>
      <c r="AW61" s="57">
        <f>(AC61/W61)*100</f>
        <v>94.285714285714278</v>
      </c>
      <c r="AX61" s="19" t="s">
        <v>59</v>
      </c>
      <c r="AY61" s="91">
        <f>(AK61/(AJ61+AK61))*100</f>
        <v>2.394922763740869</v>
      </c>
      <c r="AZ61" s="19">
        <f>(AN61/AJ61)*100</f>
        <v>2.45368666421298</v>
      </c>
      <c r="BA61" s="6"/>
      <c r="BB61" s="363" t="s">
        <v>114</v>
      </c>
      <c r="BC61" s="19" t="s">
        <v>76</v>
      </c>
      <c r="BD61" s="19" t="s">
        <v>97</v>
      </c>
    </row>
    <row r="62" spans="2:56" ht="15.75">
      <c r="B62" s="374" t="s">
        <v>137</v>
      </c>
      <c r="C62" s="2"/>
      <c r="D62" s="2"/>
      <c r="E62" s="6"/>
      <c r="F62" s="375"/>
      <c r="G62" s="2"/>
      <c r="H62" s="2"/>
      <c r="I62" s="2"/>
      <c r="J62" s="2"/>
      <c r="K62" s="2"/>
      <c r="L62" s="6"/>
      <c r="M62" s="375"/>
      <c r="N62" s="2"/>
      <c r="O62" s="6"/>
      <c r="P62" s="520">
        <f>D61-M61-N61-K61</f>
        <v>4</v>
      </c>
      <c r="Q62" s="6"/>
      <c r="R62" s="375"/>
      <c r="S62" s="213"/>
      <c r="T62" s="213"/>
      <c r="U62" s="23"/>
      <c r="V62" s="223"/>
      <c r="W62" s="517">
        <f>(P61-K61)*V61</f>
        <v>280</v>
      </c>
      <c r="X62" s="289"/>
      <c r="Y62" s="382"/>
      <c r="Z62" s="383"/>
      <c r="AA62" s="383"/>
      <c r="AB62" s="383"/>
      <c r="AC62" s="384"/>
      <c r="AD62" s="122"/>
      <c r="AE62" s="382"/>
      <c r="AF62" s="383"/>
      <c r="AG62" s="383"/>
      <c r="AH62" s="383"/>
      <c r="AI62" s="20"/>
      <c r="AJ62" s="436"/>
      <c r="AK62" s="386"/>
      <c r="AL62" s="378"/>
      <c r="AM62" s="378"/>
      <c r="AN62" s="378"/>
      <c r="AO62" s="289"/>
      <c r="AP62" s="347"/>
      <c r="AQ62" s="347"/>
      <c r="AR62" s="373"/>
      <c r="AS62" s="389"/>
      <c r="AT62" s="386"/>
      <c r="AU62" s="386"/>
      <c r="AV62" s="20"/>
      <c r="AW62" s="518">
        <f>((AC61+AC62)/W62)*100</f>
        <v>117.85714285714286</v>
      </c>
      <c r="AX62" s="378"/>
      <c r="AY62" s="378"/>
      <c r="AZ62" s="378"/>
      <c r="BA62" s="289"/>
      <c r="BB62" s="375"/>
      <c r="BC62" s="2"/>
      <c r="BD62" s="2"/>
    </row>
    <row r="63" spans="2:56" ht="15.75" thickBot="1"/>
    <row r="64" spans="2:56" ht="16.5" thickBot="1">
      <c r="B64" s="17">
        <v>41415</v>
      </c>
      <c r="C64" s="15" t="s">
        <v>0</v>
      </c>
      <c r="D64" s="19">
        <v>8</v>
      </c>
      <c r="E64" s="6"/>
      <c r="F64" s="363">
        <v>0</v>
      </c>
      <c r="G64" s="19">
        <v>0</v>
      </c>
      <c r="H64" s="19">
        <v>0</v>
      </c>
      <c r="I64" s="19">
        <v>0</v>
      </c>
      <c r="J64" s="19">
        <v>0</v>
      </c>
      <c r="K64" s="19">
        <f>SUM(F64:J64)</f>
        <v>0</v>
      </c>
      <c r="L64" s="6"/>
      <c r="M64" s="363">
        <v>0</v>
      </c>
      <c r="N64" s="19">
        <v>0</v>
      </c>
      <c r="O64" s="6"/>
      <c r="P64" s="376">
        <f>D64-(M64+N64)</f>
        <v>8</v>
      </c>
      <c r="Q64" s="6"/>
      <c r="R64" s="375" t="s">
        <v>111</v>
      </c>
      <c r="S64" s="213">
        <v>0.122</v>
      </c>
      <c r="T64" s="213">
        <v>0.125</v>
      </c>
      <c r="U64" s="23">
        <f>S64+T64</f>
        <v>0.247</v>
      </c>
      <c r="V64" s="223">
        <v>70</v>
      </c>
      <c r="W64" s="91">
        <f>P64*V64</f>
        <v>560</v>
      </c>
      <c r="X64" s="6"/>
      <c r="Y64" s="379">
        <v>192</v>
      </c>
      <c r="Z64" s="380">
        <v>192</v>
      </c>
      <c r="AA64" s="380">
        <v>0</v>
      </c>
      <c r="AB64" s="380">
        <v>0</v>
      </c>
      <c r="AC64" s="381">
        <v>192</v>
      </c>
      <c r="AD64" s="197">
        <v>350</v>
      </c>
      <c r="AE64" s="379">
        <v>32</v>
      </c>
      <c r="AF64" s="380">
        <v>32</v>
      </c>
      <c r="AG64" s="380">
        <v>0</v>
      </c>
      <c r="AH64" s="380">
        <v>32</v>
      </c>
      <c r="AI64" s="5"/>
      <c r="AJ64" s="57">
        <f>AC64*U64</f>
        <v>47.423999999999999</v>
      </c>
      <c r="AK64" s="171">
        <v>8</v>
      </c>
      <c r="AL64" s="19">
        <v>2.88</v>
      </c>
      <c r="AM64" s="19">
        <v>0</v>
      </c>
      <c r="AN64" s="91">
        <f>AK64+AM64</f>
        <v>8</v>
      </c>
      <c r="AO64" s="338" t="e">
        <f>#REF!</f>
        <v>#REF!</v>
      </c>
      <c r="AP64" s="11">
        <v>0</v>
      </c>
      <c r="AQ64" s="11">
        <v>10</v>
      </c>
      <c r="AR64" s="387">
        <f>100- ((AP64+AQ64)/(AC64*2))*100</f>
        <v>97.395833333333329</v>
      </c>
      <c r="AS64" s="388">
        <f>AU61</f>
        <v>496.154</v>
      </c>
      <c r="AT64" s="172">
        <f>AJ64+AK64+AL64+AM64</f>
        <v>58.304000000000002</v>
      </c>
      <c r="AU64" s="172">
        <f>AS64-AT64</f>
        <v>437.85</v>
      </c>
      <c r="AV64" s="5"/>
      <c r="AW64" s="57">
        <f>(AC64/W64)*100</f>
        <v>34.285714285714285</v>
      </c>
      <c r="AX64" s="19" t="s">
        <v>59</v>
      </c>
      <c r="AY64" s="91">
        <f>(AK64/(AJ64+AK64))*100</f>
        <v>14.434180138568129</v>
      </c>
      <c r="AZ64" s="19">
        <f>(AN64/AJ64)*100</f>
        <v>16.869095816464238</v>
      </c>
      <c r="BA64" s="6"/>
      <c r="BB64" s="363" t="s">
        <v>114</v>
      </c>
      <c r="BC64" s="19" t="s">
        <v>76</v>
      </c>
      <c r="BD64" s="19" t="s">
        <v>76</v>
      </c>
    </row>
    <row r="65" spans="2:56" ht="15.75">
      <c r="B65" s="374" t="s">
        <v>89</v>
      </c>
      <c r="C65" s="2"/>
      <c r="D65" s="2"/>
      <c r="E65" s="6"/>
      <c r="F65" s="375"/>
      <c r="G65" s="2"/>
      <c r="H65" s="2"/>
      <c r="I65" s="2"/>
      <c r="J65" s="2"/>
      <c r="K65" s="2"/>
      <c r="L65" s="6"/>
      <c r="M65" s="375"/>
      <c r="N65" s="2"/>
      <c r="O65" s="6"/>
      <c r="P65" s="520">
        <f>D64-M64-N64-K64</f>
        <v>8</v>
      </c>
      <c r="Q65" s="6"/>
      <c r="R65" s="375"/>
      <c r="S65" s="213"/>
      <c r="T65" s="213"/>
      <c r="U65" s="23"/>
      <c r="V65" s="223"/>
      <c r="W65" s="517">
        <f>(P64-K64)*V64</f>
        <v>560</v>
      </c>
      <c r="X65" s="289"/>
      <c r="Y65" s="382"/>
      <c r="Z65" s="383"/>
      <c r="AA65" s="383"/>
      <c r="AB65" s="383"/>
      <c r="AC65" s="384"/>
      <c r="AD65" s="122"/>
      <c r="AE65" s="382"/>
      <c r="AF65" s="383"/>
      <c r="AG65" s="383"/>
      <c r="AH65" s="383"/>
      <c r="AI65" s="20"/>
      <c r="AJ65" s="436"/>
      <c r="AK65" s="386"/>
      <c r="AL65" s="378"/>
      <c r="AM65" s="378"/>
      <c r="AN65" s="378"/>
      <c r="AO65" s="289"/>
      <c r="AP65" s="347"/>
      <c r="AQ65" s="347"/>
      <c r="AR65" s="373"/>
      <c r="AS65" s="389"/>
      <c r="AT65" s="386"/>
      <c r="AU65" s="386"/>
      <c r="AV65" s="20"/>
      <c r="AW65" s="518">
        <f>((AC64+AC65)/W65)*100</f>
        <v>34.285714285714285</v>
      </c>
      <c r="AX65" s="378"/>
      <c r="AY65" s="378"/>
      <c r="AZ65" s="378"/>
      <c r="BA65" s="289"/>
      <c r="BB65" s="375"/>
      <c r="BC65" s="2"/>
      <c r="BD65" s="2"/>
    </row>
    <row r="66" spans="2:56" ht="15.75" thickBot="1"/>
    <row r="67" spans="2:56" ht="16.5" thickBot="1">
      <c r="B67" s="17">
        <v>41415</v>
      </c>
      <c r="C67" s="15" t="s">
        <v>1</v>
      </c>
      <c r="D67" s="19">
        <v>7.5</v>
      </c>
      <c r="E67" s="6"/>
      <c r="F67" s="363">
        <v>1</v>
      </c>
      <c r="G67" s="19">
        <v>0</v>
      </c>
      <c r="H67" s="19">
        <v>0</v>
      </c>
      <c r="I67" s="19">
        <v>0</v>
      </c>
      <c r="J67" s="19">
        <v>0</v>
      </c>
      <c r="K67" s="19">
        <f>SUM(F67:J67)</f>
        <v>1</v>
      </c>
      <c r="L67" s="6"/>
      <c r="M67" s="363">
        <v>2.5</v>
      </c>
      <c r="N67" s="19">
        <v>0</v>
      </c>
      <c r="O67" s="6"/>
      <c r="P67" s="376">
        <f>D67-(M67+N67)</f>
        <v>5</v>
      </c>
      <c r="Q67" s="6"/>
      <c r="R67" s="375" t="s">
        <v>111</v>
      </c>
      <c r="S67" s="213">
        <v>0.122</v>
      </c>
      <c r="T67" s="213">
        <v>0.125</v>
      </c>
      <c r="U67" s="23">
        <f>S67+T67</f>
        <v>0.247</v>
      </c>
      <c r="V67" s="223">
        <v>70</v>
      </c>
      <c r="W67" s="91">
        <f>P67*V67</f>
        <v>350</v>
      </c>
      <c r="X67" s="6"/>
      <c r="Y67" s="379">
        <v>298</v>
      </c>
      <c r="Z67" s="380">
        <v>298</v>
      </c>
      <c r="AA67" s="380">
        <v>0</v>
      </c>
      <c r="AB67" s="380">
        <v>0</v>
      </c>
      <c r="AC67" s="381">
        <v>298</v>
      </c>
      <c r="AD67" s="197">
        <v>350</v>
      </c>
      <c r="AE67" s="379">
        <v>32</v>
      </c>
      <c r="AF67" s="380">
        <v>32</v>
      </c>
      <c r="AG67" s="380">
        <v>0</v>
      </c>
      <c r="AH67" s="380">
        <v>32</v>
      </c>
      <c r="AI67" s="5"/>
      <c r="AJ67" s="57">
        <f>AC67*U67</f>
        <v>73.605999999999995</v>
      </c>
      <c r="AK67" s="171">
        <v>8</v>
      </c>
      <c r="AL67" s="19">
        <v>5.28</v>
      </c>
      <c r="AM67" s="19">
        <v>0</v>
      </c>
      <c r="AN67" s="91">
        <f>AK67+AM67</f>
        <v>8</v>
      </c>
      <c r="AO67" s="338" t="e">
        <f>#REF!</f>
        <v>#REF!</v>
      </c>
      <c r="AP67" s="11">
        <v>0</v>
      </c>
      <c r="AQ67" s="11">
        <v>10</v>
      </c>
      <c r="AR67" s="387">
        <f>100- ((AP67+AQ67)/(AC67*2))*100</f>
        <v>98.322147651006716</v>
      </c>
      <c r="AS67" s="388">
        <f>AU64</f>
        <v>437.85</v>
      </c>
      <c r="AT67" s="172">
        <f>AJ67+AK67+AL67+AM67</f>
        <v>86.885999999999996</v>
      </c>
      <c r="AU67" s="172">
        <f>AS67-AT67</f>
        <v>350.96400000000006</v>
      </c>
      <c r="AV67" s="5"/>
      <c r="AW67" s="57">
        <f>(AC67/W67)*100</f>
        <v>85.142857142857139</v>
      </c>
      <c r="AX67" s="19" t="s">
        <v>59</v>
      </c>
      <c r="AY67" s="91">
        <f>(AK67/(AJ67+AK67))*100</f>
        <v>9.8032007450432577</v>
      </c>
      <c r="AZ67" s="19">
        <f>(AN67/AJ67)*100</f>
        <v>10.868679183762193</v>
      </c>
      <c r="BA67" s="6"/>
      <c r="BB67" s="363" t="s">
        <v>114</v>
      </c>
      <c r="BC67" s="19" t="s">
        <v>76</v>
      </c>
      <c r="BD67" s="19" t="s">
        <v>76</v>
      </c>
    </row>
    <row r="68" spans="2:56" ht="15.75">
      <c r="B68" s="374" t="s">
        <v>153</v>
      </c>
      <c r="C68" s="2"/>
      <c r="D68" s="2"/>
      <c r="E68" s="6"/>
      <c r="F68" s="375"/>
      <c r="G68" s="2"/>
      <c r="H68" s="2"/>
      <c r="I68" s="2"/>
      <c r="J68" s="2"/>
      <c r="K68" s="2"/>
      <c r="L68" s="6"/>
      <c r="M68" s="375"/>
      <c r="N68" s="2"/>
      <c r="O68" s="6"/>
      <c r="P68" s="520">
        <f>D67-M67-N67-K67</f>
        <v>4</v>
      </c>
      <c r="Q68" s="6"/>
      <c r="R68" s="375"/>
      <c r="S68" s="213"/>
      <c r="T68" s="213"/>
      <c r="U68" s="23"/>
      <c r="V68" s="223"/>
      <c r="W68" s="517">
        <f>(P67-K67)*V67</f>
        <v>280</v>
      </c>
      <c r="X68" s="289"/>
      <c r="Y68" s="382"/>
      <c r="Z68" s="383"/>
      <c r="AA68" s="383"/>
      <c r="AB68" s="383"/>
      <c r="AC68" s="384"/>
      <c r="AD68" s="122"/>
      <c r="AE68" s="382"/>
      <c r="AF68" s="383"/>
      <c r="AG68" s="383"/>
      <c r="AH68" s="383"/>
      <c r="AI68" s="20"/>
      <c r="AJ68" s="436"/>
      <c r="AK68" s="386"/>
      <c r="AL68" s="378"/>
      <c r="AM68" s="378"/>
      <c r="AN68" s="378"/>
      <c r="AO68" s="289"/>
      <c r="AP68" s="347"/>
      <c r="AQ68" s="347"/>
      <c r="AR68" s="373"/>
      <c r="AS68" s="389"/>
      <c r="AT68" s="386"/>
      <c r="AU68" s="386"/>
      <c r="AV68" s="20"/>
      <c r="AW68" s="518">
        <f>((AC67+AC68)/W68)*100</f>
        <v>106.42857142857143</v>
      </c>
      <c r="AX68" s="378"/>
      <c r="AY68" s="378"/>
      <c r="AZ68" s="378"/>
      <c r="BA68" s="289"/>
      <c r="BB68" s="375"/>
      <c r="BC68" s="2"/>
      <c r="BD68" s="2"/>
    </row>
    <row r="69" spans="2:56" ht="15.75" thickBot="1"/>
    <row r="70" spans="2:56" ht="16.5" thickBot="1">
      <c r="B70" s="17">
        <v>41416</v>
      </c>
      <c r="C70" s="15" t="s">
        <v>0</v>
      </c>
      <c r="D70" s="19">
        <v>8</v>
      </c>
      <c r="E70" s="6"/>
      <c r="F70" s="363">
        <v>0</v>
      </c>
      <c r="G70" s="19">
        <v>0</v>
      </c>
      <c r="H70" s="19">
        <v>0</v>
      </c>
      <c r="I70" s="19">
        <v>0</v>
      </c>
      <c r="J70" s="19">
        <v>1</v>
      </c>
      <c r="K70" s="19">
        <f>SUM(F70:J70)</f>
        <v>1</v>
      </c>
      <c r="L70" s="6"/>
      <c r="M70" s="363">
        <v>0</v>
      </c>
      <c r="N70" s="19">
        <v>3</v>
      </c>
      <c r="O70" s="6"/>
      <c r="P70" s="376">
        <f>D70-(M70+N70)</f>
        <v>5</v>
      </c>
      <c r="Q70" s="6"/>
      <c r="R70" s="375" t="s">
        <v>111</v>
      </c>
      <c r="S70" s="213">
        <v>0.122</v>
      </c>
      <c r="T70" s="213">
        <v>0.125</v>
      </c>
      <c r="U70" s="23">
        <f>S70+T70</f>
        <v>0.247</v>
      </c>
      <c r="V70" s="223">
        <v>70</v>
      </c>
      <c r="W70" s="91">
        <f>P70*V70</f>
        <v>350</v>
      </c>
      <c r="X70" s="6"/>
      <c r="Y70" s="379">
        <v>146</v>
      </c>
      <c r="Z70" s="380">
        <v>146</v>
      </c>
      <c r="AA70" s="380">
        <v>0</v>
      </c>
      <c r="AB70" s="380">
        <v>0</v>
      </c>
      <c r="AC70" s="381">
        <v>146</v>
      </c>
      <c r="AD70" s="197">
        <v>350</v>
      </c>
      <c r="AE70" s="379">
        <v>20</v>
      </c>
      <c r="AF70" s="380">
        <v>20</v>
      </c>
      <c r="AG70" s="380">
        <v>0</v>
      </c>
      <c r="AH70" s="380">
        <v>20</v>
      </c>
      <c r="AI70" s="5"/>
      <c r="AJ70" s="57">
        <f>AC70*U70</f>
        <v>36.061999999999998</v>
      </c>
      <c r="AK70" s="171">
        <v>5</v>
      </c>
      <c r="AL70" s="19">
        <v>6</v>
      </c>
      <c r="AM70" s="19">
        <v>0</v>
      </c>
      <c r="AN70" s="91">
        <f>AK70+AM70</f>
        <v>5</v>
      </c>
      <c r="AO70" s="338" t="e">
        <f>#REF!</f>
        <v>#REF!</v>
      </c>
      <c r="AP70" s="11">
        <v>0</v>
      </c>
      <c r="AQ70" s="11">
        <v>10</v>
      </c>
      <c r="AR70" s="387">
        <f>100- ((AP70+AQ70)/(AC70*2))*100</f>
        <v>96.575342465753423</v>
      </c>
      <c r="AS70" s="388">
        <f>AU67</f>
        <v>350.96400000000006</v>
      </c>
      <c r="AT70" s="172">
        <f>AJ70+AK70+AL70+AM70</f>
        <v>47.061999999999998</v>
      </c>
      <c r="AU70" s="172">
        <f>AS70-AT70</f>
        <v>303.90200000000004</v>
      </c>
      <c r="AV70" s="5"/>
      <c r="AW70" s="57">
        <f>(AC70/W70)*100</f>
        <v>41.714285714285715</v>
      </c>
      <c r="AX70" s="19" t="s">
        <v>59</v>
      </c>
      <c r="AY70" s="91">
        <f>(AK70/(AJ70+AK70))*100</f>
        <v>12.176708392187424</v>
      </c>
      <c r="AZ70" s="19">
        <f>(AN70/AJ70)*100</f>
        <v>13.865010260107594</v>
      </c>
      <c r="BA70" s="6"/>
      <c r="BB70" s="363" t="s">
        <v>114</v>
      </c>
      <c r="BC70" s="19" t="s">
        <v>76</v>
      </c>
      <c r="BD70" s="19" t="s">
        <v>76</v>
      </c>
    </row>
    <row r="71" spans="2:56" ht="15.75">
      <c r="B71" s="374" t="s">
        <v>134</v>
      </c>
      <c r="C71" s="2"/>
      <c r="D71" s="2"/>
      <c r="E71" s="6"/>
      <c r="F71" s="375"/>
      <c r="G71" s="2"/>
      <c r="H71" s="2"/>
      <c r="I71" s="2"/>
      <c r="J71" s="2"/>
      <c r="K71" s="2"/>
      <c r="L71" s="6"/>
      <c r="M71" s="375"/>
      <c r="N71" s="2"/>
      <c r="O71" s="6"/>
      <c r="P71" s="520">
        <f>D70-M70-N70-K70</f>
        <v>4</v>
      </c>
      <c r="Q71" s="6"/>
      <c r="R71" s="375"/>
      <c r="S71" s="213"/>
      <c r="T71" s="213"/>
      <c r="U71" s="23"/>
      <c r="V71" s="223"/>
      <c r="W71" s="517">
        <f>(P70-K70)*V70</f>
        <v>280</v>
      </c>
      <c r="X71" s="289"/>
      <c r="Y71" s="382"/>
      <c r="Z71" s="383"/>
      <c r="AA71" s="383"/>
      <c r="AB71" s="383"/>
      <c r="AC71" s="384"/>
      <c r="AD71" s="122"/>
      <c r="AE71" s="382"/>
      <c r="AF71" s="383"/>
      <c r="AG71" s="383"/>
      <c r="AH71" s="383"/>
      <c r="AI71" s="20"/>
      <c r="AJ71" s="436"/>
      <c r="AK71" s="386"/>
      <c r="AL71" s="378"/>
      <c r="AM71" s="378"/>
      <c r="AN71" s="378"/>
      <c r="AO71" s="289"/>
      <c r="AP71" s="347"/>
      <c r="AQ71" s="347"/>
      <c r="AR71" s="373"/>
      <c r="AS71" s="389"/>
      <c r="AT71" s="386"/>
      <c r="AU71" s="386"/>
      <c r="AV71" s="20"/>
      <c r="AW71" s="518">
        <f>((AC70+AC71)/W71)*100</f>
        <v>52.142857142857146</v>
      </c>
      <c r="AX71" s="378"/>
      <c r="AY71" s="378"/>
      <c r="AZ71" s="378"/>
      <c r="BA71" s="289"/>
      <c r="BB71" s="375"/>
      <c r="BC71" s="2"/>
      <c r="BD71" s="2"/>
    </row>
    <row r="72" spans="2:56" ht="15.75" thickBot="1"/>
    <row r="73" spans="2:56" ht="16.5" thickBot="1">
      <c r="B73" s="17">
        <v>41416</v>
      </c>
      <c r="C73" s="15" t="s">
        <v>1</v>
      </c>
      <c r="D73" s="19">
        <v>7.5</v>
      </c>
      <c r="E73" s="6"/>
      <c r="F73" s="363">
        <v>0</v>
      </c>
      <c r="G73" s="19">
        <v>0</v>
      </c>
      <c r="H73" s="19">
        <v>1</v>
      </c>
      <c r="I73" s="19">
        <v>0</v>
      </c>
      <c r="J73" s="19">
        <v>0</v>
      </c>
      <c r="K73" s="19">
        <f>SUM(F73:J73)</f>
        <v>1</v>
      </c>
      <c r="L73" s="6"/>
      <c r="M73" s="363">
        <v>2.5</v>
      </c>
      <c r="N73" s="19">
        <v>0</v>
      </c>
      <c r="O73" s="6"/>
      <c r="P73" s="376">
        <f>D73-(M73+N73)</f>
        <v>5</v>
      </c>
      <c r="Q73" s="6"/>
      <c r="R73" s="375" t="s">
        <v>158</v>
      </c>
      <c r="S73" s="213">
        <v>0.128</v>
      </c>
      <c r="T73" s="213">
        <v>0.129</v>
      </c>
      <c r="U73" s="23">
        <f>S73+T73</f>
        <v>0.25700000000000001</v>
      </c>
      <c r="V73" s="223">
        <v>80</v>
      </c>
      <c r="W73" s="91">
        <f>P73*V73</f>
        <v>400</v>
      </c>
      <c r="X73" s="6"/>
      <c r="Y73" s="379">
        <v>298</v>
      </c>
      <c r="Z73" s="380">
        <v>298</v>
      </c>
      <c r="AA73" s="380">
        <v>0</v>
      </c>
      <c r="AB73" s="380">
        <v>0</v>
      </c>
      <c r="AC73" s="381">
        <v>298</v>
      </c>
      <c r="AD73" s="197">
        <v>350</v>
      </c>
      <c r="AE73" s="379">
        <v>65</v>
      </c>
      <c r="AF73" s="380">
        <v>70</v>
      </c>
      <c r="AG73" s="380">
        <v>0</v>
      </c>
      <c r="AH73" s="380">
        <v>65</v>
      </c>
      <c r="AI73" s="5"/>
      <c r="AJ73" s="57">
        <f>AC73*U73</f>
        <v>76.585999999999999</v>
      </c>
      <c r="AK73" s="171">
        <v>15</v>
      </c>
      <c r="AL73" s="19">
        <v>5.28</v>
      </c>
      <c r="AM73" s="19">
        <v>0</v>
      </c>
      <c r="AN73" s="91">
        <f>AK73+AM73</f>
        <v>15</v>
      </c>
      <c r="AO73" s="338" t="e">
        <f>#REF!</f>
        <v>#REF!</v>
      </c>
      <c r="AP73" s="11">
        <v>0</v>
      </c>
      <c r="AQ73" s="11">
        <v>10</v>
      </c>
      <c r="AR73" s="387">
        <f>100- ((AP73+AQ73)/(AC73*2))*100</f>
        <v>98.322147651006716</v>
      </c>
      <c r="AS73" s="388">
        <f>AU70</f>
        <v>303.90200000000004</v>
      </c>
      <c r="AT73" s="172">
        <f>AJ73+AK73+AL73+AM73</f>
        <v>96.866</v>
      </c>
      <c r="AU73" s="172">
        <f>AS73-AT73</f>
        <v>207.03600000000006</v>
      </c>
      <c r="AV73" s="5"/>
      <c r="AW73" s="57">
        <f>(AC73/W73)*100</f>
        <v>74.5</v>
      </c>
      <c r="AX73" s="19" t="s">
        <v>59</v>
      </c>
      <c r="AY73" s="91">
        <f>(AK73/(AJ73+AK73))*100</f>
        <v>16.378049046797546</v>
      </c>
      <c r="AZ73" s="19">
        <f>(AN73/AJ73)*100</f>
        <v>19.585825085524768</v>
      </c>
      <c r="BA73" s="6"/>
      <c r="BB73" s="363" t="s">
        <v>114</v>
      </c>
      <c r="BC73" s="19" t="s">
        <v>76</v>
      </c>
      <c r="BD73" s="19" t="s">
        <v>76</v>
      </c>
    </row>
    <row r="74" spans="2:56" ht="15.75">
      <c r="B74" s="374" t="s">
        <v>153</v>
      </c>
      <c r="C74" s="2"/>
      <c r="D74" s="2"/>
      <c r="E74" s="6"/>
      <c r="F74" s="375"/>
      <c r="G74" s="2"/>
      <c r="H74" s="2"/>
      <c r="I74" s="2"/>
      <c r="J74" s="2"/>
      <c r="K74" s="2"/>
      <c r="L74" s="6"/>
      <c r="M74" s="375"/>
      <c r="N74" s="2"/>
      <c r="O74" s="6"/>
      <c r="P74" s="520">
        <f>D73-M73-N73-K73</f>
        <v>4</v>
      </c>
      <c r="Q74" s="6"/>
      <c r="R74" s="375"/>
      <c r="S74" s="213"/>
      <c r="T74" s="213"/>
      <c r="U74" s="23"/>
      <c r="V74" s="223"/>
      <c r="W74" s="517">
        <f>(P73-K73)*V73</f>
        <v>320</v>
      </c>
      <c r="X74" s="289"/>
      <c r="Y74" s="382"/>
      <c r="Z74" s="383"/>
      <c r="AA74" s="383"/>
      <c r="AB74" s="383"/>
      <c r="AC74" s="384"/>
      <c r="AD74" s="122"/>
      <c r="AE74" s="382"/>
      <c r="AF74" s="383"/>
      <c r="AG74" s="383"/>
      <c r="AH74" s="383"/>
      <c r="AI74" s="20"/>
      <c r="AJ74" s="436"/>
      <c r="AK74" s="386"/>
      <c r="AL74" s="378"/>
      <c r="AM74" s="378"/>
      <c r="AN74" s="378"/>
      <c r="AO74" s="289"/>
      <c r="AP74" s="347"/>
      <c r="AQ74" s="347"/>
      <c r="AR74" s="373"/>
      <c r="AS74" s="389"/>
      <c r="AT74" s="386"/>
      <c r="AU74" s="386"/>
      <c r="AV74" s="20"/>
      <c r="AW74" s="518">
        <f>((AC73+AC74)/W74)*100</f>
        <v>93.125</v>
      </c>
      <c r="AX74" s="378"/>
      <c r="AY74" s="378"/>
      <c r="AZ74" s="378"/>
      <c r="BA74" s="289"/>
      <c r="BB74" s="375"/>
      <c r="BC74" s="2"/>
      <c r="BD74" s="2"/>
    </row>
    <row r="75" spans="2:56" ht="15.75" thickBot="1"/>
    <row r="76" spans="2:56" ht="16.5" thickBot="1">
      <c r="B76" s="17">
        <v>41417</v>
      </c>
      <c r="C76" s="15" t="s">
        <v>0</v>
      </c>
      <c r="D76" s="19">
        <v>8</v>
      </c>
      <c r="E76" s="6"/>
      <c r="F76" s="363">
        <v>1.5</v>
      </c>
      <c r="G76" s="19">
        <v>0</v>
      </c>
      <c r="H76" s="19">
        <v>0</v>
      </c>
      <c r="I76" s="19">
        <v>0</v>
      </c>
      <c r="J76" s="19">
        <v>0</v>
      </c>
      <c r="K76" s="19">
        <f>SUM(F76:J76)</f>
        <v>1.5</v>
      </c>
      <c r="L76" s="6"/>
      <c r="M76" s="363">
        <v>0</v>
      </c>
      <c r="N76" s="19">
        <v>0</v>
      </c>
      <c r="O76" s="6"/>
      <c r="P76" s="376">
        <f>D76-(M76+N76)</f>
        <v>8</v>
      </c>
      <c r="Q76" s="6"/>
      <c r="R76" s="375" t="s">
        <v>158</v>
      </c>
      <c r="S76" s="213">
        <v>0.128</v>
      </c>
      <c r="T76" s="213">
        <v>0.129</v>
      </c>
      <c r="U76" s="23">
        <f>S76+T76</f>
        <v>0.25700000000000001</v>
      </c>
      <c r="V76" s="223">
        <v>80</v>
      </c>
      <c r="W76" s="91">
        <f>P76*V76</f>
        <v>640</v>
      </c>
      <c r="X76" s="6"/>
      <c r="Y76" s="379">
        <v>502</v>
      </c>
      <c r="Z76" s="380">
        <v>502</v>
      </c>
      <c r="AA76" s="380">
        <v>0</v>
      </c>
      <c r="AB76" s="380">
        <v>0</v>
      </c>
      <c r="AC76" s="381">
        <v>502</v>
      </c>
      <c r="AD76" s="197">
        <v>350</v>
      </c>
      <c r="AE76" s="379">
        <v>28</v>
      </c>
      <c r="AF76" s="380">
        <v>28</v>
      </c>
      <c r="AG76" s="380">
        <v>0</v>
      </c>
      <c r="AH76" s="380">
        <v>28</v>
      </c>
      <c r="AI76" s="5"/>
      <c r="AJ76" s="57">
        <f>AC76*U76</f>
        <v>129.01400000000001</v>
      </c>
      <c r="AK76" s="171">
        <v>7.3</v>
      </c>
      <c r="AL76" s="19">
        <v>6</v>
      </c>
      <c r="AM76" s="19">
        <v>0</v>
      </c>
      <c r="AN76" s="91">
        <f>AK76+AM76</f>
        <v>7.3</v>
      </c>
      <c r="AO76" s="338" t="e">
        <f>#REF!</f>
        <v>#REF!</v>
      </c>
      <c r="AP76" s="11">
        <v>0</v>
      </c>
      <c r="AQ76" s="11">
        <v>10</v>
      </c>
      <c r="AR76" s="387">
        <f>100- ((AP76+AQ76)/(AC76*2))*100</f>
        <v>99.003984063745023</v>
      </c>
      <c r="AS76" s="388">
        <f>AU73</f>
        <v>207.03600000000006</v>
      </c>
      <c r="AT76" s="172">
        <f>AJ76+AK76+AL76+AM76</f>
        <v>142.31400000000002</v>
      </c>
      <c r="AU76" s="172">
        <f>AS76-AT76</f>
        <v>64.722000000000037</v>
      </c>
      <c r="AV76" s="5"/>
      <c r="AW76" s="57">
        <f>(AC76/W76)*100</f>
        <v>78.4375</v>
      </c>
      <c r="AX76" s="19" t="s">
        <v>59</v>
      </c>
      <c r="AY76" s="91">
        <f>(AK76/(AJ76+AK76))*100</f>
        <v>5.3552826562201963</v>
      </c>
      <c r="AZ76" s="19">
        <f>(AN76/AJ76)*100</f>
        <v>5.6583006495419097</v>
      </c>
      <c r="BA76" s="6"/>
      <c r="BB76" s="363" t="s">
        <v>114</v>
      </c>
      <c r="BC76" s="19" t="s">
        <v>76</v>
      </c>
      <c r="BD76" s="19" t="s">
        <v>76</v>
      </c>
    </row>
    <row r="77" spans="2:56" ht="15.75">
      <c r="B77" s="374" t="s">
        <v>134</v>
      </c>
      <c r="C77" s="2"/>
      <c r="D77" s="2"/>
      <c r="E77" s="6"/>
      <c r="F77" s="375"/>
      <c r="G77" s="2"/>
      <c r="H77" s="2"/>
      <c r="I77" s="2"/>
      <c r="J77" s="2"/>
      <c r="K77" s="2"/>
      <c r="L77" s="6"/>
      <c r="M77" s="375"/>
      <c r="N77" s="2"/>
      <c r="O77" s="6"/>
      <c r="P77" s="520">
        <f>D76-M76-N76-K76</f>
        <v>6.5</v>
      </c>
      <c r="Q77" s="6"/>
      <c r="R77" s="375"/>
      <c r="S77" s="213"/>
      <c r="T77" s="213"/>
      <c r="U77" s="23"/>
      <c r="V77" s="223"/>
      <c r="W77" s="517">
        <f>(P76-K76)*V76</f>
        <v>520</v>
      </c>
      <c r="X77" s="289"/>
      <c r="Y77" s="382"/>
      <c r="Z77" s="383"/>
      <c r="AA77" s="383"/>
      <c r="AB77" s="383"/>
      <c r="AC77" s="384"/>
      <c r="AD77" s="122"/>
      <c r="AE77" s="382"/>
      <c r="AF77" s="383"/>
      <c r="AG77" s="383"/>
      <c r="AH77" s="383"/>
      <c r="AI77" s="20"/>
      <c r="AJ77" s="436"/>
      <c r="AK77" s="386"/>
      <c r="AL77" s="378"/>
      <c r="AM77" s="378"/>
      <c r="AN77" s="378"/>
      <c r="AO77" s="289"/>
      <c r="AP77" s="347"/>
      <c r="AQ77" s="347"/>
      <c r="AR77" s="373"/>
      <c r="AS77" s="389"/>
      <c r="AT77" s="386"/>
      <c r="AU77" s="386"/>
      <c r="AV77" s="20"/>
      <c r="AW77" s="518">
        <f>((AC76+AC77)/W77)*100</f>
        <v>96.538461538461533</v>
      </c>
      <c r="AX77" s="378"/>
      <c r="AY77" s="378"/>
      <c r="AZ77" s="378"/>
      <c r="BA77" s="289"/>
      <c r="BB77" s="375"/>
      <c r="BC77" s="2"/>
      <c r="BD77" s="2"/>
    </row>
    <row r="78" spans="2:56" ht="15.75" thickBot="1"/>
    <row r="79" spans="2:56" ht="16.5" thickBot="1">
      <c r="B79" s="17">
        <v>41417</v>
      </c>
      <c r="C79" s="15" t="s">
        <v>1</v>
      </c>
      <c r="D79" s="19">
        <v>7.5</v>
      </c>
      <c r="E79" s="6"/>
      <c r="F79" s="363">
        <v>1</v>
      </c>
      <c r="G79" s="19">
        <v>0</v>
      </c>
      <c r="H79" s="19">
        <v>0</v>
      </c>
      <c r="I79" s="19">
        <v>0</v>
      </c>
      <c r="J79" s="19">
        <v>0</v>
      </c>
      <c r="K79" s="19">
        <f>SUM(F79:J79)</f>
        <v>1</v>
      </c>
      <c r="L79" s="6"/>
      <c r="M79" s="363">
        <v>2.5</v>
      </c>
      <c r="N79" s="19">
        <v>0</v>
      </c>
      <c r="O79" s="6"/>
      <c r="P79" s="376">
        <f>D79-(M79+N79)</f>
        <v>5</v>
      </c>
      <c r="Q79" s="6"/>
      <c r="R79" s="375" t="s">
        <v>158</v>
      </c>
      <c r="S79" s="213">
        <v>0.128</v>
      </c>
      <c r="T79" s="213">
        <v>0.129</v>
      </c>
      <c r="U79" s="23">
        <f>S79+T79</f>
        <v>0.25700000000000001</v>
      </c>
      <c r="V79" s="223">
        <v>80</v>
      </c>
      <c r="W79" s="91">
        <f>P79*V79</f>
        <v>400</v>
      </c>
      <c r="X79" s="6"/>
      <c r="Y79" s="379">
        <v>332</v>
      </c>
      <c r="Z79" s="380">
        <v>332</v>
      </c>
      <c r="AA79" s="380">
        <v>0</v>
      </c>
      <c r="AB79" s="380">
        <v>0</v>
      </c>
      <c r="AC79" s="381">
        <v>332</v>
      </c>
      <c r="AD79" s="197">
        <v>350</v>
      </c>
      <c r="AE79" s="379">
        <v>19</v>
      </c>
      <c r="AF79" s="380">
        <v>19</v>
      </c>
      <c r="AG79" s="380">
        <v>0</v>
      </c>
      <c r="AH79" s="380">
        <v>19</v>
      </c>
      <c r="AI79" s="5"/>
      <c r="AJ79" s="57">
        <f>AC79*U79</f>
        <v>85.323999999999998</v>
      </c>
      <c r="AK79" s="171">
        <v>5</v>
      </c>
      <c r="AL79" s="19">
        <v>4.9800000000000004</v>
      </c>
      <c r="AM79" s="19">
        <v>0</v>
      </c>
      <c r="AN79" s="91">
        <f>AK79+AM79</f>
        <v>5</v>
      </c>
      <c r="AO79" s="338" t="e">
        <f>#REF!</f>
        <v>#REF!</v>
      </c>
      <c r="AP79" s="11">
        <v>0</v>
      </c>
      <c r="AQ79" s="11">
        <v>10</v>
      </c>
      <c r="AR79" s="387">
        <f>100- ((AP79+AQ79)/(AC79*2))*100</f>
        <v>98.493975903614455</v>
      </c>
      <c r="AS79" s="388">
        <f>AU76</f>
        <v>64.722000000000037</v>
      </c>
      <c r="AT79" s="172">
        <f>AJ79+AK79+AL79+AM79</f>
        <v>95.304000000000002</v>
      </c>
      <c r="AU79" s="172">
        <f>AS79-AT79</f>
        <v>-30.581999999999965</v>
      </c>
      <c r="AV79" s="5"/>
      <c r="AW79" s="57">
        <f>(AC79/W79)*100</f>
        <v>83</v>
      </c>
      <c r="AX79" s="19" t="s">
        <v>59</v>
      </c>
      <c r="AY79" s="91">
        <f>(AK79/(AJ79+AK79))*100</f>
        <v>5.5356272972853287</v>
      </c>
      <c r="AZ79" s="19">
        <f>(AN79/AJ79)*100</f>
        <v>5.8600159392433548</v>
      </c>
      <c r="BA79" s="6"/>
      <c r="BB79" s="363" t="s">
        <v>97</v>
      </c>
      <c r="BC79" s="19" t="s">
        <v>76</v>
      </c>
      <c r="BD79" s="19" t="s">
        <v>76</v>
      </c>
    </row>
    <row r="80" spans="2:56" ht="15.75">
      <c r="B80" s="374" t="s">
        <v>153</v>
      </c>
      <c r="C80" s="2"/>
      <c r="D80" s="2"/>
      <c r="E80" s="6"/>
      <c r="F80" s="375"/>
      <c r="G80" s="2"/>
      <c r="H80" s="2"/>
      <c r="I80" s="2"/>
      <c r="J80" s="2"/>
      <c r="K80" s="2"/>
      <c r="L80" s="6"/>
      <c r="M80" s="375"/>
      <c r="N80" s="2"/>
      <c r="O80" s="6"/>
      <c r="P80" s="520">
        <f>D79-M79-N79-K79</f>
        <v>4</v>
      </c>
      <c r="Q80" s="6"/>
      <c r="R80" s="375"/>
      <c r="S80" s="213"/>
      <c r="T80" s="213"/>
      <c r="U80" s="23"/>
      <c r="V80" s="223"/>
      <c r="W80" s="517">
        <f>(P79-K79)*V79</f>
        <v>320</v>
      </c>
      <c r="X80" s="289"/>
      <c r="Y80" s="382"/>
      <c r="Z80" s="383"/>
      <c r="AA80" s="383"/>
      <c r="AB80" s="383"/>
      <c r="AC80" s="384"/>
      <c r="AD80" s="122"/>
      <c r="AE80" s="382"/>
      <c r="AF80" s="383"/>
      <c r="AG80" s="383"/>
      <c r="AH80" s="383"/>
      <c r="AI80" s="20"/>
      <c r="AJ80" s="436"/>
      <c r="AK80" s="386"/>
      <c r="AL80" s="378"/>
      <c r="AM80" s="378"/>
      <c r="AN80" s="378"/>
      <c r="AO80" s="289"/>
      <c r="AP80" s="347"/>
      <c r="AQ80" s="347"/>
      <c r="AR80" s="373"/>
      <c r="AS80" s="389"/>
      <c r="AT80" s="386"/>
      <c r="AU80" s="386"/>
      <c r="AV80" s="20"/>
      <c r="AW80" s="518">
        <f>((AC79+AC80)/W80)*100</f>
        <v>103.75000000000001</v>
      </c>
      <c r="AX80" s="378"/>
      <c r="AY80" s="378"/>
      <c r="AZ80" s="378"/>
      <c r="BA80" s="289"/>
      <c r="BB80" s="375"/>
      <c r="BC80" s="2"/>
      <c r="BD80" s="2"/>
    </row>
    <row r="81" spans="2:56" ht="15.75" thickBot="1"/>
    <row r="82" spans="2:56">
      <c r="B82" s="57" t="s">
        <v>42</v>
      </c>
      <c r="C82" s="58" t="s">
        <v>2</v>
      </c>
      <c r="D82" s="59" t="s">
        <v>2</v>
      </c>
      <c r="E82" s="136"/>
      <c r="F82" s="718" t="s">
        <v>14</v>
      </c>
      <c r="G82" s="719"/>
      <c r="H82" s="719"/>
      <c r="I82" s="719"/>
      <c r="J82" s="719"/>
      <c r="K82" s="720"/>
      <c r="L82" s="19"/>
      <c r="M82" s="721" t="s">
        <v>43</v>
      </c>
      <c r="N82" s="722"/>
      <c r="O82" s="19"/>
      <c r="P82" s="91" t="s">
        <v>12</v>
      </c>
      <c r="Q82" s="136"/>
      <c r="R82" s="91" t="s">
        <v>24</v>
      </c>
      <c r="S82" s="718" t="s">
        <v>44</v>
      </c>
      <c r="T82" s="719"/>
      <c r="U82" s="720"/>
      <c r="V82" s="91" t="s">
        <v>39</v>
      </c>
      <c r="W82" s="137" t="s">
        <v>19</v>
      </c>
      <c r="X82" s="136" t="s">
        <v>10</v>
      </c>
      <c r="Y82" s="723" t="s">
        <v>15</v>
      </c>
      <c r="Z82" s="724"/>
      <c r="AA82" s="724"/>
      <c r="AB82" s="724"/>
      <c r="AC82" s="138" t="s">
        <v>19</v>
      </c>
      <c r="AD82" s="139"/>
      <c r="AE82" s="725" t="s">
        <v>55</v>
      </c>
      <c r="AF82" s="726"/>
      <c r="AG82" s="726"/>
      <c r="AH82" s="140" t="s">
        <v>57</v>
      </c>
      <c r="AI82" s="136"/>
      <c r="AJ82" s="141" t="s">
        <v>51</v>
      </c>
      <c r="AK82" s="142"/>
      <c r="AL82" s="143"/>
      <c r="AM82" s="144"/>
      <c r="AN82" s="91" t="s">
        <v>13</v>
      </c>
      <c r="AO82" s="136"/>
      <c r="AP82" s="743" t="s">
        <v>68</v>
      </c>
      <c r="AQ82" s="744"/>
      <c r="AR82" s="745"/>
      <c r="AS82" s="743" t="s">
        <v>52</v>
      </c>
      <c r="AT82" s="744"/>
      <c r="AU82" s="745"/>
      <c r="AV82" s="136"/>
      <c r="AW82" s="145" t="s">
        <v>32</v>
      </c>
      <c r="AX82" s="137" t="s">
        <v>32</v>
      </c>
      <c r="AY82" s="91" t="s">
        <v>29</v>
      </c>
      <c r="AZ82" s="91" t="s">
        <v>29</v>
      </c>
      <c r="BA82" s="136"/>
      <c r="BB82" s="19" t="s">
        <v>32</v>
      </c>
      <c r="BC82" s="19" t="s">
        <v>10</v>
      </c>
      <c r="BD82" s="146" t="s">
        <v>10</v>
      </c>
    </row>
    <row r="83" spans="2:56" ht="15.75" thickBot="1">
      <c r="B83" s="60" t="s">
        <v>10</v>
      </c>
      <c r="C83" s="49" t="s">
        <v>10</v>
      </c>
      <c r="D83" s="61" t="s">
        <v>12</v>
      </c>
      <c r="E83" s="5"/>
      <c r="F83" s="65" t="s">
        <v>4</v>
      </c>
      <c r="G83" s="65" t="s">
        <v>5</v>
      </c>
      <c r="H83" s="65" t="s">
        <v>6</v>
      </c>
      <c r="I83" s="65" t="s">
        <v>7</v>
      </c>
      <c r="J83" s="65" t="s">
        <v>9</v>
      </c>
      <c r="K83" s="65" t="s">
        <v>13</v>
      </c>
      <c r="L83" s="4"/>
      <c r="M83" s="67" t="s">
        <v>12</v>
      </c>
      <c r="N83" s="68" t="s">
        <v>46</v>
      </c>
      <c r="O83" s="3"/>
      <c r="P83" s="49" t="s">
        <v>3</v>
      </c>
      <c r="Q83" s="5"/>
      <c r="R83" s="49" t="s">
        <v>23</v>
      </c>
      <c r="S83" s="53" t="s">
        <v>16</v>
      </c>
      <c r="T83" s="49" t="s">
        <v>17</v>
      </c>
      <c r="U83" s="49" t="s">
        <v>45</v>
      </c>
      <c r="V83" s="49" t="s">
        <v>63</v>
      </c>
      <c r="W83" s="72" t="s">
        <v>21</v>
      </c>
      <c r="X83" s="5" t="s">
        <v>10</v>
      </c>
      <c r="Y83" s="713" t="s">
        <v>26</v>
      </c>
      <c r="Z83" s="714"/>
      <c r="AA83" s="714"/>
      <c r="AB83" s="715"/>
      <c r="AC83" s="39" t="s">
        <v>13</v>
      </c>
      <c r="AD83" s="8"/>
      <c r="AE83" s="716" t="s">
        <v>56</v>
      </c>
      <c r="AF83" s="717"/>
      <c r="AG83" s="717"/>
      <c r="AH83" s="82" t="s">
        <v>58</v>
      </c>
      <c r="AI83" s="5"/>
      <c r="AJ83" s="48" t="s">
        <v>33</v>
      </c>
      <c r="AK83" s="85" t="s">
        <v>27</v>
      </c>
      <c r="AL83" s="48" t="s">
        <v>35</v>
      </c>
      <c r="AM83" s="48" t="s">
        <v>36</v>
      </c>
      <c r="AN83" s="49" t="s">
        <v>40</v>
      </c>
      <c r="AO83" s="20"/>
      <c r="AP83" s="51"/>
      <c r="AQ83" s="52"/>
      <c r="AR83" s="53"/>
      <c r="AS83" s="51" t="s">
        <v>50</v>
      </c>
      <c r="AT83" s="336" t="s">
        <v>443</v>
      </c>
      <c r="AU83" s="53"/>
      <c r="AV83" s="5"/>
      <c r="AW83" s="76" t="s">
        <v>19</v>
      </c>
      <c r="AX83" s="72" t="s">
        <v>19</v>
      </c>
      <c r="AY83" s="49" t="s">
        <v>37</v>
      </c>
      <c r="AZ83" s="49" t="s">
        <v>38</v>
      </c>
      <c r="BA83" s="5"/>
      <c r="BB83" s="4" t="s">
        <v>19</v>
      </c>
      <c r="BC83" s="4" t="s">
        <v>37</v>
      </c>
      <c r="BD83" s="147" t="s">
        <v>38</v>
      </c>
    </row>
    <row r="84" spans="2:56" ht="15.75" thickBot="1">
      <c r="B84" s="62"/>
      <c r="C84" s="63"/>
      <c r="D84" s="64" t="s">
        <v>10</v>
      </c>
      <c r="E84" s="111"/>
      <c r="F84" s="148"/>
      <c r="G84" s="148"/>
      <c r="H84" s="148"/>
      <c r="I84" s="148" t="s">
        <v>8</v>
      </c>
      <c r="J84" s="148"/>
      <c r="K84" s="148"/>
      <c r="L84" s="16"/>
      <c r="M84" s="104" t="s">
        <v>20</v>
      </c>
      <c r="N84" s="148" t="s">
        <v>11</v>
      </c>
      <c r="O84" s="16"/>
      <c r="P84" s="63" t="s">
        <v>10</v>
      </c>
      <c r="Q84" s="111"/>
      <c r="R84" s="63"/>
      <c r="S84" s="149"/>
      <c r="T84" s="63"/>
      <c r="U84" s="63"/>
      <c r="V84" s="63" t="s">
        <v>18</v>
      </c>
      <c r="W84" s="150" t="s">
        <v>22</v>
      </c>
      <c r="X84" s="111"/>
      <c r="Y84" s="151" t="s">
        <v>16</v>
      </c>
      <c r="Z84" s="151" t="s">
        <v>17</v>
      </c>
      <c r="AA84" s="152" t="s">
        <v>25</v>
      </c>
      <c r="AB84" s="79" t="s">
        <v>28</v>
      </c>
      <c r="AC84" s="153"/>
      <c r="AD84" s="111"/>
      <c r="AE84" s="154" t="s">
        <v>16</v>
      </c>
      <c r="AF84" s="155" t="s">
        <v>17</v>
      </c>
      <c r="AG84" s="80" t="s">
        <v>28</v>
      </c>
      <c r="AH84" s="81" t="s">
        <v>28</v>
      </c>
      <c r="AI84" s="156"/>
      <c r="AJ84" s="63" t="s">
        <v>34</v>
      </c>
      <c r="AK84" s="157" t="s">
        <v>34</v>
      </c>
      <c r="AL84" s="63" t="s">
        <v>34</v>
      </c>
      <c r="AM84" s="63" t="s">
        <v>34</v>
      </c>
      <c r="AN84" s="63" t="s">
        <v>34</v>
      </c>
      <c r="AO84" s="111"/>
      <c r="AP84" s="158" t="s">
        <v>70</v>
      </c>
      <c r="AQ84" s="159" t="s">
        <v>69</v>
      </c>
      <c r="AR84" s="160" t="s">
        <v>71</v>
      </c>
      <c r="AS84" s="161" t="s">
        <v>48</v>
      </c>
      <c r="AT84" s="159" t="s">
        <v>47</v>
      </c>
      <c r="AU84" s="160" t="s">
        <v>49</v>
      </c>
      <c r="AV84" s="111"/>
      <c r="AW84" s="162" t="s">
        <v>29</v>
      </c>
      <c r="AX84" s="150" t="s">
        <v>29</v>
      </c>
      <c r="AY84" s="63"/>
      <c r="AZ84" s="63"/>
      <c r="BA84" s="111"/>
      <c r="BB84" s="163">
        <v>1</v>
      </c>
      <c r="BC84" s="164">
        <v>0</v>
      </c>
      <c r="BD84" s="115" t="s">
        <v>41</v>
      </c>
    </row>
    <row r="85" spans="2:56" ht="16.5" thickBot="1">
      <c r="B85" s="17">
        <v>41418</v>
      </c>
      <c r="C85" s="15" t="s">
        <v>0</v>
      </c>
      <c r="D85" s="19">
        <v>8</v>
      </c>
      <c r="E85" s="6"/>
      <c r="F85" s="363">
        <v>0</v>
      </c>
      <c r="G85" s="19">
        <v>0</v>
      </c>
      <c r="H85" s="19">
        <v>0</v>
      </c>
      <c r="I85" s="19">
        <v>0</v>
      </c>
      <c r="J85" s="19">
        <v>1.5</v>
      </c>
      <c r="K85" s="19">
        <f>SUM(F85:J85)</f>
        <v>1.5</v>
      </c>
      <c r="L85" s="6"/>
      <c r="M85" s="363">
        <v>0</v>
      </c>
      <c r="N85" s="19">
        <v>0</v>
      </c>
      <c r="O85" s="6"/>
      <c r="P85" s="376">
        <f>D85-(M85+N85)</f>
        <v>8</v>
      </c>
      <c r="Q85" s="6"/>
      <c r="R85" s="375" t="s">
        <v>158</v>
      </c>
      <c r="S85" s="213">
        <v>0.128</v>
      </c>
      <c r="T85" s="213">
        <v>0.127</v>
      </c>
      <c r="U85" s="23">
        <f>S85+T85</f>
        <v>0.255</v>
      </c>
      <c r="V85" s="223">
        <v>80</v>
      </c>
      <c r="W85" s="91">
        <f>P85*V85</f>
        <v>640</v>
      </c>
      <c r="X85" s="6"/>
      <c r="Y85" s="379">
        <v>400</v>
      </c>
      <c r="Z85" s="380">
        <v>400</v>
      </c>
      <c r="AA85" s="380">
        <v>0</v>
      </c>
      <c r="AB85" s="380">
        <v>0</v>
      </c>
      <c r="AC85" s="381">
        <v>400</v>
      </c>
      <c r="AD85" s="197">
        <v>350</v>
      </c>
      <c r="AE85" s="379">
        <v>16</v>
      </c>
      <c r="AF85" s="380">
        <v>17</v>
      </c>
      <c r="AG85" s="380">
        <v>0</v>
      </c>
      <c r="AH85" s="380">
        <v>16</v>
      </c>
      <c r="AI85" s="5"/>
      <c r="AJ85" s="57">
        <f>AC85*U85</f>
        <v>102</v>
      </c>
      <c r="AK85" s="171">
        <v>5.3</v>
      </c>
      <c r="AL85" s="19">
        <v>6</v>
      </c>
      <c r="AM85" s="19">
        <v>0</v>
      </c>
      <c r="AN85" s="91">
        <f>AK85+AM85</f>
        <v>5.3</v>
      </c>
      <c r="AO85" s="338" t="e">
        <f>#REF!</f>
        <v>#REF!</v>
      </c>
      <c r="AP85" s="11">
        <v>0</v>
      </c>
      <c r="AQ85" s="11">
        <v>10</v>
      </c>
      <c r="AR85" s="387">
        <f>100- ((AP85+AQ85)/(AC85*2))*100</f>
        <v>98.75</v>
      </c>
      <c r="AS85" s="388">
        <v>681</v>
      </c>
      <c r="AT85" s="172">
        <f>AJ85+AK85+AL85+AM85</f>
        <v>113.3</v>
      </c>
      <c r="AU85" s="172">
        <f>AS85-AT85</f>
        <v>567.70000000000005</v>
      </c>
      <c r="AV85" s="5"/>
      <c r="AW85" s="57">
        <f>(AC85/W85)*100</f>
        <v>62.5</v>
      </c>
      <c r="AX85" s="19" t="s">
        <v>59</v>
      </c>
      <c r="AY85" s="91">
        <f>(AK85/(AJ85+AK85))*100</f>
        <v>4.9394221808014915</v>
      </c>
      <c r="AZ85" s="19">
        <f>(AN85/AJ85)*100</f>
        <v>5.1960784313725483</v>
      </c>
      <c r="BA85" s="6"/>
      <c r="BB85" s="363" t="s">
        <v>114</v>
      </c>
      <c r="BC85" s="19" t="s">
        <v>76</v>
      </c>
      <c r="BD85" s="19" t="s">
        <v>76</v>
      </c>
    </row>
    <row r="86" spans="2:56" ht="15.75">
      <c r="B86" s="374" t="s">
        <v>134</v>
      </c>
      <c r="C86" s="2"/>
      <c r="D86" s="2"/>
      <c r="E86" s="6"/>
      <c r="F86" s="375"/>
      <c r="G86" s="2"/>
      <c r="H86" s="2"/>
      <c r="I86" s="2"/>
      <c r="J86" s="2"/>
      <c r="K86" s="2"/>
      <c r="L86" s="6"/>
      <c r="M86" s="375"/>
      <c r="N86" s="2"/>
      <c r="O86" s="6"/>
      <c r="P86" s="520">
        <f>D85-M85-N85-K85</f>
        <v>6.5</v>
      </c>
      <c r="Q86" s="6"/>
      <c r="R86" s="375"/>
      <c r="S86" s="213"/>
      <c r="T86" s="213"/>
      <c r="U86" s="23"/>
      <c r="V86" s="223"/>
      <c r="W86" s="517">
        <f>(P85-K85)*V85</f>
        <v>520</v>
      </c>
      <c r="X86" s="289"/>
      <c r="Y86" s="382"/>
      <c r="Z86" s="383"/>
      <c r="AA86" s="383"/>
      <c r="AB86" s="383"/>
      <c r="AC86" s="384"/>
      <c r="AD86" s="122"/>
      <c r="AE86" s="382"/>
      <c r="AF86" s="383"/>
      <c r="AG86" s="383"/>
      <c r="AH86" s="383"/>
      <c r="AI86" s="20"/>
      <c r="AJ86" s="436"/>
      <c r="AK86" s="386"/>
      <c r="AL86" s="378"/>
      <c r="AM86" s="378"/>
      <c r="AN86" s="378"/>
      <c r="AO86" s="289"/>
      <c r="AP86" s="347"/>
      <c r="AQ86" s="347"/>
      <c r="AR86" s="373"/>
      <c r="AS86" s="389"/>
      <c r="AT86" s="386"/>
      <c r="AU86" s="386"/>
      <c r="AV86" s="20"/>
      <c r="AW86" s="518">
        <f>((AC85+AC86)/W86)*100</f>
        <v>76.923076923076934</v>
      </c>
      <c r="AX86" s="378"/>
      <c r="AY86" s="378"/>
      <c r="AZ86" s="378"/>
      <c r="BA86" s="289"/>
      <c r="BB86" s="375"/>
      <c r="BC86" s="2"/>
      <c r="BD86" s="2"/>
    </row>
    <row r="87" spans="2:56" ht="15.75" thickBot="1"/>
    <row r="88" spans="2:56" ht="16.5" thickBot="1">
      <c r="B88" s="17">
        <v>41418</v>
      </c>
      <c r="C88" s="15" t="s">
        <v>1</v>
      </c>
      <c r="D88" s="19">
        <v>7.5</v>
      </c>
      <c r="E88" s="6"/>
      <c r="F88" s="363">
        <v>0</v>
      </c>
      <c r="G88" s="19">
        <v>0</v>
      </c>
      <c r="H88" s="19">
        <v>0</v>
      </c>
      <c r="I88" s="19">
        <v>0</v>
      </c>
      <c r="J88" s="19">
        <v>1</v>
      </c>
      <c r="K88" s="19">
        <f>SUM(F88:J88)</f>
        <v>1</v>
      </c>
      <c r="L88" s="6"/>
      <c r="M88" s="363">
        <v>2.5</v>
      </c>
      <c r="N88" s="19">
        <v>0</v>
      </c>
      <c r="O88" s="6"/>
      <c r="P88" s="376">
        <f>D88-(M88+N88)</f>
        <v>5</v>
      </c>
      <c r="Q88" s="6"/>
      <c r="R88" s="375" t="s">
        <v>158</v>
      </c>
      <c r="S88" s="213">
        <v>0.128</v>
      </c>
      <c r="T88" s="213">
        <v>0.127</v>
      </c>
      <c r="U88" s="23">
        <f>S88+T88</f>
        <v>0.255</v>
      </c>
      <c r="V88" s="223">
        <v>80</v>
      </c>
      <c r="W88" s="91">
        <f>P88*V88</f>
        <v>400</v>
      </c>
      <c r="X88" s="6"/>
      <c r="Y88" s="379">
        <v>280</v>
      </c>
      <c r="Z88" s="380">
        <v>280</v>
      </c>
      <c r="AA88" s="380">
        <v>0</v>
      </c>
      <c r="AB88" s="380">
        <v>0</v>
      </c>
      <c r="AC88" s="381">
        <v>280</v>
      </c>
      <c r="AD88" s="197">
        <v>350</v>
      </c>
      <c r="AE88" s="379">
        <v>22</v>
      </c>
      <c r="AF88" s="380">
        <v>22</v>
      </c>
      <c r="AG88" s="380">
        <v>0</v>
      </c>
      <c r="AH88" s="380">
        <v>22</v>
      </c>
      <c r="AI88" s="5"/>
      <c r="AJ88" s="57">
        <f>AC88*U88</f>
        <v>71.400000000000006</v>
      </c>
      <c r="AK88" s="171">
        <v>5.8</v>
      </c>
      <c r="AL88" s="19">
        <v>4.2</v>
      </c>
      <c r="AM88" s="19">
        <v>1</v>
      </c>
      <c r="AN88" s="91">
        <f>AK88+AM88</f>
        <v>6.8</v>
      </c>
      <c r="AO88" s="338" t="e">
        <f>#REF!</f>
        <v>#REF!</v>
      </c>
      <c r="AP88" s="11">
        <v>0</v>
      </c>
      <c r="AQ88" s="11">
        <v>10</v>
      </c>
      <c r="AR88" s="387">
        <f>100- ((AP88+AQ88)/(AC88*2))*100</f>
        <v>98.214285714285708</v>
      </c>
      <c r="AS88" s="388">
        <f>AU85</f>
        <v>567.70000000000005</v>
      </c>
      <c r="AT88" s="172">
        <f>AJ88+AK88+AL88+AM88</f>
        <v>82.4</v>
      </c>
      <c r="AU88" s="172">
        <f>AS88-AT88</f>
        <v>485.30000000000007</v>
      </c>
      <c r="AV88" s="5"/>
      <c r="AW88" s="57">
        <f>(AC88/W88)*100</f>
        <v>70</v>
      </c>
      <c r="AX88" s="19" t="s">
        <v>59</v>
      </c>
      <c r="AY88" s="91">
        <f>(AK88/(AJ88+AK88))*100</f>
        <v>7.5129533678756468</v>
      </c>
      <c r="AZ88" s="19">
        <f>(AN88/AJ88)*100</f>
        <v>9.5238095238095237</v>
      </c>
      <c r="BA88" s="6"/>
      <c r="BB88" s="363" t="s">
        <v>114</v>
      </c>
      <c r="BC88" s="19" t="s">
        <v>76</v>
      </c>
      <c r="BD88" s="19" t="s">
        <v>76</v>
      </c>
    </row>
    <row r="89" spans="2:56" ht="15.75">
      <c r="B89" s="374" t="s">
        <v>153</v>
      </c>
      <c r="C89" s="2"/>
      <c r="D89" s="2"/>
      <c r="E89" s="6"/>
      <c r="F89" s="375"/>
      <c r="G89" s="2"/>
      <c r="H89" s="2"/>
      <c r="I89" s="2"/>
      <c r="J89" s="2"/>
      <c r="K89" s="2"/>
      <c r="L89" s="6"/>
      <c r="M89" s="375"/>
      <c r="N89" s="2"/>
      <c r="O89" s="6"/>
      <c r="P89" s="520">
        <f>D88-M88-N88-K88</f>
        <v>4</v>
      </c>
      <c r="Q89" s="6"/>
      <c r="R89" s="375"/>
      <c r="S89" s="213"/>
      <c r="T89" s="213"/>
      <c r="U89" s="23"/>
      <c r="V89" s="223"/>
      <c r="W89" s="517">
        <f>(P88-K88)*V88</f>
        <v>320</v>
      </c>
      <c r="X89" s="289"/>
      <c r="Y89" s="382"/>
      <c r="Z89" s="383"/>
      <c r="AA89" s="383"/>
      <c r="AB89" s="383"/>
      <c r="AC89" s="384"/>
      <c r="AD89" s="122"/>
      <c r="AE89" s="382"/>
      <c r="AF89" s="383"/>
      <c r="AG89" s="383"/>
      <c r="AH89" s="383"/>
      <c r="AI89" s="20"/>
      <c r="AJ89" s="436"/>
      <c r="AK89" s="386"/>
      <c r="AL89" s="378"/>
      <c r="AM89" s="378"/>
      <c r="AN89" s="378"/>
      <c r="AO89" s="289"/>
      <c r="AP89" s="347"/>
      <c r="AQ89" s="347"/>
      <c r="AR89" s="373"/>
      <c r="AS89" s="389"/>
      <c r="AT89" s="386"/>
      <c r="AU89" s="386"/>
      <c r="AV89" s="20"/>
      <c r="AW89" s="518">
        <f>((AC88+AC89)/W89)*100</f>
        <v>87.5</v>
      </c>
      <c r="AX89" s="378"/>
      <c r="AY89" s="378"/>
      <c r="AZ89" s="378"/>
      <c r="BA89" s="289"/>
      <c r="BB89" s="375"/>
      <c r="BC89" s="2"/>
      <c r="BD89" s="2"/>
    </row>
    <row r="90" spans="2:56" ht="15.75" thickBot="1"/>
    <row r="91" spans="2:56" ht="16.5" thickBot="1">
      <c r="B91" s="17">
        <v>41419</v>
      </c>
      <c r="C91" s="15" t="s">
        <v>0</v>
      </c>
      <c r="D91" s="19">
        <v>8</v>
      </c>
      <c r="E91" s="6"/>
      <c r="F91" s="363">
        <v>0</v>
      </c>
      <c r="G91" s="19">
        <v>0</v>
      </c>
      <c r="H91" s="19">
        <v>0</v>
      </c>
      <c r="I91" s="19">
        <v>0</v>
      </c>
      <c r="J91" s="19">
        <v>0</v>
      </c>
      <c r="K91" s="19">
        <f>SUM(F91:J91)</f>
        <v>0</v>
      </c>
      <c r="L91" s="6"/>
      <c r="M91" s="363">
        <v>0</v>
      </c>
      <c r="N91" s="19">
        <v>1.5</v>
      </c>
      <c r="O91" s="6"/>
      <c r="P91" s="376">
        <f>D91-(M91+N91)</f>
        <v>6.5</v>
      </c>
      <c r="Q91" s="6"/>
      <c r="R91" s="375" t="s">
        <v>158</v>
      </c>
      <c r="S91" s="213">
        <v>0.126</v>
      </c>
      <c r="T91" s="213">
        <v>0.127</v>
      </c>
      <c r="U91" s="23">
        <f>S91+T91</f>
        <v>0.253</v>
      </c>
      <c r="V91" s="223">
        <v>80</v>
      </c>
      <c r="W91" s="91">
        <f>P91*V91</f>
        <v>520</v>
      </c>
      <c r="X91" s="6"/>
      <c r="Y91" s="379">
        <v>480</v>
      </c>
      <c r="Z91" s="380">
        <v>480</v>
      </c>
      <c r="AA91" s="380">
        <v>0</v>
      </c>
      <c r="AB91" s="380">
        <v>0</v>
      </c>
      <c r="AC91" s="381">
        <v>480</v>
      </c>
      <c r="AD91" s="197">
        <v>350</v>
      </c>
      <c r="AE91" s="379">
        <v>15</v>
      </c>
      <c r="AF91" s="380">
        <v>16</v>
      </c>
      <c r="AG91" s="380">
        <v>0</v>
      </c>
      <c r="AH91" s="380">
        <v>16</v>
      </c>
      <c r="AI91" s="5"/>
      <c r="AJ91" s="57">
        <f>AC91*U91</f>
        <v>121.44</v>
      </c>
      <c r="AK91" s="171">
        <v>4</v>
      </c>
      <c r="AL91" s="19">
        <v>4</v>
      </c>
      <c r="AM91" s="19">
        <v>0</v>
      </c>
      <c r="AN91" s="91">
        <f>AK91+AM91</f>
        <v>4</v>
      </c>
      <c r="AO91" s="338" t="e">
        <f>#REF!</f>
        <v>#REF!</v>
      </c>
      <c r="AP91" s="11">
        <v>0</v>
      </c>
      <c r="AQ91" s="11">
        <v>10</v>
      </c>
      <c r="AR91" s="387">
        <f>100- ((AP91+AQ91)/(AC91*2))*100</f>
        <v>98.958333333333329</v>
      </c>
      <c r="AS91" s="388">
        <f>AU88</f>
        <v>485.30000000000007</v>
      </c>
      <c r="AT91" s="172">
        <f>AJ91+AK91+AL91+AM91</f>
        <v>129.44</v>
      </c>
      <c r="AU91" s="172">
        <f>AS91-AT91</f>
        <v>355.86000000000007</v>
      </c>
      <c r="AV91" s="5"/>
      <c r="AW91" s="57">
        <f>(AC91/W91)*100</f>
        <v>92.307692307692307</v>
      </c>
      <c r="AX91" s="19" t="s">
        <v>59</v>
      </c>
      <c r="AY91" s="91">
        <f>(AK91/(AJ91+AK91))*100</f>
        <v>3.1887755102040818</v>
      </c>
      <c r="AZ91" s="19">
        <f>(AN91/AJ91)*100</f>
        <v>3.293807641633729</v>
      </c>
      <c r="BA91" s="6"/>
      <c r="BB91" s="363" t="s">
        <v>114</v>
      </c>
      <c r="BC91" s="19" t="s">
        <v>76</v>
      </c>
      <c r="BD91" s="19" t="s">
        <v>76</v>
      </c>
    </row>
    <row r="92" spans="2:56" ht="15.75">
      <c r="B92" s="374" t="s">
        <v>134</v>
      </c>
      <c r="C92" s="2"/>
      <c r="D92" s="2"/>
      <c r="E92" s="6"/>
      <c r="F92" s="375"/>
      <c r="G92" s="2"/>
      <c r="H92" s="2"/>
      <c r="I92" s="2"/>
      <c r="J92" s="2"/>
      <c r="K92" s="2"/>
      <c r="L92" s="6"/>
      <c r="M92" s="375"/>
      <c r="N92" s="2"/>
      <c r="O92" s="6"/>
      <c r="P92" s="520">
        <f>D91-M91-N91-K91</f>
        <v>6.5</v>
      </c>
      <c r="Q92" s="6"/>
      <c r="R92" s="375"/>
      <c r="S92" s="213"/>
      <c r="T92" s="213"/>
      <c r="U92" s="23"/>
      <c r="V92" s="223"/>
      <c r="W92" s="517">
        <f>(P91-K91)*V91</f>
        <v>520</v>
      </c>
      <c r="X92" s="289"/>
      <c r="Y92" s="382"/>
      <c r="Z92" s="383"/>
      <c r="AA92" s="383"/>
      <c r="AB92" s="383"/>
      <c r="AC92" s="384"/>
      <c r="AD92" s="122"/>
      <c r="AE92" s="382"/>
      <c r="AF92" s="383"/>
      <c r="AG92" s="383"/>
      <c r="AH92" s="383"/>
      <c r="AI92" s="20"/>
      <c r="AJ92" s="436"/>
      <c r="AK92" s="386"/>
      <c r="AL92" s="378"/>
      <c r="AM92" s="378"/>
      <c r="AN92" s="378"/>
      <c r="AO92" s="289"/>
      <c r="AP92" s="347"/>
      <c r="AQ92" s="347"/>
      <c r="AR92" s="373"/>
      <c r="AS92" s="389"/>
      <c r="AT92" s="386"/>
      <c r="AU92" s="386"/>
      <c r="AV92" s="20"/>
      <c r="AW92" s="518">
        <f>((AC91+AC92)/W92)*100</f>
        <v>92.307692307692307</v>
      </c>
      <c r="AX92" s="378"/>
      <c r="AY92" s="378"/>
      <c r="AZ92" s="378"/>
      <c r="BA92" s="289"/>
      <c r="BB92" s="375"/>
      <c r="BC92" s="2"/>
      <c r="BD92" s="2"/>
    </row>
    <row r="93" spans="2:56" ht="15.75" thickBot="1"/>
    <row r="94" spans="2:56" ht="16.5" thickBot="1">
      <c r="B94" s="17">
        <v>41421</v>
      </c>
      <c r="C94" s="15" t="s">
        <v>0</v>
      </c>
      <c r="D94" s="19">
        <v>8</v>
      </c>
      <c r="E94" s="6"/>
      <c r="F94" s="363">
        <v>0</v>
      </c>
      <c r="G94" s="19">
        <v>0</v>
      </c>
      <c r="H94" s="19">
        <v>0</v>
      </c>
      <c r="I94" s="19">
        <v>0</v>
      </c>
      <c r="J94" s="19">
        <v>2</v>
      </c>
      <c r="K94" s="19">
        <f>SUM(F94:J94)</f>
        <v>2</v>
      </c>
      <c r="L94" s="6"/>
      <c r="M94" s="363">
        <v>0</v>
      </c>
      <c r="N94" s="19">
        <v>0</v>
      </c>
      <c r="O94" s="6"/>
      <c r="P94" s="376">
        <f>D94-(M94+N94)</f>
        <v>8</v>
      </c>
      <c r="Q94" s="6"/>
      <c r="R94" s="375" t="s">
        <v>111</v>
      </c>
      <c r="S94" s="213">
        <v>0.11799999999999999</v>
      </c>
      <c r="T94" s="213">
        <v>0.121</v>
      </c>
      <c r="U94" s="23">
        <f>S94+T94</f>
        <v>0.23899999999999999</v>
      </c>
      <c r="V94" s="223">
        <v>70</v>
      </c>
      <c r="W94" s="91">
        <f>P94*V94</f>
        <v>560</v>
      </c>
      <c r="X94" s="6"/>
      <c r="Y94" s="379">
        <v>490</v>
      </c>
      <c r="Z94" s="380">
        <v>490</v>
      </c>
      <c r="AA94" s="380">
        <v>0</v>
      </c>
      <c r="AB94" s="380">
        <v>0</v>
      </c>
      <c r="AC94" s="381">
        <v>490</v>
      </c>
      <c r="AD94" s="197">
        <v>350</v>
      </c>
      <c r="AE94" s="379">
        <v>25</v>
      </c>
      <c r="AF94" s="380">
        <v>25</v>
      </c>
      <c r="AG94" s="380">
        <v>0</v>
      </c>
      <c r="AH94" s="380">
        <v>25</v>
      </c>
      <c r="AI94" s="5"/>
      <c r="AJ94" s="57">
        <f>AC94*U94</f>
        <v>117.11</v>
      </c>
      <c r="AK94" s="171">
        <v>6</v>
      </c>
      <c r="AL94" s="19">
        <v>7.35</v>
      </c>
      <c r="AM94" s="19">
        <v>0</v>
      </c>
      <c r="AN94" s="91">
        <f>AK94+AM94</f>
        <v>6</v>
      </c>
      <c r="AO94" s="338" t="e">
        <f>#REF!</f>
        <v>#REF!</v>
      </c>
      <c r="AP94" s="11">
        <v>0</v>
      </c>
      <c r="AQ94" s="11">
        <v>10</v>
      </c>
      <c r="AR94" s="387">
        <f>100- ((AP94+AQ94)/(AC94*2))*100</f>
        <v>98.979591836734699</v>
      </c>
      <c r="AS94" s="388">
        <f>AU91</f>
        <v>355.86000000000007</v>
      </c>
      <c r="AT94" s="172">
        <f>AJ94+AK94+AL94+AM94</f>
        <v>130.46</v>
      </c>
      <c r="AU94" s="172">
        <f>AS94-AT94</f>
        <v>225.40000000000006</v>
      </c>
      <c r="AV94" s="5"/>
      <c r="AW94" s="57">
        <f>(AC94/W94)*100</f>
        <v>87.5</v>
      </c>
      <c r="AX94" s="19" t="s">
        <v>59</v>
      </c>
      <c r="AY94" s="91">
        <f>(AK94/(AJ94+AK94))*100</f>
        <v>4.8736901957598899</v>
      </c>
      <c r="AZ94" s="19">
        <f>(AN94/AJ94)*100</f>
        <v>5.1233882674408679</v>
      </c>
      <c r="BA94" s="6"/>
      <c r="BB94" s="363" t="s">
        <v>97</v>
      </c>
      <c r="BC94" s="19" t="s">
        <v>76</v>
      </c>
      <c r="BD94" s="19" t="s">
        <v>76</v>
      </c>
    </row>
    <row r="95" spans="2:56" ht="15.75">
      <c r="B95" s="374" t="s">
        <v>153</v>
      </c>
      <c r="C95" s="2"/>
      <c r="D95" s="2"/>
      <c r="E95" s="6"/>
      <c r="F95" s="375"/>
      <c r="G95" s="2"/>
      <c r="H95" s="2"/>
      <c r="I95" s="2"/>
      <c r="J95" s="2"/>
      <c r="K95" s="2"/>
      <c r="L95" s="6"/>
      <c r="M95" s="375"/>
      <c r="N95" s="2"/>
      <c r="O95" s="6"/>
      <c r="P95" s="520">
        <f>D94-M94-N94-K94</f>
        <v>6</v>
      </c>
      <c r="Q95" s="6"/>
      <c r="R95" s="375"/>
      <c r="S95" s="213"/>
      <c r="T95" s="213"/>
      <c r="U95" s="23"/>
      <c r="V95" s="223"/>
      <c r="W95" s="517">
        <f>(P94-K94)*V94</f>
        <v>420</v>
      </c>
      <c r="X95" s="289"/>
      <c r="Y95" s="382"/>
      <c r="Z95" s="383"/>
      <c r="AA95" s="383"/>
      <c r="AB95" s="383"/>
      <c r="AC95" s="384"/>
      <c r="AD95" s="122"/>
      <c r="AE95" s="382"/>
      <c r="AF95" s="383"/>
      <c r="AG95" s="383"/>
      <c r="AH95" s="383"/>
      <c r="AI95" s="20"/>
      <c r="AJ95" s="436"/>
      <c r="AK95" s="386"/>
      <c r="AL95" s="378"/>
      <c r="AM95" s="378"/>
      <c r="AN95" s="378"/>
      <c r="AO95" s="289"/>
      <c r="AP95" s="347"/>
      <c r="AQ95" s="347"/>
      <c r="AR95" s="373"/>
      <c r="AS95" s="389"/>
      <c r="AT95" s="386"/>
      <c r="AU95" s="386"/>
      <c r="AV95" s="20"/>
      <c r="AW95" s="518">
        <f>((AC94+AC95)/W95)*100</f>
        <v>116.66666666666667</v>
      </c>
      <c r="AX95" s="378"/>
      <c r="AY95" s="378"/>
      <c r="AZ95" s="378"/>
      <c r="BA95" s="289"/>
      <c r="BB95" s="375"/>
      <c r="BC95" s="2"/>
      <c r="BD95" s="2"/>
    </row>
    <row r="96" spans="2:56" ht="15.75" thickBot="1"/>
    <row r="97" spans="2:56">
      <c r="B97" s="57" t="s">
        <v>42</v>
      </c>
      <c r="C97" s="58" t="s">
        <v>2</v>
      </c>
      <c r="D97" s="59" t="s">
        <v>2</v>
      </c>
      <c r="E97" s="136"/>
      <c r="F97" s="718" t="s">
        <v>14</v>
      </c>
      <c r="G97" s="719"/>
      <c r="H97" s="719"/>
      <c r="I97" s="719"/>
      <c r="J97" s="719"/>
      <c r="K97" s="720"/>
      <c r="L97" s="19"/>
      <c r="M97" s="721" t="s">
        <v>43</v>
      </c>
      <c r="N97" s="722"/>
      <c r="O97" s="19"/>
      <c r="P97" s="91" t="s">
        <v>12</v>
      </c>
      <c r="Q97" s="136"/>
      <c r="R97" s="91" t="s">
        <v>24</v>
      </c>
      <c r="S97" s="718" t="s">
        <v>44</v>
      </c>
      <c r="T97" s="719"/>
      <c r="U97" s="720"/>
      <c r="V97" s="91" t="s">
        <v>39</v>
      </c>
      <c r="W97" s="137" t="s">
        <v>19</v>
      </c>
      <c r="X97" s="136" t="s">
        <v>10</v>
      </c>
      <c r="Y97" s="723" t="s">
        <v>15</v>
      </c>
      <c r="Z97" s="724"/>
      <c r="AA97" s="724"/>
      <c r="AB97" s="724"/>
      <c r="AC97" s="138" t="s">
        <v>19</v>
      </c>
      <c r="AD97" s="139"/>
      <c r="AE97" s="725" t="s">
        <v>55</v>
      </c>
      <c r="AF97" s="726"/>
      <c r="AG97" s="726"/>
      <c r="AH97" s="140" t="s">
        <v>57</v>
      </c>
      <c r="AI97" s="136"/>
      <c r="AJ97" s="141" t="s">
        <v>51</v>
      </c>
      <c r="AK97" s="142"/>
      <c r="AL97" s="143"/>
      <c r="AM97" s="144"/>
      <c r="AN97" s="91" t="s">
        <v>13</v>
      </c>
      <c r="AO97" s="136"/>
      <c r="AP97" s="743" t="s">
        <v>68</v>
      </c>
      <c r="AQ97" s="744"/>
      <c r="AR97" s="745"/>
      <c r="AS97" s="743" t="s">
        <v>52</v>
      </c>
      <c r="AT97" s="744"/>
      <c r="AU97" s="745"/>
      <c r="AV97" s="136"/>
      <c r="AW97" s="145" t="s">
        <v>32</v>
      </c>
      <c r="AX97" s="137" t="s">
        <v>32</v>
      </c>
      <c r="AY97" s="91" t="s">
        <v>29</v>
      </c>
      <c r="AZ97" s="91" t="s">
        <v>29</v>
      </c>
      <c r="BA97" s="136"/>
      <c r="BB97" s="19" t="s">
        <v>32</v>
      </c>
      <c r="BC97" s="19" t="s">
        <v>10</v>
      </c>
      <c r="BD97" s="146" t="s">
        <v>10</v>
      </c>
    </row>
    <row r="98" spans="2:56" ht="15.75" thickBot="1">
      <c r="B98" s="60" t="s">
        <v>10</v>
      </c>
      <c r="C98" s="49" t="s">
        <v>10</v>
      </c>
      <c r="D98" s="61" t="s">
        <v>12</v>
      </c>
      <c r="E98" s="5"/>
      <c r="F98" s="65" t="s">
        <v>4</v>
      </c>
      <c r="G98" s="65" t="s">
        <v>5</v>
      </c>
      <c r="H98" s="65" t="s">
        <v>6</v>
      </c>
      <c r="I98" s="65" t="s">
        <v>7</v>
      </c>
      <c r="J98" s="65" t="s">
        <v>9</v>
      </c>
      <c r="K98" s="65" t="s">
        <v>13</v>
      </c>
      <c r="L98" s="4"/>
      <c r="M98" s="67" t="s">
        <v>12</v>
      </c>
      <c r="N98" s="68" t="s">
        <v>46</v>
      </c>
      <c r="O98" s="3"/>
      <c r="P98" s="49" t="s">
        <v>3</v>
      </c>
      <c r="Q98" s="5"/>
      <c r="R98" s="49" t="s">
        <v>23</v>
      </c>
      <c r="S98" s="53" t="s">
        <v>16</v>
      </c>
      <c r="T98" s="49" t="s">
        <v>17</v>
      </c>
      <c r="U98" s="49" t="s">
        <v>45</v>
      </c>
      <c r="V98" s="49" t="s">
        <v>63</v>
      </c>
      <c r="W98" s="72" t="s">
        <v>21</v>
      </c>
      <c r="X98" s="5" t="s">
        <v>10</v>
      </c>
      <c r="Y98" s="713" t="s">
        <v>26</v>
      </c>
      <c r="Z98" s="714"/>
      <c r="AA98" s="714"/>
      <c r="AB98" s="715"/>
      <c r="AC98" s="39" t="s">
        <v>13</v>
      </c>
      <c r="AD98" s="8"/>
      <c r="AE98" s="716" t="s">
        <v>56</v>
      </c>
      <c r="AF98" s="717"/>
      <c r="AG98" s="717"/>
      <c r="AH98" s="82" t="s">
        <v>58</v>
      </c>
      <c r="AI98" s="5"/>
      <c r="AJ98" s="48" t="s">
        <v>33</v>
      </c>
      <c r="AK98" s="85" t="s">
        <v>27</v>
      </c>
      <c r="AL98" s="48" t="s">
        <v>35</v>
      </c>
      <c r="AM98" s="48" t="s">
        <v>36</v>
      </c>
      <c r="AN98" s="49" t="s">
        <v>40</v>
      </c>
      <c r="AO98" s="20"/>
      <c r="AP98" s="51"/>
      <c r="AQ98" s="52"/>
      <c r="AR98" s="53"/>
      <c r="AS98" s="51" t="s">
        <v>50</v>
      </c>
      <c r="AT98" s="336" t="s">
        <v>434</v>
      </c>
      <c r="AU98" s="53"/>
      <c r="AV98" s="5"/>
      <c r="AW98" s="76" t="s">
        <v>19</v>
      </c>
      <c r="AX98" s="72" t="s">
        <v>19</v>
      </c>
      <c r="AY98" s="49" t="s">
        <v>37</v>
      </c>
      <c r="AZ98" s="49" t="s">
        <v>38</v>
      </c>
      <c r="BA98" s="5"/>
      <c r="BB98" s="4" t="s">
        <v>19</v>
      </c>
      <c r="BC98" s="4" t="s">
        <v>37</v>
      </c>
      <c r="BD98" s="147" t="s">
        <v>38</v>
      </c>
    </row>
    <row r="99" spans="2:56" ht="15.75" thickBot="1">
      <c r="B99" s="62"/>
      <c r="C99" s="63"/>
      <c r="D99" s="64" t="s">
        <v>10</v>
      </c>
      <c r="E99" s="111"/>
      <c r="F99" s="148"/>
      <c r="G99" s="148"/>
      <c r="H99" s="148"/>
      <c r="I99" s="148" t="s">
        <v>8</v>
      </c>
      <c r="J99" s="148"/>
      <c r="K99" s="148"/>
      <c r="L99" s="16"/>
      <c r="M99" s="104" t="s">
        <v>20</v>
      </c>
      <c r="N99" s="148" t="s">
        <v>11</v>
      </c>
      <c r="O99" s="16"/>
      <c r="P99" s="63" t="s">
        <v>10</v>
      </c>
      <c r="Q99" s="111"/>
      <c r="R99" s="63"/>
      <c r="S99" s="149"/>
      <c r="T99" s="63"/>
      <c r="U99" s="63"/>
      <c r="V99" s="63" t="s">
        <v>18</v>
      </c>
      <c r="W99" s="150" t="s">
        <v>22</v>
      </c>
      <c r="X99" s="111"/>
      <c r="Y99" s="151" t="s">
        <v>16</v>
      </c>
      <c r="Z99" s="151" t="s">
        <v>17</v>
      </c>
      <c r="AA99" s="152" t="s">
        <v>25</v>
      </c>
      <c r="AB99" s="79" t="s">
        <v>28</v>
      </c>
      <c r="AC99" s="153"/>
      <c r="AD99" s="111"/>
      <c r="AE99" s="154" t="s">
        <v>16</v>
      </c>
      <c r="AF99" s="155" t="s">
        <v>17</v>
      </c>
      <c r="AG99" s="80" t="s">
        <v>28</v>
      </c>
      <c r="AH99" s="81" t="s">
        <v>28</v>
      </c>
      <c r="AI99" s="156"/>
      <c r="AJ99" s="63" t="s">
        <v>34</v>
      </c>
      <c r="AK99" s="157" t="s">
        <v>34</v>
      </c>
      <c r="AL99" s="63" t="s">
        <v>34</v>
      </c>
      <c r="AM99" s="63" t="s">
        <v>34</v>
      </c>
      <c r="AN99" s="63" t="s">
        <v>34</v>
      </c>
      <c r="AO99" s="111"/>
      <c r="AP99" s="158" t="s">
        <v>70</v>
      </c>
      <c r="AQ99" s="159" t="s">
        <v>69</v>
      </c>
      <c r="AR99" s="160" t="s">
        <v>71</v>
      </c>
      <c r="AS99" s="161" t="s">
        <v>48</v>
      </c>
      <c r="AT99" s="159" t="s">
        <v>47</v>
      </c>
      <c r="AU99" s="160" t="s">
        <v>49</v>
      </c>
      <c r="AV99" s="111"/>
      <c r="AW99" s="162" t="s">
        <v>29</v>
      </c>
      <c r="AX99" s="150" t="s">
        <v>29</v>
      </c>
      <c r="AY99" s="63"/>
      <c r="AZ99" s="63"/>
      <c r="BA99" s="111"/>
      <c r="BB99" s="163">
        <v>1</v>
      </c>
      <c r="BC99" s="164">
        <v>0</v>
      </c>
      <c r="BD99" s="115" t="s">
        <v>41</v>
      </c>
    </row>
    <row r="100" spans="2:56" ht="16.5" thickBot="1">
      <c r="B100" s="17">
        <v>41422</v>
      </c>
      <c r="C100" s="15" t="s">
        <v>0</v>
      </c>
      <c r="D100" s="19">
        <v>8</v>
      </c>
      <c r="E100" s="6"/>
      <c r="F100" s="363">
        <v>2</v>
      </c>
      <c r="G100" s="19">
        <v>0</v>
      </c>
      <c r="H100" s="19">
        <v>0</v>
      </c>
      <c r="I100" s="19">
        <v>0</v>
      </c>
      <c r="J100" s="19">
        <v>0</v>
      </c>
      <c r="K100" s="19">
        <f>SUM(F100:J100)</f>
        <v>2</v>
      </c>
      <c r="L100" s="6"/>
      <c r="M100" s="363">
        <v>0</v>
      </c>
      <c r="N100" s="19">
        <v>1</v>
      </c>
      <c r="O100" s="6"/>
      <c r="P100" s="376">
        <f>D100-(M100+N100)</f>
        <v>7</v>
      </c>
      <c r="Q100" s="6"/>
      <c r="R100" s="375" t="s">
        <v>66</v>
      </c>
      <c r="S100" s="213">
        <v>0.18</v>
      </c>
      <c r="T100" s="213">
        <v>0.18</v>
      </c>
      <c r="U100" s="23">
        <f>S100+T100</f>
        <v>0.36</v>
      </c>
      <c r="V100" s="223">
        <v>85</v>
      </c>
      <c r="W100" s="91">
        <f>P100*V100</f>
        <v>595</v>
      </c>
      <c r="X100" s="6"/>
      <c r="Y100" s="379">
        <v>408</v>
      </c>
      <c r="Z100" s="380">
        <v>408</v>
      </c>
      <c r="AA100" s="380">
        <v>0</v>
      </c>
      <c r="AB100" s="380">
        <v>0</v>
      </c>
      <c r="AC100" s="381">
        <v>408</v>
      </c>
      <c r="AD100" s="197">
        <v>350</v>
      </c>
      <c r="AE100" s="379">
        <v>27</v>
      </c>
      <c r="AF100" s="380">
        <v>27</v>
      </c>
      <c r="AG100" s="380">
        <v>0</v>
      </c>
      <c r="AH100" s="380">
        <v>27</v>
      </c>
      <c r="AI100" s="5"/>
      <c r="AJ100" s="57">
        <f>AC100*U100</f>
        <v>146.88</v>
      </c>
      <c r="AK100" s="171">
        <v>10</v>
      </c>
      <c r="AL100" s="19">
        <v>6.37</v>
      </c>
      <c r="AM100" s="19">
        <v>0</v>
      </c>
      <c r="AN100" s="91">
        <f>AK100+AM100</f>
        <v>10</v>
      </c>
      <c r="AO100" s="338" t="e">
        <f>#REF!</f>
        <v>#REF!</v>
      </c>
      <c r="AP100" s="11">
        <v>0</v>
      </c>
      <c r="AQ100" s="11">
        <v>10</v>
      </c>
      <c r="AR100" s="387">
        <f>100- ((AP100+AQ100)/(AC100*2))*100</f>
        <v>98.774509803921575</v>
      </c>
      <c r="AS100" s="388">
        <v>366.32</v>
      </c>
      <c r="AT100" s="172">
        <f>AJ100+AK100+AL100+AM100</f>
        <v>163.25</v>
      </c>
      <c r="AU100" s="172">
        <f>AS100-AT100</f>
        <v>203.07</v>
      </c>
      <c r="AV100" s="5"/>
      <c r="AW100" s="57">
        <f>(AC100/W100)*100</f>
        <v>68.571428571428569</v>
      </c>
      <c r="AX100" s="19" t="s">
        <v>59</v>
      </c>
      <c r="AY100" s="91">
        <f>(AK100/(AJ100+AK100))*100</f>
        <v>6.3742988271290155</v>
      </c>
      <c r="AZ100" s="19">
        <f>(AN100/AJ100)*100</f>
        <v>6.8082788671023966</v>
      </c>
      <c r="BA100" s="6"/>
      <c r="BB100" s="363" t="s">
        <v>114</v>
      </c>
      <c r="BC100" s="19" t="s">
        <v>76</v>
      </c>
      <c r="BD100" s="19" t="s">
        <v>76</v>
      </c>
    </row>
    <row r="101" spans="2:56" ht="15.75">
      <c r="B101" s="374" t="s">
        <v>153</v>
      </c>
      <c r="C101" s="2"/>
      <c r="D101" s="2"/>
      <c r="E101" s="6"/>
      <c r="F101" s="375"/>
      <c r="G101" s="2"/>
      <c r="H101" s="2"/>
      <c r="I101" s="2"/>
      <c r="J101" s="2"/>
      <c r="K101" s="2"/>
      <c r="L101" s="6"/>
      <c r="M101" s="375"/>
      <c r="N101" s="2"/>
      <c r="O101" s="6"/>
      <c r="P101" s="520">
        <f>D100-M100-N100-K100</f>
        <v>5</v>
      </c>
      <c r="Q101" s="6"/>
      <c r="R101" s="375"/>
      <c r="S101" s="213"/>
      <c r="T101" s="213"/>
      <c r="U101" s="23"/>
      <c r="V101" s="223"/>
      <c r="W101" s="517">
        <f>(P100-K100)*V100</f>
        <v>425</v>
      </c>
      <c r="X101" s="289"/>
      <c r="Y101" s="382"/>
      <c r="Z101" s="383"/>
      <c r="AA101" s="383"/>
      <c r="AB101" s="383"/>
      <c r="AC101" s="384"/>
      <c r="AD101" s="122"/>
      <c r="AE101" s="382"/>
      <c r="AF101" s="383"/>
      <c r="AG101" s="383"/>
      <c r="AH101" s="383"/>
      <c r="AI101" s="20"/>
      <c r="AJ101" s="436"/>
      <c r="AK101" s="386"/>
      <c r="AL101" s="378"/>
      <c r="AM101" s="378"/>
      <c r="AN101" s="378"/>
      <c r="AO101" s="289"/>
      <c r="AP101" s="347"/>
      <c r="AQ101" s="347"/>
      <c r="AR101" s="373"/>
      <c r="AS101" s="389"/>
      <c r="AT101" s="386"/>
      <c r="AU101" s="386"/>
      <c r="AV101" s="20"/>
      <c r="AW101" s="518">
        <f>((AC100+AC101)/W101)*100</f>
        <v>96</v>
      </c>
      <c r="AX101" s="378"/>
      <c r="AY101" s="378"/>
      <c r="AZ101" s="378"/>
      <c r="BA101" s="289"/>
      <c r="BB101" s="375"/>
      <c r="BC101" s="2"/>
      <c r="BD101" s="2"/>
    </row>
    <row r="102" spans="2:56" ht="15.75" thickBot="1"/>
    <row r="103" spans="2:56" ht="16.5" thickBot="1">
      <c r="B103" s="17">
        <v>41422</v>
      </c>
      <c r="C103" s="15" t="s">
        <v>1</v>
      </c>
      <c r="D103" s="19">
        <v>7.5</v>
      </c>
      <c r="E103" s="6"/>
      <c r="F103" s="363">
        <v>2</v>
      </c>
      <c r="G103" s="19">
        <v>0</v>
      </c>
      <c r="H103" s="19">
        <v>0</v>
      </c>
      <c r="I103" s="19">
        <v>0</v>
      </c>
      <c r="J103" s="19">
        <v>0</v>
      </c>
      <c r="K103" s="19">
        <f>SUM(F103:J103)</f>
        <v>2</v>
      </c>
      <c r="L103" s="6"/>
      <c r="M103" s="363">
        <v>2.5</v>
      </c>
      <c r="N103" s="19">
        <v>0</v>
      </c>
      <c r="O103" s="6"/>
      <c r="P103" s="376">
        <f>D103-(M103+N103)</f>
        <v>5</v>
      </c>
      <c r="Q103" s="6"/>
      <c r="R103" s="375" t="s">
        <v>66</v>
      </c>
      <c r="S103" s="213">
        <v>0.18</v>
      </c>
      <c r="T103" s="213">
        <v>0.18</v>
      </c>
      <c r="U103" s="23">
        <f>S103+T103</f>
        <v>0.36</v>
      </c>
      <c r="V103" s="223">
        <v>85</v>
      </c>
      <c r="W103" s="91">
        <f>P103*V103</f>
        <v>425</v>
      </c>
      <c r="X103" s="6"/>
      <c r="Y103" s="379">
        <v>210</v>
      </c>
      <c r="Z103" s="380">
        <v>210</v>
      </c>
      <c r="AA103" s="380">
        <v>0</v>
      </c>
      <c r="AB103" s="380">
        <v>0</v>
      </c>
      <c r="AC103" s="381">
        <v>210</v>
      </c>
      <c r="AD103" s="197">
        <v>350</v>
      </c>
      <c r="AE103" s="379">
        <v>6</v>
      </c>
      <c r="AF103" s="380">
        <v>6</v>
      </c>
      <c r="AG103" s="380">
        <v>0</v>
      </c>
      <c r="AH103" s="380">
        <v>6</v>
      </c>
      <c r="AI103" s="5"/>
      <c r="AJ103" s="57">
        <f>AC103*U103</f>
        <v>75.599999999999994</v>
      </c>
      <c r="AK103" s="171">
        <v>2.2000000000000002</v>
      </c>
      <c r="AL103" s="19">
        <v>3.3</v>
      </c>
      <c r="AM103" s="19">
        <v>0</v>
      </c>
      <c r="AN103" s="91">
        <f>AK103+AM103</f>
        <v>2.2000000000000002</v>
      </c>
      <c r="AO103" s="338" t="e">
        <f>#REF!</f>
        <v>#REF!</v>
      </c>
      <c r="AP103" s="11">
        <v>0</v>
      </c>
      <c r="AQ103" s="11">
        <v>10</v>
      </c>
      <c r="AR103" s="387">
        <f>100- ((AP103+AQ103)/(AC103*2))*100</f>
        <v>97.61904761904762</v>
      </c>
      <c r="AS103" s="388">
        <f>AU100</f>
        <v>203.07</v>
      </c>
      <c r="AT103" s="172">
        <f>AJ103+AK103+AL103+AM103</f>
        <v>81.099999999999994</v>
      </c>
      <c r="AU103" s="172">
        <f>AS103-AT103</f>
        <v>121.97</v>
      </c>
      <c r="AV103" s="5"/>
      <c r="AW103" s="57">
        <f>(AC103/W103)*100</f>
        <v>49.411764705882355</v>
      </c>
      <c r="AX103" s="19" t="s">
        <v>59</v>
      </c>
      <c r="AY103" s="91">
        <f>(AK103/(AJ103+AK103))*100</f>
        <v>2.8277634961439588</v>
      </c>
      <c r="AZ103" s="19">
        <f>(AN103/AJ103)*100</f>
        <v>2.9100529100529107</v>
      </c>
      <c r="BA103" s="6"/>
      <c r="BB103" s="363" t="s">
        <v>114</v>
      </c>
      <c r="BC103" s="19" t="s">
        <v>76</v>
      </c>
      <c r="BD103" s="19" t="s">
        <v>76</v>
      </c>
    </row>
    <row r="104" spans="2:56" ht="15.75">
      <c r="B104" s="374" t="s">
        <v>137</v>
      </c>
      <c r="C104" s="2"/>
      <c r="D104" s="2"/>
      <c r="E104" s="6"/>
      <c r="F104" s="375"/>
      <c r="G104" s="2"/>
      <c r="H104" s="2"/>
      <c r="I104" s="2"/>
      <c r="J104" s="2"/>
      <c r="K104" s="2"/>
      <c r="L104" s="6"/>
      <c r="M104" s="375"/>
      <c r="N104" s="2"/>
      <c r="O104" s="6"/>
      <c r="P104" s="520">
        <f>D103-M103-N103-K103</f>
        <v>3</v>
      </c>
      <c r="Q104" s="6"/>
      <c r="R104" s="375"/>
      <c r="S104" s="213"/>
      <c r="T104" s="213"/>
      <c r="U104" s="23"/>
      <c r="V104" s="223"/>
      <c r="W104" s="517">
        <f>(P103-K103)*V103</f>
        <v>255</v>
      </c>
      <c r="X104" s="289"/>
      <c r="Y104" s="382"/>
      <c r="Z104" s="383"/>
      <c r="AA104" s="383"/>
      <c r="AB104" s="383"/>
      <c r="AC104" s="384"/>
      <c r="AD104" s="122"/>
      <c r="AE104" s="382"/>
      <c r="AF104" s="383"/>
      <c r="AG104" s="383"/>
      <c r="AH104" s="383"/>
      <c r="AI104" s="20"/>
      <c r="AJ104" s="436"/>
      <c r="AK104" s="386"/>
      <c r="AL104" s="378"/>
      <c r="AM104" s="378"/>
      <c r="AN104" s="378"/>
      <c r="AO104" s="289"/>
      <c r="AP104" s="347"/>
      <c r="AQ104" s="347"/>
      <c r="AR104" s="373"/>
      <c r="AS104" s="389"/>
      <c r="AT104" s="386"/>
      <c r="AU104" s="386"/>
      <c r="AV104" s="20"/>
      <c r="AW104" s="518">
        <f>((AC103+AC104)/W104)*100</f>
        <v>82.35294117647058</v>
      </c>
      <c r="AX104" s="378"/>
      <c r="AY104" s="378"/>
      <c r="AZ104" s="378"/>
      <c r="BA104" s="289"/>
      <c r="BB104" s="375"/>
      <c r="BC104" s="2"/>
      <c r="BD104" s="2"/>
    </row>
    <row r="105" spans="2:56" ht="15.75" thickBot="1"/>
    <row r="106" spans="2:56">
      <c r="B106" s="57" t="s">
        <v>42</v>
      </c>
      <c r="C106" s="58" t="s">
        <v>2</v>
      </c>
      <c r="D106" s="59" t="s">
        <v>2</v>
      </c>
      <c r="E106" s="136"/>
      <c r="F106" s="718" t="s">
        <v>14</v>
      </c>
      <c r="G106" s="719"/>
      <c r="H106" s="719"/>
      <c r="I106" s="719"/>
      <c r="J106" s="719"/>
      <c r="K106" s="720"/>
      <c r="L106" s="19"/>
      <c r="M106" s="721" t="s">
        <v>43</v>
      </c>
      <c r="N106" s="722"/>
      <c r="O106" s="19"/>
      <c r="P106" s="91" t="s">
        <v>12</v>
      </c>
      <c r="Q106" s="136"/>
      <c r="R106" s="91" t="s">
        <v>24</v>
      </c>
      <c r="S106" s="718" t="s">
        <v>44</v>
      </c>
      <c r="T106" s="719"/>
      <c r="U106" s="720"/>
      <c r="V106" s="91" t="s">
        <v>39</v>
      </c>
      <c r="W106" s="137" t="s">
        <v>19</v>
      </c>
      <c r="X106" s="136" t="s">
        <v>10</v>
      </c>
      <c r="Y106" s="723" t="s">
        <v>15</v>
      </c>
      <c r="Z106" s="724"/>
      <c r="AA106" s="724"/>
      <c r="AB106" s="724"/>
      <c r="AC106" s="138" t="s">
        <v>19</v>
      </c>
      <c r="AD106" s="139"/>
      <c r="AE106" s="725" t="s">
        <v>55</v>
      </c>
      <c r="AF106" s="726"/>
      <c r="AG106" s="726"/>
      <c r="AH106" s="140" t="s">
        <v>57</v>
      </c>
      <c r="AI106" s="136"/>
      <c r="AJ106" s="141" t="s">
        <v>51</v>
      </c>
      <c r="AK106" s="142"/>
      <c r="AL106" s="143"/>
      <c r="AM106" s="144"/>
      <c r="AN106" s="91" t="s">
        <v>13</v>
      </c>
      <c r="AO106" s="136"/>
      <c r="AP106" s="743" t="s">
        <v>68</v>
      </c>
      <c r="AQ106" s="744"/>
      <c r="AR106" s="745"/>
      <c r="AS106" s="743" t="s">
        <v>52</v>
      </c>
      <c r="AT106" s="744"/>
      <c r="AU106" s="745"/>
      <c r="AV106" s="136"/>
      <c r="AW106" s="145" t="s">
        <v>32</v>
      </c>
      <c r="AX106" s="137" t="s">
        <v>32</v>
      </c>
      <c r="AY106" s="91" t="s">
        <v>29</v>
      </c>
      <c r="AZ106" s="91" t="s">
        <v>29</v>
      </c>
      <c r="BA106" s="136"/>
      <c r="BB106" s="19" t="s">
        <v>32</v>
      </c>
      <c r="BC106" s="19" t="s">
        <v>10</v>
      </c>
      <c r="BD106" s="146" t="s">
        <v>10</v>
      </c>
    </row>
    <row r="107" spans="2:56" ht="15.75" thickBot="1">
      <c r="B107" s="60" t="s">
        <v>10</v>
      </c>
      <c r="C107" s="49" t="s">
        <v>10</v>
      </c>
      <c r="D107" s="61" t="s">
        <v>12</v>
      </c>
      <c r="E107" s="5"/>
      <c r="F107" s="65" t="s">
        <v>4</v>
      </c>
      <c r="G107" s="65" t="s">
        <v>5</v>
      </c>
      <c r="H107" s="65" t="s">
        <v>6</v>
      </c>
      <c r="I107" s="65" t="s">
        <v>7</v>
      </c>
      <c r="J107" s="65" t="s">
        <v>9</v>
      </c>
      <c r="K107" s="65" t="s">
        <v>13</v>
      </c>
      <c r="L107" s="4"/>
      <c r="M107" s="67" t="s">
        <v>12</v>
      </c>
      <c r="N107" s="68" t="s">
        <v>46</v>
      </c>
      <c r="O107" s="3"/>
      <c r="P107" s="49" t="s">
        <v>3</v>
      </c>
      <c r="Q107" s="5"/>
      <c r="R107" s="49" t="s">
        <v>23</v>
      </c>
      <c r="S107" s="53" t="s">
        <v>16</v>
      </c>
      <c r="T107" s="49" t="s">
        <v>17</v>
      </c>
      <c r="U107" s="49" t="s">
        <v>45</v>
      </c>
      <c r="V107" s="49" t="s">
        <v>63</v>
      </c>
      <c r="W107" s="72" t="s">
        <v>21</v>
      </c>
      <c r="X107" s="5" t="s">
        <v>10</v>
      </c>
      <c r="Y107" s="713" t="s">
        <v>26</v>
      </c>
      <c r="Z107" s="714"/>
      <c r="AA107" s="714"/>
      <c r="AB107" s="715"/>
      <c r="AC107" s="39" t="s">
        <v>13</v>
      </c>
      <c r="AD107" s="8"/>
      <c r="AE107" s="716" t="s">
        <v>56</v>
      </c>
      <c r="AF107" s="717"/>
      <c r="AG107" s="717"/>
      <c r="AH107" s="82" t="s">
        <v>58</v>
      </c>
      <c r="AI107" s="5"/>
      <c r="AJ107" s="48" t="s">
        <v>33</v>
      </c>
      <c r="AK107" s="85" t="s">
        <v>27</v>
      </c>
      <c r="AL107" s="48" t="s">
        <v>35</v>
      </c>
      <c r="AM107" s="48" t="s">
        <v>36</v>
      </c>
      <c r="AN107" s="49" t="s">
        <v>40</v>
      </c>
      <c r="AO107" s="20"/>
      <c r="AP107" s="51"/>
      <c r="AQ107" s="52"/>
      <c r="AR107" s="53"/>
      <c r="AS107" s="51" t="s">
        <v>50</v>
      </c>
      <c r="AT107" s="336" t="s">
        <v>443</v>
      </c>
      <c r="AU107" s="53"/>
      <c r="AV107" s="5"/>
      <c r="AW107" s="76" t="s">
        <v>19</v>
      </c>
      <c r="AX107" s="72" t="s">
        <v>19</v>
      </c>
      <c r="AY107" s="49" t="s">
        <v>37</v>
      </c>
      <c r="AZ107" s="49" t="s">
        <v>38</v>
      </c>
      <c r="BA107" s="5"/>
      <c r="BB107" s="4" t="s">
        <v>19</v>
      </c>
      <c r="BC107" s="4" t="s">
        <v>37</v>
      </c>
      <c r="BD107" s="147" t="s">
        <v>38</v>
      </c>
    </row>
    <row r="108" spans="2:56" ht="15.75" thickBot="1">
      <c r="B108" s="62"/>
      <c r="C108" s="63"/>
      <c r="D108" s="64" t="s">
        <v>10</v>
      </c>
      <c r="E108" s="111"/>
      <c r="F108" s="148"/>
      <c r="G108" s="148"/>
      <c r="H108" s="148"/>
      <c r="I108" s="148" t="s">
        <v>8</v>
      </c>
      <c r="J108" s="148"/>
      <c r="K108" s="148"/>
      <c r="L108" s="16"/>
      <c r="M108" s="104" t="s">
        <v>20</v>
      </c>
      <c r="N108" s="148" t="s">
        <v>11</v>
      </c>
      <c r="O108" s="16"/>
      <c r="P108" s="63" t="s">
        <v>10</v>
      </c>
      <c r="Q108" s="111"/>
      <c r="R108" s="63"/>
      <c r="S108" s="149"/>
      <c r="T108" s="63"/>
      <c r="U108" s="63"/>
      <c r="V108" s="63" t="s">
        <v>18</v>
      </c>
      <c r="W108" s="150" t="s">
        <v>22</v>
      </c>
      <c r="X108" s="111"/>
      <c r="Y108" s="151" t="s">
        <v>16</v>
      </c>
      <c r="Z108" s="151" t="s">
        <v>17</v>
      </c>
      <c r="AA108" s="152" t="s">
        <v>25</v>
      </c>
      <c r="AB108" s="79" t="s">
        <v>28</v>
      </c>
      <c r="AC108" s="153"/>
      <c r="AD108" s="111"/>
      <c r="AE108" s="154" t="s">
        <v>16</v>
      </c>
      <c r="AF108" s="155" t="s">
        <v>17</v>
      </c>
      <c r="AG108" s="80" t="s">
        <v>28</v>
      </c>
      <c r="AH108" s="81" t="s">
        <v>28</v>
      </c>
      <c r="AI108" s="156"/>
      <c r="AJ108" s="63" t="s">
        <v>34</v>
      </c>
      <c r="AK108" s="157" t="s">
        <v>34</v>
      </c>
      <c r="AL108" s="63" t="s">
        <v>34</v>
      </c>
      <c r="AM108" s="63" t="s">
        <v>34</v>
      </c>
      <c r="AN108" s="63" t="s">
        <v>34</v>
      </c>
      <c r="AO108" s="111"/>
      <c r="AP108" s="158" t="s">
        <v>70</v>
      </c>
      <c r="AQ108" s="159" t="s">
        <v>69</v>
      </c>
      <c r="AR108" s="160" t="s">
        <v>71</v>
      </c>
      <c r="AS108" s="161" t="s">
        <v>48</v>
      </c>
      <c r="AT108" s="159" t="s">
        <v>47</v>
      </c>
      <c r="AU108" s="160" t="s">
        <v>49</v>
      </c>
      <c r="AV108" s="111"/>
      <c r="AW108" s="162" t="s">
        <v>29</v>
      </c>
      <c r="AX108" s="150" t="s">
        <v>29</v>
      </c>
      <c r="AY108" s="63"/>
      <c r="AZ108" s="63"/>
      <c r="BA108" s="111"/>
      <c r="BB108" s="163">
        <v>1</v>
      </c>
      <c r="BC108" s="164">
        <v>0</v>
      </c>
      <c r="BD108" s="115" t="s">
        <v>41</v>
      </c>
    </row>
    <row r="109" spans="2:56" ht="16.5" thickBot="1">
      <c r="B109" s="17">
        <v>41423</v>
      </c>
      <c r="C109" s="15" t="s">
        <v>0</v>
      </c>
      <c r="D109" s="19">
        <v>8</v>
      </c>
      <c r="E109" s="6"/>
      <c r="F109" s="363">
        <v>0</v>
      </c>
      <c r="G109" s="19">
        <v>0</v>
      </c>
      <c r="H109" s="19">
        <v>0</v>
      </c>
      <c r="I109" s="19">
        <v>0</v>
      </c>
      <c r="J109" s="19">
        <v>1.5</v>
      </c>
      <c r="K109" s="19">
        <f>SUM(F109:J109)</f>
        <v>1.5</v>
      </c>
      <c r="L109" s="6"/>
      <c r="M109" s="363">
        <v>0</v>
      </c>
      <c r="N109" s="19">
        <v>1.5</v>
      </c>
      <c r="O109" s="6"/>
      <c r="P109" s="376">
        <f>D109-(M109+N109)</f>
        <v>6.5</v>
      </c>
      <c r="Q109" s="6"/>
      <c r="R109" s="375" t="s">
        <v>111</v>
      </c>
      <c r="S109" s="213">
        <v>0.11799999999999999</v>
      </c>
      <c r="T109" s="213">
        <v>0.12</v>
      </c>
      <c r="U109" s="23">
        <f>S109+T109</f>
        <v>0.23799999999999999</v>
      </c>
      <c r="V109" s="223">
        <v>70</v>
      </c>
      <c r="W109" s="91">
        <f>P109*V109</f>
        <v>455</v>
      </c>
      <c r="X109" s="6"/>
      <c r="Y109" s="379">
        <v>275</v>
      </c>
      <c r="Z109" s="380">
        <v>275</v>
      </c>
      <c r="AA109" s="380">
        <v>0</v>
      </c>
      <c r="AB109" s="380">
        <v>0</v>
      </c>
      <c r="AC109" s="381">
        <v>275</v>
      </c>
      <c r="AD109" s="197">
        <v>350</v>
      </c>
      <c r="AE109" s="379">
        <v>50</v>
      </c>
      <c r="AF109" s="380">
        <v>50</v>
      </c>
      <c r="AG109" s="380">
        <v>0</v>
      </c>
      <c r="AH109" s="380">
        <v>50</v>
      </c>
      <c r="AI109" s="5"/>
      <c r="AJ109" s="57">
        <f>AC109*U109</f>
        <v>65.45</v>
      </c>
      <c r="AK109" s="171">
        <v>12</v>
      </c>
      <c r="AL109" s="19">
        <v>3</v>
      </c>
      <c r="AM109" s="19">
        <v>0</v>
      </c>
      <c r="AN109" s="91">
        <f>AK109+AM109</f>
        <v>12</v>
      </c>
      <c r="AO109" s="338" t="e">
        <f>#REF!</f>
        <v>#REF!</v>
      </c>
      <c r="AP109" s="11">
        <v>0</v>
      </c>
      <c r="AQ109" s="11">
        <v>10</v>
      </c>
      <c r="AR109" s="387">
        <f>100- ((AP109+AQ109)/(AC109*2))*100</f>
        <v>98.181818181818187</v>
      </c>
      <c r="AS109" s="388">
        <f>AU94</f>
        <v>225.40000000000006</v>
      </c>
      <c r="AT109" s="172">
        <f>AJ109+AK109+AL109+AM109</f>
        <v>80.45</v>
      </c>
      <c r="AU109" s="172">
        <f>AS109-AT109</f>
        <v>144.95000000000005</v>
      </c>
      <c r="AV109" s="5"/>
      <c r="AW109" s="57">
        <f>(AC109/W109)*100</f>
        <v>60.439560439560438</v>
      </c>
      <c r="AX109" s="19" t="s">
        <v>59</v>
      </c>
      <c r="AY109" s="91">
        <f>(AK109/(AJ109+AK109))*100</f>
        <v>15.493867010974821</v>
      </c>
      <c r="AZ109" s="19">
        <f>(AN109/AJ109)*100</f>
        <v>18.334606569900686</v>
      </c>
      <c r="BA109" s="6"/>
      <c r="BB109" s="363" t="s">
        <v>114</v>
      </c>
      <c r="BC109" s="19" t="s">
        <v>76</v>
      </c>
      <c r="BD109" s="19" t="s">
        <v>76</v>
      </c>
    </row>
    <row r="110" spans="2:56" ht="15.75">
      <c r="B110" s="374" t="s">
        <v>153</v>
      </c>
      <c r="C110" s="2"/>
      <c r="D110" s="2"/>
      <c r="E110" s="6"/>
      <c r="F110" s="375"/>
      <c r="G110" s="2"/>
      <c r="H110" s="2"/>
      <c r="I110" s="2"/>
      <c r="J110" s="2"/>
      <c r="K110" s="2"/>
      <c r="L110" s="6"/>
      <c r="M110" s="375"/>
      <c r="N110" s="2"/>
      <c r="O110" s="6"/>
      <c r="P110" s="520">
        <f>D109-M109-N109-K109</f>
        <v>5</v>
      </c>
      <c r="Q110" s="6"/>
      <c r="R110" s="375"/>
      <c r="S110" s="213"/>
      <c r="T110" s="213"/>
      <c r="U110" s="23"/>
      <c r="V110" s="223"/>
      <c r="W110" s="517">
        <f>(P109-K109)*V109</f>
        <v>350</v>
      </c>
      <c r="X110" s="289"/>
      <c r="Y110" s="382"/>
      <c r="Z110" s="383"/>
      <c r="AA110" s="383"/>
      <c r="AB110" s="383"/>
      <c r="AC110" s="384"/>
      <c r="AD110" s="122"/>
      <c r="AE110" s="382"/>
      <c r="AF110" s="383"/>
      <c r="AG110" s="383"/>
      <c r="AH110" s="383"/>
      <c r="AI110" s="20"/>
      <c r="AJ110" s="436"/>
      <c r="AK110" s="386"/>
      <c r="AL110" s="378"/>
      <c r="AM110" s="378"/>
      <c r="AN110" s="378"/>
      <c r="AO110" s="289"/>
      <c r="AP110" s="347"/>
      <c r="AQ110" s="347"/>
      <c r="AR110" s="373"/>
      <c r="AS110" s="389"/>
      <c r="AT110" s="386"/>
      <c r="AU110" s="386"/>
      <c r="AV110" s="20"/>
      <c r="AW110" s="518">
        <f>((AC109+AC110)/W110)*100</f>
        <v>78.571428571428569</v>
      </c>
      <c r="AX110" s="378"/>
      <c r="AY110" s="378"/>
      <c r="AZ110" s="378"/>
      <c r="BA110" s="289"/>
      <c r="BB110" s="375"/>
      <c r="BC110" s="2"/>
      <c r="BD110" s="2"/>
    </row>
    <row r="111" spans="2:56" ht="15.75" thickBot="1"/>
    <row r="112" spans="2:56" ht="16.5" thickBot="1">
      <c r="B112" s="17">
        <v>41423</v>
      </c>
      <c r="C112" s="15" t="s">
        <v>1</v>
      </c>
      <c r="D112" s="19">
        <v>7.5</v>
      </c>
      <c r="E112" s="6"/>
      <c r="F112" s="363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f>SUM(F112:J112)</f>
        <v>0</v>
      </c>
      <c r="L112" s="6"/>
      <c r="M112" s="363">
        <v>2.5</v>
      </c>
      <c r="N112" s="19">
        <v>0</v>
      </c>
      <c r="O112" s="6"/>
      <c r="P112" s="376">
        <f>D112-(M112+N112)</f>
        <v>5</v>
      </c>
      <c r="Q112" s="6"/>
      <c r="R112" s="375" t="s">
        <v>111</v>
      </c>
      <c r="S112" s="213">
        <v>0.11799999999999999</v>
      </c>
      <c r="T112" s="213">
        <v>0.12</v>
      </c>
      <c r="U112" s="23">
        <f>S112+T112</f>
        <v>0.23799999999999999</v>
      </c>
      <c r="V112" s="223">
        <v>70</v>
      </c>
      <c r="W112" s="91">
        <f>P112*V112</f>
        <v>350</v>
      </c>
      <c r="X112" s="6"/>
      <c r="Y112" s="379">
        <v>464</v>
      </c>
      <c r="Z112" s="380">
        <v>464</v>
      </c>
      <c r="AA112" s="380">
        <v>0</v>
      </c>
      <c r="AB112" s="380">
        <v>0</v>
      </c>
      <c r="AC112" s="381">
        <v>464</v>
      </c>
      <c r="AD112" s="197">
        <v>350</v>
      </c>
      <c r="AE112" s="379">
        <v>5</v>
      </c>
      <c r="AF112" s="380">
        <v>5</v>
      </c>
      <c r="AG112" s="380">
        <v>0</v>
      </c>
      <c r="AH112" s="380">
        <v>5</v>
      </c>
      <c r="AI112" s="5"/>
      <c r="AJ112" s="57">
        <f>AC112*U112</f>
        <v>110.43199999999999</v>
      </c>
      <c r="AK112" s="171">
        <v>1.3</v>
      </c>
      <c r="AL112" s="19">
        <v>3</v>
      </c>
      <c r="AM112" s="19">
        <v>0</v>
      </c>
      <c r="AN112" s="91">
        <f>AK112+AM112</f>
        <v>1.3</v>
      </c>
      <c r="AO112" s="338" t="e">
        <f>#REF!</f>
        <v>#REF!</v>
      </c>
      <c r="AP112" s="11">
        <v>0</v>
      </c>
      <c r="AQ112" s="11">
        <v>10</v>
      </c>
      <c r="AR112" s="387">
        <f>100- ((AP112+AQ112)/(AC112*2))*100</f>
        <v>98.922413793103445</v>
      </c>
      <c r="AS112" s="388">
        <f>AU109</f>
        <v>144.95000000000005</v>
      </c>
      <c r="AT112" s="172">
        <f>AJ112+AK112+AL112+AM112</f>
        <v>114.73199999999999</v>
      </c>
      <c r="AU112" s="172">
        <f>AS112-AT112</f>
        <v>30.21800000000006</v>
      </c>
      <c r="AV112" s="5"/>
      <c r="AW112" s="57">
        <f>(AC112/W112)*100</f>
        <v>132.57142857142856</v>
      </c>
      <c r="AX112" s="19" t="s">
        <v>59</v>
      </c>
      <c r="AY112" s="91">
        <f>(AK112/(AJ112+AK112))*100</f>
        <v>1.1634983711022806</v>
      </c>
      <c r="AZ112" s="19">
        <f>(AN112/AJ112)*100</f>
        <v>1.1771950159374096</v>
      </c>
      <c r="BA112" s="6"/>
      <c r="BB112" s="363" t="s">
        <v>97</v>
      </c>
      <c r="BC112" s="19" t="s">
        <v>76</v>
      </c>
      <c r="BD112" s="19" t="s">
        <v>97</v>
      </c>
    </row>
    <row r="113" spans="2:56" ht="15.75">
      <c r="B113" s="374" t="s">
        <v>137</v>
      </c>
      <c r="C113" s="2"/>
      <c r="D113" s="2"/>
      <c r="E113" s="6"/>
      <c r="F113" s="375"/>
      <c r="G113" s="2"/>
      <c r="H113" s="2"/>
      <c r="I113" s="2"/>
      <c r="J113" s="2"/>
      <c r="K113" s="2"/>
      <c r="L113" s="6"/>
      <c r="M113" s="375"/>
      <c r="N113" s="2"/>
      <c r="O113" s="6"/>
      <c r="P113" s="520">
        <f>D112-M112-N112-K112</f>
        <v>5</v>
      </c>
      <c r="Q113" s="6"/>
      <c r="R113" s="375"/>
      <c r="S113" s="213"/>
      <c r="T113" s="213"/>
      <c r="U113" s="23"/>
      <c r="V113" s="223"/>
      <c r="W113" s="517">
        <f>(P112-K112)*V112</f>
        <v>350</v>
      </c>
      <c r="X113" s="289"/>
      <c r="Y113" s="382"/>
      <c r="Z113" s="383"/>
      <c r="AA113" s="383"/>
      <c r="AB113" s="383"/>
      <c r="AC113" s="384"/>
      <c r="AD113" s="122"/>
      <c r="AE113" s="382"/>
      <c r="AF113" s="383"/>
      <c r="AG113" s="383"/>
      <c r="AH113" s="383"/>
      <c r="AI113" s="20"/>
      <c r="AJ113" s="436"/>
      <c r="AK113" s="386"/>
      <c r="AL113" s="378"/>
      <c r="AM113" s="378"/>
      <c r="AN113" s="378"/>
      <c r="AO113" s="289"/>
      <c r="AP113" s="347"/>
      <c r="AQ113" s="347"/>
      <c r="AR113" s="373"/>
      <c r="AS113" s="389"/>
      <c r="AT113" s="386"/>
      <c r="AU113" s="386"/>
      <c r="AV113" s="20"/>
      <c r="AW113" s="518">
        <f>((AC112+AC113)/W113)*100</f>
        <v>132.57142857142856</v>
      </c>
      <c r="AX113" s="378"/>
      <c r="AY113" s="378"/>
      <c r="AZ113" s="378"/>
      <c r="BA113" s="289"/>
      <c r="BB113" s="375"/>
      <c r="BC113" s="2"/>
      <c r="BD113" s="2"/>
    </row>
    <row r="114" spans="2:56" ht="15.75" thickBot="1"/>
    <row r="115" spans="2:56">
      <c r="B115" s="57" t="s">
        <v>42</v>
      </c>
      <c r="C115" s="58" t="s">
        <v>2</v>
      </c>
      <c r="D115" s="59" t="s">
        <v>2</v>
      </c>
      <c r="E115" s="136"/>
      <c r="F115" s="718" t="s">
        <v>14</v>
      </c>
      <c r="G115" s="719"/>
      <c r="H115" s="719"/>
      <c r="I115" s="719"/>
      <c r="J115" s="719"/>
      <c r="K115" s="720"/>
      <c r="L115" s="19"/>
      <c r="M115" s="721" t="s">
        <v>43</v>
      </c>
      <c r="N115" s="722"/>
      <c r="O115" s="19"/>
      <c r="P115" s="91" t="s">
        <v>12</v>
      </c>
      <c r="Q115" s="136"/>
      <c r="R115" s="91" t="s">
        <v>24</v>
      </c>
      <c r="S115" s="718" t="s">
        <v>44</v>
      </c>
      <c r="T115" s="719"/>
      <c r="U115" s="720"/>
      <c r="V115" s="91" t="s">
        <v>39</v>
      </c>
      <c r="W115" s="137" t="s">
        <v>19</v>
      </c>
      <c r="X115" s="136" t="s">
        <v>10</v>
      </c>
      <c r="Y115" s="723" t="s">
        <v>15</v>
      </c>
      <c r="Z115" s="724"/>
      <c r="AA115" s="724"/>
      <c r="AB115" s="724"/>
      <c r="AC115" s="138" t="s">
        <v>19</v>
      </c>
      <c r="AD115" s="139"/>
      <c r="AE115" s="725" t="s">
        <v>55</v>
      </c>
      <c r="AF115" s="726"/>
      <c r="AG115" s="726"/>
      <c r="AH115" s="140" t="s">
        <v>57</v>
      </c>
      <c r="AI115" s="136"/>
      <c r="AJ115" s="141" t="s">
        <v>51</v>
      </c>
      <c r="AK115" s="142"/>
      <c r="AL115" s="143"/>
      <c r="AM115" s="144"/>
      <c r="AN115" s="91" t="s">
        <v>13</v>
      </c>
      <c r="AO115" s="136"/>
      <c r="AP115" s="743" t="s">
        <v>68</v>
      </c>
      <c r="AQ115" s="744"/>
      <c r="AR115" s="745"/>
      <c r="AS115" s="743" t="s">
        <v>52</v>
      </c>
      <c r="AT115" s="744"/>
      <c r="AU115" s="745"/>
      <c r="AV115" s="136"/>
      <c r="AW115" s="145" t="s">
        <v>32</v>
      </c>
      <c r="AX115" s="137" t="s">
        <v>32</v>
      </c>
      <c r="AY115" s="91" t="s">
        <v>29</v>
      </c>
      <c r="AZ115" s="91" t="s">
        <v>29</v>
      </c>
      <c r="BA115" s="136"/>
      <c r="BB115" s="19" t="s">
        <v>32</v>
      </c>
      <c r="BC115" s="19" t="s">
        <v>10</v>
      </c>
      <c r="BD115" s="146" t="s">
        <v>10</v>
      </c>
    </row>
    <row r="116" spans="2:56" ht="15.75" thickBot="1">
      <c r="B116" s="60" t="s">
        <v>10</v>
      </c>
      <c r="C116" s="49" t="s">
        <v>10</v>
      </c>
      <c r="D116" s="61" t="s">
        <v>12</v>
      </c>
      <c r="E116" s="5"/>
      <c r="F116" s="65" t="s">
        <v>4</v>
      </c>
      <c r="G116" s="65" t="s">
        <v>5</v>
      </c>
      <c r="H116" s="65" t="s">
        <v>6</v>
      </c>
      <c r="I116" s="65" t="s">
        <v>7</v>
      </c>
      <c r="J116" s="65" t="s">
        <v>9</v>
      </c>
      <c r="K116" s="65" t="s">
        <v>13</v>
      </c>
      <c r="L116" s="4"/>
      <c r="M116" s="67" t="s">
        <v>12</v>
      </c>
      <c r="N116" s="68" t="s">
        <v>46</v>
      </c>
      <c r="O116" s="3"/>
      <c r="P116" s="49" t="s">
        <v>3</v>
      </c>
      <c r="Q116" s="5"/>
      <c r="R116" s="49" t="s">
        <v>23</v>
      </c>
      <c r="S116" s="53" t="s">
        <v>16</v>
      </c>
      <c r="T116" s="49" t="s">
        <v>17</v>
      </c>
      <c r="U116" s="49" t="s">
        <v>45</v>
      </c>
      <c r="V116" s="49" t="s">
        <v>63</v>
      </c>
      <c r="W116" s="72" t="s">
        <v>21</v>
      </c>
      <c r="X116" s="5" t="s">
        <v>10</v>
      </c>
      <c r="Y116" s="713" t="s">
        <v>26</v>
      </c>
      <c r="Z116" s="714"/>
      <c r="AA116" s="714"/>
      <c r="AB116" s="715"/>
      <c r="AC116" s="39" t="s">
        <v>13</v>
      </c>
      <c r="AD116" s="8"/>
      <c r="AE116" s="716" t="s">
        <v>56</v>
      </c>
      <c r="AF116" s="717"/>
      <c r="AG116" s="717"/>
      <c r="AH116" s="82" t="s">
        <v>58</v>
      </c>
      <c r="AI116" s="5"/>
      <c r="AJ116" s="48" t="s">
        <v>33</v>
      </c>
      <c r="AK116" s="85" t="s">
        <v>27</v>
      </c>
      <c r="AL116" s="48" t="s">
        <v>35</v>
      </c>
      <c r="AM116" s="48" t="s">
        <v>36</v>
      </c>
      <c r="AN116" s="49" t="s">
        <v>40</v>
      </c>
      <c r="AO116" s="20"/>
      <c r="AP116" s="51"/>
      <c r="AQ116" s="52"/>
      <c r="AR116" s="53"/>
      <c r="AS116" s="51" t="s">
        <v>50</v>
      </c>
      <c r="AT116" s="336" t="s">
        <v>447</v>
      </c>
      <c r="AU116" s="53"/>
      <c r="AV116" s="5"/>
      <c r="AW116" s="76" t="s">
        <v>19</v>
      </c>
      <c r="AX116" s="72" t="s">
        <v>19</v>
      </c>
      <c r="AY116" s="49" t="s">
        <v>37</v>
      </c>
      <c r="AZ116" s="49" t="s">
        <v>38</v>
      </c>
      <c r="BA116" s="5"/>
      <c r="BB116" s="4" t="s">
        <v>19</v>
      </c>
      <c r="BC116" s="4" t="s">
        <v>37</v>
      </c>
      <c r="BD116" s="147" t="s">
        <v>38</v>
      </c>
    </row>
    <row r="117" spans="2:56" ht="15.75" thickBot="1">
      <c r="B117" s="62"/>
      <c r="C117" s="63"/>
      <c r="D117" s="64" t="s">
        <v>10</v>
      </c>
      <c r="E117" s="111"/>
      <c r="F117" s="148"/>
      <c r="G117" s="148"/>
      <c r="H117" s="148"/>
      <c r="I117" s="148" t="s">
        <v>8</v>
      </c>
      <c r="J117" s="148"/>
      <c r="K117" s="148"/>
      <c r="L117" s="16"/>
      <c r="M117" s="104" t="s">
        <v>20</v>
      </c>
      <c r="N117" s="148" t="s">
        <v>11</v>
      </c>
      <c r="O117" s="16"/>
      <c r="P117" s="63" t="s">
        <v>10</v>
      </c>
      <c r="Q117" s="111"/>
      <c r="R117" s="63"/>
      <c r="S117" s="149"/>
      <c r="T117" s="63"/>
      <c r="U117" s="63"/>
      <c r="V117" s="63" t="s">
        <v>18</v>
      </c>
      <c r="W117" s="150" t="s">
        <v>22</v>
      </c>
      <c r="X117" s="111"/>
      <c r="Y117" s="151" t="s">
        <v>16</v>
      </c>
      <c r="Z117" s="151" t="s">
        <v>17</v>
      </c>
      <c r="AA117" s="152" t="s">
        <v>25</v>
      </c>
      <c r="AB117" s="79" t="s">
        <v>28</v>
      </c>
      <c r="AC117" s="153"/>
      <c r="AD117" s="111"/>
      <c r="AE117" s="154" t="s">
        <v>16</v>
      </c>
      <c r="AF117" s="155" t="s">
        <v>17</v>
      </c>
      <c r="AG117" s="80" t="s">
        <v>28</v>
      </c>
      <c r="AH117" s="81" t="s">
        <v>28</v>
      </c>
      <c r="AI117" s="156"/>
      <c r="AJ117" s="63" t="s">
        <v>34</v>
      </c>
      <c r="AK117" s="157" t="s">
        <v>34</v>
      </c>
      <c r="AL117" s="63" t="s">
        <v>34</v>
      </c>
      <c r="AM117" s="63" t="s">
        <v>34</v>
      </c>
      <c r="AN117" s="63" t="s">
        <v>34</v>
      </c>
      <c r="AO117" s="111"/>
      <c r="AP117" s="158" t="s">
        <v>70</v>
      </c>
      <c r="AQ117" s="159" t="s">
        <v>69</v>
      </c>
      <c r="AR117" s="160" t="s">
        <v>71</v>
      </c>
      <c r="AS117" s="161" t="s">
        <v>48</v>
      </c>
      <c r="AT117" s="159" t="s">
        <v>47</v>
      </c>
      <c r="AU117" s="160" t="s">
        <v>49</v>
      </c>
      <c r="AV117" s="111"/>
      <c r="AW117" s="162" t="s">
        <v>29</v>
      </c>
      <c r="AX117" s="150" t="s">
        <v>29</v>
      </c>
      <c r="AY117" s="63"/>
      <c r="AZ117" s="63"/>
      <c r="BA117" s="111"/>
      <c r="BB117" s="163">
        <v>1</v>
      </c>
      <c r="BC117" s="164">
        <v>0</v>
      </c>
      <c r="BD117" s="115" t="s">
        <v>41</v>
      </c>
    </row>
    <row r="118" spans="2:56" ht="16.5" thickBot="1">
      <c r="B118" s="17">
        <v>41424</v>
      </c>
      <c r="C118" s="15" t="s">
        <v>0</v>
      </c>
      <c r="D118" s="19">
        <v>8</v>
      </c>
      <c r="E118" s="6"/>
      <c r="F118" s="363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f>SUM(F118:J118)</f>
        <v>0</v>
      </c>
      <c r="L118" s="6"/>
      <c r="M118" s="363">
        <v>0</v>
      </c>
      <c r="N118" s="19">
        <v>0</v>
      </c>
      <c r="O118" s="6"/>
      <c r="P118" s="376">
        <f>D118-(M118+N118)</f>
        <v>8</v>
      </c>
      <c r="Q118" s="6"/>
      <c r="R118" s="375" t="s">
        <v>111</v>
      </c>
      <c r="S118" s="213">
        <v>0.11799999999999999</v>
      </c>
      <c r="T118" s="213">
        <v>0.12</v>
      </c>
      <c r="U118" s="23">
        <f>S118+T118</f>
        <v>0.23799999999999999</v>
      </c>
      <c r="V118" s="223">
        <v>70</v>
      </c>
      <c r="W118" s="91">
        <f>P118*V118</f>
        <v>560</v>
      </c>
      <c r="X118" s="6"/>
      <c r="Y118" s="379">
        <v>580</v>
      </c>
      <c r="Z118" s="380">
        <v>580</v>
      </c>
      <c r="AA118" s="380">
        <v>0</v>
      </c>
      <c r="AB118" s="380">
        <v>0</v>
      </c>
      <c r="AC118" s="381">
        <v>580</v>
      </c>
      <c r="AD118" s="197">
        <v>350</v>
      </c>
      <c r="AE118" s="379">
        <v>15</v>
      </c>
      <c r="AF118" s="380">
        <v>15</v>
      </c>
      <c r="AG118" s="380">
        <v>0</v>
      </c>
      <c r="AH118" s="380">
        <v>15</v>
      </c>
      <c r="AI118" s="5"/>
      <c r="AJ118" s="57">
        <f>AC118*U118</f>
        <v>138.04</v>
      </c>
      <c r="AK118" s="171">
        <v>7.2</v>
      </c>
      <c r="AL118" s="19">
        <v>8.6999999999999993</v>
      </c>
      <c r="AM118" s="19">
        <v>1</v>
      </c>
      <c r="AN118" s="91">
        <f>AK118+AM118</f>
        <v>8.1999999999999993</v>
      </c>
      <c r="AO118" s="338" t="e">
        <f>#REF!</f>
        <v>#REF!</v>
      </c>
      <c r="AP118" s="11">
        <v>0</v>
      </c>
      <c r="AQ118" s="11">
        <v>10</v>
      </c>
      <c r="AR118" s="387">
        <f>100- ((AP118+AQ118)/(AC118*2))*100</f>
        <v>99.137931034482762</v>
      </c>
      <c r="AS118" s="388">
        <v>677</v>
      </c>
      <c r="AT118" s="172">
        <f>AJ118+AK118+AL118+AM118</f>
        <v>154.93999999999997</v>
      </c>
      <c r="AU118" s="172">
        <f>AS118-AT118</f>
        <v>522.06000000000006</v>
      </c>
      <c r="AV118" s="5"/>
      <c r="AW118" s="57">
        <f>(AC118/W118)*100</f>
        <v>103.57142857142858</v>
      </c>
      <c r="AX118" s="19" t="s">
        <v>59</v>
      </c>
      <c r="AY118" s="91">
        <f>(AK118/(AJ118+AK118))*100</f>
        <v>4.9573120352519977</v>
      </c>
      <c r="AZ118" s="19">
        <f>(AN118/AJ118)*100</f>
        <v>5.9403071573456963</v>
      </c>
      <c r="BA118" s="6"/>
      <c r="BB118" s="363" t="s">
        <v>97</v>
      </c>
      <c r="BC118" s="19" t="s">
        <v>76</v>
      </c>
      <c r="BD118" s="19" t="s">
        <v>76</v>
      </c>
    </row>
    <row r="119" spans="2:56" ht="15.75">
      <c r="B119" s="374" t="s">
        <v>153</v>
      </c>
      <c r="C119" s="2"/>
      <c r="D119" s="2"/>
      <c r="E119" s="6"/>
      <c r="F119" s="375"/>
      <c r="G119" s="2"/>
      <c r="H119" s="2"/>
      <c r="I119" s="2"/>
      <c r="J119" s="2"/>
      <c r="K119" s="2"/>
      <c r="L119" s="6"/>
      <c r="M119" s="375"/>
      <c r="N119" s="2"/>
      <c r="O119" s="6"/>
      <c r="P119" s="520">
        <f>D118-M118-N118-K118</f>
        <v>8</v>
      </c>
      <c r="Q119" s="6"/>
      <c r="R119" s="375"/>
      <c r="S119" s="213"/>
      <c r="T119" s="213"/>
      <c r="U119" s="23"/>
      <c r="V119" s="223"/>
      <c r="W119" s="517">
        <f>(P118-K118)*V118</f>
        <v>560</v>
      </c>
      <c r="X119" s="289"/>
      <c r="Y119" s="382"/>
      <c r="Z119" s="383"/>
      <c r="AA119" s="383"/>
      <c r="AB119" s="383"/>
      <c r="AC119" s="384"/>
      <c r="AD119" s="122"/>
      <c r="AE119" s="382"/>
      <c r="AF119" s="383"/>
      <c r="AG119" s="383"/>
      <c r="AH119" s="383"/>
      <c r="AI119" s="20"/>
      <c r="AJ119" s="436"/>
      <c r="AK119" s="386"/>
      <c r="AL119" s="378"/>
      <c r="AM119" s="378"/>
      <c r="AN119" s="378"/>
      <c r="AO119" s="289"/>
      <c r="AP119" s="347"/>
      <c r="AQ119" s="347"/>
      <c r="AR119" s="373"/>
      <c r="AS119" s="389"/>
      <c r="AT119" s="386"/>
      <c r="AU119" s="386"/>
      <c r="AV119" s="20"/>
      <c r="AW119" s="518">
        <f>((AC118+AC119)/W119)*100</f>
        <v>103.57142857142858</v>
      </c>
      <c r="AX119" s="378"/>
      <c r="AY119" s="378"/>
      <c r="AZ119" s="378"/>
      <c r="BA119" s="289"/>
      <c r="BB119" s="375"/>
      <c r="BC119" s="2"/>
      <c r="BD119" s="2"/>
    </row>
    <row r="120" spans="2:56" ht="15.75" thickBot="1"/>
    <row r="121" spans="2:56" ht="16.5" thickBot="1">
      <c r="B121" s="17">
        <v>41424</v>
      </c>
      <c r="C121" s="15" t="s">
        <v>1</v>
      </c>
      <c r="D121" s="19">
        <v>7.5</v>
      </c>
      <c r="E121" s="6"/>
      <c r="F121" s="363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f>SUM(F121:J121)</f>
        <v>0</v>
      </c>
      <c r="L121" s="6"/>
      <c r="M121" s="363">
        <v>2.5</v>
      </c>
      <c r="N121" s="19">
        <v>0</v>
      </c>
      <c r="O121" s="6"/>
      <c r="P121" s="376">
        <f>D121-(M121+N121)</f>
        <v>5</v>
      </c>
      <c r="Q121" s="6"/>
      <c r="R121" s="375" t="s">
        <v>111</v>
      </c>
      <c r="S121" s="213">
        <v>0.11799999999999999</v>
      </c>
      <c r="T121" s="213">
        <v>0.12</v>
      </c>
      <c r="U121" s="23">
        <f>S121+T121</f>
        <v>0.23799999999999999</v>
      </c>
      <c r="V121" s="223">
        <v>70</v>
      </c>
      <c r="W121" s="91">
        <f>P121*V121</f>
        <v>350</v>
      </c>
      <c r="X121" s="6"/>
      <c r="Y121" s="379">
        <v>422</v>
      </c>
      <c r="Z121" s="380">
        <v>422</v>
      </c>
      <c r="AA121" s="380">
        <v>0</v>
      </c>
      <c r="AB121" s="380">
        <v>0</v>
      </c>
      <c r="AC121" s="381">
        <v>422</v>
      </c>
      <c r="AD121" s="197">
        <v>350</v>
      </c>
      <c r="AE121" s="379">
        <v>3</v>
      </c>
      <c r="AF121" s="380">
        <v>4</v>
      </c>
      <c r="AG121" s="380">
        <v>0</v>
      </c>
      <c r="AH121" s="380">
        <v>3</v>
      </c>
      <c r="AI121" s="5"/>
      <c r="AJ121" s="57">
        <f>AC121*U121</f>
        <v>100.43599999999999</v>
      </c>
      <c r="AK121" s="171">
        <v>0.95</v>
      </c>
      <c r="AL121" s="19">
        <v>3.3</v>
      </c>
      <c r="AM121" s="19">
        <v>0</v>
      </c>
      <c r="AN121" s="91">
        <f>AK121+AM121</f>
        <v>0.95</v>
      </c>
      <c r="AO121" s="338" t="e">
        <f>#REF!</f>
        <v>#REF!</v>
      </c>
      <c r="AP121" s="11">
        <v>0</v>
      </c>
      <c r="AQ121" s="11">
        <v>10</v>
      </c>
      <c r="AR121" s="387">
        <f>100- ((AP121+AQ121)/(AC121*2))*100</f>
        <v>98.815165876777257</v>
      </c>
      <c r="AS121" s="388">
        <f>AU118</f>
        <v>522.06000000000006</v>
      </c>
      <c r="AT121" s="172">
        <f>AJ121+AK121+AL121+AM121</f>
        <v>104.68599999999999</v>
      </c>
      <c r="AU121" s="172">
        <f>AS121-AT121</f>
        <v>417.37400000000008</v>
      </c>
      <c r="AV121" s="5"/>
      <c r="AW121" s="57">
        <f>(AC121/W121)*100</f>
        <v>120.57142857142857</v>
      </c>
      <c r="AX121" s="19" t="s">
        <v>59</v>
      </c>
      <c r="AY121" s="91">
        <f>(AK121/(AJ121+AK121))*100</f>
        <v>0.93701299982246067</v>
      </c>
      <c r="AZ121" s="19">
        <f>(AN121/AJ121)*100</f>
        <v>0.94587598072404311</v>
      </c>
      <c r="BA121" s="6"/>
      <c r="BB121" s="363" t="s">
        <v>97</v>
      </c>
      <c r="BC121" s="19" t="s">
        <v>76</v>
      </c>
      <c r="BD121" s="19" t="s">
        <v>97</v>
      </c>
    </row>
    <row r="122" spans="2:56" ht="15.75">
      <c r="B122" s="374" t="s">
        <v>137</v>
      </c>
      <c r="C122" s="2"/>
      <c r="D122" s="2"/>
      <c r="E122" s="6"/>
      <c r="F122" s="375"/>
      <c r="G122" s="2"/>
      <c r="H122" s="2"/>
      <c r="I122" s="2"/>
      <c r="J122" s="2"/>
      <c r="K122" s="2"/>
      <c r="L122" s="6"/>
      <c r="M122" s="375"/>
      <c r="N122" s="2"/>
      <c r="O122" s="6"/>
      <c r="P122" s="520">
        <f>D121-M121-N121-K121</f>
        <v>5</v>
      </c>
      <c r="Q122" s="6"/>
      <c r="R122" s="375"/>
      <c r="S122" s="213"/>
      <c r="T122" s="213"/>
      <c r="U122" s="23"/>
      <c r="V122" s="223"/>
      <c r="W122" s="517">
        <f>(P121-K121)*V121</f>
        <v>350</v>
      </c>
      <c r="X122" s="289"/>
      <c r="Y122" s="382"/>
      <c r="Z122" s="383"/>
      <c r="AA122" s="383"/>
      <c r="AB122" s="383"/>
      <c r="AC122" s="384"/>
      <c r="AD122" s="122"/>
      <c r="AE122" s="382"/>
      <c r="AF122" s="383"/>
      <c r="AG122" s="383"/>
      <c r="AH122" s="383"/>
      <c r="AI122" s="20"/>
      <c r="AJ122" s="436"/>
      <c r="AK122" s="386"/>
      <c r="AL122" s="378"/>
      <c r="AM122" s="378"/>
      <c r="AN122" s="378"/>
      <c r="AO122" s="289"/>
      <c r="AP122" s="347"/>
      <c r="AQ122" s="347"/>
      <c r="AR122" s="373"/>
      <c r="AS122" s="389"/>
      <c r="AT122" s="386"/>
      <c r="AU122" s="386"/>
      <c r="AV122" s="20"/>
      <c r="AW122" s="518">
        <f>((AC121+AC122)/W122)*100</f>
        <v>120.57142857142857</v>
      </c>
      <c r="AX122" s="378"/>
      <c r="AY122" s="378"/>
      <c r="AZ122" s="378"/>
      <c r="BA122" s="289"/>
      <c r="BB122" s="375"/>
      <c r="BC122" s="2"/>
      <c r="BD122" s="2"/>
    </row>
    <row r="123" spans="2:56" ht="15.75" thickBot="1"/>
    <row r="124" spans="2:56" ht="16.5" thickBot="1">
      <c r="B124" s="17">
        <v>41425</v>
      </c>
      <c r="C124" s="15" t="s">
        <v>0</v>
      </c>
      <c r="D124" s="19">
        <v>8</v>
      </c>
      <c r="E124" s="6"/>
      <c r="F124" s="363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f>SUM(F124:J124)</f>
        <v>0</v>
      </c>
      <c r="L124" s="6"/>
      <c r="M124" s="363">
        <v>0</v>
      </c>
      <c r="N124" s="19">
        <v>1.5</v>
      </c>
      <c r="O124" s="6"/>
      <c r="P124" s="376">
        <f>D124-(M124+N124)</f>
        <v>6.5</v>
      </c>
      <c r="Q124" s="6"/>
      <c r="R124" s="375" t="s">
        <v>158</v>
      </c>
      <c r="S124" s="213">
        <v>0.128</v>
      </c>
      <c r="T124" s="213">
        <v>0.129</v>
      </c>
      <c r="U124" s="23">
        <f>S124+T124</f>
        <v>0.25700000000000001</v>
      </c>
      <c r="V124" s="223">
        <v>80</v>
      </c>
      <c r="W124" s="91">
        <f>P124*V124</f>
        <v>520</v>
      </c>
      <c r="X124" s="6"/>
      <c r="Y124" s="379">
        <v>556</v>
      </c>
      <c r="Z124" s="380">
        <v>556</v>
      </c>
      <c r="AA124" s="380">
        <v>0</v>
      </c>
      <c r="AB124" s="380">
        <v>0</v>
      </c>
      <c r="AC124" s="381">
        <v>556</v>
      </c>
      <c r="AD124" s="197">
        <v>350</v>
      </c>
      <c r="AE124" s="379">
        <v>7</v>
      </c>
      <c r="AF124" s="380">
        <v>8</v>
      </c>
      <c r="AG124" s="380">
        <v>0</v>
      </c>
      <c r="AH124" s="380">
        <v>7</v>
      </c>
      <c r="AI124" s="5"/>
      <c r="AJ124" s="57">
        <f>AC124*U124</f>
        <v>142.892</v>
      </c>
      <c r="AK124" s="171">
        <v>2</v>
      </c>
      <c r="AL124" s="19">
        <v>5</v>
      </c>
      <c r="AM124" s="19">
        <v>0</v>
      </c>
      <c r="AN124" s="91">
        <f>AK124+AM124</f>
        <v>2</v>
      </c>
      <c r="AO124" s="338" t="e">
        <f>#REF!</f>
        <v>#REF!</v>
      </c>
      <c r="AP124" s="11">
        <v>0</v>
      </c>
      <c r="AQ124" s="11">
        <v>10</v>
      </c>
      <c r="AR124" s="387">
        <f>100- ((AP124+AQ124)/(AC124*2))*100</f>
        <v>99.100719424460436</v>
      </c>
      <c r="AS124" s="388">
        <f>AU121</f>
        <v>417.37400000000008</v>
      </c>
      <c r="AT124" s="172">
        <f>AJ124+AK124+AL124+AM124</f>
        <v>149.892</v>
      </c>
      <c r="AU124" s="172">
        <f>AS124-AT124</f>
        <v>267.48200000000008</v>
      </c>
      <c r="AV124" s="5"/>
      <c r="AW124" s="57">
        <f>(AC124/W124)*100</f>
        <v>106.92307692307692</v>
      </c>
      <c r="AX124" s="19" t="s">
        <v>59</v>
      </c>
      <c r="AY124" s="91">
        <f>(AK124/(AJ124+AK124))*100</f>
        <v>1.3803384589901444</v>
      </c>
      <c r="AZ124" s="19">
        <f>(AN124/AJ124)*100</f>
        <v>1.3996584833300674</v>
      </c>
      <c r="BA124" s="6"/>
      <c r="BB124" s="363" t="s">
        <v>97</v>
      </c>
      <c r="BC124" s="19" t="s">
        <v>76</v>
      </c>
      <c r="BD124" s="19" t="s">
        <v>97</v>
      </c>
    </row>
    <row r="125" spans="2:56" ht="15.75">
      <c r="B125" s="374" t="s">
        <v>153</v>
      </c>
      <c r="C125" s="2"/>
      <c r="D125" s="2"/>
      <c r="E125" s="6"/>
      <c r="F125" s="375"/>
      <c r="G125" s="2"/>
      <c r="H125" s="2"/>
      <c r="I125" s="2"/>
      <c r="J125" s="2"/>
      <c r="K125" s="2"/>
      <c r="L125" s="6"/>
      <c r="M125" s="375"/>
      <c r="N125" s="2"/>
      <c r="O125" s="6"/>
      <c r="P125" s="520">
        <f>D124-M124-N124-K124</f>
        <v>6.5</v>
      </c>
      <c r="Q125" s="6"/>
      <c r="R125" s="375"/>
      <c r="S125" s="213"/>
      <c r="T125" s="213"/>
      <c r="U125" s="23"/>
      <c r="V125" s="223"/>
      <c r="W125" s="517">
        <f>(P124-K124)*V124</f>
        <v>520</v>
      </c>
      <c r="X125" s="289"/>
      <c r="Y125" s="382"/>
      <c r="Z125" s="383"/>
      <c r="AA125" s="383"/>
      <c r="AB125" s="383"/>
      <c r="AC125" s="384"/>
      <c r="AD125" s="122"/>
      <c r="AE125" s="382"/>
      <c r="AF125" s="383"/>
      <c r="AG125" s="383"/>
      <c r="AH125" s="383"/>
      <c r="AI125" s="20"/>
      <c r="AJ125" s="436"/>
      <c r="AK125" s="386"/>
      <c r="AL125" s="378"/>
      <c r="AM125" s="378"/>
      <c r="AN125" s="378"/>
      <c r="AO125" s="289"/>
      <c r="AP125" s="347"/>
      <c r="AQ125" s="347"/>
      <c r="AR125" s="373"/>
      <c r="AS125" s="389"/>
      <c r="AT125" s="386"/>
      <c r="AU125" s="386"/>
      <c r="AV125" s="20"/>
      <c r="AW125" s="518">
        <f>((AC124+AC125)/W125)*100</f>
        <v>106.92307692307692</v>
      </c>
      <c r="AX125" s="378"/>
      <c r="AY125" s="378"/>
      <c r="AZ125" s="378"/>
      <c r="BA125" s="289"/>
      <c r="BB125" s="375"/>
      <c r="BC125" s="2"/>
      <c r="BD125" s="2"/>
    </row>
    <row r="126" spans="2:56" ht="15.75" thickBot="1"/>
    <row r="127" spans="2:56" ht="16.5" thickBot="1">
      <c r="B127" s="17">
        <v>41425</v>
      </c>
      <c r="C127" s="15" t="s">
        <v>1</v>
      </c>
      <c r="D127" s="19">
        <v>7.5</v>
      </c>
      <c r="E127" s="6"/>
      <c r="F127" s="363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f>SUM(F127:J127)</f>
        <v>0</v>
      </c>
      <c r="L127" s="6"/>
      <c r="M127" s="363">
        <v>2.5</v>
      </c>
      <c r="N127" s="19">
        <v>0</v>
      </c>
      <c r="O127" s="6"/>
      <c r="P127" s="376">
        <f>D127-(M127+N127)</f>
        <v>5</v>
      </c>
      <c r="Q127" s="6"/>
      <c r="R127" s="375" t="s">
        <v>158</v>
      </c>
      <c r="S127" s="213">
        <v>0.128</v>
      </c>
      <c r="T127" s="213">
        <v>0.129</v>
      </c>
      <c r="U127" s="23">
        <f>S127+T127</f>
        <v>0.25700000000000001</v>
      </c>
      <c r="V127" s="223">
        <v>80</v>
      </c>
      <c r="W127" s="91">
        <f>P127*V127</f>
        <v>400</v>
      </c>
      <c r="X127" s="6"/>
      <c r="Y127" s="379">
        <v>400</v>
      </c>
      <c r="Z127" s="380">
        <v>400</v>
      </c>
      <c r="AA127" s="380">
        <v>0</v>
      </c>
      <c r="AB127" s="380">
        <v>0</v>
      </c>
      <c r="AC127" s="381">
        <v>400</v>
      </c>
      <c r="AD127" s="197">
        <v>350</v>
      </c>
      <c r="AE127" s="379">
        <v>0</v>
      </c>
      <c r="AF127" s="380">
        <v>0</v>
      </c>
      <c r="AG127" s="380">
        <v>0</v>
      </c>
      <c r="AH127" s="380">
        <v>0</v>
      </c>
      <c r="AI127" s="5"/>
      <c r="AJ127" s="57">
        <f>AC127*U127</f>
        <v>102.8</v>
      </c>
      <c r="AK127" s="171">
        <v>0</v>
      </c>
      <c r="AL127" s="19">
        <v>6</v>
      </c>
      <c r="AM127" s="19">
        <v>0</v>
      </c>
      <c r="AN127" s="91">
        <f>AK127+AM127</f>
        <v>0</v>
      </c>
      <c r="AO127" s="338" t="e">
        <f>#REF!</f>
        <v>#REF!</v>
      </c>
      <c r="AP127" s="11">
        <v>0</v>
      </c>
      <c r="AQ127" s="11">
        <v>10</v>
      </c>
      <c r="AR127" s="387">
        <f>100- ((AP127+AQ127)/(AC127*2))*100</f>
        <v>98.75</v>
      </c>
      <c r="AS127" s="388">
        <f>AU124</f>
        <v>267.48200000000008</v>
      </c>
      <c r="AT127" s="172">
        <f>AJ127+AK127+AL127+AM127</f>
        <v>108.8</v>
      </c>
      <c r="AU127" s="172">
        <f>AS127-AT127</f>
        <v>158.68200000000007</v>
      </c>
      <c r="AV127" s="5"/>
      <c r="AW127" s="57">
        <f>(AC127/W127)*100</f>
        <v>100</v>
      </c>
      <c r="AX127" s="19" t="s">
        <v>59</v>
      </c>
      <c r="AY127" s="91">
        <f>(AK127/(AJ127+AK127))*100</f>
        <v>0</v>
      </c>
      <c r="AZ127" s="19">
        <f>(AN127/AJ127)*100</f>
        <v>0</v>
      </c>
      <c r="BA127" s="6"/>
      <c r="BB127" s="363" t="s">
        <v>97</v>
      </c>
      <c r="BC127" s="19" t="s">
        <v>97</v>
      </c>
      <c r="BD127" s="19" t="s">
        <v>97</v>
      </c>
    </row>
    <row r="128" spans="2:56" ht="15.75">
      <c r="B128" s="374" t="s">
        <v>137</v>
      </c>
      <c r="C128" s="2"/>
      <c r="D128" s="2"/>
      <c r="E128" s="6"/>
      <c r="F128" s="375"/>
      <c r="G128" s="2"/>
      <c r="H128" s="2"/>
      <c r="I128" s="2"/>
      <c r="J128" s="2"/>
      <c r="K128" s="2"/>
      <c r="L128" s="6"/>
      <c r="M128" s="375"/>
      <c r="N128" s="2"/>
      <c r="O128" s="6"/>
      <c r="P128" s="520">
        <f>D127-M127-N127-K127</f>
        <v>5</v>
      </c>
      <c r="Q128" s="6"/>
      <c r="R128" s="375"/>
      <c r="S128" s="213"/>
      <c r="T128" s="213"/>
      <c r="U128" s="23"/>
      <c r="V128" s="223"/>
      <c r="W128" s="517">
        <f>(P127-K127)*V127</f>
        <v>400</v>
      </c>
      <c r="X128" s="289"/>
      <c r="Y128" s="382"/>
      <c r="Z128" s="383"/>
      <c r="AA128" s="383"/>
      <c r="AB128" s="383"/>
      <c r="AC128" s="384"/>
      <c r="AD128" s="122"/>
      <c r="AE128" s="382"/>
      <c r="AF128" s="383"/>
      <c r="AG128" s="383"/>
      <c r="AH128" s="383"/>
      <c r="AI128" s="20"/>
      <c r="AJ128" s="436"/>
      <c r="AK128" s="386"/>
      <c r="AL128" s="378"/>
      <c r="AM128" s="378"/>
      <c r="AN128" s="378"/>
      <c r="AO128" s="289"/>
      <c r="AP128" s="347"/>
      <c r="AQ128" s="347"/>
      <c r="AR128" s="373"/>
      <c r="AS128" s="389"/>
      <c r="AT128" s="386"/>
      <c r="AU128" s="386"/>
      <c r="AV128" s="20"/>
      <c r="AW128" s="518">
        <f>((AC127+AC128)/W128)*100</f>
        <v>100</v>
      </c>
      <c r="AX128" s="378"/>
      <c r="AY128" s="378"/>
      <c r="AZ128" s="378"/>
      <c r="BA128" s="289"/>
      <c r="BB128" s="375"/>
      <c r="BC128" s="2"/>
      <c r="BD128" s="2"/>
    </row>
    <row r="130" spans="2:56" ht="15.75" thickBot="1">
      <c r="B130" s="268" t="s">
        <v>106</v>
      </c>
    </row>
    <row r="131" spans="2:56" s="587" customFormat="1">
      <c r="B131" s="588" t="s">
        <v>42</v>
      </c>
      <c r="C131" s="589" t="s">
        <v>2</v>
      </c>
      <c r="D131" s="590" t="s">
        <v>2</v>
      </c>
      <c r="E131" s="591"/>
      <c r="F131" s="831" t="s">
        <v>14</v>
      </c>
      <c r="G131" s="832"/>
      <c r="H131" s="832"/>
      <c r="I131" s="832"/>
      <c r="J131" s="832"/>
      <c r="K131" s="833"/>
      <c r="L131" s="536"/>
      <c r="M131" s="834" t="s">
        <v>43</v>
      </c>
      <c r="N131" s="835"/>
      <c r="O131" s="536"/>
      <c r="P131" s="536" t="s">
        <v>12</v>
      </c>
      <c r="Q131" s="591"/>
      <c r="R131" s="536" t="s">
        <v>24</v>
      </c>
      <c r="S131" s="831" t="s">
        <v>44</v>
      </c>
      <c r="T131" s="832"/>
      <c r="U131" s="833"/>
      <c r="V131" s="536" t="s">
        <v>39</v>
      </c>
      <c r="W131" s="536" t="s">
        <v>19</v>
      </c>
      <c r="X131" s="591" t="s">
        <v>10</v>
      </c>
      <c r="Y131" s="836" t="s">
        <v>15</v>
      </c>
      <c r="Z131" s="837"/>
      <c r="AA131" s="837"/>
      <c r="AB131" s="837"/>
      <c r="AC131" s="592" t="s">
        <v>19</v>
      </c>
      <c r="AD131" s="639"/>
      <c r="AE131" s="836" t="s">
        <v>55</v>
      </c>
      <c r="AF131" s="837"/>
      <c r="AG131" s="837"/>
      <c r="AH131" s="594" t="s">
        <v>57</v>
      </c>
      <c r="AI131" s="591"/>
      <c r="AJ131" s="595" t="s">
        <v>51</v>
      </c>
      <c r="AK131" s="596"/>
      <c r="AL131" s="591"/>
      <c r="AM131" s="597"/>
      <c r="AN131" s="536" t="s">
        <v>13</v>
      </c>
      <c r="AO131" s="591"/>
      <c r="AP131" s="838" t="s">
        <v>68</v>
      </c>
      <c r="AQ131" s="839"/>
      <c r="AR131" s="840"/>
      <c r="AS131" s="838" t="s">
        <v>52</v>
      </c>
      <c r="AT131" s="839"/>
      <c r="AU131" s="840"/>
      <c r="AV131" s="591"/>
      <c r="AW131" s="536" t="s">
        <v>32</v>
      </c>
      <c r="AX131" s="536" t="s">
        <v>32</v>
      </c>
      <c r="AY131" s="536" t="s">
        <v>29</v>
      </c>
      <c r="AZ131" s="536" t="s">
        <v>29</v>
      </c>
      <c r="BA131" s="591"/>
      <c r="BB131" s="536" t="s">
        <v>32</v>
      </c>
      <c r="BC131" s="536" t="s">
        <v>10</v>
      </c>
      <c r="BD131" s="598" t="s">
        <v>10</v>
      </c>
    </row>
    <row r="132" spans="2:56" s="587" customFormat="1" ht="15.75" thickBot="1">
      <c r="B132" s="599" t="s">
        <v>10</v>
      </c>
      <c r="C132" s="554" t="s">
        <v>10</v>
      </c>
      <c r="D132" s="600" t="s">
        <v>12</v>
      </c>
      <c r="E132" s="601"/>
      <c r="F132" s="602" t="s">
        <v>4</v>
      </c>
      <c r="G132" s="602" t="s">
        <v>5</v>
      </c>
      <c r="H132" s="602" t="s">
        <v>6</v>
      </c>
      <c r="I132" s="602" t="s">
        <v>7</v>
      </c>
      <c r="J132" s="602" t="s">
        <v>9</v>
      </c>
      <c r="K132" s="602" t="s">
        <v>13</v>
      </c>
      <c r="L132" s="554"/>
      <c r="M132" s="603" t="s">
        <v>12</v>
      </c>
      <c r="N132" s="604" t="s">
        <v>46</v>
      </c>
      <c r="O132" s="554"/>
      <c r="P132" s="554" t="s">
        <v>3</v>
      </c>
      <c r="Q132" s="601"/>
      <c r="R132" s="554" t="s">
        <v>23</v>
      </c>
      <c r="S132" s="605" t="s">
        <v>16</v>
      </c>
      <c r="T132" s="554" t="s">
        <v>17</v>
      </c>
      <c r="U132" s="554" t="s">
        <v>45</v>
      </c>
      <c r="V132" s="554" t="s">
        <v>63</v>
      </c>
      <c r="W132" s="554" t="s">
        <v>21</v>
      </c>
      <c r="X132" s="601" t="s">
        <v>10</v>
      </c>
      <c r="Y132" s="827" t="s">
        <v>26</v>
      </c>
      <c r="Z132" s="828"/>
      <c r="AA132" s="828"/>
      <c r="AB132" s="829"/>
      <c r="AC132" s="603" t="s">
        <v>13</v>
      </c>
      <c r="AD132" s="638"/>
      <c r="AE132" s="830" t="s">
        <v>56</v>
      </c>
      <c r="AF132" s="829"/>
      <c r="AG132" s="829"/>
      <c r="AH132" s="549" t="s">
        <v>58</v>
      </c>
      <c r="AI132" s="601"/>
      <c r="AJ132" s="607" t="s">
        <v>33</v>
      </c>
      <c r="AK132" s="608" t="s">
        <v>27</v>
      </c>
      <c r="AL132" s="607" t="s">
        <v>35</v>
      </c>
      <c r="AM132" s="607" t="s">
        <v>36</v>
      </c>
      <c r="AN132" s="554" t="s">
        <v>40</v>
      </c>
      <c r="AO132" s="601"/>
      <c r="AP132" s="609"/>
      <c r="AQ132" s="601"/>
      <c r="AR132" s="605"/>
      <c r="AS132" s="609" t="s">
        <v>50</v>
      </c>
      <c r="AT132" s="601" t="s">
        <v>447</v>
      </c>
      <c r="AU132" s="605"/>
      <c r="AV132" s="601"/>
      <c r="AW132" s="554" t="s">
        <v>19</v>
      </c>
      <c r="AX132" s="554" t="s">
        <v>19</v>
      </c>
      <c r="AY132" s="554" t="s">
        <v>37</v>
      </c>
      <c r="AZ132" s="554" t="s">
        <v>38</v>
      </c>
      <c r="BA132" s="601"/>
      <c r="BB132" s="554" t="s">
        <v>19</v>
      </c>
      <c r="BC132" s="554" t="s">
        <v>37</v>
      </c>
      <c r="BD132" s="600" t="s">
        <v>38</v>
      </c>
    </row>
    <row r="133" spans="2:56" s="587" customFormat="1" ht="15.75" thickBot="1">
      <c r="B133" s="610"/>
      <c r="C133" s="577"/>
      <c r="D133" s="611" t="s">
        <v>10</v>
      </c>
      <c r="E133" s="612"/>
      <c r="F133" s="613"/>
      <c r="G133" s="613"/>
      <c r="H133" s="613"/>
      <c r="I133" s="613" t="s">
        <v>8</v>
      </c>
      <c r="J133" s="613"/>
      <c r="K133" s="613"/>
      <c r="L133" s="577"/>
      <c r="M133" s="614" t="s">
        <v>20</v>
      </c>
      <c r="N133" s="613" t="s">
        <v>11</v>
      </c>
      <c r="O133" s="577"/>
      <c r="P133" s="577" t="s">
        <v>10</v>
      </c>
      <c r="Q133" s="612"/>
      <c r="R133" s="577"/>
      <c r="S133" s="615"/>
      <c r="T133" s="577"/>
      <c r="U133" s="577"/>
      <c r="V133" s="577" t="s">
        <v>18</v>
      </c>
      <c r="W133" s="577" t="s">
        <v>22</v>
      </c>
      <c r="X133" s="612"/>
      <c r="Y133" s="616" t="s">
        <v>16</v>
      </c>
      <c r="Z133" s="616" t="s">
        <v>17</v>
      </c>
      <c r="AA133" s="566" t="s">
        <v>25</v>
      </c>
      <c r="AB133" s="617" t="s">
        <v>28</v>
      </c>
      <c r="AC133" s="615"/>
      <c r="AD133" s="612"/>
      <c r="AE133" s="618" t="s">
        <v>16</v>
      </c>
      <c r="AF133" s="619" t="s">
        <v>17</v>
      </c>
      <c r="AG133" s="620" t="s">
        <v>28</v>
      </c>
      <c r="AH133" s="621" t="s">
        <v>28</v>
      </c>
      <c r="AI133" s="612"/>
      <c r="AJ133" s="577" t="s">
        <v>34</v>
      </c>
      <c r="AK133" s="622" t="s">
        <v>34</v>
      </c>
      <c r="AL133" s="577" t="s">
        <v>34</v>
      </c>
      <c r="AM133" s="577" t="s">
        <v>34</v>
      </c>
      <c r="AN133" s="577" t="s">
        <v>34</v>
      </c>
      <c r="AO133" s="612"/>
      <c r="AP133" s="623" t="s">
        <v>70</v>
      </c>
      <c r="AQ133" s="624" t="s">
        <v>69</v>
      </c>
      <c r="AR133" s="616" t="s">
        <v>71</v>
      </c>
      <c r="AS133" s="625" t="s">
        <v>48</v>
      </c>
      <c r="AT133" s="624" t="s">
        <v>47</v>
      </c>
      <c r="AU133" s="616" t="s">
        <v>49</v>
      </c>
      <c r="AV133" s="612"/>
      <c r="AW133" s="577" t="s">
        <v>29</v>
      </c>
      <c r="AX133" s="577" t="s">
        <v>29</v>
      </c>
      <c r="AY133" s="577"/>
      <c r="AZ133" s="577"/>
      <c r="BA133" s="612"/>
      <c r="BB133" s="626">
        <v>1</v>
      </c>
      <c r="BC133" s="627">
        <v>0</v>
      </c>
      <c r="BD133" s="611" t="s">
        <v>41</v>
      </c>
    </row>
    <row r="135" spans="2:56" ht="12" customHeight="1">
      <c r="F135">
        <f t="shared" ref="F135:K135" si="0">F13+F16+F19+F22+F25+F28+F34+F37+F40+F43+F46+F49+F55+F58+F61+F64+F67+F70+F73+F76+F79+F85+F88+F91+F94+F100+F103+F109+F112+F118+F121+F124+F127</f>
        <v>17.8</v>
      </c>
      <c r="G135">
        <f t="shared" si="0"/>
        <v>0.3</v>
      </c>
      <c r="H135">
        <f t="shared" si="0"/>
        <v>11.1</v>
      </c>
      <c r="I135">
        <f t="shared" si="0"/>
        <v>0</v>
      </c>
      <c r="J135">
        <f t="shared" si="0"/>
        <v>8.6</v>
      </c>
      <c r="K135">
        <f t="shared" si="0"/>
        <v>37.799999999999997</v>
      </c>
      <c r="M135">
        <f>M13+M16+M19+M22+M25+M28+M34+M37+M40+M43+M46+M49+M55+M58+M61+M64+M67+M70+M73+M76+M79+M85+M88+M91+M94+M100+M103+M109+M112+M118+M121+M124+M127</f>
        <v>27.5</v>
      </c>
      <c r="N135">
        <f>N13+N16+N19+N22+N25+N28+N34+N37+N40+N43+N46+N49+N55+N58+N61+N64+N67+N70+N73+N76+N79+N85+N88+N91+N94+N100+N103+N109+N112+N118+N121+N124+N127</f>
        <v>11.5</v>
      </c>
      <c r="P135">
        <f>P13+P16+P19+P22+P25+P28+P34+P37+P40+P43+P46+P49+P55+P58+P61+P64+P67+P70+P73+P76+P79+P85+P88+P91+P94+P100+P103+P109+P112+P118+P121+P124+P127</f>
        <v>229.5</v>
      </c>
      <c r="W135">
        <f>W13+W16+W19+W22+W25+W28+W34+W37+W40+W43+W46+W49+W55+W58+W61+W64+W67+W70+W73+W76+W79+W85+W88+W91+W94+W100+W103+W109+W112+W118+W121+W124+W127</f>
        <v>17355</v>
      </c>
      <c r="AC135">
        <f>AC13+AC16+AC19+AC22+AC25+AC28+AC34+AC37+AC40+AC43+AC46+AC49+AC55+AC58+AC61+AC64+AC67+AC70+AC73+AC76+AC79+AC85+AC88+AC91+AC94+AC100+AC103+AC109+AC112+AC118+AC121+AC124+AC127</f>
        <v>13076</v>
      </c>
      <c r="AH135">
        <f>AH13+AH16+AH19+AH22+AH25+AH28+AH34+AH37+AH40+AH43+AH46+AH49+AH55+AH58+AH61+AH64+AH67+AH70+AH73+AH76+AH79+AH85+AH88+AH91+AH94+AH100+AH103+AH109+AH112+AH118+AH121+AH124+AH127</f>
        <v>978</v>
      </c>
      <c r="AJ135">
        <f>AJ13+AJ16+AJ19+AJ22+AJ25+AJ28+AJ34+AJ37+AJ40+AJ43+AJ46+AJ49+AJ55+AJ58+AJ61+AJ64+AJ67+AJ70+AJ73+AJ76+AJ79+AJ85+AJ88+AJ91+AJ94+AJ100+AJ103+AJ109+AJ112+AJ118+AJ121+AJ124+AJ127</f>
        <v>3326.6509999999998</v>
      </c>
      <c r="AK135">
        <f>AK13+AK16+AK19+AK22+AK25+AK28+AK34+AK37+AK40+AK43+AK46+AK49+AK55+AK58+AK61+AK64+AK67+AK70+AK73+AK76+AK79+AK85+AK88+AK91+AK94+AK100+AK103+AK109+AK112+AK118+AK121+AK124+AK127</f>
        <v>257.40999999999997</v>
      </c>
      <c r="AL135">
        <f>AL13+AL16+AL19+AL22+AL25+AL28+AL34+AL37+AL40+AL43+AL46+AL49+AL55+AL58+AL61+AL64+AL67+AL70+AL73+AL76+AL79+AL85+AL88+AL91+AL94+AL100+AL103+AL109+AL112+AL118+AL121+AL124+AL127</f>
        <v>183.46</v>
      </c>
      <c r="AM135">
        <f>AM13+AM16+AM19+AM22+AM25+AM28+AM34+AM37+AM40+AM43+AM46+AM49+AM55+AM58+AM61+AM64+AM67+AM70+AM73+AM76+AM79+AM85+AM88+AM91+AM94+AM100+AM103+AM109+AM112+AM118+AM121+AM124+AM127</f>
        <v>4</v>
      </c>
      <c r="AN135">
        <f>AN13+AN16+AN19+AN22+AN25+AN28+AN34+AN37+AN40+AN43+AN46+AN49+AN55+AN58+AN61+AN64+AN67+AN70+AN73+AN76+AN79+AN85+AN88+AN91+AN94+AN100+AN103+AN109+AN112+AN118+AN121+AN124+AN127</f>
        <v>261.41000000000003</v>
      </c>
    </row>
  </sheetData>
  <mergeCells count="75">
    <mergeCell ref="AP106:AR106"/>
    <mergeCell ref="AS106:AU106"/>
    <mergeCell ref="Y107:AB107"/>
    <mergeCell ref="AE107:AG107"/>
    <mergeCell ref="F106:K106"/>
    <mergeCell ref="M106:N106"/>
    <mergeCell ref="S106:U106"/>
    <mergeCell ref="Y106:AB106"/>
    <mergeCell ref="AE106:AG106"/>
    <mergeCell ref="AP82:AR82"/>
    <mergeCell ref="AS82:AU82"/>
    <mergeCell ref="Y83:AB83"/>
    <mergeCell ref="AE83:AG83"/>
    <mergeCell ref="F82:K82"/>
    <mergeCell ref="M82:N82"/>
    <mergeCell ref="S82:U82"/>
    <mergeCell ref="Y82:AB82"/>
    <mergeCell ref="AE82:AG82"/>
    <mergeCell ref="Y11:AB11"/>
    <mergeCell ref="AE11:AG11"/>
    <mergeCell ref="I2:AN5"/>
    <mergeCell ref="AS2:AZ5"/>
    <mergeCell ref="BB8:BD8"/>
    <mergeCell ref="F10:K10"/>
    <mergeCell ref="M10:N10"/>
    <mergeCell ref="S10:U10"/>
    <mergeCell ref="Y10:AB10"/>
    <mergeCell ref="AE10:AG10"/>
    <mergeCell ref="AP10:AR10"/>
    <mergeCell ref="AS10:AU10"/>
    <mergeCell ref="AP31:AR31"/>
    <mergeCell ref="AS31:AU31"/>
    <mergeCell ref="Y32:AB32"/>
    <mergeCell ref="AE32:AG32"/>
    <mergeCell ref="F31:K31"/>
    <mergeCell ref="M31:N31"/>
    <mergeCell ref="S31:U31"/>
    <mergeCell ref="Y31:AB31"/>
    <mergeCell ref="AE31:AG31"/>
    <mergeCell ref="AP52:AR52"/>
    <mergeCell ref="AS52:AU52"/>
    <mergeCell ref="Y53:AB53"/>
    <mergeCell ref="AE53:AG53"/>
    <mergeCell ref="F52:K52"/>
    <mergeCell ref="M52:N52"/>
    <mergeCell ref="S52:U52"/>
    <mergeCell ref="Y52:AB52"/>
    <mergeCell ref="AE52:AG52"/>
    <mergeCell ref="AP97:AR97"/>
    <mergeCell ref="AS97:AU97"/>
    <mergeCell ref="Y98:AB98"/>
    <mergeCell ref="AE98:AG98"/>
    <mergeCell ref="F97:K97"/>
    <mergeCell ref="M97:N97"/>
    <mergeCell ref="S97:U97"/>
    <mergeCell ref="Y97:AB97"/>
    <mergeCell ref="AE97:AG97"/>
    <mergeCell ref="F115:K115"/>
    <mergeCell ref="M115:N115"/>
    <mergeCell ref="S115:U115"/>
    <mergeCell ref="Y115:AB115"/>
    <mergeCell ref="AE115:AG115"/>
    <mergeCell ref="F131:K131"/>
    <mergeCell ref="M131:N131"/>
    <mergeCell ref="S131:U131"/>
    <mergeCell ref="Y131:AB131"/>
    <mergeCell ref="AE131:AG131"/>
    <mergeCell ref="Y132:AB132"/>
    <mergeCell ref="AE132:AG132"/>
    <mergeCell ref="AP115:AR115"/>
    <mergeCell ref="AS115:AU115"/>
    <mergeCell ref="Y116:AB116"/>
    <mergeCell ref="AE116:AG116"/>
    <mergeCell ref="AP131:AR131"/>
    <mergeCell ref="AS131:AU131"/>
  </mergeCells>
  <conditionalFormatting sqref="BB7:BD7 BB13:BD14 BB16:BD17">
    <cfRule type="containsText" dxfId="229" priority="67" operator="containsText" text="Si">
      <formula>NOT(ISERROR(SEARCH("Si",BB7)))</formula>
    </cfRule>
    <cfRule type="containsText" dxfId="228" priority="68" operator="containsText" text="No">
      <formula>NOT(ISERROR(SEARCH("No",BB7)))</formula>
    </cfRule>
  </conditionalFormatting>
  <conditionalFormatting sqref="BB19:BD20 BB22:BD23">
    <cfRule type="containsText" dxfId="227" priority="59" operator="containsText" text="Si">
      <formula>NOT(ISERROR(SEARCH("Si",BB19)))</formula>
    </cfRule>
    <cfRule type="containsText" dxfId="226" priority="60" operator="containsText" text="No">
      <formula>NOT(ISERROR(SEARCH("No",BB19)))</formula>
    </cfRule>
  </conditionalFormatting>
  <conditionalFormatting sqref="BB25:BD26">
    <cfRule type="containsText" dxfId="225" priority="57" operator="containsText" text="Si">
      <formula>NOT(ISERROR(SEARCH("Si",BB25)))</formula>
    </cfRule>
    <cfRule type="containsText" dxfId="224" priority="58" operator="containsText" text="No">
      <formula>NOT(ISERROR(SEARCH("No",BB25)))</formula>
    </cfRule>
  </conditionalFormatting>
  <conditionalFormatting sqref="BB28:BD29">
    <cfRule type="containsText" dxfId="223" priority="55" operator="containsText" text="Si">
      <formula>NOT(ISERROR(SEARCH("Si",BB28)))</formula>
    </cfRule>
    <cfRule type="containsText" dxfId="222" priority="56" operator="containsText" text="No">
      <formula>NOT(ISERROR(SEARCH("No",BB28)))</formula>
    </cfRule>
  </conditionalFormatting>
  <conditionalFormatting sqref="BB34:BD35">
    <cfRule type="containsText" dxfId="221" priority="53" operator="containsText" text="Si">
      <formula>NOT(ISERROR(SEARCH("Si",BB34)))</formula>
    </cfRule>
    <cfRule type="containsText" dxfId="220" priority="54" operator="containsText" text="No">
      <formula>NOT(ISERROR(SEARCH("No",BB34)))</formula>
    </cfRule>
  </conditionalFormatting>
  <conditionalFormatting sqref="BB37:BD38">
    <cfRule type="containsText" dxfId="219" priority="51" operator="containsText" text="Si">
      <formula>NOT(ISERROR(SEARCH("Si",BB37)))</formula>
    </cfRule>
    <cfRule type="containsText" dxfId="218" priority="52" operator="containsText" text="No">
      <formula>NOT(ISERROR(SEARCH("No",BB37)))</formula>
    </cfRule>
  </conditionalFormatting>
  <conditionalFormatting sqref="BB40:BD41">
    <cfRule type="containsText" dxfId="217" priority="49" operator="containsText" text="Si">
      <formula>NOT(ISERROR(SEARCH("Si",BB40)))</formula>
    </cfRule>
    <cfRule type="containsText" dxfId="216" priority="50" operator="containsText" text="No">
      <formula>NOT(ISERROR(SEARCH("No",BB40)))</formula>
    </cfRule>
  </conditionalFormatting>
  <conditionalFormatting sqref="BB43:BD44">
    <cfRule type="containsText" dxfId="215" priority="47" operator="containsText" text="Si">
      <formula>NOT(ISERROR(SEARCH("Si",BB43)))</formula>
    </cfRule>
    <cfRule type="containsText" dxfId="214" priority="48" operator="containsText" text="No">
      <formula>NOT(ISERROR(SEARCH("No",BB43)))</formula>
    </cfRule>
  </conditionalFormatting>
  <conditionalFormatting sqref="BB46:BD47">
    <cfRule type="containsText" dxfId="213" priority="45" operator="containsText" text="Si">
      <formula>NOT(ISERROR(SEARCH("Si",BB46)))</formula>
    </cfRule>
    <cfRule type="containsText" dxfId="212" priority="46" operator="containsText" text="No">
      <formula>NOT(ISERROR(SEARCH("No",BB46)))</formula>
    </cfRule>
  </conditionalFormatting>
  <conditionalFormatting sqref="BB49:BD50">
    <cfRule type="containsText" dxfId="211" priority="43" operator="containsText" text="Si">
      <formula>NOT(ISERROR(SEARCH("Si",BB49)))</formula>
    </cfRule>
    <cfRule type="containsText" dxfId="210" priority="44" operator="containsText" text="No">
      <formula>NOT(ISERROR(SEARCH("No",BB49)))</formula>
    </cfRule>
  </conditionalFormatting>
  <conditionalFormatting sqref="BB55:BD56">
    <cfRule type="containsText" dxfId="209" priority="41" operator="containsText" text="Si">
      <formula>NOT(ISERROR(SEARCH("Si",BB55)))</formula>
    </cfRule>
    <cfRule type="containsText" dxfId="208" priority="42" operator="containsText" text="No">
      <formula>NOT(ISERROR(SEARCH("No",BB55)))</formula>
    </cfRule>
  </conditionalFormatting>
  <conditionalFormatting sqref="BB58:BD59">
    <cfRule type="containsText" dxfId="207" priority="39" operator="containsText" text="Si">
      <formula>NOT(ISERROR(SEARCH("Si",BB58)))</formula>
    </cfRule>
    <cfRule type="containsText" dxfId="206" priority="40" operator="containsText" text="No">
      <formula>NOT(ISERROR(SEARCH("No",BB58)))</formula>
    </cfRule>
  </conditionalFormatting>
  <conditionalFormatting sqref="BB61:BD62">
    <cfRule type="containsText" dxfId="205" priority="37" operator="containsText" text="Si">
      <formula>NOT(ISERROR(SEARCH("Si",BB61)))</formula>
    </cfRule>
    <cfRule type="containsText" dxfId="204" priority="38" operator="containsText" text="No">
      <formula>NOT(ISERROR(SEARCH("No",BB61)))</formula>
    </cfRule>
  </conditionalFormatting>
  <conditionalFormatting sqref="BB67:BD68">
    <cfRule type="containsText" dxfId="203" priority="35" operator="containsText" text="Si">
      <formula>NOT(ISERROR(SEARCH("Si",BB67)))</formula>
    </cfRule>
    <cfRule type="containsText" dxfId="202" priority="36" operator="containsText" text="No">
      <formula>NOT(ISERROR(SEARCH("No",BB67)))</formula>
    </cfRule>
  </conditionalFormatting>
  <conditionalFormatting sqref="BB64:BD65">
    <cfRule type="containsText" dxfId="201" priority="33" operator="containsText" text="Si">
      <formula>NOT(ISERROR(SEARCH("Si",BB64)))</formula>
    </cfRule>
    <cfRule type="containsText" dxfId="200" priority="34" operator="containsText" text="No">
      <formula>NOT(ISERROR(SEARCH("No",BB64)))</formula>
    </cfRule>
  </conditionalFormatting>
  <conditionalFormatting sqref="BB73:BD74">
    <cfRule type="containsText" dxfId="199" priority="31" operator="containsText" text="Si">
      <formula>NOT(ISERROR(SEARCH("Si",BB73)))</formula>
    </cfRule>
    <cfRule type="containsText" dxfId="198" priority="32" operator="containsText" text="No">
      <formula>NOT(ISERROR(SEARCH("No",BB73)))</formula>
    </cfRule>
  </conditionalFormatting>
  <conditionalFormatting sqref="BB70:BD71">
    <cfRule type="containsText" dxfId="197" priority="29" operator="containsText" text="Si">
      <formula>NOT(ISERROR(SEARCH("Si",BB70)))</formula>
    </cfRule>
    <cfRule type="containsText" dxfId="196" priority="30" operator="containsText" text="No">
      <formula>NOT(ISERROR(SEARCH("No",BB70)))</formula>
    </cfRule>
  </conditionalFormatting>
  <conditionalFormatting sqref="BB79:BD80">
    <cfRule type="containsText" dxfId="195" priority="27" operator="containsText" text="Si">
      <formula>NOT(ISERROR(SEARCH("Si",BB79)))</formula>
    </cfRule>
    <cfRule type="containsText" dxfId="194" priority="28" operator="containsText" text="No">
      <formula>NOT(ISERROR(SEARCH("No",BB79)))</formula>
    </cfRule>
  </conditionalFormatting>
  <conditionalFormatting sqref="BB76:BD77">
    <cfRule type="containsText" dxfId="193" priority="25" operator="containsText" text="Si">
      <formula>NOT(ISERROR(SEARCH("Si",BB76)))</formula>
    </cfRule>
    <cfRule type="containsText" dxfId="192" priority="26" operator="containsText" text="No">
      <formula>NOT(ISERROR(SEARCH("No",BB76)))</formula>
    </cfRule>
  </conditionalFormatting>
  <conditionalFormatting sqref="BB85:BD86">
    <cfRule type="containsText" dxfId="191" priority="23" operator="containsText" text="Si">
      <formula>NOT(ISERROR(SEARCH("Si",BB85)))</formula>
    </cfRule>
    <cfRule type="containsText" dxfId="190" priority="24" operator="containsText" text="No">
      <formula>NOT(ISERROR(SEARCH("No",BB85)))</formula>
    </cfRule>
  </conditionalFormatting>
  <conditionalFormatting sqref="BB88:BD89">
    <cfRule type="containsText" dxfId="189" priority="21" operator="containsText" text="Si">
      <formula>NOT(ISERROR(SEARCH("Si",BB88)))</formula>
    </cfRule>
    <cfRule type="containsText" dxfId="188" priority="22" operator="containsText" text="No">
      <formula>NOT(ISERROR(SEARCH("No",BB88)))</formula>
    </cfRule>
  </conditionalFormatting>
  <conditionalFormatting sqref="BB91:BD92">
    <cfRule type="containsText" dxfId="187" priority="19" operator="containsText" text="Si">
      <formula>NOT(ISERROR(SEARCH("Si",BB91)))</formula>
    </cfRule>
    <cfRule type="containsText" dxfId="186" priority="20" operator="containsText" text="No">
      <formula>NOT(ISERROR(SEARCH("No",BB91)))</formula>
    </cfRule>
  </conditionalFormatting>
  <conditionalFormatting sqref="BB94:BD95">
    <cfRule type="containsText" dxfId="185" priority="17" operator="containsText" text="Si">
      <formula>NOT(ISERROR(SEARCH("Si",BB94)))</formula>
    </cfRule>
    <cfRule type="containsText" dxfId="184" priority="18" operator="containsText" text="No">
      <formula>NOT(ISERROR(SEARCH("No",BB94)))</formula>
    </cfRule>
  </conditionalFormatting>
  <conditionalFormatting sqref="BB100:BD101">
    <cfRule type="containsText" dxfId="183" priority="15" operator="containsText" text="Si">
      <formula>NOT(ISERROR(SEARCH("Si",BB100)))</formula>
    </cfRule>
    <cfRule type="containsText" dxfId="182" priority="16" operator="containsText" text="No">
      <formula>NOT(ISERROR(SEARCH("No",BB100)))</formula>
    </cfRule>
  </conditionalFormatting>
  <conditionalFormatting sqref="BB103:BD104">
    <cfRule type="containsText" dxfId="181" priority="13" operator="containsText" text="Si">
      <formula>NOT(ISERROR(SEARCH("Si",BB103)))</formula>
    </cfRule>
    <cfRule type="containsText" dxfId="180" priority="14" operator="containsText" text="No">
      <formula>NOT(ISERROR(SEARCH("No",BB103)))</formula>
    </cfRule>
  </conditionalFormatting>
  <conditionalFormatting sqref="BB109:BD110">
    <cfRule type="containsText" dxfId="179" priority="11" operator="containsText" text="Si">
      <formula>NOT(ISERROR(SEARCH("Si",BB109)))</formula>
    </cfRule>
    <cfRule type="containsText" dxfId="178" priority="12" operator="containsText" text="No">
      <formula>NOT(ISERROR(SEARCH("No",BB109)))</formula>
    </cfRule>
  </conditionalFormatting>
  <conditionalFormatting sqref="BB112:BD113">
    <cfRule type="containsText" dxfId="177" priority="9" operator="containsText" text="Si">
      <formula>NOT(ISERROR(SEARCH("Si",BB112)))</formula>
    </cfRule>
    <cfRule type="containsText" dxfId="176" priority="10" operator="containsText" text="No">
      <formula>NOT(ISERROR(SEARCH("No",BB112)))</formula>
    </cfRule>
  </conditionalFormatting>
  <conditionalFormatting sqref="BB118:BD119">
    <cfRule type="containsText" dxfId="175" priority="7" operator="containsText" text="Si">
      <formula>NOT(ISERROR(SEARCH("Si",BB118)))</formula>
    </cfRule>
    <cfRule type="containsText" dxfId="174" priority="8" operator="containsText" text="No">
      <formula>NOT(ISERROR(SEARCH("No",BB118)))</formula>
    </cfRule>
  </conditionalFormatting>
  <conditionalFormatting sqref="BB121:BD122">
    <cfRule type="containsText" dxfId="173" priority="5" operator="containsText" text="Si">
      <formula>NOT(ISERROR(SEARCH("Si",BB121)))</formula>
    </cfRule>
    <cfRule type="containsText" dxfId="172" priority="6" operator="containsText" text="No">
      <formula>NOT(ISERROR(SEARCH("No",BB121)))</formula>
    </cfRule>
  </conditionalFormatting>
  <conditionalFormatting sqref="BB124:BD125">
    <cfRule type="containsText" dxfId="171" priority="3" operator="containsText" text="Si">
      <formula>NOT(ISERROR(SEARCH("Si",BB124)))</formula>
    </cfRule>
    <cfRule type="containsText" dxfId="170" priority="4" operator="containsText" text="No">
      <formula>NOT(ISERROR(SEARCH("No",BB124)))</formula>
    </cfRule>
  </conditionalFormatting>
  <conditionalFormatting sqref="BB127:BD128">
    <cfRule type="containsText" dxfId="169" priority="1" operator="containsText" text="Si">
      <formula>NOT(ISERROR(SEARCH("Si",BB127)))</formula>
    </cfRule>
    <cfRule type="containsText" dxfId="168" priority="2" operator="containsText" text="No">
      <formula>NOT(ISERROR(SEARCH("No",BB127)))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30721" r:id="rId3"/>
  </oleObjects>
</worksheet>
</file>

<file path=xl/worksheets/sheet14.xml><?xml version="1.0" encoding="utf-8"?>
<worksheet xmlns="http://schemas.openxmlformats.org/spreadsheetml/2006/main" xmlns:r="http://schemas.openxmlformats.org/officeDocument/2006/relationships">
  <dimension ref="A1:BD181"/>
  <sheetViews>
    <sheetView topLeftCell="M151" zoomScale="85" zoomScaleNormal="85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6" width="6.85546875" customWidth="1"/>
    <col min="47" max="47" width="7.7109375" customWidth="1"/>
    <col min="48" max="48" width="1" customWidth="1"/>
    <col min="49" max="50" width="4.7109375" customWidth="1"/>
    <col min="51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342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10" spans="1:56" ht="15.75" thickBot="1"/>
    <row r="11" spans="1:56">
      <c r="B11" s="57" t="s">
        <v>42</v>
      </c>
      <c r="C11" s="58" t="s">
        <v>2</v>
      </c>
      <c r="D11" s="59" t="s">
        <v>2</v>
      </c>
      <c r="E11" s="136"/>
      <c r="F11" s="718" t="s">
        <v>14</v>
      </c>
      <c r="G11" s="719"/>
      <c r="H11" s="719"/>
      <c r="I11" s="719"/>
      <c r="J11" s="719"/>
      <c r="K11" s="720"/>
      <c r="L11" s="19"/>
      <c r="M11" s="721" t="s">
        <v>43</v>
      </c>
      <c r="N11" s="722"/>
      <c r="O11" s="19"/>
      <c r="P11" s="91" t="s">
        <v>12</v>
      </c>
      <c r="Q11" s="136"/>
      <c r="R11" s="91" t="s">
        <v>24</v>
      </c>
      <c r="S11" s="718" t="s">
        <v>44</v>
      </c>
      <c r="T11" s="719"/>
      <c r="U11" s="720"/>
      <c r="V11" s="91" t="s">
        <v>39</v>
      </c>
      <c r="W11" s="137" t="s">
        <v>19</v>
      </c>
      <c r="X11" s="136" t="s">
        <v>10</v>
      </c>
      <c r="Y11" s="723" t="s">
        <v>15</v>
      </c>
      <c r="Z11" s="724"/>
      <c r="AA11" s="724"/>
      <c r="AB11" s="724"/>
      <c r="AC11" s="138" t="s">
        <v>19</v>
      </c>
      <c r="AD11" s="139"/>
      <c r="AE11" s="725" t="s">
        <v>55</v>
      </c>
      <c r="AF11" s="726"/>
      <c r="AG11" s="726"/>
      <c r="AH11" s="140" t="s">
        <v>57</v>
      </c>
      <c r="AI11" s="136"/>
      <c r="AJ11" s="141" t="s">
        <v>51</v>
      </c>
      <c r="AK11" s="142"/>
      <c r="AL11" s="143"/>
      <c r="AM11" s="144"/>
      <c r="AN11" s="91" t="s">
        <v>13</v>
      </c>
      <c r="AO11" s="136"/>
      <c r="AP11" s="743" t="s">
        <v>68</v>
      </c>
      <c r="AQ11" s="744"/>
      <c r="AR11" s="745"/>
      <c r="AS11" s="743" t="s">
        <v>52</v>
      </c>
      <c r="AT11" s="744"/>
      <c r="AU11" s="745"/>
      <c r="AV11" s="136"/>
      <c r="AW11" s="145" t="s">
        <v>32</v>
      </c>
      <c r="AX11" s="137" t="s">
        <v>32</v>
      </c>
      <c r="AY11" s="91" t="s">
        <v>29</v>
      </c>
      <c r="AZ11" s="91" t="s">
        <v>29</v>
      </c>
      <c r="BA11" s="136"/>
      <c r="BB11" s="19" t="s">
        <v>32</v>
      </c>
      <c r="BC11" s="19" t="s">
        <v>10</v>
      </c>
      <c r="BD11" s="146" t="s">
        <v>10</v>
      </c>
    </row>
    <row r="12" spans="1:56" ht="15.75" thickBot="1">
      <c r="B12" s="60" t="s">
        <v>10</v>
      </c>
      <c r="C12" s="49" t="s">
        <v>10</v>
      </c>
      <c r="D12" s="61" t="s">
        <v>12</v>
      </c>
      <c r="E12" s="5"/>
      <c r="F12" s="65" t="s">
        <v>4</v>
      </c>
      <c r="G12" s="65" t="s">
        <v>5</v>
      </c>
      <c r="H12" s="65" t="s">
        <v>6</v>
      </c>
      <c r="I12" s="65" t="s">
        <v>7</v>
      </c>
      <c r="J12" s="65" t="s">
        <v>9</v>
      </c>
      <c r="K12" s="65" t="s">
        <v>13</v>
      </c>
      <c r="L12" s="4"/>
      <c r="M12" s="67" t="s">
        <v>12</v>
      </c>
      <c r="N12" s="68" t="s">
        <v>46</v>
      </c>
      <c r="O12" s="3"/>
      <c r="P12" s="49" t="s">
        <v>3</v>
      </c>
      <c r="Q12" s="5"/>
      <c r="R12" s="49" t="s">
        <v>23</v>
      </c>
      <c r="S12" s="53" t="s">
        <v>16</v>
      </c>
      <c r="T12" s="49" t="s">
        <v>17</v>
      </c>
      <c r="U12" s="49" t="s">
        <v>45</v>
      </c>
      <c r="V12" s="49" t="s">
        <v>63</v>
      </c>
      <c r="W12" s="72" t="s">
        <v>21</v>
      </c>
      <c r="X12" s="5" t="s">
        <v>10</v>
      </c>
      <c r="Y12" s="713" t="s">
        <v>26</v>
      </c>
      <c r="Z12" s="714"/>
      <c r="AA12" s="714"/>
      <c r="AB12" s="715"/>
      <c r="AC12" s="39" t="s">
        <v>13</v>
      </c>
      <c r="AD12" s="8"/>
      <c r="AE12" s="716" t="s">
        <v>56</v>
      </c>
      <c r="AF12" s="717"/>
      <c r="AG12" s="717"/>
      <c r="AH12" s="82" t="s">
        <v>58</v>
      </c>
      <c r="AI12" s="5"/>
      <c r="AJ12" s="48" t="s">
        <v>33</v>
      </c>
      <c r="AK12" s="85" t="s">
        <v>27</v>
      </c>
      <c r="AL12" s="48" t="s">
        <v>35</v>
      </c>
      <c r="AM12" s="48" t="s">
        <v>36</v>
      </c>
      <c r="AN12" s="49" t="s">
        <v>40</v>
      </c>
      <c r="AO12" s="20"/>
      <c r="AP12" s="51"/>
      <c r="AQ12" s="52"/>
      <c r="AR12" s="53"/>
      <c r="AS12" s="51" t="s">
        <v>50</v>
      </c>
      <c r="AT12" s="336" t="s">
        <v>447</v>
      </c>
      <c r="AU12" s="53"/>
      <c r="AV12" s="5"/>
      <c r="AW12" s="76" t="s">
        <v>19</v>
      </c>
      <c r="AX12" s="72" t="s">
        <v>19</v>
      </c>
      <c r="AY12" s="49" t="s">
        <v>37</v>
      </c>
      <c r="AZ12" s="49" t="s">
        <v>38</v>
      </c>
      <c r="BA12" s="5"/>
      <c r="BB12" s="4" t="s">
        <v>19</v>
      </c>
      <c r="BC12" s="4" t="s">
        <v>37</v>
      </c>
      <c r="BD12" s="147" t="s">
        <v>38</v>
      </c>
    </row>
    <row r="13" spans="1:56" ht="15.75" thickBot="1">
      <c r="B13" s="62"/>
      <c r="C13" s="63"/>
      <c r="D13" s="64" t="s">
        <v>10</v>
      </c>
      <c r="E13" s="111"/>
      <c r="F13" s="148"/>
      <c r="G13" s="148"/>
      <c r="H13" s="148"/>
      <c r="I13" s="148" t="s">
        <v>8</v>
      </c>
      <c r="J13" s="148"/>
      <c r="K13" s="148"/>
      <c r="L13" s="16"/>
      <c r="M13" s="104" t="s">
        <v>20</v>
      </c>
      <c r="N13" s="148" t="s">
        <v>11</v>
      </c>
      <c r="O13" s="16"/>
      <c r="P13" s="63" t="s">
        <v>10</v>
      </c>
      <c r="Q13" s="111"/>
      <c r="R13" s="63"/>
      <c r="S13" s="149"/>
      <c r="T13" s="63"/>
      <c r="U13" s="63"/>
      <c r="V13" s="63" t="s">
        <v>18</v>
      </c>
      <c r="W13" s="150" t="s">
        <v>22</v>
      </c>
      <c r="X13" s="111"/>
      <c r="Y13" s="151" t="s">
        <v>16</v>
      </c>
      <c r="Z13" s="151" t="s">
        <v>17</v>
      </c>
      <c r="AA13" s="152" t="s">
        <v>25</v>
      </c>
      <c r="AB13" s="79" t="s">
        <v>28</v>
      </c>
      <c r="AC13" s="153"/>
      <c r="AD13" s="111"/>
      <c r="AE13" s="154" t="s">
        <v>16</v>
      </c>
      <c r="AF13" s="155" t="s">
        <v>17</v>
      </c>
      <c r="AG13" s="80" t="s">
        <v>28</v>
      </c>
      <c r="AH13" s="81" t="s">
        <v>28</v>
      </c>
      <c r="AI13" s="156"/>
      <c r="AJ13" s="63" t="s">
        <v>34</v>
      </c>
      <c r="AK13" s="157" t="s">
        <v>34</v>
      </c>
      <c r="AL13" s="63" t="s">
        <v>34</v>
      </c>
      <c r="AM13" s="63" t="s">
        <v>34</v>
      </c>
      <c r="AN13" s="63" t="s">
        <v>34</v>
      </c>
      <c r="AO13" s="111"/>
      <c r="AP13" s="158" t="s">
        <v>70</v>
      </c>
      <c r="AQ13" s="159" t="s">
        <v>69</v>
      </c>
      <c r="AR13" s="160" t="s">
        <v>71</v>
      </c>
      <c r="AS13" s="161" t="s">
        <v>48</v>
      </c>
      <c r="AT13" s="159" t="s">
        <v>47</v>
      </c>
      <c r="AU13" s="160" t="s">
        <v>49</v>
      </c>
      <c r="AV13" s="111"/>
      <c r="AW13" s="162" t="s">
        <v>29</v>
      </c>
      <c r="AX13" s="150" t="s">
        <v>29</v>
      </c>
      <c r="AY13" s="63"/>
      <c r="AZ13" s="63"/>
      <c r="BA13" s="111"/>
      <c r="BB13" s="163">
        <v>1</v>
      </c>
      <c r="BC13" s="164">
        <v>0</v>
      </c>
      <c r="BD13" s="115" t="s">
        <v>41</v>
      </c>
    </row>
    <row r="14" spans="1:56" ht="16.5" thickBot="1">
      <c r="B14" s="17">
        <v>41426</v>
      </c>
      <c r="C14" s="15" t="s">
        <v>0</v>
      </c>
      <c r="D14" s="19">
        <v>8</v>
      </c>
      <c r="E14" s="6"/>
      <c r="F14" s="363">
        <v>0</v>
      </c>
      <c r="G14" s="19">
        <v>0</v>
      </c>
      <c r="H14" s="19">
        <v>0</v>
      </c>
      <c r="I14" s="19">
        <v>0</v>
      </c>
      <c r="J14" s="19">
        <v>0</v>
      </c>
      <c r="K14" s="19">
        <f>SUM(F14:J14)</f>
        <v>0</v>
      </c>
      <c r="L14" s="6"/>
      <c r="M14" s="363">
        <v>0</v>
      </c>
      <c r="N14" s="19">
        <v>0</v>
      </c>
      <c r="O14" s="6"/>
      <c r="P14" s="376">
        <f>D14-(M14+N14)</f>
        <v>8</v>
      </c>
      <c r="Q14" s="6"/>
      <c r="R14" s="375" t="s">
        <v>451</v>
      </c>
      <c r="S14" s="213">
        <v>0.128</v>
      </c>
      <c r="T14" s="213">
        <v>0.128</v>
      </c>
      <c r="U14" s="23">
        <f>S14+T14</f>
        <v>0.25600000000000001</v>
      </c>
      <c r="V14" s="223">
        <v>80</v>
      </c>
      <c r="W14" s="91">
        <f>P14*V14</f>
        <v>640</v>
      </c>
      <c r="X14" s="6"/>
      <c r="Y14" s="379">
        <v>693</v>
      </c>
      <c r="Z14" s="380">
        <v>693</v>
      </c>
      <c r="AA14" s="380">
        <v>0</v>
      </c>
      <c r="AB14" s="380">
        <v>0</v>
      </c>
      <c r="AC14" s="381">
        <v>693</v>
      </c>
      <c r="AD14" s="197">
        <v>350</v>
      </c>
      <c r="AE14" s="379">
        <v>7</v>
      </c>
      <c r="AF14" s="380">
        <v>8</v>
      </c>
      <c r="AG14" s="380">
        <v>0</v>
      </c>
      <c r="AH14" s="380">
        <v>7</v>
      </c>
      <c r="AI14" s="5"/>
      <c r="AJ14" s="57">
        <f>AC14*U14</f>
        <v>177.40800000000002</v>
      </c>
      <c r="AK14" s="171">
        <v>7.89</v>
      </c>
      <c r="AL14" s="19">
        <v>1.92</v>
      </c>
      <c r="AM14" s="19">
        <v>5.88</v>
      </c>
      <c r="AN14" s="91">
        <f>AK14+AM14</f>
        <v>13.77</v>
      </c>
      <c r="AO14" s="338" t="e">
        <f>#REF!</f>
        <v>#REF!</v>
      </c>
      <c r="AP14" s="11">
        <v>0</v>
      </c>
      <c r="AQ14" s="11">
        <v>10</v>
      </c>
      <c r="AR14" s="387">
        <f>100- ((AP14+AQ14)/(AC14*2))*100</f>
        <v>99.278499278499282</v>
      </c>
      <c r="AS14" s="388">
        <v>158.68</v>
      </c>
      <c r="AT14" s="172">
        <f>AJ14+AK14+AL14+AM14</f>
        <v>193.09799999999998</v>
      </c>
      <c r="AU14" s="172">
        <f>AS14-AT14</f>
        <v>-34.417999999999978</v>
      </c>
      <c r="AV14" s="5"/>
      <c r="AW14" s="57">
        <f>(AC14/W14)*100</f>
        <v>108.28125</v>
      </c>
      <c r="AX14" s="19" t="s">
        <v>59</v>
      </c>
      <c r="AY14" s="91">
        <f>(AK14/(AJ14+AK14))*100</f>
        <v>4.2580060227309522</v>
      </c>
      <c r="AZ14" s="19">
        <f>(AN14/AJ14)*100</f>
        <v>7.7617694805194803</v>
      </c>
      <c r="BA14" s="6"/>
      <c r="BB14" s="363" t="s">
        <v>97</v>
      </c>
      <c r="BC14" s="19" t="s">
        <v>76</v>
      </c>
      <c r="BD14" s="19" t="s">
        <v>76</v>
      </c>
    </row>
    <row r="15" spans="1:56" ht="15.75">
      <c r="B15" s="374" t="s">
        <v>153</v>
      </c>
      <c r="C15" s="2"/>
      <c r="D15" s="2"/>
      <c r="E15" s="6"/>
      <c r="F15" s="375"/>
      <c r="G15" s="2"/>
      <c r="H15" s="2"/>
      <c r="I15" s="2"/>
      <c r="J15" s="2"/>
      <c r="K15" s="2"/>
      <c r="L15" s="6"/>
      <c r="M15" s="375"/>
      <c r="N15" s="2"/>
      <c r="O15" s="6"/>
      <c r="P15" s="520">
        <f>D14-M14-N14-K14</f>
        <v>8</v>
      </c>
      <c r="Q15" s="6"/>
      <c r="R15" s="375"/>
      <c r="S15" s="213"/>
      <c r="T15" s="213"/>
      <c r="U15" s="23"/>
      <c r="V15" s="223"/>
      <c r="W15" s="517">
        <f>(P14-K14)*V14</f>
        <v>640</v>
      </c>
      <c r="X15" s="289"/>
      <c r="Y15" s="382"/>
      <c r="Z15" s="383"/>
      <c r="AA15" s="383"/>
      <c r="AB15" s="383"/>
      <c r="AC15" s="384"/>
      <c r="AD15" s="122"/>
      <c r="AE15" s="382"/>
      <c r="AF15" s="383"/>
      <c r="AG15" s="383"/>
      <c r="AH15" s="383"/>
      <c r="AI15" s="20"/>
      <c r="AJ15" s="436"/>
      <c r="AK15" s="386"/>
      <c r="AL15" s="378"/>
      <c r="AM15" s="378"/>
      <c r="AN15" s="378"/>
      <c r="AO15" s="289"/>
      <c r="AP15" s="347"/>
      <c r="AQ15" s="347"/>
      <c r="AR15" s="373"/>
      <c r="AS15" s="389"/>
      <c r="AT15" s="386"/>
      <c r="AU15" s="386"/>
      <c r="AV15" s="20"/>
      <c r="AW15" s="518">
        <f>((AC14+AC15)/W15)*100</f>
        <v>108.28125</v>
      </c>
      <c r="AX15" s="378"/>
      <c r="AY15" s="378"/>
      <c r="AZ15" s="378"/>
      <c r="BA15" s="289"/>
      <c r="BB15" s="375"/>
      <c r="BC15" s="2"/>
      <c r="BD15" s="2"/>
    </row>
    <row r="16" spans="1:56" ht="15.75" thickBot="1"/>
    <row r="17" spans="2:56" ht="16.5" thickBot="1">
      <c r="B17" s="17">
        <v>41426</v>
      </c>
      <c r="C17" s="15" t="s">
        <v>1</v>
      </c>
      <c r="D17" s="19">
        <v>7.5</v>
      </c>
      <c r="E17" s="6"/>
      <c r="F17" s="363">
        <v>0</v>
      </c>
      <c r="G17" s="19">
        <v>3</v>
      </c>
      <c r="H17" s="19">
        <v>0</v>
      </c>
      <c r="I17" s="19">
        <v>0</v>
      </c>
      <c r="J17" s="19">
        <v>0</v>
      </c>
      <c r="K17" s="19">
        <f>SUM(F17:J17)</f>
        <v>3</v>
      </c>
      <c r="L17" s="6"/>
      <c r="M17" s="363">
        <v>2.5</v>
      </c>
      <c r="N17" s="19">
        <v>0</v>
      </c>
      <c r="O17" s="6"/>
      <c r="P17" s="376">
        <f>D17-(M17+N17)</f>
        <v>5</v>
      </c>
      <c r="Q17" s="6"/>
      <c r="R17" s="375" t="s">
        <v>451</v>
      </c>
      <c r="S17" s="213">
        <v>0.128</v>
      </c>
      <c r="T17" s="213">
        <v>0.128</v>
      </c>
      <c r="U17" s="23">
        <f>S17+T17</f>
        <v>0.25600000000000001</v>
      </c>
      <c r="V17" s="223">
        <v>80</v>
      </c>
      <c r="W17" s="91">
        <f>P17*V17</f>
        <v>400</v>
      </c>
      <c r="X17" s="6"/>
      <c r="Y17" s="379">
        <v>160</v>
      </c>
      <c r="Z17" s="380">
        <v>160</v>
      </c>
      <c r="AA17" s="380">
        <v>0</v>
      </c>
      <c r="AB17" s="380">
        <v>0</v>
      </c>
      <c r="AC17" s="381">
        <v>160</v>
      </c>
      <c r="AD17" s="197">
        <v>350</v>
      </c>
      <c r="AE17" s="379">
        <v>1</v>
      </c>
      <c r="AF17" s="380">
        <v>1</v>
      </c>
      <c r="AG17" s="380">
        <v>0</v>
      </c>
      <c r="AH17" s="380">
        <v>1</v>
      </c>
      <c r="AI17" s="5"/>
      <c r="AJ17" s="57">
        <f>AC17*U17</f>
        <v>40.96</v>
      </c>
      <c r="AK17" s="171">
        <v>0.3</v>
      </c>
      <c r="AL17" s="19">
        <v>1.1000000000000001</v>
      </c>
      <c r="AM17" s="19">
        <v>0</v>
      </c>
      <c r="AN17" s="91">
        <f>AK17+AM17</f>
        <v>0.3</v>
      </c>
      <c r="AO17" s="338" t="e">
        <f>#REF!</f>
        <v>#REF!</v>
      </c>
      <c r="AP17" s="11">
        <v>0</v>
      </c>
      <c r="AQ17" s="11">
        <v>10</v>
      </c>
      <c r="AR17" s="387">
        <f>100- ((AP17+AQ17)/(AC17*2))*100</f>
        <v>96.875</v>
      </c>
      <c r="AS17" s="388">
        <f>AU14</f>
        <v>-34.417999999999978</v>
      </c>
      <c r="AT17" s="172">
        <f>AJ17+AK17+AL17+AM17</f>
        <v>42.36</v>
      </c>
      <c r="AU17" s="172">
        <f>AS17-AT17</f>
        <v>-76.777999999999977</v>
      </c>
      <c r="AV17" s="5"/>
      <c r="AW17" s="57">
        <f>(AC17/W17)*100</f>
        <v>40</v>
      </c>
      <c r="AX17" s="19" t="s">
        <v>59</v>
      </c>
      <c r="AY17" s="91">
        <f>(AK17/(AJ17+AK17))*100</f>
        <v>0.72709646146388762</v>
      </c>
      <c r="AZ17" s="19">
        <f>(AN17/AJ17)*100</f>
        <v>0.732421875</v>
      </c>
      <c r="BA17" s="6"/>
      <c r="BB17" s="363" t="s">
        <v>97</v>
      </c>
      <c r="BC17" s="19" t="s">
        <v>76</v>
      </c>
      <c r="BD17" s="19" t="s">
        <v>97</v>
      </c>
    </row>
    <row r="18" spans="2:56" ht="15.75">
      <c r="B18" s="374" t="s">
        <v>137</v>
      </c>
      <c r="C18" s="2"/>
      <c r="D18" s="2"/>
      <c r="E18" s="6"/>
      <c r="F18" s="375"/>
      <c r="G18" s="2"/>
      <c r="H18" s="2"/>
      <c r="I18" s="2"/>
      <c r="J18" s="2"/>
      <c r="K18" s="2"/>
      <c r="L18" s="6"/>
      <c r="M18" s="375"/>
      <c r="N18" s="2"/>
      <c r="O18" s="6"/>
      <c r="P18" s="520">
        <f>D17-M17-N17-K17</f>
        <v>2</v>
      </c>
      <c r="Q18" s="6"/>
      <c r="R18" s="375"/>
      <c r="S18" s="213"/>
      <c r="T18" s="213"/>
      <c r="U18" s="23"/>
      <c r="V18" s="223"/>
      <c r="W18" s="517">
        <f>(P17-K17)*V17</f>
        <v>160</v>
      </c>
      <c r="X18" s="289"/>
      <c r="Y18" s="382"/>
      <c r="Z18" s="383"/>
      <c r="AA18" s="383"/>
      <c r="AB18" s="383"/>
      <c r="AC18" s="384"/>
      <c r="AD18" s="122"/>
      <c r="AE18" s="382"/>
      <c r="AF18" s="383"/>
      <c r="AG18" s="383"/>
      <c r="AH18" s="383"/>
      <c r="AI18" s="20"/>
      <c r="AJ18" s="436"/>
      <c r="AK18" s="386"/>
      <c r="AL18" s="378"/>
      <c r="AM18" s="378"/>
      <c r="AN18" s="378"/>
      <c r="AO18" s="289"/>
      <c r="AP18" s="347"/>
      <c r="AQ18" s="347"/>
      <c r="AR18" s="373"/>
      <c r="AS18" s="389"/>
      <c r="AT18" s="386"/>
      <c r="AU18" s="386"/>
      <c r="AV18" s="20"/>
      <c r="AW18" s="518">
        <f>((AC17+AC18)/W18)*100</f>
        <v>100</v>
      </c>
      <c r="AX18" s="378"/>
      <c r="AY18" s="378"/>
      <c r="AZ18" s="378"/>
      <c r="BA18" s="289"/>
      <c r="BB18" s="375"/>
      <c r="BC18" s="2"/>
      <c r="BD18" s="2"/>
    </row>
    <row r="19" spans="2:56" ht="15.75" thickBot="1"/>
    <row r="20" spans="2:56">
      <c r="B20" s="57" t="s">
        <v>42</v>
      </c>
      <c r="C20" s="58" t="s">
        <v>2</v>
      </c>
      <c r="D20" s="59" t="s">
        <v>2</v>
      </c>
      <c r="E20" s="136"/>
      <c r="F20" s="718" t="s">
        <v>14</v>
      </c>
      <c r="G20" s="719"/>
      <c r="H20" s="719"/>
      <c r="I20" s="719"/>
      <c r="J20" s="719"/>
      <c r="K20" s="720"/>
      <c r="L20" s="19"/>
      <c r="M20" s="721" t="s">
        <v>43</v>
      </c>
      <c r="N20" s="722"/>
      <c r="O20" s="19"/>
      <c r="P20" s="91" t="s">
        <v>12</v>
      </c>
      <c r="Q20" s="136"/>
      <c r="R20" s="91" t="s">
        <v>24</v>
      </c>
      <c r="S20" s="718" t="s">
        <v>44</v>
      </c>
      <c r="T20" s="719"/>
      <c r="U20" s="720"/>
      <c r="V20" s="91" t="s">
        <v>39</v>
      </c>
      <c r="W20" s="137" t="s">
        <v>19</v>
      </c>
      <c r="X20" s="136" t="s">
        <v>10</v>
      </c>
      <c r="Y20" s="723" t="s">
        <v>15</v>
      </c>
      <c r="Z20" s="724"/>
      <c r="AA20" s="724"/>
      <c r="AB20" s="724"/>
      <c r="AC20" s="138" t="s">
        <v>19</v>
      </c>
      <c r="AD20" s="139"/>
      <c r="AE20" s="725" t="s">
        <v>55</v>
      </c>
      <c r="AF20" s="726"/>
      <c r="AG20" s="726"/>
      <c r="AH20" s="140" t="s">
        <v>57</v>
      </c>
      <c r="AI20" s="136"/>
      <c r="AJ20" s="141" t="s">
        <v>51</v>
      </c>
      <c r="AK20" s="142"/>
      <c r="AL20" s="143"/>
      <c r="AM20" s="144"/>
      <c r="AN20" s="91" t="s">
        <v>13</v>
      </c>
      <c r="AO20" s="136"/>
      <c r="AP20" s="743" t="s">
        <v>68</v>
      </c>
      <c r="AQ20" s="744"/>
      <c r="AR20" s="745"/>
      <c r="AS20" s="743" t="s">
        <v>52</v>
      </c>
      <c r="AT20" s="744"/>
      <c r="AU20" s="745"/>
      <c r="AV20" s="136"/>
      <c r="AW20" s="145" t="s">
        <v>32</v>
      </c>
      <c r="AX20" s="137" t="s">
        <v>32</v>
      </c>
      <c r="AY20" s="91" t="s">
        <v>29</v>
      </c>
      <c r="AZ20" s="91" t="s">
        <v>29</v>
      </c>
      <c r="BA20" s="136"/>
      <c r="BB20" s="19" t="s">
        <v>32</v>
      </c>
      <c r="BC20" s="19" t="s">
        <v>10</v>
      </c>
      <c r="BD20" s="146" t="s">
        <v>10</v>
      </c>
    </row>
    <row r="21" spans="2:56" ht="15.75" thickBot="1">
      <c r="B21" s="60" t="s">
        <v>10</v>
      </c>
      <c r="C21" s="49" t="s">
        <v>10</v>
      </c>
      <c r="D21" s="61" t="s">
        <v>12</v>
      </c>
      <c r="E21" s="5"/>
      <c r="F21" s="65" t="s">
        <v>4</v>
      </c>
      <c r="G21" s="65" t="s">
        <v>5</v>
      </c>
      <c r="H21" s="65" t="s">
        <v>6</v>
      </c>
      <c r="I21" s="65" t="s">
        <v>7</v>
      </c>
      <c r="J21" s="65" t="s">
        <v>9</v>
      </c>
      <c r="K21" s="65" t="s">
        <v>13</v>
      </c>
      <c r="L21" s="4"/>
      <c r="M21" s="67" t="s">
        <v>12</v>
      </c>
      <c r="N21" s="68" t="s">
        <v>46</v>
      </c>
      <c r="O21" s="3"/>
      <c r="P21" s="49" t="s">
        <v>3</v>
      </c>
      <c r="Q21" s="5"/>
      <c r="R21" s="49" t="s">
        <v>23</v>
      </c>
      <c r="S21" s="53" t="s">
        <v>16</v>
      </c>
      <c r="T21" s="49" t="s">
        <v>17</v>
      </c>
      <c r="U21" s="49" t="s">
        <v>45</v>
      </c>
      <c r="V21" s="49" t="s">
        <v>63</v>
      </c>
      <c r="W21" s="72" t="s">
        <v>21</v>
      </c>
      <c r="X21" s="5" t="s">
        <v>10</v>
      </c>
      <c r="Y21" s="713" t="s">
        <v>26</v>
      </c>
      <c r="Z21" s="714"/>
      <c r="AA21" s="714"/>
      <c r="AB21" s="715"/>
      <c r="AC21" s="39" t="s">
        <v>13</v>
      </c>
      <c r="AD21" s="8"/>
      <c r="AE21" s="716" t="s">
        <v>56</v>
      </c>
      <c r="AF21" s="717"/>
      <c r="AG21" s="717"/>
      <c r="AH21" s="82" t="s">
        <v>58</v>
      </c>
      <c r="AI21" s="5"/>
      <c r="AJ21" s="48" t="s">
        <v>33</v>
      </c>
      <c r="AK21" s="85" t="s">
        <v>27</v>
      </c>
      <c r="AL21" s="48" t="s">
        <v>35</v>
      </c>
      <c r="AM21" s="48" t="s">
        <v>36</v>
      </c>
      <c r="AN21" s="49" t="s">
        <v>40</v>
      </c>
      <c r="AO21" s="20"/>
      <c r="AP21" s="51"/>
      <c r="AQ21" s="52"/>
      <c r="AR21" s="53"/>
      <c r="AS21" s="51" t="s">
        <v>50</v>
      </c>
      <c r="AT21" s="336" t="s">
        <v>448</v>
      </c>
      <c r="AU21" s="53"/>
      <c r="AV21" s="5"/>
      <c r="AW21" s="76" t="s">
        <v>19</v>
      </c>
      <c r="AX21" s="72" t="s">
        <v>19</v>
      </c>
      <c r="AY21" s="49" t="s">
        <v>37</v>
      </c>
      <c r="AZ21" s="49" t="s">
        <v>38</v>
      </c>
      <c r="BA21" s="5"/>
      <c r="BB21" s="4" t="s">
        <v>19</v>
      </c>
      <c r="BC21" s="4" t="s">
        <v>37</v>
      </c>
      <c r="BD21" s="147" t="s">
        <v>38</v>
      </c>
    </row>
    <row r="22" spans="2:56" ht="15.75" thickBot="1">
      <c r="B22" s="62"/>
      <c r="C22" s="63"/>
      <c r="D22" s="64" t="s">
        <v>10</v>
      </c>
      <c r="E22" s="111"/>
      <c r="F22" s="148"/>
      <c r="G22" s="148"/>
      <c r="H22" s="148"/>
      <c r="I22" s="148" t="s">
        <v>8</v>
      </c>
      <c r="J22" s="148"/>
      <c r="K22" s="148"/>
      <c r="L22" s="16"/>
      <c r="M22" s="104" t="s">
        <v>20</v>
      </c>
      <c r="N22" s="148" t="s">
        <v>11</v>
      </c>
      <c r="O22" s="16"/>
      <c r="P22" s="63" t="s">
        <v>10</v>
      </c>
      <c r="Q22" s="111"/>
      <c r="R22" s="63"/>
      <c r="S22" s="149"/>
      <c r="T22" s="63"/>
      <c r="U22" s="63"/>
      <c r="V22" s="63" t="s">
        <v>18</v>
      </c>
      <c r="W22" s="150" t="s">
        <v>22</v>
      </c>
      <c r="X22" s="111"/>
      <c r="Y22" s="151" t="s">
        <v>16</v>
      </c>
      <c r="Z22" s="151" t="s">
        <v>17</v>
      </c>
      <c r="AA22" s="152" t="s">
        <v>25</v>
      </c>
      <c r="AB22" s="79" t="s">
        <v>28</v>
      </c>
      <c r="AC22" s="153"/>
      <c r="AD22" s="111"/>
      <c r="AE22" s="154" t="s">
        <v>16</v>
      </c>
      <c r="AF22" s="155" t="s">
        <v>17</v>
      </c>
      <c r="AG22" s="80" t="s">
        <v>28</v>
      </c>
      <c r="AH22" s="81" t="s">
        <v>28</v>
      </c>
      <c r="AI22" s="156"/>
      <c r="AJ22" s="63" t="s">
        <v>34</v>
      </c>
      <c r="AK22" s="157" t="s">
        <v>34</v>
      </c>
      <c r="AL22" s="63" t="s">
        <v>34</v>
      </c>
      <c r="AM22" s="63" t="s">
        <v>34</v>
      </c>
      <c r="AN22" s="63" t="s">
        <v>34</v>
      </c>
      <c r="AO22" s="111"/>
      <c r="AP22" s="158" t="s">
        <v>70</v>
      </c>
      <c r="AQ22" s="159" t="s">
        <v>69</v>
      </c>
      <c r="AR22" s="160" t="s">
        <v>71</v>
      </c>
      <c r="AS22" s="161" t="s">
        <v>48</v>
      </c>
      <c r="AT22" s="159" t="s">
        <v>47</v>
      </c>
      <c r="AU22" s="160" t="s">
        <v>49</v>
      </c>
      <c r="AV22" s="111"/>
      <c r="AW22" s="162" t="s">
        <v>29</v>
      </c>
      <c r="AX22" s="150" t="s">
        <v>29</v>
      </c>
      <c r="AY22" s="63"/>
      <c r="AZ22" s="63"/>
      <c r="BA22" s="111"/>
      <c r="BB22" s="163">
        <v>1</v>
      </c>
      <c r="BC22" s="164">
        <v>0</v>
      </c>
      <c r="BD22" s="115" t="s">
        <v>41</v>
      </c>
    </row>
    <row r="23" spans="2:56" ht="16.5" thickBot="1">
      <c r="B23" s="17">
        <v>41428</v>
      </c>
      <c r="C23" s="15" t="s">
        <v>0</v>
      </c>
      <c r="D23" s="19">
        <v>8</v>
      </c>
      <c r="E23" s="6"/>
      <c r="F23" s="363">
        <v>4</v>
      </c>
      <c r="G23" s="19">
        <v>1</v>
      </c>
      <c r="H23" s="19">
        <v>0</v>
      </c>
      <c r="I23" s="19">
        <v>0</v>
      </c>
      <c r="J23" s="19">
        <v>0</v>
      </c>
      <c r="K23" s="19">
        <f>SUM(F23:J23)</f>
        <v>5</v>
      </c>
      <c r="L23" s="6"/>
      <c r="M23" s="363">
        <v>0</v>
      </c>
      <c r="N23" s="19">
        <v>0</v>
      </c>
      <c r="O23" s="6"/>
      <c r="P23" s="376">
        <f>D23-(M23+N23)</f>
        <v>8</v>
      </c>
      <c r="Q23" s="6"/>
      <c r="R23" s="375" t="s">
        <v>451</v>
      </c>
      <c r="S23" s="213">
        <v>0.128</v>
      </c>
      <c r="T23" s="213">
        <v>0.128</v>
      </c>
      <c r="U23" s="23">
        <f>S23+T23</f>
        <v>0.25600000000000001</v>
      </c>
      <c r="V23" s="223">
        <v>80</v>
      </c>
      <c r="W23" s="91">
        <f>P23*V23</f>
        <v>640</v>
      </c>
      <c r="X23" s="6"/>
      <c r="Y23" s="379">
        <v>208</v>
      </c>
      <c r="Z23" s="380">
        <v>208</v>
      </c>
      <c r="AA23" s="380">
        <v>0</v>
      </c>
      <c r="AB23" s="380">
        <v>0</v>
      </c>
      <c r="AC23" s="381">
        <v>208</v>
      </c>
      <c r="AD23" s="197">
        <v>350</v>
      </c>
      <c r="AE23" s="379">
        <v>9</v>
      </c>
      <c r="AF23" s="380">
        <v>9</v>
      </c>
      <c r="AG23" s="380">
        <v>0</v>
      </c>
      <c r="AH23" s="380">
        <v>9</v>
      </c>
      <c r="AI23" s="5"/>
      <c r="AJ23" s="57">
        <f>AC23*U23</f>
        <v>53.248000000000005</v>
      </c>
      <c r="AK23" s="171">
        <v>2.38</v>
      </c>
      <c r="AL23" s="19">
        <v>3.15</v>
      </c>
      <c r="AM23" s="19">
        <v>5.88</v>
      </c>
      <c r="AN23" s="91">
        <f>AK23+AM23</f>
        <v>8.26</v>
      </c>
      <c r="AO23" s="338" t="e">
        <f>#REF!</f>
        <v>#REF!</v>
      </c>
      <c r="AP23" s="11">
        <v>0</v>
      </c>
      <c r="AQ23" s="11">
        <v>10</v>
      </c>
      <c r="AR23" s="387">
        <f>100- ((AP23+AQ23)/(AC23*2))*100</f>
        <v>97.59615384615384</v>
      </c>
      <c r="AS23" s="388">
        <v>680</v>
      </c>
      <c r="AT23" s="172">
        <f>AJ23+AK23+AL23+AM23</f>
        <v>64.658000000000001</v>
      </c>
      <c r="AU23" s="172">
        <f>AS23-AT23</f>
        <v>615.34199999999998</v>
      </c>
      <c r="AV23" s="5"/>
      <c r="AW23" s="57">
        <f>(AC23/W23)*100</f>
        <v>32.5</v>
      </c>
      <c r="AX23" s="19" t="s">
        <v>59</v>
      </c>
      <c r="AY23" s="91">
        <f>(AK23/(AJ23+AK23))*100</f>
        <v>4.2784209390954189</v>
      </c>
      <c r="AZ23" s="19">
        <f>(AN23/AJ23)*100</f>
        <v>15.512319711538462</v>
      </c>
      <c r="BA23" s="6"/>
      <c r="BB23" s="363" t="s">
        <v>76</v>
      </c>
      <c r="BC23" s="19" t="s">
        <v>76</v>
      </c>
      <c r="BD23" s="19" t="s">
        <v>76</v>
      </c>
    </row>
    <row r="24" spans="2:56" ht="15.75">
      <c r="B24" s="374" t="s">
        <v>137</v>
      </c>
      <c r="C24" s="2"/>
      <c r="D24" s="2"/>
      <c r="E24" s="6"/>
      <c r="F24" s="375"/>
      <c r="G24" s="2"/>
      <c r="H24" s="2"/>
      <c r="I24" s="2"/>
      <c r="J24" s="2"/>
      <c r="K24" s="2"/>
      <c r="L24" s="6"/>
      <c r="M24" s="375"/>
      <c r="N24" s="2"/>
      <c r="O24" s="6"/>
      <c r="P24" s="520">
        <f>D23-M23-N23-K23</f>
        <v>3</v>
      </c>
      <c r="Q24" s="6"/>
      <c r="R24" s="375"/>
      <c r="S24" s="213"/>
      <c r="T24" s="213"/>
      <c r="U24" s="23"/>
      <c r="V24" s="223"/>
      <c r="W24" s="517">
        <f>(P23-K23)*V23</f>
        <v>240</v>
      </c>
      <c r="X24" s="289"/>
      <c r="Y24" s="382"/>
      <c r="Z24" s="383"/>
      <c r="AA24" s="383"/>
      <c r="AB24" s="383"/>
      <c r="AC24" s="384"/>
      <c r="AD24" s="122"/>
      <c r="AE24" s="382"/>
      <c r="AF24" s="383"/>
      <c r="AG24" s="383"/>
      <c r="AH24" s="383"/>
      <c r="AI24" s="20"/>
      <c r="AJ24" s="436"/>
      <c r="AK24" s="386"/>
      <c r="AL24" s="378"/>
      <c r="AM24" s="378"/>
      <c r="AN24" s="378"/>
      <c r="AO24" s="289"/>
      <c r="AP24" s="347"/>
      <c r="AQ24" s="347"/>
      <c r="AR24" s="373"/>
      <c r="AS24" s="389"/>
      <c r="AT24" s="386"/>
      <c r="AU24" s="386"/>
      <c r="AV24" s="20"/>
      <c r="AW24" s="518">
        <f>((AC23+AC24)/W24)*100</f>
        <v>86.666666666666671</v>
      </c>
      <c r="AX24" s="378"/>
      <c r="AY24" s="378"/>
      <c r="AZ24" s="378"/>
      <c r="BA24" s="289"/>
      <c r="BB24" s="375"/>
      <c r="BC24" s="2"/>
      <c r="BD24" s="2"/>
    </row>
    <row r="25" spans="2:56" ht="15.75" thickBot="1"/>
    <row r="26" spans="2:56" ht="16.5" thickBot="1">
      <c r="B26" s="17">
        <v>41428</v>
      </c>
      <c r="C26" s="15" t="s">
        <v>1</v>
      </c>
      <c r="D26" s="19">
        <v>7.5</v>
      </c>
      <c r="E26" s="6"/>
      <c r="F26" s="363">
        <v>1</v>
      </c>
      <c r="G26" s="19">
        <v>0</v>
      </c>
      <c r="H26" s="19">
        <v>0</v>
      </c>
      <c r="I26" s="19">
        <v>0</v>
      </c>
      <c r="J26" s="19">
        <v>0</v>
      </c>
      <c r="K26" s="19">
        <f>SUM(F26:J26)</f>
        <v>1</v>
      </c>
      <c r="L26" s="6"/>
      <c r="M26" s="363">
        <v>2.5</v>
      </c>
      <c r="N26" s="19">
        <v>1</v>
      </c>
      <c r="O26" s="6"/>
      <c r="P26" s="376">
        <f>D26-(M26+N26)</f>
        <v>4</v>
      </c>
      <c r="Q26" s="6"/>
      <c r="R26" s="375" t="s">
        <v>451</v>
      </c>
      <c r="S26" s="213">
        <v>0.128</v>
      </c>
      <c r="T26" s="213">
        <v>0.128</v>
      </c>
      <c r="U26" s="23">
        <f>S26+T26</f>
        <v>0.25600000000000001</v>
      </c>
      <c r="V26" s="223">
        <v>80</v>
      </c>
      <c r="W26" s="91">
        <f>P26*V26</f>
        <v>320</v>
      </c>
      <c r="X26" s="6"/>
      <c r="Y26" s="379">
        <v>103</v>
      </c>
      <c r="Z26" s="380">
        <v>103</v>
      </c>
      <c r="AA26" s="380">
        <v>0</v>
      </c>
      <c r="AB26" s="380">
        <v>0</v>
      </c>
      <c r="AC26" s="381">
        <v>103</v>
      </c>
      <c r="AD26" s="197">
        <v>350</v>
      </c>
      <c r="AE26" s="379">
        <v>0</v>
      </c>
      <c r="AF26" s="380">
        <v>0</v>
      </c>
      <c r="AG26" s="380">
        <v>0</v>
      </c>
      <c r="AH26" s="380">
        <v>0</v>
      </c>
      <c r="AI26" s="5"/>
      <c r="AJ26" s="57">
        <f>AC26*U26</f>
        <v>26.368000000000002</v>
      </c>
      <c r="AK26" s="171">
        <v>0</v>
      </c>
      <c r="AL26" s="19">
        <v>1.6</v>
      </c>
      <c r="AM26" s="19">
        <v>0</v>
      </c>
      <c r="AN26" s="91">
        <f>AK26+AM26</f>
        <v>0</v>
      </c>
      <c r="AO26" s="338" t="e">
        <f>#REF!</f>
        <v>#REF!</v>
      </c>
      <c r="AP26" s="11">
        <v>0</v>
      </c>
      <c r="AQ26" s="11">
        <v>10</v>
      </c>
      <c r="AR26" s="387">
        <f>100- ((AP26+AQ26)/(AC26*2))*100</f>
        <v>95.145631067961162</v>
      </c>
      <c r="AS26" s="388">
        <f>AU23</f>
        <v>615.34199999999998</v>
      </c>
      <c r="AT26" s="172">
        <f>AJ26+AK26+AL26+AM26</f>
        <v>27.968000000000004</v>
      </c>
      <c r="AU26" s="172">
        <f>AS26-AT26</f>
        <v>587.37400000000002</v>
      </c>
      <c r="AV26" s="5"/>
      <c r="AW26" s="57">
        <f>(AC26/W26)*100</f>
        <v>32.1875</v>
      </c>
      <c r="AX26" s="19" t="s">
        <v>59</v>
      </c>
      <c r="AY26" s="91">
        <f>(AK26/(AJ26+AK26))*100</f>
        <v>0</v>
      </c>
      <c r="AZ26" s="19">
        <f>(AN26/AJ26)*100</f>
        <v>0</v>
      </c>
      <c r="BA26" s="6"/>
      <c r="BB26" s="363" t="s">
        <v>76</v>
      </c>
      <c r="BC26" s="19" t="s">
        <v>76</v>
      </c>
      <c r="BD26" s="19" t="s">
        <v>97</v>
      </c>
    </row>
    <row r="27" spans="2:56" ht="15.75">
      <c r="B27" s="374" t="s">
        <v>153</v>
      </c>
      <c r="C27" s="2"/>
      <c r="D27" s="2"/>
      <c r="E27" s="6"/>
      <c r="F27" s="375"/>
      <c r="G27" s="2"/>
      <c r="H27" s="2"/>
      <c r="I27" s="2"/>
      <c r="J27" s="2"/>
      <c r="K27" s="2"/>
      <c r="L27" s="6"/>
      <c r="M27" s="375"/>
      <c r="N27" s="2">
        <v>0</v>
      </c>
      <c r="O27" s="6"/>
      <c r="P27" s="520">
        <f>D26-M26-N26-K26</f>
        <v>3</v>
      </c>
      <c r="Q27" s="6"/>
      <c r="R27" s="375"/>
      <c r="S27" s="213"/>
      <c r="T27" s="213"/>
      <c r="U27" s="23"/>
      <c r="V27" s="223"/>
      <c r="W27" s="517">
        <f>(P26-K26)*V26</f>
        <v>240</v>
      </c>
      <c r="X27" s="289"/>
      <c r="Y27" s="382"/>
      <c r="Z27" s="383"/>
      <c r="AA27" s="383"/>
      <c r="AB27" s="383"/>
      <c r="AC27" s="384"/>
      <c r="AD27" s="122"/>
      <c r="AE27" s="382"/>
      <c r="AF27" s="383"/>
      <c r="AG27" s="383"/>
      <c r="AH27" s="383"/>
      <c r="AI27" s="20"/>
      <c r="AJ27" s="436"/>
      <c r="AK27" s="386"/>
      <c r="AL27" s="378"/>
      <c r="AM27" s="378"/>
      <c r="AN27" s="378"/>
      <c r="AO27" s="289"/>
      <c r="AP27" s="347"/>
      <c r="AQ27" s="347"/>
      <c r="AR27" s="373"/>
      <c r="AS27" s="389"/>
      <c r="AT27" s="386"/>
      <c r="AU27" s="386"/>
      <c r="AV27" s="20"/>
      <c r="AW27" s="518">
        <f>((AC26+AC27)/W27)*100</f>
        <v>42.916666666666664</v>
      </c>
      <c r="AX27" s="378"/>
      <c r="AY27" s="378"/>
      <c r="AZ27" s="378"/>
      <c r="BA27" s="289"/>
      <c r="BB27" s="375"/>
      <c r="BC27" s="2"/>
      <c r="BD27" s="2"/>
    </row>
    <row r="28" spans="2:56" ht="15.75" thickBot="1"/>
    <row r="29" spans="2:56">
      <c r="B29" s="57" t="s">
        <v>42</v>
      </c>
      <c r="C29" s="58" t="s">
        <v>2</v>
      </c>
      <c r="D29" s="59" t="s">
        <v>2</v>
      </c>
      <c r="E29" s="136"/>
      <c r="F29" s="718" t="s">
        <v>14</v>
      </c>
      <c r="G29" s="719"/>
      <c r="H29" s="719"/>
      <c r="I29" s="719"/>
      <c r="J29" s="719"/>
      <c r="K29" s="720"/>
      <c r="L29" s="19"/>
      <c r="M29" s="721" t="s">
        <v>43</v>
      </c>
      <c r="N29" s="722"/>
      <c r="O29" s="19"/>
      <c r="P29" s="91" t="s">
        <v>12</v>
      </c>
      <c r="Q29" s="136"/>
      <c r="R29" s="91" t="s">
        <v>24</v>
      </c>
      <c r="S29" s="718" t="s">
        <v>44</v>
      </c>
      <c r="T29" s="719"/>
      <c r="U29" s="720"/>
      <c r="V29" s="91" t="s">
        <v>39</v>
      </c>
      <c r="W29" s="137" t="s">
        <v>19</v>
      </c>
      <c r="X29" s="136" t="s">
        <v>10</v>
      </c>
      <c r="Y29" s="723" t="s">
        <v>15</v>
      </c>
      <c r="Z29" s="724"/>
      <c r="AA29" s="724"/>
      <c r="AB29" s="724"/>
      <c r="AC29" s="138" t="s">
        <v>19</v>
      </c>
      <c r="AD29" s="139"/>
      <c r="AE29" s="725" t="s">
        <v>55</v>
      </c>
      <c r="AF29" s="726"/>
      <c r="AG29" s="726"/>
      <c r="AH29" s="140" t="s">
        <v>57</v>
      </c>
      <c r="AI29" s="136"/>
      <c r="AJ29" s="141" t="s">
        <v>51</v>
      </c>
      <c r="AK29" s="142"/>
      <c r="AL29" s="143"/>
      <c r="AM29" s="144"/>
      <c r="AN29" s="91" t="s">
        <v>13</v>
      </c>
      <c r="AO29" s="136"/>
      <c r="AP29" s="743" t="s">
        <v>68</v>
      </c>
      <c r="AQ29" s="744"/>
      <c r="AR29" s="745"/>
      <c r="AS29" s="743" t="s">
        <v>52</v>
      </c>
      <c r="AT29" s="744"/>
      <c r="AU29" s="745"/>
      <c r="AV29" s="136"/>
      <c r="AW29" s="145" t="s">
        <v>32</v>
      </c>
      <c r="AX29" s="137" t="s">
        <v>32</v>
      </c>
      <c r="AY29" s="91" t="s">
        <v>29</v>
      </c>
      <c r="AZ29" s="91" t="s">
        <v>29</v>
      </c>
      <c r="BA29" s="136"/>
      <c r="BB29" s="19" t="s">
        <v>32</v>
      </c>
      <c r="BC29" s="19" t="s">
        <v>10</v>
      </c>
      <c r="BD29" s="146" t="s">
        <v>10</v>
      </c>
    </row>
    <row r="30" spans="2:56" ht="15.75" thickBot="1">
      <c r="B30" s="60" t="s">
        <v>10</v>
      </c>
      <c r="C30" s="49" t="s">
        <v>10</v>
      </c>
      <c r="D30" s="61" t="s">
        <v>12</v>
      </c>
      <c r="E30" s="5"/>
      <c r="F30" s="65" t="s">
        <v>4</v>
      </c>
      <c r="G30" s="65" t="s">
        <v>5</v>
      </c>
      <c r="H30" s="65" t="s">
        <v>6</v>
      </c>
      <c r="I30" s="65" t="s">
        <v>7</v>
      </c>
      <c r="J30" s="65" t="s">
        <v>9</v>
      </c>
      <c r="K30" s="65" t="s">
        <v>13</v>
      </c>
      <c r="L30" s="4"/>
      <c r="M30" s="67" t="s">
        <v>12</v>
      </c>
      <c r="N30" s="68" t="s">
        <v>46</v>
      </c>
      <c r="O30" s="3"/>
      <c r="P30" s="49" t="s">
        <v>3</v>
      </c>
      <c r="Q30" s="5"/>
      <c r="R30" s="49" t="s">
        <v>23</v>
      </c>
      <c r="S30" s="53" t="s">
        <v>16</v>
      </c>
      <c r="T30" s="49" t="s">
        <v>17</v>
      </c>
      <c r="U30" s="49" t="s">
        <v>45</v>
      </c>
      <c r="V30" s="49" t="s">
        <v>63</v>
      </c>
      <c r="W30" s="72" t="s">
        <v>21</v>
      </c>
      <c r="X30" s="5" t="s">
        <v>10</v>
      </c>
      <c r="Y30" s="713" t="s">
        <v>26</v>
      </c>
      <c r="Z30" s="714"/>
      <c r="AA30" s="714"/>
      <c r="AB30" s="715"/>
      <c r="AC30" s="39" t="s">
        <v>13</v>
      </c>
      <c r="AD30" s="8"/>
      <c r="AE30" s="716" t="s">
        <v>56</v>
      </c>
      <c r="AF30" s="717"/>
      <c r="AG30" s="717"/>
      <c r="AH30" s="82" t="s">
        <v>58</v>
      </c>
      <c r="AI30" s="5"/>
      <c r="AJ30" s="48" t="s">
        <v>33</v>
      </c>
      <c r="AK30" s="85" t="s">
        <v>27</v>
      </c>
      <c r="AL30" s="48" t="s">
        <v>35</v>
      </c>
      <c r="AM30" s="48" t="s">
        <v>36</v>
      </c>
      <c r="AN30" s="49" t="s">
        <v>40</v>
      </c>
      <c r="AO30" s="20"/>
      <c r="AP30" s="51"/>
      <c r="AQ30" s="52"/>
      <c r="AR30" s="53"/>
      <c r="AS30" s="51" t="s">
        <v>50</v>
      </c>
      <c r="AT30" s="336" t="s">
        <v>453</v>
      </c>
      <c r="AU30" s="53"/>
      <c r="AV30" s="5"/>
      <c r="AW30" s="76" t="s">
        <v>19</v>
      </c>
      <c r="AX30" s="72" t="s">
        <v>19</v>
      </c>
      <c r="AY30" s="49" t="s">
        <v>37</v>
      </c>
      <c r="AZ30" s="49" t="s">
        <v>38</v>
      </c>
      <c r="BA30" s="5"/>
      <c r="BB30" s="4" t="s">
        <v>19</v>
      </c>
      <c r="BC30" s="4" t="s">
        <v>37</v>
      </c>
      <c r="BD30" s="147" t="s">
        <v>38</v>
      </c>
    </row>
    <row r="31" spans="2:56" ht="15.75" thickBot="1">
      <c r="B31" s="62"/>
      <c r="C31" s="63"/>
      <c r="D31" s="64" t="s">
        <v>10</v>
      </c>
      <c r="E31" s="111"/>
      <c r="F31" s="148"/>
      <c r="G31" s="148"/>
      <c r="H31" s="148"/>
      <c r="I31" s="148" t="s">
        <v>8</v>
      </c>
      <c r="J31" s="148"/>
      <c r="K31" s="148"/>
      <c r="L31" s="16"/>
      <c r="M31" s="104" t="s">
        <v>20</v>
      </c>
      <c r="N31" s="148" t="s">
        <v>11</v>
      </c>
      <c r="O31" s="16"/>
      <c r="P31" s="63" t="s">
        <v>10</v>
      </c>
      <c r="Q31" s="111"/>
      <c r="R31" s="63"/>
      <c r="S31" s="149"/>
      <c r="T31" s="63"/>
      <c r="U31" s="63"/>
      <c r="V31" s="63" t="s">
        <v>18</v>
      </c>
      <c r="W31" s="150" t="s">
        <v>22</v>
      </c>
      <c r="X31" s="111"/>
      <c r="Y31" s="151" t="s">
        <v>16</v>
      </c>
      <c r="Z31" s="151" t="s">
        <v>17</v>
      </c>
      <c r="AA31" s="152" t="s">
        <v>25</v>
      </c>
      <c r="AB31" s="79" t="s">
        <v>28</v>
      </c>
      <c r="AC31" s="153"/>
      <c r="AD31" s="111"/>
      <c r="AE31" s="154" t="s">
        <v>16</v>
      </c>
      <c r="AF31" s="155" t="s">
        <v>17</v>
      </c>
      <c r="AG31" s="80" t="s">
        <v>28</v>
      </c>
      <c r="AH31" s="81" t="s">
        <v>28</v>
      </c>
      <c r="AI31" s="156"/>
      <c r="AJ31" s="63" t="s">
        <v>34</v>
      </c>
      <c r="AK31" s="157" t="s">
        <v>34</v>
      </c>
      <c r="AL31" s="63" t="s">
        <v>34</v>
      </c>
      <c r="AM31" s="63" t="s">
        <v>34</v>
      </c>
      <c r="AN31" s="63" t="s">
        <v>34</v>
      </c>
      <c r="AO31" s="111"/>
      <c r="AP31" s="158" t="s">
        <v>70</v>
      </c>
      <c r="AQ31" s="159" t="s">
        <v>69</v>
      </c>
      <c r="AR31" s="160" t="s">
        <v>71</v>
      </c>
      <c r="AS31" s="161" t="s">
        <v>48</v>
      </c>
      <c r="AT31" s="159" t="s">
        <v>47</v>
      </c>
      <c r="AU31" s="160" t="s">
        <v>49</v>
      </c>
      <c r="AV31" s="111"/>
      <c r="AW31" s="162" t="s">
        <v>29</v>
      </c>
      <c r="AX31" s="150" t="s">
        <v>29</v>
      </c>
      <c r="AY31" s="63"/>
      <c r="AZ31" s="63"/>
      <c r="BA31" s="111"/>
      <c r="BB31" s="163">
        <v>1</v>
      </c>
      <c r="BC31" s="164">
        <v>0</v>
      </c>
      <c r="BD31" s="115" t="s">
        <v>41</v>
      </c>
    </row>
    <row r="32" spans="2:56" ht="16.5" thickBot="1">
      <c r="B32" s="17">
        <v>41429</v>
      </c>
      <c r="C32" s="15" t="s">
        <v>0</v>
      </c>
      <c r="D32" s="19">
        <v>8</v>
      </c>
      <c r="E32" s="6"/>
      <c r="F32" s="363">
        <v>0.66</v>
      </c>
      <c r="G32" s="19">
        <v>0</v>
      </c>
      <c r="H32" s="19">
        <v>0</v>
      </c>
      <c r="I32" s="19">
        <v>0</v>
      </c>
      <c r="J32" s="19">
        <v>0</v>
      </c>
      <c r="K32" s="19">
        <f>SUM(F32:J32)</f>
        <v>0.66</v>
      </c>
      <c r="L32" s="6"/>
      <c r="M32" s="363">
        <v>0</v>
      </c>
      <c r="N32" s="19">
        <v>0</v>
      </c>
      <c r="O32" s="6"/>
      <c r="P32" s="376">
        <f>D32-(M32+N32)</f>
        <v>8</v>
      </c>
      <c r="Q32" s="6"/>
      <c r="R32" s="375" t="s">
        <v>452</v>
      </c>
      <c r="S32" s="213">
        <v>0.183</v>
      </c>
      <c r="T32" s="213">
        <v>0.184</v>
      </c>
      <c r="U32" s="23">
        <f>S32+T32</f>
        <v>0.36699999999999999</v>
      </c>
      <c r="V32" s="223">
        <v>85</v>
      </c>
      <c r="W32" s="91">
        <f>P32*V32</f>
        <v>680</v>
      </c>
      <c r="X32" s="6"/>
      <c r="Y32" s="379">
        <v>600</v>
      </c>
      <c r="Z32" s="380">
        <v>600</v>
      </c>
      <c r="AA32" s="380">
        <v>0</v>
      </c>
      <c r="AB32" s="380">
        <v>0</v>
      </c>
      <c r="AC32" s="381">
        <v>600</v>
      </c>
      <c r="AD32" s="197">
        <v>350</v>
      </c>
      <c r="AE32" s="379">
        <v>11</v>
      </c>
      <c r="AF32" s="380">
        <v>12</v>
      </c>
      <c r="AG32" s="380">
        <v>0</v>
      </c>
      <c r="AH32" s="380">
        <v>11</v>
      </c>
      <c r="AI32" s="5"/>
      <c r="AJ32" s="57">
        <f>AC32*U32</f>
        <v>220.2</v>
      </c>
      <c r="AK32" s="171">
        <v>4.3</v>
      </c>
      <c r="AL32" s="19">
        <v>6</v>
      </c>
      <c r="AM32" s="19">
        <v>0</v>
      </c>
      <c r="AN32" s="91">
        <f>AK32+AM32</f>
        <v>4.3</v>
      </c>
      <c r="AO32" s="338" t="e">
        <f>#REF!</f>
        <v>#REF!</v>
      </c>
      <c r="AP32" s="11">
        <v>0</v>
      </c>
      <c r="AQ32" s="11">
        <v>10</v>
      </c>
      <c r="AR32" s="387">
        <f>100- ((AP32+AQ32)/(AC32*2))*100</f>
        <v>99.166666666666671</v>
      </c>
      <c r="AS32" s="388">
        <v>121.97</v>
      </c>
      <c r="AT32" s="172">
        <f>AJ32+AK32+AL32+AM32</f>
        <v>230.5</v>
      </c>
      <c r="AU32" s="172">
        <f>AS32-AT32</f>
        <v>-108.53</v>
      </c>
      <c r="AV32" s="5"/>
      <c r="AW32" s="57">
        <f>(AC32/W32)*100</f>
        <v>88.235294117647058</v>
      </c>
      <c r="AX32" s="19" t="s">
        <v>59</v>
      </c>
      <c r="AY32" s="91">
        <f>(AK32/(AJ32+AK32))*100</f>
        <v>1.9153674832962135</v>
      </c>
      <c r="AZ32" s="19">
        <f>(AN32/AJ32)*100</f>
        <v>1.9527702089009991</v>
      </c>
      <c r="BA32" s="6"/>
      <c r="BB32" s="363" t="s">
        <v>76</v>
      </c>
      <c r="BC32" s="19" t="s">
        <v>76</v>
      </c>
      <c r="BD32" s="19" t="s">
        <v>97</v>
      </c>
    </row>
    <row r="33" spans="2:56" ht="15.75">
      <c r="B33" s="374" t="s">
        <v>137</v>
      </c>
      <c r="C33" s="2"/>
      <c r="D33" s="2"/>
      <c r="E33" s="6"/>
      <c r="F33" s="375"/>
      <c r="G33" s="2"/>
      <c r="H33" s="2"/>
      <c r="I33" s="2"/>
      <c r="J33" s="2"/>
      <c r="K33" s="2"/>
      <c r="L33" s="6"/>
      <c r="M33" s="375"/>
      <c r="N33" s="2"/>
      <c r="O33" s="6"/>
      <c r="P33" s="520">
        <f>D32-M32-N32-K32</f>
        <v>7.34</v>
      </c>
      <c r="Q33" s="6"/>
      <c r="R33" s="375"/>
      <c r="S33" s="213"/>
      <c r="T33" s="213"/>
      <c r="U33" s="23"/>
      <c r="V33" s="223"/>
      <c r="W33" s="517">
        <f>(P32-K32)*V32</f>
        <v>623.9</v>
      </c>
      <c r="X33" s="289"/>
      <c r="Y33" s="382"/>
      <c r="Z33" s="383"/>
      <c r="AA33" s="383"/>
      <c r="AB33" s="383"/>
      <c r="AC33" s="384"/>
      <c r="AD33" s="122"/>
      <c r="AE33" s="382"/>
      <c r="AF33" s="383"/>
      <c r="AG33" s="383"/>
      <c r="AH33" s="383"/>
      <c r="AI33" s="20"/>
      <c r="AJ33" s="436"/>
      <c r="AK33" s="386"/>
      <c r="AL33" s="378"/>
      <c r="AM33" s="378"/>
      <c r="AN33" s="378"/>
      <c r="AO33" s="289"/>
      <c r="AP33" s="347"/>
      <c r="AQ33" s="347"/>
      <c r="AR33" s="373"/>
      <c r="AS33" s="389"/>
      <c r="AT33" s="386"/>
      <c r="AU33" s="386"/>
      <c r="AV33" s="20"/>
      <c r="AW33" s="518">
        <f>((AC32+AC33)/W33)*100</f>
        <v>96.16925789389326</v>
      </c>
      <c r="AX33" s="378"/>
      <c r="AY33" s="378"/>
      <c r="AZ33" s="378"/>
      <c r="BA33" s="289"/>
      <c r="BB33" s="375"/>
      <c r="BC33" s="2"/>
      <c r="BD33" s="2"/>
    </row>
    <row r="34" spans="2:56" ht="15.75" thickBot="1"/>
    <row r="35" spans="2:56" ht="16.5" thickBot="1">
      <c r="B35" s="17">
        <v>41429</v>
      </c>
      <c r="C35" s="15" t="s">
        <v>1</v>
      </c>
      <c r="D35" s="19">
        <v>7.5</v>
      </c>
      <c r="E35" s="6"/>
      <c r="F35" s="363">
        <v>0</v>
      </c>
      <c r="G35" s="19">
        <v>0</v>
      </c>
      <c r="H35" s="19">
        <v>0</v>
      </c>
      <c r="I35" s="19">
        <v>0</v>
      </c>
      <c r="J35" s="19">
        <v>0</v>
      </c>
      <c r="K35" s="19">
        <f>SUM(F35:J35)</f>
        <v>0</v>
      </c>
      <c r="L35" s="6"/>
      <c r="M35" s="363">
        <v>2.5</v>
      </c>
      <c r="N35" s="19">
        <v>1</v>
      </c>
      <c r="O35" s="6"/>
      <c r="P35" s="376">
        <f>D35-(M35+N35)</f>
        <v>4</v>
      </c>
      <c r="Q35" s="6"/>
      <c r="R35" s="375" t="s">
        <v>452</v>
      </c>
      <c r="S35" s="213">
        <v>0.183</v>
      </c>
      <c r="T35" s="213">
        <v>0.184</v>
      </c>
      <c r="U35" s="23">
        <f>S35+T35</f>
        <v>0.36699999999999999</v>
      </c>
      <c r="V35" s="223">
        <v>85</v>
      </c>
      <c r="W35" s="91">
        <f>P35*V35</f>
        <v>340</v>
      </c>
      <c r="X35" s="6"/>
      <c r="Y35" s="379">
        <v>378</v>
      </c>
      <c r="Z35" s="380">
        <v>378</v>
      </c>
      <c r="AA35" s="380">
        <v>0</v>
      </c>
      <c r="AB35" s="380">
        <v>0</v>
      </c>
      <c r="AC35" s="381">
        <v>378</v>
      </c>
      <c r="AD35" s="197">
        <v>350</v>
      </c>
      <c r="AE35" s="379">
        <v>8</v>
      </c>
      <c r="AF35" s="380">
        <v>8</v>
      </c>
      <c r="AG35" s="380">
        <v>0</v>
      </c>
      <c r="AH35" s="380">
        <v>8</v>
      </c>
      <c r="AI35" s="5"/>
      <c r="AJ35" s="57">
        <f>AC35*U35</f>
        <v>138.726</v>
      </c>
      <c r="AK35" s="171">
        <v>3</v>
      </c>
      <c r="AL35" s="19">
        <v>4</v>
      </c>
      <c r="AM35" s="19">
        <v>0</v>
      </c>
      <c r="AN35" s="91">
        <f>AK35+AM35</f>
        <v>3</v>
      </c>
      <c r="AO35" s="338" t="e">
        <f>#REF!</f>
        <v>#REF!</v>
      </c>
      <c r="AP35" s="11">
        <v>0</v>
      </c>
      <c r="AQ35" s="11">
        <v>10</v>
      </c>
      <c r="AR35" s="387">
        <f>100- ((AP35+AQ35)/(AC35*2))*100</f>
        <v>98.677248677248684</v>
      </c>
      <c r="AS35" s="388">
        <f>AU32</f>
        <v>-108.53</v>
      </c>
      <c r="AT35" s="172">
        <f>AJ35+AK35+AL35+AM35</f>
        <v>145.726</v>
      </c>
      <c r="AU35" s="172">
        <f>AS35-AT35</f>
        <v>-254.256</v>
      </c>
      <c r="AV35" s="5"/>
      <c r="AW35" s="57">
        <f>(AC35/W35)*100</f>
        <v>111.1764705882353</v>
      </c>
      <c r="AX35" s="19" t="s">
        <v>59</v>
      </c>
      <c r="AY35" s="91">
        <f>(AK35/(AJ35+AK35))*100</f>
        <v>2.1167605097159305</v>
      </c>
      <c r="AZ35" s="19">
        <f>(AN35/AJ35)*100</f>
        <v>2.1625362224817266</v>
      </c>
      <c r="BA35" s="6"/>
      <c r="BB35" s="363" t="s">
        <v>97</v>
      </c>
      <c r="BC35" s="19" t="s">
        <v>76</v>
      </c>
      <c r="BD35" s="19" t="s">
        <v>97</v>
      </c>
    </row>
    <row r="36" spans="2:56" ht="15.75">
      <c r="B36" s="374" t="s">
        <v>153</v>
      </c>
      <c r="C36" s="2"/>
      <c r="D36" s="2"/>
      <c r="E36" s="6"/>
      <c r="F36" s="375"/>
      <c r="G36" s="2"/>
      <c r="H36" s="2"/>
      <c r="I36" s="2"/>
      <c r="J36" s="2"/>
      <c r="K36" s="2"/>
      <c r="L36" s="6"/>
      <c r="M36" s="375"/>
      <c r="N36" s="2">
        <v>0</v>
      </c>
      <c r="O36" s="6"/>
      <c r="P36" s="520">
        <f>D35-M35-N35-K35</f>
        <v>4</v>
      </c>
      <c r="Q36" s="6"/>
      <c r="R36" s="375"/>
      <c r="S36" s="213"/>
      <c r="T36" s="213"/>
      <c r="U36" s="23"/>
      <c r="V36" s="223"/>
      <c r="W36" s="517">
        <f>(P35-K35)*V35</f>
        <v>340</v>
      </c>
      <c r="X36" s="289"/>
      <c r="Y36" s="382"/>
      <c r="Z36" s="383"/>
      <c r="AA36" s="383"/>
      <c r="AB36" s="383"/>
      <c r="AC36" s="384"/>
      <c r="AD36" s="122"/>
      <c r="AE36" s="382"/>
      <c r="AF36" s="383"/>
      <c r="AG36" s="383"/>
      <c r="AH36" s="383"/>
      <c r="AI36" s="20"/>
      <c r="AJ36" s="436"/>
      <c r="AK36" s="386"/>
      <c r="AL36" s="378"/>
      <c r="AM36" s="378"/>
      <c r="AN36" s="378"/>
      <c r="AO36" s="289"/>
      <c r="AP36" s="347"/>
      <c r="AQ36" s="347"/>
      <c r="AR36" s="373"/>
      <c r="AS36" s="389"/>
      <c r="AT36" s="386"/>
      <c r="AU36" s="386"/>
      <c r="AV36" s="20"/>
      <c r="AW36" s="518">
        <f>((AC35+AC36)/W36)*100</f>
        <v>111.1764705882353</v>
      </c>
      <c r="AX36" s="378"/>
      <c r="AY36" s="378"/>
      <c r="AZ36" s="378"/>
      <c r="BA36" s="289"/>
      <c r="BB36" s="375"/>
      <c r="BC36" s="2"/>
      <c r="BD36" s="2"/>
    </row>
    <row r="37" spans="2:56" ht="15.75" thickBot="1"/>
    <row r="38" spans="2:56">
      <c r="B38" s="57" t="s">
        <v>42</v>
      </c>
      <c r="C38" s="58" t="s">
        <v>2</v>
      </c>
      <c r="D38" s="59" t="s">
        <v>2</v>
      </c>
      <c r="E38" s="136"/>
      <c r="F38" s="718" t="s">
        <v>14</v>
      </c>
      <c r="G38" s="719"/>
      <c r="H38" s="719"/>
      <c r="I38" s="719"/>
      <c r="J38" s="719"/>
      <c r="K38" s="720"/>
      <c r="L38" s="19"/>
      <c r="M38" s="721" t="s">
        <v>43</v>
      </c>
      <c r="N38" s="722"/>
      <c r="O38" s="19"/>
      <c r="P38" s="91" t="s">
        <v>12</v>
      </c>
      <c r="Q38" s="136"/>
      <c r="R38" s="91" t="s">
        <v>24</v>
      </c>
      <c r="S38" s="718" t="s">
        <v>44</v>
      </c>
      <c r="T38" s="719"/>
      <c r="U38" s="720"/>
      <c r="V38" s="91" t="s">
        <v>39</v>
      </c>
      <c r="W38" s="137" t="s">
        <v>19</v>
      </c>
      <c r="X38" s="136" t="s">
        <v>10</v>
      </c>
      <c r="Y38" s="723" t="s">
        <v>15</v>
      </c>
      <c r="Z38" s="724"/>
      <c r="AA38" s="724"/>
      <c r="AB38" s="724"/>
      <c r="AC38" s="138" t="s">
        <v>19</v>
      </c>
      <c r="AD38" s="139"/>
      <c r="AE38" s="725" t="s">
        <v>55</v>
      </c>
      <c r="AF38" s="726"/>
      <c r="AG38" s="726"/>
      <c r="AH38" s="140" t="s">
        <v>57</v>
      </c>
      <c r="AI38" s="136"/>
      <c r="AJ38" s="141" t="s">
        <v>51</v>
      </c>
      <c r="AK38" s="142"/>
      <c r="AL38" s="143"/>
      <c r="AM38" s="144"/>
      <c r="AN38" s="91" t="s">
        <v>13</v>
      </c>
      <c r="AO38" s="136"/>
      <c r="AP38" s="743" t="s">
        <v>68</v>
      </c>
      <c r="AQ38" s="744"/>
      <c r="AR38" s="745"/>
      <c r="AS38" s="743" t="s">
        <v>52</v>
      </c>
      <c r="AT38" s="744"/>
      <c r="AU38" s="745"/>
      <c r="AV38" s="136"/>
      <c r="AW38" s="145" t="s">
        <v>32</v>
      </c>
      <c r="AX38" s="137" t="s">
        <v>32</v>
      </c>
      <c r="AY38" s="91" t="s">
        <v>29</v>
      </c>
      <c r="AZ38" s="91" t="s">
        <v>29</v>
      </c>
      <c r="BA38" s="136"/>
      <c r="BB38" s="19" t="s">
        <v>32</v>
      </c>
      <c r="BC38" s="19" t="s">
        <v>10</v>
      </c>
      <c r="BD38" s="146" t="s">
        <v>10</v>
      </c>
    </row>
    <row r="39" spans="2:56" ht="15.75" thickBot="1">
      <c r="B39" s="60" t="s">
        <v>10</v>
      </c>
      <c r="C39" s="49" t="s">
        <v>10</v>
      </c>
      <c r="D39" s="61" t="s">
        <v>12</v>
      </c>
      <c r="E39" s="5"/>
      <c r="F39" s="65" t="s">
        <v>4</v>
      </c>
      <c r="G39" s="65" t="s">
        <v>5</v>
      </c>
      <c r="H39" s="65" t="s">
        <v>6</v>
      </c>
      <c r="I39" s="65" t="s">
        <v>7</v>
      </c>
      <c r="J39" s="65" t="s">
        <v>9</v>
      </c>
      <c r="K39" s="65" t="s">
        <v>13</v>
      </c>
      <c r="L39" s="4"/>
      <c r="M39" s="67" t="s">
        <v>12</v>
      </c>
      <c r="N39" s="68" t="s">
        <v>46</v>
      </c>
      <c r="O39" s="3"/>
      <c r="P39" s="49" t="s">
        <v>3</v>
      </c>
      <c r="Q39" s="5"/>
      <c r="R39" s="49" t="s">
        <v>23</v>
      </c>
      <c r="S39" s="53" t="s">
        <v>16</v>
      </c>
      <c r="T39" s="49" t="s">
        <v>17</v>
      </c>
      <c r="U39" s="49" t="s">
        <v>45</v>
      </c>
      <c r="V39" s="49" t="s">
        <v>63</v>
      </c>
      <c r="W39" s="72" t="s">
        <v>21</v>
      </c>
      <c r="X39" s="5" t="s">
        <v>10</v>
      </c>
      <c r="Y39" s="713" t="s">
        <v>26</v>
      </c>
      <c r="Z39" s="714"/>
      <c r="AA39" s="714"/>
      <c r="AB39" s="715"/>
      <c r="AC39" s="39" t="s">
        <v>13</v>
      </c>
      <c r="AD39" s="8"/>
      <c r="AE39" s="716" t="s">
        <v>56</v>
      </c>
      <c r="AF39" s="717"/>
      <c r="AG39" s="717"/>
      <c r="AH39" s="82" t="s">
        <v>58</v>
      </c>
      <c r="AI39" s="5"/>
      <c r="AJ39" s="48" t="s">
        <v>33</v>
      </c>
      <c r="AK39" s="85" t="s">
        <v>27</v>
      </c>
      <c r="AL39" s="48" t="s">
        <v>35</v>
      </c>
      <c r="AM39" s="48" t="s">
        <v>36</v>
      </c>
      <c r="AN39" s="49" t="s">
        <v>40</v>
      </c>
      <c r="AO39" s="20"/>
      <c r="AP39" s="51"/>
      <c r="AQ39" s="52"/>
      <c r="AR39" s="53"/>
      <c r="AS39" s="51" t="s">
        <v>50</v>
      </c>
      <c r="AT39" s="336" t="s">
        <v>448</v>
      </c>
      <c r="AU39" s="53"/>
      <c r="AV39" s="5"/>
      <c r="AW39" s="76" t="s">
        <v>19</v>
      </c>
      <c r="AX39" s="72" t="s">
        <v>19</v>
      </c>
      <c r="AY39" s="49" t="s">
        <v>37</v>
      </c>
      <c r="AZ39" s="49" t="s">
        <v>38</v>
      </c>
      <c r="BA39" s="5"/>
      <c r="BB39" s="4" t="s">
        <v>19</v>
      </c>
      <c r="BC39" s="4" t="s">
        <v>37</v>
      </c>
      <c r="BD39" s="147" t="s">
        <v>38</v>
      </c>
    </row>
    <row r="40" spans="2:56" ht="15" customHeight="1" thickBot="1">
      <c r="B40" s="62"/>
      <c r="C40" s="63"/>
      <c r="D40" s="64" t="s">
        <v>10</v>
      </c>
      <c r="E40" s="111"/>
      <c r="F40" s="148"/>
      <c r="G40" s="148"/>
      <c r="H40" s="148"/>
      <c r="I40" s="148" t="s">
        <v>8</v>
      </c>
      <c r="J40" s="148"/>
      <c r="K40" s="148"/>
      <c r="L40" s="16"/>
      <c r="M40" s="104" t="s">
        <v>20</v>
      </c>
      <c r="N40" s="148" t="s">
        <v>11</v>
      </c>
      <c r="O40" s="16"/>
      <c r="P40" s="63" t="s">
        <v>10</v>
      </c>
      <c r="Q40" s="111"/>
      <c r="R40" s="63"/>
      <c r="S40" s="149"/>
      <c r="T40" s="63"/>
      <c r="U40" s="63"/>
      <c r="V40" s="63" t="s">
        <v>18</v>
      </c>
      <c r="W40" s="150" t="s">
        <v>22</v>
      </c>
      <c r="X40" s="111"/>
      <c r="Y40" s="151" t="s">
        <v>16</v>
      </c>
      <c r="Z40" s="151" t="s">
        <v>17</v>
      </c>
      <c r="AA40" s="152" t="s">
        <v>25</v>
      </c>
      <c r="AB40" s="79" t="s">
        <v>28</v>
      </c>
      <c r="AC40" s="153"/>
      <c r="AD40" s="111"/>
      <c r="AE40" s="154" t="s">
        <v>16</v>
      </c>
      <c r="AF40" s="155" t="s">
        <v>17</v>
      </c>
      <c r="AG40" s="80" t="s">
        <v>28</v>
      </c>
      <c r="AH40" s="81" t="s">
        <v>28</v>
      </c>
      <c r="AI40" s="156"/>
      <c r="AJ40" s="63" t="s">
        <v>34</v>
      </c>
      <c r="AK40" s="157" t="s">
        <v>34</v>
      </c>
      <c r="AL40" s="63" t="s">
        <v>34</v>
      </c>
      <c r="AM40" s="63" t="s">
        <v>34</v>
      </c>
      <c r="AN40" s="63" t="s">
        <v>34</v>
      </c>
      <c r="AO40" s="111"/>
      <c r="AP40" s="158" t="s">
        <v>70</v>
      </c>
      <c r="AQ40" s="159" t="s">
        <v>69</v>
      </c>
      <c r="AR40" s="160" t="s">
        <v>71</v>
      </c>
      <c r="AS40" s="161" t="s">
        <v>48</v>
      </c>
      <c r="AT40" s="159" t="s">
        <v>47</v>
      </c>
      <c r="AU40" s="160" t="s">
        <v>49</v>
      </c>
      <c r="AV40" s="111"/>
      <c r="AW40" s="162" t="s">
        <v>29</v>
      </c>
      <c r="AX40" s="150" t="s">
        <v>29</v>
      </c>
      <c r="AY40" s="63"/>
      <c r="AZ40" s="63"/>
      <c r="BA40" s="111"/>
      <c r="BB40" s="163">
        <v>1</v>
      </c>
      <c r="BC40" s="164">
        <v>0</v>
      </c>
      <c r="BD40" s="115" t="s">
        <v>41</v>
      </c>
    </row>
    <row r="41" spans="2:56" ht="16.5" thickBot="1">
      <c r="B41" s="17">
        <v>41430</v>
      </c>
      <c r="C41" s="15" t="s">
        <v>0</v>
      </c>
      <c r="D41" s="19">
        <v>8</v>
      </c>
      <c r="E41" s="6"/>
      <c r="F41" s="363">
        <v>1.5</v>
      </c>
      <c r="G41" s="19">
        <v>0</v>
      </c>
      <c r="H41" s="19">
        <v>0</v>
      </c>
      <c r="I41" s="19">
        <v>0</v>
      </c>
      <c r="J41" s="19">
        <v>0</v>
      </c>
      <c r="K41" s="19">
        <f>SUM(F41:J41)</f>
        <v>1.5</v>
      </c>
      <c r="L41" s="6"/>
      <c r="M41" s="363">
        <v>0</v>
      </c>
      <c r="N41" s="19">
        <v>1</v>
      </c>
      <c r="O41" s="6"/>
      <c r="P41" s="376">
        <f>D41-(M41+N41)</f>
        <v>7</v>
      </c>
      <c r="Q41" s="6"/>
      <c r="R41" s="375" t="s">
        <v>111</v>
      </c>
      <c r="S41" s="213">
        <v>0.12</v>
      </c>
      <c r="T41" s="213">
        <v>0.123</v>
      </c>
      <c r="U41" s="23">
        <f>S41+T41</f>
        <v>0.24299999999999999</v>
      </c>
      <c r="V41" s="223">
        <v>75</v>
      </c>
      <c r="W41" s="91">
        <f>P41*V41</f>
        <v>525</v>
      </c>
      <c r="X41" s="6"/>
      <c r="Y41" s="379">
        <v>415</v>
      </c>
      <c r="Z41" s="380">
        <v>415</v>
      </c>
      <c r="AA41" s="380">
        <v>0</v>
      </c>
      <c r="AB41" s="380">
        <v>0</v>
      </c>
      <c r="AC41" s="381">
        <v>415</v>
      </c>
      <c r="AD41" s="197">
        <v>350</v>
      </c>
      <c r="AE41" s="379">
        <v>4</v>
      </c>
      <c r="AF41" s="380">
        <v>4</v>
      </c>
      <c r="AG41" s="380">
        <v>0</v>
      </c>
      <c r="AH41" s="380">
        <v>4</v>
      </c>
      <c r="AI41" s="5"/>
      <c r="AJ41" s="57">
        <f>AC41*U41</f>
        <v>100.845</v>
      </c>
      <c r="AK41" s="171">
        <v>1</v>
      </c>
      <c r="AL41" s="19">
        <v>2</v>
      </c>
      <c r="AM41" s="19">
        <v>0</v>
      </c>
      <c r="AN41" s="91">
        <f>AK41+AM41</f>
        <v>1</v>
      </c>
      <c r="AO41" s="338" t="e">
        <f>#REF!</f>
        <v>#REF!</v>
      </c>
      <c r="AP41" s="11">
        <v>0</v>
      </c>
      <c r="AQ41" s="11">
        <v>10</v>
      </c>
      <c r="AR41" s="387">
        <f>100- ((AP41+AQ41)/(AC41*2))*100</f>
        <v>98.795180722891573</v>
      </c>
      <c r="AS41" s="388">
        <v>587.37</v>
      </c>
      <c r="AT41" s="172">
        <f>AJ41+AK41+AL41+AM41</f>
        <v>103.845</v>
      </c>
      <c r="AU41" s="172">
        <f>AS41-AT41</f>
        <v>483.52499999999998</v>
      </c>
      <c r="AV41" s="5"/>
      <c r="AW41" s="57">
        <f>(AC41/W41)*100</f>
        <v>79.047619047619051</v>
      </c>
      <c r="AX41" s="19" t="s">
        <v>59</v>
      </c>
      <c r="AY41" s="91">
        <f>(AK41/(AJ41+AK41))*100</f>
        <v>0.98188423584859352</v>
      </c>
      <c r="AZ41" s="19">
        <f>(AN41/AJ41)*100</f>
        <v>0.99162080420447229</v>
      </c>
      <c r="BA41" s="6"/>
      <c r="BB41" s="363" t="s">
        <v>97</v>
      </c>
      <c r="BC41" s="19" t="s">
        <v>76</v>
      </c>
      <c r="BD41" s="19" t="s">
        <v>97</v>
      </c>
    </row>
    <row r="42" spans="2:56" ht="15.75">
      <c r="B42" s="374" t="s">
        <v>137</v>
      </c>
      <c r="C42" s="2"/>
      <c r="D42" s="2"/>
      <c r="E42" s="6"/>
      <c r="F42" s="375"/>
      <c r="G42" s="2"/>
      <c r="H42" s="2"/>
      <c r="I42" s="2"/>
      <c r="J42" s="2"/>
      <c r="K42" s="2"/>
      <c r="L42" s="6"/>
      <c r="M42" s="375"/>
      <c r="N42" s="2"/>
      <c r="O42" s="6"/>
      <c r="P42" s="520">
        <f>D41-M41-N41-K41</f>
        <v>5.5</v>
      </c>
      <c r="Q42" s="6"/>
      <c r="R42" s="375"/>
      <c r="S42" s="213"/>
      <c r="T42" s="213"/>
      <c r="U42" s="23"/>
      <c r="V42" s="223"/>
      <c r="W42" s="517">
        <f>(P41-K41)*V41</f>
        <v>412.5</v>
      </c>
      <c r="X42" s="289"/>
      <c r="Y42" s="382"/>
      <c r="Z42" s="383"/>
      <c r="AA42" s="383"/>
      <c r="AB42" s="383"/>
      <c r="AC42" s="384"/>
      <c r="AD42" s="122"/>
      <c r="AE42" s="382"/>
      <c r="AF42" s="383"/>
      <c r="AG42" s="383"/>
      <c r="AH42" s="383"/>
      <c r="AI42" s="20"/>
      <c r="AJ42" s="436"/>
      <c r="AK42" s="386"/>
      <c r="AL42" s="378"/>
      <c r="AM42" s="378"/>
      <c r="AN42" s="378"/>
      <c r="AO42" s="289"/>
      <c r="AP42" s="347"/>
      <c r="AQ42" s="347"/>
      <c r="AR42" s="373"/>
      <c r="AS42" s="389"/>
      <c r="AT42" s="386"/>
      <c r="AU42" s="386"/>
      <c r="AV42" s="20"/>
      <c r="AW42" s="518">
        <f>((AC41+AC42)/W42)*100</f>
        <v>100.60606060606061</v>
      </c>
      <c r="AX42" s="378"/>
      <c r="AY42" s="378"/>
      <c r="AZ42" s="378"/>
      <c r="BA42" s="289"/>
      <c r="BB42" s="375"/>
      <c r="BC42" s="2"/>
      <c r="BD42" s="2"/>
    </row>
    <row r="43" spans="2:56" ht="15.75" thickBot="1"/>
    <row r="44" spans="2:56" ht="16.5" thickBot="1">
      <c r="B44" s="17">
        <v>41430</v>
      </c>
      <c r="C44" s="15" t="s">
        <v>1</v>
      </c>
      <c r="D44" s="19">
        <v>7.5</v>
      </c>
      <c r="E44" s="6"/>
      <c r="F44" s="363">
        <v>3.5</v>
      </c>
      <c r="G44" s="19">
        <v>0</v>
      </c>
      <c r="H44" s="19">
        <v>0</v>
      </c>
      <c r="I44" s="19">
        <v>0</v>
      </c>
      <c r="J44" s="19">
        <v>0</v>
      </c>
      <c r="K44" s="19">
        <f>SUM(F44:J44)</f>
        <v>3.5</v>
      </c>
      <c r="L44" s="6"/>
      <c r="M44" s="363">
        <v>2.5</v>
      </c>
      <c r="N44" s="19">
        <v>0</v>
      </c>
      <c r="O44" s="6"/>
      <c r="P44" s="376">
        <f>D44-(M44+N44)</f>
        <v>5</v>
      </c>
      <c r="Q44" s="6"/>
      <c r="R44" s="375" t="s">
        <v>111</v>
      </c>
      <c r="S44" s="213">
        <v>0.12</v>
      </c>
      <c r="T44" s="213">
        <v>0.123</v>
      </c>
      <c r="U44" s="23">
        <f>S44+T44</f>
        <v>0.24299999999999999</v>
      </c>
      <c r="V44" s="223">
        <v>75</v>
      </c>
      <c r="W44" s="91">
        <f>P44*V44</f>
        <v>375</v>
      </c>
      <c r="X44" s="6"/>
      <c r="Y44" s="379">
        <v>110</v>
      </c>
      <c r="Z44" s="380">
        <v>110</v>
      </c>
      <c r="AA44" s="380">
        <v>0</v>
      </c>
      <c r="AB44" s="380">
        <v>0</v>
      </c>
      <c r="AC44" s="381">
        <v>110</v>
      </c>
      <c r="AD44" s="197"/>
      <c r="AE44" s="379">
        <v>0</v>
      </c>
      <c r="AF44" s="380">
        <v>0</v>
      </c>
      <c r="AG44" s="380">
        <v>0</v>
      </c>
      <c r="AH44" s="380">
        <v>0</v>
      </c>
      <c r="AI44" s="5"/>
      <c r="AJ44" s="57">
        <f>AC44*U44</f>
        <v>26.73</v>
      </c>
      <c r="AK44" s="171">
        <v>0</v>
      </c>
      <c r="AL44" s="19">
        <v>1.65</v>
      </c>
      <c r="AM44" s="19">
        <v>0</v>
      </c>
      <c r="AN44" s="91">
        <f>AK44+AM44</f>
        <v>0</v>
      </c>
      <c r="AO44" s="338" t="e">
        <f>#REF!</f>
        <v>#REF!</v>
      </c>
      <c r="AP44" s="11">
        <v>0</v>
      </c>
      <c r="AQ44" s="11">
        <v>10</v>
      </c>
      <c r="AR44" s="387">
        <f>100- ((AP44+AQ44)/(AC44*2))*100</f>
        <v>95.454545454545453</v>
      </c>
      <c r="AS44" s="388">
        <f>AU41</f>
        <v>483.52499999999998</v>
      </c>
      <c r="AT44" s="172">
        <f>AJ44+AK44+AL44+AM44</f>
        <v>28.38</v>
      </c>
      <c r="AU44" s="172">
        <f>AS44-AT44</f>
        <v>455.14499999999998</v>
      </c>
      <c r="AV44" s="5"/>
      <c r="AW44" s="57">
        <f>(AC44/W44)*100</f>
        <v>29.333333333333332</v>
      </c>
      <c r="AX44" s="19" t="s">
        <v>59</v>
      </c>
      <c r="AY44" s="91">
        <f>(AK44/(AJ44+AK44))*100</f>
        <v>0</v>
      </c>
      <c r="AZ44" s="19">
        <f>(AN44/AJ44)*100</f>
        <v>0</v>
      </c>
      <c r="BA44" s="6"/>
      <c r="BB44" s="363" t="s">
        <v>76</v>
      </c>
      <c r="BC44" s="19" t="s">
        <v>76</v>
      </c>
      <c r="BD44" s="19" t="s">
        <v>76</v>
      </c>
    </row>
    <row r="45" spans="2:56" ht="15.75">
      <c r="B45" s="374" t="s">
        <v>153</v>
      </c>
      <c r="C45" s="2"/>
      <c r="D45" s="2"/>
      <c r="E45" s="6"/>
      <c r="F45" s="375"/>
      <c r="G45" s="2"/>
      <c r="H45" s="2"/>
      <c r="I45" s="2"/>
      <c r="J45" s="2"/>
      <c r="K45" s="2"/>
      <c r="L45" s="6"/>
      <c r="M45" s="375"/>
      <c r="N45" s="2">
        <v>0</v>
      </c>
      <c r="O45" s="6"/>
      <c r="P45" s="520">
        <f>D44-M44-N44-K44</f>
        <v>1.5</v>
      </c>
      <c r="Q45" s="6"/>
      <c r="R45" s="375"/>
      <c r="S45" s="213"/>
      <c r="T45" s="213"/>
      <c r="U45" s="23"/>
      <c r="V45" s="223"/>
      <c r="W45" s="517">
        <f>(P44-K44)*V44</f>
        <v>112.5</v>
      </c>
      <c r="X45" s="289"/>
      <c r="Y45" s="382"/>
      <c r="Z45" s="383"/>
      <c r="AA45" s="383"/>
      <c r="AB45" s="383"/>
      <c r="AC45" s="384"/>
      <c r="AD45" s="122"/>
      <c r="AE45" s="382"/>
      <c r="AF45" s="383"/>
      <c r="AG45" s="383"/>
      <c r="AH45" s="383"/>
      <c r="AI45" s="20"/>
      <c r="AJ45" s="436"/>
      <c r="AK45" s="386"/>
      <c r="AL45" s="378"/>
      <c r="AM45" s="378"/>
      <c r="AN45" s="378"/>
      <c r="AO45" s="289"/>
      <c r="AP45" s="347"/>
      <c r="AQ45" s="347"/>
      <c r="AR45" s="373"/>
      <c r="AS45" s="389"/>
      <c r="AT45" s="386"/>
      <c r="AU45" s="386"/>
      <c r="AV45" s="20"/>
      <c r="AW45" s="518">
        <f>((AC44+AC45)/W45)*100</f>
        <v>97.777777777777771</v>
      </c>
      <c r="AX45" s="378"/>
      <c r="AY45" s="378"/>
      <c r="AZ45" s="378"/>
      <c r="BA45" s="289"/>
      <c r="BB45" s="375"/>
      <c r="BC45" s="2"/>
      <c r="BD45" s="2"/>
    </row>
    <row r="46" spans="2:56" ht="15.75" thickBot="1"/>
    <row r="47" spans="2:56" ht="16.5" thickBot="1">
      <c r="B47" s="17">
        <v>41431</v>
      </c>
      <c r="C47" s="15" t="s">
        <v>0</v>
      </c>
      <c r="D47" s="19">
        <v>8</v>
      </c>
      <c r="E47" s="6"/>
      <c r="F47" s="363">
        <v>1</v>
      </c>
      <c r="G47" s="19">
        <v>0</v>
      </c>
      <c r="H47" s="19">
        <v>0</v>
      </c>
      <c r="I47" s="19">
        <v>0</v>
      </c>
      <c r="J47" s="19">
        <v>0</v>
      </c>
      <c r="K47" s="19">
        <f>SUM(F47:J47)</f>
        <v>1</v>
      </c>
      <c r="L47" s="6"/>
      <c r="M47" s="363">
        <v>0</v>
      </c>
      <c r="N47" s="19">
        <v>0</v>
      </c>
      <c r="O47" s="6"/>
      <c r="P47" s="376">
        <f>D47-(M47+N47)</f>
        <v>8</v>
      </c>
      <c r="Q47" s="6"/>
      <c r="R47" s="375" t="s">
        <v>111</v>
      </c>
      <c r="S47" s="213">
        <v>0.12</v>
      </c>
      <c r="T47" s="213">
        <v>0.123</v>
      </c>
      <c r="U47" s="23">
        <f>S47+T47</f>
        <v>0.24299999999999999</v>
      </c>
      <c r="V47" s="223">
        <v>75</v>
      </c>
      <c r="W47" s="91">
        <f>P47*V47</f>
        <v>600</v>
      </c>
      <c r="X47" s="6"/>
      <c r="Y47" s="379">
        <v>506</v>
      </c>
      <c r="Z47" s="380">
        <v>506</v>
      </c>
      <c r="AA47" s="380">
        <v>0</v>
      </c>
      <c r="AB47" s="380">
        <v>0</v>
      </c>
      <c r="AC47" s="381">
        <v>506</v>
      </c>
      <c r="AD47" s="197">
        <v>350</v>
      </c>
      <c r="AE47" s="379">
        <v>12</v>
      </c>
      <c r="AF47" s="380">
        <v>13</v>
      </c>
      <c r="AG47" s="380">
        <v>0</v>
      </c>
      <c r="AH47" s="380">
        <v>12</v>
      </c>
      <c r="AI47" s="5"/>
      <c r="AJ47" s="57">
        <f>AC47*U47</f>
        <v>122.958</v>
      </c>
      <c r="AK47" s="171">
        <v>3</v>
      </c>
      <c r="AL47" s="19">
        <v>5</v>
      </c>
      <c r="AM47" s="19">
        <v>0</v>
      </c>
      <c r="AN47" s="91">
        <f>AK47+AM47</f>
        <v>3</v>
      </c>
      <c r="AO47" s="338" t="e">
        <f>#REF!</f>
        <v>#REF!</v>
      </c>
      <c r="AP47" s="11">
        <v>0</v>
      </c>
      <c r="AQ47" s="11">
        <v>10</v>
      </c>
      <c r="AR47" s="387">
        <f>100- ((AP47+AQ47)/(AC47*2))*100</f>
        <v>99.011857707509876</v>
      </c>
      <c r="AS47" s="388">
        <f>AU44</f>
        <v>455.14499999999998</v>
      </c>
      <c r="AT47" s="172">
        <f>AJ47+AK47+AL47+AM47</f>
        <v>130.958</v>
      </c>
      <c r="AU47" s="172">
        <f>AS47-AT47</f>
        <v>324.18700000000001</v>
      </c>
      <c r="AV47" s="5"/>
      <c r="AW47" s="57">
        <f>(AC47/W47)*100</f>
        <v>84.333333333333343</v>
      </c>
      <c r="AX47" s="19" t="s">
        <v>59</v>
      </c>
      <c r="AY47" s="91">
        <f>(AK47/(AJ47+AK47))*100</f>
        <v>2.3817462963845091</v>
      </c>
      <c r="AZ47" s="19">
        <f>(AN47/AJ47)*100</f>
        <v>2.4398575123212805</v>
      </c>
      <c r="BA47" s="6"/>
      <c r="BB47" s="363" t="s">
        <v>97</v>
      </c>
      <c r="BC47" s="19" t="s">
        <v>76</v>
      </c>
      <c r="BD47" s="19" t="s">
        <v>97</v>
      </c>
    </row>
    <row r="48" spans="2:56" ht="15.75">
      <c r="B48" s="374" t="s">
        <v>137</v>
      </c>
      <c r="C48" s="2"/>
      <c r="D48" s="2"/>
      <c r="E48" s="6"/>
      <c r="F48" s="375"/>
      <c r="G48" s="2"/>
      <c r="H48" s="2"/>
      <c r="I48" s="2"/>
      <c r="J48" s="2"/>
      <c r="K48" s="2"/>
      <c r="L48" s="6"/>
      <c r="M48" s="375"/>
      <c r="N48" s="2"/>
      <c r="O48" s="6"/>
      <c r="P48" s="520">
        <f>D47-M47-N47-K47</f>
        <v>7</v>
      </c>
      <c r="Q48" s="6"/>
      <c r="R48" s="375"/>
      <c r="S48" s="213"/>
      <c r="T48" s="213"/>
      <c r="U48" s="23"/>
      <c r="V48" s="223"/>
      <c r="W48" s="517">
        <f>(P47-K47)*V47</f>
        <v>525</v>
      </c>
      <c r="X48" s="289"/>
      <c r="Y48" s="382"/>
      <c r="Z48" s="383"/>
      <c r="AA48" s="383"/>
      <c r="AB48" s="383"/>
      <c r="AC48" s="384"/>
      <c r="AD48" s="122"/>
      <c r="AE48" s="382"/>
      <c r="AF48" s="383"/>
      <c r="AG48" s="383"/>
      <c r="AH48" s="383"/>
      <c r="AI48" s="20"/>
      <c r="AJ48" s="436"/>
      <c r="AK48" s="386"/>
      <c r="AL48" s="378"/>
      <c r="AM48" s="378"/>
      <c r="AN48" s="378"/>
      <c r="AO48" s="289"/>
      <c r="AP48" s="347"/>
      <c r="AQ48" s="347"/>
      <c r="AR48" s="373"/>
      <c r="AS48" s="389"/>
      <c r="AT48" s="386"/>
      <c r="AU48" s="386"/>
      <c r="AV48" s="20"/>
      <c r="AW48" s="518">
        <f>((AC47+AC48)/W48)*100</f>
        <v>96.38095238095238</v>
      </c>
      <c r="AX48" s="378"/>
      <c r="AY48" s="378"/>
      <c r="AZ48" s="378"/>
      <c r="BA48" s="289"/>
      <c r="BB48" s="375"/>
      <c r="BC48" s="2"/>
      <c r="BD48" s="2"/>
    </row>
    <row r="49" spans="2:56" ht="15.75" thickBot="1"/>
    <row r="50" spans="2:56" ht="16.5" thickBot="1">
      <c r="B50" s="17">
        <v>41431</v>
      </c>
      <c r="C50" s="15" t="s">
        <v>1</v>
      </c>
      <c r="D50" s="19">
        <v>7.5</v>
      </c>
      <c r="E50" s="6"/>
      <c r="F50" s="363">
        <v>2</v>
      </c>
      <c r="G50" s="19">
        <v>0</v>
      </c>
      <c r="H50" s="19">
        <v>0</v>
      </c>
      <c r="I50" s="19">
        <v>0</v>
      </c>
      <c r="J50" s="19">
        <v>0</v>
      </c>
      <c r="K50" s="19">
        <f>SUM(F50:J50)</f>
        <v>2</v>
      </c>
      <c r="L50" s="6"/>
      <c r="M50" s="363">
        <v>2.5</v>
      </c>
      <c r="N50" s="19">
        <v>0</v>
      </c>
      <c r="O50" s="6"/>
      <c r="P50" s="376">
        <f>D50-(M50+N50)</f>
        <v>5</v>
      </c>
      <c r="Q50" s="6"/>
      <c r="R50" s="375" t="s">
        <v>111</v>
      </c>
      <c r="S50" s="213">
        <v>0.12</v>
      </c>
      <c r="T50" s="213">
        <v>0.123</v>
      </c>
      <c r="U50" s="23">
        <f>S50+T50</f>
        <v>0.24299999999999999</v>
      </c>
      <c r="V50" s="223">
        <v>75</v>
      </c>
      <c r="W50" s="91">
        <f>P50*V50</f>
        <v>375</v>
      </c>
      <c r="X50" s="6"/>
      <c r="Y50" s="379">
        <v>256</v>
      </c>
      <c r="Z50" s="380">
        <v>256</v>
      </c>
      <c r="AA50" s="380">
        <v>0</v>
      </c>
      <c r="AB50" s="380">
        <v>0</v>
      </c>
      <c r="AC50" s="381">
        <v>256</v>
      </c>
      <c r="AD50" s="197"/>
      <c r="AE50" s="379">
        <v>8</v>
      </c>
      <c r="AF50" s="380">
        <v>8</v>
      </c>
      <c r="AG50" s="380">
        <v>0</v>
      </c>
      <c r="AH50" s="380">
        <v>8</v>
      </c>
      <c r="AI50" s="5"/>
      <c r="AJ50" s="57">
        <f>AC50*U50</f>
        <v>62.207999999999998</v>
      </c>
      <c r="AK50" s="171">
        <v>2</v>
      </c>
      <c r="AL50" s="19">
        <v>3</v>
      </c>
      <c r="AM50" s="19">
        <v>0</v>
      </c>
      <c r="AN50" s="91">
        <f>AK50+AM50</f>
        <v>2</v>
      </c>
      <c r="AO50" s="338" t="e">
        <f>#REF!</f>
        <v>#REF!</v>
      </c>
      <c r="AP50" s="11">
        <v>0</v>
      </c>
      <c r="AQ50" s="11">
        <v>10</v>
      </c>
      <c r="AR50" s="387">
        <f>100- ((AP50+AQ50)/(AC50*2))*100</f>
        <v>98.046875</v>
      </c>
      <c r="AS50" s="388">
        <f>AU47</f>
        <v>324.18700000000001</v>
      </c>
      <c r="AT50" s="172">
        <f>AJ50+AK50+AL50+AM50</f>
        <v>67.207999999999998</v>
      </c>
      <c r="AU50" s="172">
        <f>AS50-AT50</f>
        <v>256.97900000000004</v>
      </c>
      <c r="AV50" s="5"/>
      <c r="AW50" s="57">
        <f>(AC50/W50)*100</f>
        <v>68.266666666666666</v>
      </c>
      <c r="AX50" s="19" t="s">
        <v>59</v>
      </c>
      <c r="AY50" s="91">
        <f>(AK50/(AJ50+AK50))*100</f>
        <v>3.1148766508846251</v>
      </c>
      <c r="AZ50" s="19">
        <f>(AN50/AJ50)*100</f>
        <v>3.2150205761316872</v>
      </c>
      <c r="BA50" s="6"/>
      <c r="BB50" s="363" t="s">
        <v>76</v>
      </c>
      <c r="BC50" s="19" t="s">
        <v>76</v>
      </c>
      <c r="BD50" s="19" t="s">
        <v>76</v>
      </c>
    </row>
    <row r="51" spans="2:56" ht="15.75">
      <c r="B51" s="374" t="s">
        <v>153</v>
      </c>
      <c r="C51" s="2"/>
      <c r="D51" s="2"/>
      <c r="E51" s="6"/>
      <c r="F51" s="375"/>
      <c r="G51" s="2"/>
      <c r="H51" s="2"/>
      <c r="I51" s="2"/>
      <c r="J51" s="2"/>
      <c r="K51" s="2"/>
      <c r="L51" s="6"/>
      <c r="M51" s="375"/>
      <c r="N51" s="2">
        <v>0</v>
      </c>
      <c r="O51" s="6"/>
      <c r="P51" s="520">
        <f>D50-M50-N50-K50</f>
        <v>3</v>
      </c>
      <c r="Q51" s="6"/>
      <c r="R51" s="375"/>
      <c r="S51" s="213"/>
      <c r="T51" s="213"/>
      <c r="U51" s="23"/>
      <c r="V51" s="223"/>
      <c r="W51" s="517">
        <f>(P50-K50)*V50</f>
        <v>225</v>
      </c>
      <c r="X51" s="289"/>
      <c r="Y51" s="382"/>
      <c r="Z51" s="383"/>
      <c r="AA51" s="383"/>
      <c r="AB51" s="383"/>
      <c r="AC51" s="384"/>
      <c r="AD51" s="122"/>
      <c r="AE51" s="382"/>
      <c r="AF51" s="383"/>
      <c r="AG51" s="383"/>
      <c r="AH51" s="383"/>
      <c r="AI51" s="20"/>
      <c r="AJ51" s="436"/>
      <c r="AK51" s="386"/>
      <c r="AL51" s="378"/>
      <c r="AM51" s="378"/>
      <c r="AN51" s="378"/>
      <c r="AO51" s="289"/>
      <c r="AP51" s="347"/>
      <c r="AQ51" s="347"/>
      <c r="AR51" s="373"/>
      <c r="AS51" s="389"/>
      <c r="AT51" s="386"/>
      <c r="AU51" s="386"/>
      <c r="AV51" s="20"/>
      <c r="AW51" s="518">
        <f>((AC50+AC51)/W51)*100</f>
        <v>113.77777777777777</v>
      </c>
      <c r="AX51" s="378"/>
      <c r="AY51" s="378"/>
      <c r="AZ51" s="378"/>
      <c r="BA51" s="289"/>
      <c r="BB51" s="375"/>
      <c r="BC51" s="2"/>
      <c r="BD51" s="2"/>
    </row>
    <row r="52" spans="2:56" ht="15.75" thickBot="1"/>
    <row r="53" spans="2:56" ht="16.5" thickBot="1">
      <c r="B53" s="17">
        <v>41432</v>
      </c>
      <c r="C53" s="15" t="s">
        <v>0</v>
      </c>
      <c r="D53" s="19">
        <v>8</v>
      </c>
      <c r="E53" s="6"/>
      <c r="F53" s="363">
        <v>0</v>
      </c>
      <c r="G53" s="19">
        <v>0</v>
      </c>
      <c r="H53" s="19">
        <v>0</v>
      </c>
      <c r="I53" s="19">
        <v>0</v>
      </c>
      <c r="J53" s="19">
        <v>0</v>
      </c>
      <c r="K53" s="19">
        <f>SUM(F53:J53)</f>
        <v>0</v>
      </c>
      <c r="L53" s="6"/>
      <c r="M53" s="363">
        <v>0</v>
      </c>
      <c r="N53" s="19">
        <v>1</v>
      </c>
      <c r="O53" s="6"/>
      <c r="P53" s="376">
        <f>D53-(M53+N53)</f>
        <v>7</v>
      </c>
      <c r="Q53" s="6"/>
      <c r="R53" s="375" t="s">
        <v>111</v>
      </c>
      <c r="S53" s="213">
        <v>0.12</v>
      </c>
      <c r="T53" s="213">
        <v>0.123</v>
      </c>
      <c r="U53" s="23">
        <f>S53+T53</f>
        <v>0.24299999999999999</v>
      </c>
      <c r="V53" s="223">
        <v>75</v>
      </c>
      <c r="W53" s="91">
        <f>P53*V53</f>
        <v>525</v>
      </c>
      <c r="X53" s="6"/>
      <c r="Y53" s="379">
        <v>506</v>
      </c>
      <c r="Z53" s="380">
        <v>506</v>
      </c>
      <c r="AA53" s="380">
        <v>0</v>
      </c>
      <c r="AB53" s="380">
        <v>0</v>
      </c>
      <c r="AC53" s="381">
        <v>506</v>
      </c>
      <c r="AD53" s="197">
        <v>350</v>
      </c>
      <c r="AE53" s="379">
        <v>5</v>
      </c>
      <c r="AF53" s="380">
        <v>6</v>
      </c>
      <c r="AG53" s="380">
        <v>0</v>
      </c>
      <c r="AH53" s="380">
        <v>5</v>
      </c>
      <c r="AI53" s="5"/>
      <c r="AJ53" s="57">
        <f>AC53*U53</f>
        <v>122.958</v>
      </c>
      <c r="AK53" s="171">
        <v>1.3</v>
      </c>
      <c r="AL53" s="19">
        <v>2</v>
      </c>
      <c r="AM53" s="19">
        <v>0</v>
      </c>
      <c r="AN53" s="91">
        <f>AK53+AM53</f>
        <v>1.3</v>
      </c>
      <c r="AO53" s="338" t="e">
        <f>#REF!</f>
        <v>#REF!</v>
      </c>
      <c r="AP53" s="11">
        <v>0</v>
      </c>
      <c r="AQ53" s="11">
        <v>10</v>
      </c>
      <c r="AR53" s="387">
        <f>100- ((AP53+AQ53)/(AC53*2))*100</f>
        <v>99.011857707509876</v>
      </c>
      <c r="AS53" s="388">
        <f>AU50</f>
        <v>256.97900000000004</v>
      </c>
      <c r="AT53" s="172">
        <f>AJ53+AK53+AL53+AM53</f>
        <v>126.258</v>
      </c>
      <c r="AU53" s="172">
        <f>AS53-AT53</f>
        <v>130.72100000000006</v>
      </c>
      <c r="AV53" s="5"/>
      <c r="AW53" s="57">
        <f>(AC53/W53)*100</f>
        <v>96.38095238095238</v>
      </c>
      <c r="AX53" s="19" t="s">
        <v>59</v>
      </c>
      <c r="AY53" s="91">
        <f>(AK53/(AJ53+AK53))*100</f>
        <v>1.046210304366721</v>
      </c>
      <c r="AZ53" s="19">
        <f>(AN53/AJ53)*100</f>
        <v>1.0572715886725548</v>
      </c>
      <c r="BA53" s="6"/>
      <c r="BB53" s="363" t="s">
        <v>97</v>
      </c>
      <c r="BC53" s="19" t="s">
        <v>76</v>
      </c>
      <c r="BD53" s="19" t="s">
        <v>97</v>
      </c>
    </row>
    <row r="54" spans="2:56" ht="15.75">
      <c r="B54" s="374" t="s">
        <v>137</v>
      </c>
      <c r="C54" s="2"/>
      <c r="D54" s="2"/>
      <c r="E54" s="6"/>
      <c r="F54" s="375"/>
      <c r="G54" s="2"/>
      <c r="H54" s="2"/>
      <c r="I54" s="2"/>
      <c r="J54" s="2"/>
      <c r="K54" s="2"/>
      <c r="L54" s="6"/>
      <c r="M54" s="375"/>
      <c r="N54" s="2"/>
      <c r="O54" s="6"/>
      <c r="P54" s="520">
        <f>D53-M53-N53-K53</f>
        <v>7</v>
      </c>
      <c r="Q54" s="6"/>
      <c r="R54" s="375"/>
      <c r="S54" s="213"/>
      <c r="T54" s="213"/>
      <c r="U54" s="23"/>
      <c r="V54" s="223"/>
      <c r="W54" s="517">
        <f>(P53-K53)*V53</f>
        <v>525</v>
      </c>
      <c r="X54" s="289"/>
      <c r="Y54" s="382"/>
      <c r="Z54" s="383"/>
      <c r="AA54" s="383"/>
      <c r="AB54" s="383"/>
      <c r="AC54" s="384"/>
      <c r="AD54" s="122"/>
      <c r="AE54" s="382"/>
      <c r="AF54" s="383"/>
      <c r="AG54" s="383"/>
      <c r="AH54" s="383"/>
      <c r="AI54" s="20"/>
      <c r="AJ54" s="436"/>
      <c r="AK54" s="386"/>
      <c r="AL54" s="378"/>
      <c r="AM54" s="378"/>
      <c r="AN54" s="378"/>
      <c r="AO54" s="289"/>
      <c r="AP54" s="347"/>
      <c r="AQ54" s="347"/>
      <c r="AR54" s="373"/>
      <c r="AS54" s="389"/>
      <c r="AT54" s="386"/>
      <c r="AU54" s="386"/>
      <c r="AV54" s="20"/>
      <c r="AW54" s="518">
        <f>((AC53+AC54)/W54)*100</f>
        <v>96.38095238095238</v>
      </c>
      <c r="AX54" s="378"/>
      <c r="AY54" s="378"/>
      <c r="AZ54" s="378"/>
      <c r="BA54" s="289"/>
      <c r="BB54" s="375"/>
      <c r="BC54" s="2"/>
      <c r="BD54" s="2"/>
    </row>
    <row r="55" spans="2:56" ht="15.75" thickBot="1"/>
    <row r="56" spans="2:56" ht="16.5" thickBot="1">
      <c r="B56" s="17">
        <v>41432</v>
      </c>
      <c r="C56" s="15" t="s">
        <v>1</v>
      </c>
      <c r="D56" s="19">
        <v>7.5</v>
      </c>
      <c r="E56" s="6"/>
      <c r="F56" s="363">
        <v>0</v>
      </c>
      <c r="G56" s="19">
        <v>0</v>
      </c>
      <c r="H56" s="19">
        <v>0</v>
      </c>
      <c r="I56" s="19">
        <v>0</v>
      </c>
      <c r="J56" s="19">
        <v>0</v>
      </c>
      <c r="K56" s="19">
        <f>SUM(F56:J56)</f>
        <v>0</v>
      </c>
      <c r="L56" s="6"/>
      <c r="M56" s="363">
        <v>2.5</v>
      </c>
      <c r="N56" s="19">
        <v>2</v>
      </c>
      <c r="O56" s="6"/>
      <c r="P56" s="376">
        <f>D56-(M56+N56)</f>
        <v>3</v>
      </c>
      <c r="Q56" s="6"/>
      <c r="R56" s="375" t="s">
        <v>67</v>
      </c>
      <c r="S56" s="213">
        <v>0.13</v>
      </c>
      <c r="T56" s="213">
        <v>0.13</v>
      </c>
      <c r="U56" s="23">
        <f>S56+T56</f>
        <v>0.26</v>
      </c>
      <c r="V56" s="223">
        <v>80</v>
      </c>
      <c r="W56" s="91">
        <f>P56*V56</f>
        <v>240</v>
      </c>
      <c r="X56" s="6"/>
      <c r="Y56" s="379">
        <v>273</v>
      </c>
      <c r="Z56" s="380">
        <v>273</v>
      </c>
      <c r="AA56" s="380">
        <v>0</v>
      </c>
      <c r="AB56" s="380">
        <v>0</v>
      </c>
      <c r="AC56" s="381">
        <v>273</v>
      </c>
      <c r="AD56" s="197"/>
      <c r="AE56" s="379">
        <v>23</v>
      </c>
      <c r="AF56" s="380">
        <v>23</v>
      </c>
      <c r="AG56" s="380">
        <v>0</v>
      </c>
      <c r="AH56" s="380">
        <v>23</v>
      </c>
      <c r="AI56" s="5"/>
      <c r="AJ56" s="57">
        <f>AC56*U56</f>
        <v>70.98</v>
      </c>
      <c r="AK56" s="171">
        <v>6</v>
      </c>
      <c r="AL56" s="19">
        <v>3</v>
      </c>
      <c r="AM56" s="19">
        <v>0.3</v>
      </c>
      <c r="AN56" s="91">
        <f>AK56+AM56</f>
        <v>6.3</v>
      </c>
      <c r="AO56" s="338" t="e">
        <f>#REF!</f>
        <v>#REF!</v>
      </c>
      <c r="AP56" s="11">
        <v>0</v>
      </c>
      <c r="AQ56" s="11">
        <v>10</v>
      </c>
      <c r="AR56" s="387">
        <f>100- ((AP56+AQ56)/(AC56*2))*100</f>
        <v>98.168498168498175</v>
      </c>
      <c r="AS56" s="388">
        <f>AU53</f>
        <v>130.72100000000006</v>
      </c>
      <c r="AT56" s="172">
        <f>AJ56+AK56+AL56+AM56</f>
        <v>80.28</v>
      </c>
      <c r="AU56" s="172">
        <f>AS56-AT56</f>
        <v>50.441000000000059</v>
      </c>
      <c r="AV56" s="5"/>
      <c r="AW56" s="57">
        <f>(AC56/W56)*100</f>
        <v>113.75</v>
      </c>
      <c r="AX56" s="19" t="s">
        <v>59</v>
      </c>
      <c r="AY56" s="91">
        <f>(AK56/(AJ56+AK56))*100</f>
        <v>7.7942322681215899</v>
      </c>
      <c r="AZ56" s="19">
        <f>(AN56/AJ56)*100</f>
        <v>8.8757396449704142</v>
      </c>
      <c r="BA56" s="6"/>
      <c r="BB56" s="363" t="s">
        <v>97</v>
      </c>
      <c r="BC56" s="19" t="s">
        <v>76</v>
      </c>
      <c r="BD56" s="19" t="s">
        <v>76</v>
      </c>
    </row>
    <row r="57" spans="2:56" ht="15.75">
      <c r="B57" s="374" t="s">
        <v>153</v>
      </c>
      <c r="C57" s="2"/>
      <c r="D57" s="2"/>
      <c r="E57" s="6"/>
      <c r="F57" s="375"/>
      <c r="G57" s="2"/>
      <c r="H57" s="2"/>
      <c r="I57" s="2"/>
      <c r="J57" s="2"/>
      <c r="K57" s="2"/>
      <c r="L57" s="6"/>
      <c r="M57" s="375"/>
      <c r="N57" s="2">
        <v>0</v>
      </c>
      <c r="O57" s="6"/>
      <c r="P57" s="520">
        <f>D56-M56-N56-K56</f>
        <v>3</v>
      </c>
      <c r="Q57" s="6"/>
      <c r="R57" s="375"/>
      <c r="S57" s="213"/>
      <c r="T57" s="213"/>
      <c r="U57" s="23"/>
      <c r="V57" s="223"/>
      <c r="W57" s="517">
        <f>(P56-K56)*V56</f>
        <v>240</v>
      </c>
      <c r="X57" s="289"/>
      <c r="Y57" s="382"/>
      <c r="Z57" s="383"/>
      <c r="AA57" s="383"/>
      <c r="AB57" s="383"/>
      <c r="AC57" s="384"/>
      <c r="AD57" s="122"/>
      <c r="AE57" s="382"/>
      <c r="AF57" s="383"/>
      <c r="AG57" s="383"/>
      <c r="AH57" s="383"/>
      <c r="AI57" s="20"/>
      <c r="AJ57" s="436"/>
      <c r="AK57" s="386"/>
      <c r="AL57" s="378"/>
      <c r="AM57" s="378"/>
      <c r="AN57" s="378"/>
      <c r="AO57" s="289"/>
      <c r="AP57" s="347"/>
      <c r="AQ57" s="347"/>
      <c r="AR57" s="373"/>
      <c r="AS57" s="389"/>
      <c r="AT57" s="386"/>
      <c r="AU57" s="386"/>
      <c r="AV57" s="20"/>
      <c r="AW57" s="518">
        <f>((AC56+AC57)/W57)*100</f>
        <v>113.75</v>
      </c>
      <c r="AX57" s="378"/>
      <c r="AY57" s="378"/>
      <c r="AZ57" s="378"/>
      <c r="BA57" s="289"/>
      <c r="BB57" s="375"/>
      <c r="BC57" s="2"/>
      <c r="BD57" s="2"/>
    </row>
    <row r="58" spans="2:56" ht="15.75" thickBot="1"/>
    <row r="59" spans="2:56">
      <c r="B59" s="57" t="s">
        <v>42</v>
      </c>
      <c r="C59" s="58" t="s">
        <v>2</v>
      </c>
      <c r="D59" s="59" t="s">
        <v>2</v>
      </c>
      <c r="E59" s="136"/>
      <c r="F59" s="718" t="s">
        <v>14</v>
      </c>
      <c r="G59" s="719"/>
      <c r="H59" s="719"/>
      <c r="I59" s="719"/>
      <c r="J59" s="719"/>
      <c r="K59" s="720"/>
      <c r="L59" s="19"/>
      <c r="M59" s="721" t="s">
        <v>43</v>
      </c>
      <c r="N59" s="722"/>
      <c r="O59" s="19"/>
      <c r="P59" s="91" t="s">
        <v>12</v>
      </c>
      <c r="Q59" s="136"/>
      <c r="R59" s="91" t="s">
        <v>24</v>
      </c>
      <c r="S59" s="718" t="s">
        <v>44</v>
      </c>
      <c r="T59" s="719"/>
      <c r="U59" s="720"/>
      <c r="V59" s="91" t="s">
        <v>39</v>
      </c>
      <c r="W59" s="137" t="s">
        <v>19</v>
      </c>
      <c r="X59" s="136" t="s">
        <v>10</v>
      </c>
      <c r="Y59" s="723" t="s">
        <v>15</v>
      </c>
      <c r="Z59" s="724"/>
      <c r="AA59" s="724"/>
      <c r="AB59" s="724"/>
      <c r="AC59" s="138" t="s">
        <v>19</v>
      </c>
      <c r="AD59" s="139"/>
      <c r="AE59" s="725" t="s">
        <v>55</v>
      </c>
      <c r="AF59" s="726"/>
      <c r="AG59" s="726"/>
      <c r="AH59" s="140" t="s">
        <v>57</v>
      </c>
      <c r="AI59" s="136"/>
      <c r="AJ59" s="141" t="s">
        <v>51</v>
      </c>
      <c r="AK59" s="142"/>
      <c r="AL59" s="143"/>
      <c r="AM59" s="144"/>
      <c r="AN59" s="91" t="s">
        <v>13</v>
      </c>
      <c r="AO59" s="136"/>
      <c r="AP59" s="743" t="s">
        <v>68</v>
      </c>
      <c r="AQ59" s="744"/>
      <c r="AR59" s="745"/>
      <c r="AS59" s="743" t="s">
        <v>52</v>
      </c>
      <c r="AT59" s="744"/>
      <c r="AU59" s="745"/>
      <c r="AV59" s="136"/>
      <c r="AW59" s="145" t="s">
        <v>32</v>
      </c>
      <c r="AX59" s="137" t="s">
        <v>32</v>
      </c>
      <c r="AY59" s="91" t="s">
        <v>29</v>
      </c>
      <c r="AZ59" s="91" t="s">
        <v>29</v>
      </c>
      <c r="BA59" s="136"/>
      <c r="BB59" s="19" t="s">
        <v>32</v>
      </c>
      <c r="BC59" s="19" t="s">
        <v>10</v>
      </c>
      <c r="BD59" s="146" t="s">
        <v>10</v>
      </c>
    </row>
    <row r="60" spans="2:56" ht="15.75" thickBot="1">
      <c r="B60" s="60" t="s">
        <v>10</v>
      </c>
      <c r="C60" s="49" t="s">
        <v>10</v>
      </c>
      <c r="D60" s="61" t="s">
        <v>12</v>
      </c>
      <c r="E60" s="5"/>
      <c r="F60" s="65" t="s">
        <v>4</v>
      </c>
      <c r="G60" s="65" t="s">
        <v>5</v>
      </c>
      <c r="H60" s="65" t="s">
        <v>6</v>
      </c>
      <c r="I60" s="65" t="s">
        <v>7</v>
      </c>
      <c r="J60" s="65" t="s">
        <v>9</v>
      </c>
      <c r="K60" s="65" t="s">
        <v>13</v>
      </c>
      <c r="L60" s="4"/>
      <c r="M60" s="67" t="s">
        <v>12</v>
      </c>
      <c r="N60" s="68" t="s">
        <v>46</v>
      </c>
      <c r="O60" s="3"/>
      <c r="P60" s="49" t="s">
        <v>3</v>
      </c>
      <c r="Q60" s="5"/>
      <c r="R60" s="49" t="s">
        <v>23</v>
      </c>
      <c r="S60" s="53" t="s">
        <v>16</v>
      </c>
      <c r="T60" s="49" t="s">
        <v>17</v>
      </c>
      <c r="U60" s="49" t="s">
        <v>45</v>
      </c>
      <c r="V60" s="49" t="s">
        <v>63</v>
      </c>
      <c r="W60" s="72" t="s">
        <v>21</v>
      </c>
      <c r="X60" s="5" t="s">
        <v>10</v>
      </c>
      <c r="Y60" s="713" t="s">
        <v>26</v>
      </c>
      <c r="Z60" s="714"/>
      <c r="AA60" s="714"/>
      <c r="AB60" s="715"/>
      <c r="AC60" s="39" t="s">
        <v>13</v>
      </c>
      <c r="AD60" s="8"/>
      <c r="AE60" s="716" t="s">
        <v>56</v>
      </c>
      <c r="AF60" s="717"/>
      <c r="AG60" s="717"/>
      <c r="AH60" s="82" t="s">
        <v>58</v>
      </c>
      <c r="AI60" s="5"/>
      <c r="AJ60" s="48" t="s">
        <v>33</v>
      </c>
      <c r="AK60" s="85" t="s">
        <v>27</v>
      </c>
      <c r="AL60" s="48" t="s">
        <v>35</v>
      </c>
      <c r="AM60" s="48" t="s">
        <v>36</v>
      </c>
      <c r="AN60" s="49" t="s">
        <v>40</v>
      </c>
      <c r="AO60" s="20"/>
      <c r="AP60" s="51"/>
      <c r="AQ60" s="52"/>
      <c r="AR60" s="53"/>
      <c r="AS60" s="51" t="s">
        <v>50</v>
      </c>
      <c r="AT60" s="336" t="s">
        <v>454</v>
      </c>
      <c r="AU60" s="53"/>
      <c r="AV60" s="5"/>
      <c r="AW60" s="76" t="s">
        <v>19</v>
      </c>
      <c r="AX60" s="72" t="s">
        <v>19</v>
      </c>
      <c r="AY60" s="49" t="s">
        <v>37</v>
      </c>
      <c r="AZ60" s="49" t="s">
        <v>38</v>
      </c>
      <c r="BA60" s="5"/>
      <c r="BB60" s="4" t="s">
        <v>19</v>
      </c>
      <c r="BC60" s="4" t="s">
        <v>37</v>
      </c>
      <c r="BD60" s="147" t="s">
        <v>38</v>
      </c>
    </row>
    <row r="61" spans="2:56" ht="15" customHeight="1" thickBot="1">
      <c r="B61" s="62"/>
      <c r="C61" s="63"/>
      <c r="D61" s="64" t="s">
        <v>10</v>
      </c>
      <c r="E61" s="111"/>
      <c r="F61" s="148"/>
      <c r="G61" s="148"/>
      <c r="H61" s="148"/>
      <c r="I61" s="148" t="s">
        <v>8</v>
      </c>
      <c r="J61" s="148"/>
      <c r="K61" s="148"/>
      <c r="L61" s="16"/>
      <c r="M61" s="104" t="s">
        <v>20</v>
      </c>
      <c r="N61" s="148" t="s">
        <v>11</v>
      </c>
      <c r="O61" s="16"/>
      <c r="P61" s="63" t="s">
        <v>10</v>
      </c>
      <c r="Q61" s="111"/>
      <c r="R61" s="63"/>
      <c r="S61" s="149"/>
      <c r="T61" s="63"/>
      <c r="U61" s="63"/>
      <c r="V61" s="63" t="s">
        <v>18</v>
      </c>
      <c r="W61" s="150" t="s">
        <v>22</v>
      </c>
      <c r="X61" s="111"/>
      <c r="Y61" s="151" t="s">
        <v>16</v>
      </c>
      <c r="Z61" s="151" t="s">
        <v>17</v>
      </c>
      <c r="AA61" s="152" t="s">
        <v>25</v>
      </c>
      <c r="AB61" s="79" t="s">
        <v>28</v>
      </c>
      <c r="AC61" s="153"/>
      <c r="AD61" s="111"/>
      <c r="AE61" s="154" t="s">
        <v>16</v>
      </c>
      <c r="AF61" s="155" t="s">
        <v>17</v>
      </c>
      <c r="AG61" s="80" t="s">
        <v>28</v>
      </c>
      <c r="AH61" s="81" t="s">
        <v>28</v>
      </c>
      <c r="AI61" s="156"/>
      <c r="AJ61" s="63" t="s">
        <v>34</v>
      </c>
      <c r="AK61" s="157" t="s">
        <v>34</v>
      </c>
      <c r="AL61" s="63" t="s">
        <v>34</v>
      </c>
      <c r="AM61" s="63" t="s">
        <v>34</v>
      </c>
      <c r="AN61" s="63" t="s">
        <v>34</v>
      </c>
      <c r="AO61" s="111"/>
      <c r="AP61" s="158" t="s">
        <v>70</v>
      </c>
      <c r="AQ61" s="159" t="s">
        <v>69</v>
      </c>
      <c r="AR61" s="160" t="s">
        <v>71</v>
      </c>
      <c r="AS61" s="161" t="s">
        <v>48</v>
      </c>
      <c r="AT61" s="159" t="s">
        <v>47</v>
      </c>
      <c r="AU61" s="160" t="s">
        <v>49</v>
      </c>
      <c r="AV61" s="111"/>
      <c r="AW61" s="162" t="s">
        <v>29</v>
      </c>
      <c r="AX61" s="150" t="s">
        <v>29</v>
      </c>
      <c r="AY61" s="63"/>
      <c r="AZ61" s="63"/>
      <c r="BA61" s="111"/>
      <c r="BB61" s="163">
        <v>1</v>
      </c>
      <c r="BC61" s="164">
        <v>0</v>
      </c>
      <c r="BD61" s="115" t="s">
        <v>41</v>
      </c>
    </row>
    <row r="62" spans="2:56" ht="16.5" thickBot="1">
      <c r="B62" s="17">
        <v>41433</v>
      </c>
      <c r="C62" s="15" t="s">
        <v>0</v>
      </c>
      <c r="D62" s="19">
        <v>8</v>
      </c>
      <c r="E62" s="6"/>
      <c r="F62" s="363">
        <v>1</v>
      </c>
      <c r="G62" s="19">
        <v>0</v>
      </c>
      <c r="H62" s="19">
        <v>0</v>
      </c>
      <c r="I62" s="19">
        <v>0</v>
      </c>
      <c r="J62" s="19">
        <v>0</v>
      </c>
      <c r="K62" s="19">
        <f>SUM(F62:J62)</f>
        <v>1</v>
      </c>
      <c r="L62" s="6"/>
      <c r="M62" s="363">
        <v>0</v>
      </c>
      <c r="N62" s="19">
        <v>0</v>
      </c>
      <c r="O62" s="6"/>
      <c r="P62" s="376">
        <f>D62-(M62+N62)</f>
        <v>8</v>
      </c>
      <c r="Q62" s="6"/>
      <c r="R62" s="375" t="s">
        <v>67</v>
      </c>
      <c r="S62" s="213">
        <v>0.13</v>
      </c>
      <c r="T62" s="213">
        <v>0.13</v>
      </c>
      <c r="U62" s="23">
        <f>S62+T62</f>
        <v>0.26</v>
      </c>
      <c r="V62" s="223">
        <v>80</v>
      </c>
      <c r="W62" s="91">
        <f>P62*V62</f>
        <v>640</v>
      </c>
      <c r="X62" s="6"/>
      <c r="Y62" s="379">
        <v>576</v>
      </c>
      <c r="Z62" s="380">
        <v>576</v>
      </c>
      <c r="AA62" s="380">
        <v>0</v>
      </c>
      <c r="AB62" s="380">
        <v>0</v>
      </c>
      <c r="AC62" s="381">
        <v>576</v>
      </c>
      <c r="AD62" s="197">
        <v>350</v>
      </c>
      <c r="AE62" s="379">
        <v>23</v>
      </c>
      <c r="AF62" s="380">
        <v>23</v>
      </c>
      <c r="AG62" s="380">
        <v>0</v>
      </c>
      <c r="AH62" s="380">
        <v>23</v>
      </c>
      <c r="AI62" s="5"/>
      <c r="AJ62" s="57">
        <f>AC62*U62</f>
        <v>149.76</v>
      </c>
      <c r="AK62" s="171">
        <v>6</v>
      </c>
      <c r="AL62" s="19">
        <v>4</v>
      </c>
      <c r="AM62" s="19">
        <v>0</v>
      </c>
      <c r="AN62" s="91">
        <f>AK62+AM62</f>
        <v>6</v>
      </c>
      <c r="AO62" s="338" t="e">
        <f>#REF!</f>
        <v>#REF!</v>
      </c>
      <c r="AP62" s="11">
        <v>0</v>
      </c>
      <c r="AQ62" s="11">
        <v>10</v>
      </c>
      <c r="AR62" s="387">
        <f>100- ((AP62+AQ62)/(AC62*2))*100</f>
        <v>99.131944444444443</v>
      </c>
      <c r="AS62" s="388">
        <v>653</v>
      </c>
      <c r="AT62" s="172">
        <f>AJ62+AK62+AL62+AM62</f>
        <v>159.76</v>
      </c>
      <c r="AU62" s="172">
        <f>AS62-AT62</f>
        <v>493.24</v>
      </c>
      <c r="AV62" s="5"/>
      <c r="AW62" s="57">
        <f>(AC62/W62)*100</f>
        <v>90</v>
      </c>
      <c r="AX62" s="19" t="s">
        <v>59</v>
      </c>
      <c r="AY62" s="91">
        <f>(AK62/(AJ62+AK62))*100</f>
        <v>3.8520801232665645</v>
      </c>
      <c r="AZ62" s="19">
        <f>(AN62/AJ62)*100</f>
        <v>4.0064102564102564</v>
      </c>
      <c r="BA62" s="6"/>
      <c r="BB62" s="363" t="s">
        <v>97</v>
      </c>
      <c r="BC62" s="19" t="s">
        <v>76</v>
      </c>
      <c r="BD62" s="19" t="s">
        <v>76</v>
      </c>
    </row>
    <row r="63" spans="2:56" ht="15.75">
      <c r="B63" s="374" t="s">
        <v>137</v>
      </c>
      <c r="C63" s="2"/>
      <c r="D63" s="2"/>
      <c r="E63" s="6"/>
      <c r="F63" s="375"/>
      <c r="G63" s="2"/>
      <c r="H63" s="2"/>
      <c r="I63" s="2"/>
      <c r="J63" s="2"/>
      <c r="K63" s="2"/>
      <c r="L63" s="6"/>
      <c r="M63" s="375"/>
      <c r="N63" s="2"/>
      <c r="O63" s="6"/>
      <c r="P63" s="520">
        <f>D62-M62-N62-K62</f>
        <v>7</v>
      </c>
      <c r="Q63" s="6"/>
      <c r="R63" s="375"/>
      <c r="S63" s="213"/>
      <c r="T63" s="213"/>
      <c r="U63" s="23"/>
      <c r="V63" s="223"/>
      <c r="W63" s="517">
        <f>(P62-K62)*V62</f>
        <v>560</v>
      </c>
      <c r="X63" s="289"/>
      <c r="Y63" s="382"/>
      <c r="Z63" s="383"/>
      <c r="AA63" s="383"/>
      <c r="AB63" s="383"/>
      <c r="AC63" s="384"/>
      <c r="AD63" s="122"/>
      <c r="AE63" s="382"/>
      <c r="AF63" s="383"/>
      <c r="AG63" s="383"/>
      <c r="AH63" s="383"/>
      <c r="AI63" s="20"/>
      <c r="AJ63" s="436"/>
      <c r="AK63" s="386"/>
      <c r="AL63" s="378"/>
      <c r="AM63" s="378"/>
      <c r="AN63" s="378"/>
      <c r="AO63" s="289"/>
      <c r="AP63" s="347"/>
      <c r="AQ63" s="347"/>
      <c r="AR63" s="373"/>
      <c r="AS63" s="389"/>
      <c r="AT63" s="386"/>
      <c r="AU63" s="386"/>
      <c r="AV63" s="20"/>
      <c r="AW63" s="518">
        <f>((AC62+AC63)/W63)*100</f>
        <v>102.85714285714285</v>
      </c>
      <c r="AX63" s="378"/>
      <c r="AY63" s="378"/>
      <c r="AZ63" s="378"/>
      <c r="BA63" s="289"/>
      <c r="BB63" s="375"/>
      <c r="BC63" s="2"/>
      <c r="BD63" s="2"/>
    </row>
    <row r="64" spans="2:56" ht="15.75" thickBot="1"/>
    <row r="65" spans="2:56" ht="16.5" thickBot="1">
      <c r="B65" s="17">
        <v>41433</v>
      </c>
      <c r="C65" s="15" t="s">
        <v>1</v>
      </c>
      <c r="D65" s="19">
        <v>7.5</v>
      </c>
      <c r="E65" s="6"/>
      <c r="F65" s="363">
        <v>0.5</v>
      </c>
      <c r="G65" s="19">
        <v>0</v>
      </c>
      <c r="H65" s="19">
        <v>0.5</v>
      </c>
      <c r="I65" s="19">
        <v>0</v>
      </c>
      <c r="J65" s="19">
        <v>0</v>
      </c>
      <c r="K65" s="19">
        <f>SUM(F65:J65)</f>
        <v>1</v>
      </c>
      <c r="L65" s="6"/>
      <c r="M65" s="363">
        <v>2.5</v>
      </c>
      <c r="N65" s="19">
        <v>0</v>
      </c>
      <c r="O65" s="6"/>
      <c r="P65" s="376">
        <f>D65-(M65+N65)</f>
        <v>5</v>
      </c>
      <c r="Q65" s="6"/>
      <c r="R65" s="375" t="s">
        <v>67</v>
      </c>
      <c r="S65" s="213">
        <v>0.13</v>
      </c>
      <c r="T65" s="213">
        <v>0.13</v>
      </c>
      <c r="U65" s="23">
        <f>S65+T65</f>
        <v>0.26</v>
      </c>
      <c r="V65" s="223">
        <v>80</v>
      </c>
      <c r="W65" s="91">
        <f>P65*V65</f>
        <v>400</v>
      </c>
      <c r="X65" s="6"/>
      <c r="Y65" s="379">
        <v>240</v>
      </c>
      <c r="Z65" s="380">
        <v>240</v>
      </c>
      <c r="AA65" s="380">
        <v>0</v>
      </c>
      <c r="AB65" s="380">
        <v>0</v>
      </c>
      <c r="AC65" s="381">
        <v>240</v>
      </c>
      <c r="AD65" s="197"/>
      <c r="AE65" s="379">
        <v>12</v>
      </c>
      <c r="AF65" s="380">
        <v>11</v>
      </c>
      <c r="AG65" s="380">
        <v>0</v>
      </c>
      <c r="AH65" s="380">
        <v>12</v>
      </c>
      <c r="AI65" s="5"/>
      <c r="AJ65" s="57">
        <f>AC65*U65</f>
        <v>62.400000000000006</v>
      </c>
      <c r="AK65" s="171">
        <v>3.16</v>
      </c>
      <c r="AL65" s="19">
        <v>3.08</v>
      </c>
      <c r="AM65" s="19">
        <v>0</v>
      </c>
      <c r="AN65" s="91">
        <f>AK65+AM65</f>
        <v>3.16</v>
      </c>
      <c r="AO65" s="338" t="e">
        <f>#REF!</f>
        <v>#REF!</v>
      </c>
      <c r="AP65" s="11">
        <v>0</v>
      </c>
      <c r="AQ65" s="11">
        <v>10</v>
      </c>
      <c r="AR65" s="387">
        <f>100- ((AP65+AQ65)/(AC65*2))*100</f>
        <v>97.916666666666671</v>
      </c>
      <c r="AS65" s="388">
        <f>AU62</f>
        <v>493.24</v>
      </c>
      <c r="AT65" s="172">
        <f>AJ65+AK65+AL65+AM65</f>
        <v>68.64</v>
      </c>
      <c r="AU65" s="172">
        <f>AS65-AT65</f>
        <v>424.6</v>
      </c>
      <c r="AV65" s="5"/>
      <c r="AW65" s="57">
        <f>(AC65/W65)*100</f>
        <v>60</v>
      </c>
      <c r="AX65" s="19" t="s">
        <v>59</v>
      </c>
      <c r="AY65" s="91">
        <f>(AK65/(AJ65+AK65))*100</f>
        <v>4.8200122025625385</v>
      </c>
      <c r="AZ65" s="19">
        <f>(AN65/AJ65)*100</f>
        <v>5.0641025641025639</v>
      </c>
      <c r="BA65" s="6"/>
      <c r="BB65" s="363" t="s">
        <v>76</v>
      </c>
      <c r="BC65" s="19" t="s">
        <v>76</v>
      </c>
      <c r="BD65" s="19" t="s">
        <v>76</v>
      </c>
    </row>
    <row r="66" spans="2:56" ht="15.75">
      <c r="B66" s="374" t="s">
        <v>153</v>
      </c>
      <c r="C66" s="2"/>
      <c r="D66" s="2"/>
      <c r="E66" s="6"/>
      <c r="F66" s="375"/>
      <c r="G66" s="2"/>
      <c r="H66" s="2"/>
      <c r="I66" s="2"/>
      <c r="J66" s="2"/>
      <c r="K66" s="2"/>
      <c r="L66" s="6"/>
      <c r="M66" s="375"/>
      <c r="N66" s="2">
        <v>0</v>
      </c>
      <c r="O66" s="6"/>
      <c r="P66" s="520">
        <f>D65-M65-N65-K65</f>
        <v>4</v>
      </c>
      <c r="Q66" s="6"/>
      <c r="R66" s="375"/>
      <c r="S66" s="213"/>
      <c r="T66" s="213"/>
      <c r="U66" s="23"/>
      <c r="V66" s="223"/>
      <c r="W66" s="517">
        <f>(P65-K65)*V65</f>
        <v>320</v>
      </c>
      <c r="X66" s="289"/>
      <c r="Y66" s="382"/>
      <c r="Z66" s="383"/>
      <c r="AA66" s="383"/>
      <c r="AB66" s="383"/>
      <c r="AC66" s="384"/>
      <c r="AD66" s="122"/>
      <c r="AE66" s="382"/>
      <c r="AF66" s="383"/>
      <c r="AG66" s="383"/>
      <c r="AH66" s="383"/>
      <c r="AI66" s="20"/>
      <c r="AJ66" s="436"/>
      <c r="AK66" s="386"/>
      <c r="AL66" s="378"/>
      <c r="AM66" s="378"/>
      <c r="AN66" s="378"/>
      <c r="AO66" s="289"/>
      <c r="AP66" s="347"/>
      <c r="AQ66" s="347"/>
      <c r="AR66" s="373"/>
      <c r="AS66" s="389"/>
      <c r="AT66" s="386"/>
      <c r="AU66" s="386"/>
      <c r="AV66" s="20"/>
      <c r="AW66" s="518">
        <f>((AC65+AC66)/W66)*100</f>
        <v>75</v>
      </c>
      <c r="AX66" s="378"/>
      <c r="AY66" s="378"/>
      <c r="AZ66" s="378"/>
      <c r="BA66" s="289"/>
      <c r="BB66" s="375"/>
      <c r="BC66" s="2"/>
      <c r="BD66" s="2"/>
    </row>
    <row r="67" spans="2:56" ht="15.75" thickBot="1"/>
    <row r="68" spans="2:56" ht="16.5" thickBot="1">
      <c r="B68" s="17">
        <v>41435</v>
      </c>
      <c r="C68" s="15" t="s">
        <v>0</v>
      </c>
      <c r="D68" s="19">
        <v>8</v>
      </c>
      <c r="E68" s="6"/>
      <c r="F68" s="363">
        <v>0</v>
      </c>
      <c r="G68" s="19">
        <v>0</v>
      </c>
      <c r="H68" s="19">
        <v>0</v>
      </c>
      <c r="I68" s="19">
        <v>0</v>
      </c>
      <c r="J68" s="19">
        <v>0</v>
      </c>
      <c r="K68" s="19">
        <f>SUM(F68:J68)</f>
        <v>0</v>
      </c>
      <c r="L68" s="6"/>
      <c r="M68" s="363">
        <v>0</v>
      </c>
      <c r="N68" s="19">
        <v>0</v>
      </c>
      <c r="O68" s="6"/>
      <c r="P68" s="376">
        <f>D68-(M68+N68)</f>
        <v>8</v>
      </c>
      <c r="Q68" s="6"/>
      <c r="R68" s="375" t="s">
        <v>67</v>
      </c>
      <c r="S68" s="213">
        <v>0.128</v>
      </c>
      <c r="T68" s="213">
        <v>0.129</v>
      </c>
      <c r="U68" s="23">
        <f>S68+T68</f>
        <v>0.25700000000000001</v>
      </c>
      <c r="V68" s="223">
        <v>80</v>
      </c>
      <c r="W68" s="91">
        <f>P68*V68</f>
        <v>640</v>
      </c>
      <c r="X68" s="6"/>
      <c r="Y68" s="379">
        <v>560</v>
      </c>
      <c r="Z68" s="380">
        <v>560</v>
      </c>
      <c r="AA68" s="380">
        <v>0</v>
      </c>
      <c r="AB68" s="380">
        <v>0</v>
      </c>
      <c r="AC68" s="381">
        <v>560</v>
      </c>
      <c r="AD68" s="197">
        <v>350</v>
      </c>
      <c r="AE68" s="379">
        <v>16</v>
      </c>
      <c r="AF68" s="380">
        <v>15</v>
      </c>
      <c r="AG68" s="380">
        <v>0</v>
      </c>
      <c r="AH68" s="380">
        <v>16</v>
      </c>
      <c r="AI68" s="5"/>
      <c r="AJ68" s="57">
        <f>AC68*U68</f>
        <v>143.92000000000002</v>
      </c>
      <c r="AK68" s="171">
        <v>4</v>
      </c>
      <c r="AL68" s="19">
        <v>5</v>
      </c>
      <c r="AM68" s="19">
        <v>0</v>
      </c>
      <c r="AN68" s="91">
        <f>AK68+AM68</f>
        <v>4</v>
      </c>
      <c r="AO68" s="338" t="e">
        <f>#REF!</f>
        <v>#REF!</v>
      </c>
      <c r="AP68" s="11">
        <v>0</v>
      </c>
      <c r="AQ68" s="11">
        <v>10</v>
      </c>
      <c r="AR68" s="387">
        <f>100- ((AP68+AQ68)/(AC68*2))*100</f>
        <v>99.107142857142861</v>
      </c>
      <c r="AS68" s="388">
        <f>AU65</f>
        <v>424.6</v>
      </c>
      <c r="AT68" s="172">
        <f>AJ68+AK68+AL68+AM68</f>
        <v>152.92000000000002</v>
      </c>
      <c r="AU68" s="172">
        <f>AS68-AT68</f>
        <v>271.68</v>
      </c>
      <c r="AV68" s="5"/>
      <c r="AW68" s="57">
        <f>(AC68/W68)*100</f>
        <v>87.5</v>
      </c>
      <c r="AX68" s="19" t="s">
        <v>59</v>
      </c>
      <c r="AY68" s="91">
        <f>(AK68/(AJ68+AK68))*100</f>
        <v>2.7041644131963221</v>
      </c>
      <c r="AZ68" s="19">
        <f>(AN68/AJ68)*100</f>
        <v>2.7793218454697053</v>
      </c>
      <c r="BA68" s="6"/>
      <c r="BB68" s="363" t="s">
        <v>76</v>
      </c>
      <c r="BC68" s="19" t="s">
        <v>76</v>
      </c>
      <c r="BD68" s="19" t="s">
        <v>97</v>
      </c>
    </row>
    <row r="69" spans="2:56" ht="15.75">
      <c r="B69" s="374" t="s">
        <v>153</v>
      </c>
      <c r="C69" s="2"/>
      <c r="D69" s="2"/>
      <c r="E69" s="6"/>
      <c r="F69" s="375"/>
      <c r="G69" s="2"/>
      <c r="H69" s="2"/>
      <c r="I69" s="2"/>
      <c r="J69" s="2"/>
      <c r="K69" s="2"/>
      <c r="L69" s="6"/>
      <c r="M69" s="375"/>
      <c r="N69" s="2"/>
      <c r="O69" s="6"/>
      <c r="P69" s="520">
        <f>D68-M68-N68-K68</f>
        <v>8</v>
      </c>
      <c r="Q69" s="6"/>
      <c r="R69" s="375"/>
      <c r="S69" s="213"/>
      <c r="T69" s="213"/>
      <c r="U69" s="23"/>
      <c r="V69" s="223"/>
      <c r="W69" s="517">
        <f>(P68-K68)*V68</f>
        <v>640</v>
      </c>
      <c r="X69" s="289"/>
      <c r="Y69" s="382"/>
      <c r="Z69" s="383"/>
      <c r="AA69" s="383"/>
      <c r="AB69" s="383"/>
      <c r="AC69" s="384"/>
      <c r="AD69" s="122"/>
      <c r="AE69" s="382"/>
      <c r="AF69" s="383"/>
      <c r="AG69" s="383"/>
      <c r="AH69" s="383"/>
      <c r="AI69" s="20"/>
      <c r="AJ69" s="436"/>
      <c r="AK69" s="386"/>
      <c r="AL69" s="378"/>
      <c r="AM69" s="378"/>
      <c r="AN69" s="378"/>
      <c r="AO69" s="289"/>
      <c r="AP69" s="347"/>
      <c r="AQ69" s="347"/>
      <c r="AR69" s="373"/>
      <c r="AS69" s="389"/>
      <c r="AT69" s="386"/>
      <c r="AU69" s="386"/>
      <c r="AV69" s="20"/>
      <c r="AW69" s="518">
        <f>((AC68+AC69)/W69)*100</f>
        <v>87.5</v>
      </c>
      <c r="AX69" s="378"/>
      <c r="AY69" s="378"/>
      <c r="AZ69" s="378"/>
      <c r="BA69" s="289"/>
      <c r="BB69" s="375"/>
      <c r="BC69" s="2"/>
      <c r="BD69" s="2"/>
    </row>
    <row r="70" spans="2:56" ht="15.75" thickBot="1"/>
    <row r="71" spans="2:56" ht="16.5" thickBot="1">
      <c r="B71" s="17">
        <v>41435</v>
      </c>
      <c r="C71" s="15" t="s">
        <v>1</v>
      </c>
      <c r="D71" s="19">
        <v>7.5</v>
      </c>
      <c r="E71" s="6"/>
      <c r="F71" s="363">
        <v>0</v>
      </c>
      <c r="G71" s="19">
        <v>0</v>
      </c>
      <c r="H71" s="19">
        <v>0</v>
      </c>
      <c r="I71" s="19">
        <v>0</v>
      </c>
      <c r="J71" s="19">
        <v>0</v>
      </c>
      <c r="K71" s="19">
        <f>SUM(F71:J71)</f>
        <v>0</v>
      </c>
      <c r="L71" s="6"/>
      <c r="M71" s="363">
        <v>2.5</v>
      </c>
      <c r="N71" s="19">
        <v>0</v>
      </c>
      <c r="O71" s="6"/>
      <c r="P71" s="376">
        <f>D71-(M71+N71)</f>
        <v>5</v>
      </c>
      <c r="Q71" s="6"/>
      <c r="R71" s="375" t="s">
        <v>67</v>
      </c>
      <c r="S71" s="213">
        <v>0.128</v>
      </c>
      <c r="T71" s="213">
        <v>0.129</v>
      </c>
      <c r="U71" s="23">
        <f>S71+T71</f>
        <v>0.25700000000000001</v>
      </c>
      <c r="V71" s="223">
        <v>80</v>
      </c>
      <c r="W71" s="91">
        <f>P71*V71</f>
        <v>400</v>
      </c>
      <c r="X71" s="6"/>
      <c r="Y71" s="379">
        <v>472</v>
      </c>
      <c r="Z71" s="380">
        <v>472</v>
      </c>
      <c r="AA71" s="380">
        <v>0</v>
      </c>
      <c r="AB71" s="380">
        <v>0</v>
      </c>
      <c r="AC71" s="381">
        <v>472</v>
      </c>
      <c r="AD71" s="197"/>
      <c r="AE71" s="379">
        <v>5</v>
      </c>
      <c r="AF71" s="380">
        <v>5</v>
      </c>
      <c r="AG71" s="380">
        <v>0</v>
      </c>
      <c r="AH71" s="380">
        <v>5</v>
      </c>
      <c r="AI71" s="5"/>
      <c r="AJ71" s="57">
        <f>AC71*U71</f>
        <v>121.304</v>
      </c>
      <c r="AK71" s="171">
        <v>1.35</v>
      </c>
      <c r="AL71" s="19">
        <v>4.26</v>
      </c>
      <c r="AM71" s="19">
        <v>0</v>
      </c>
      <c r="AN71" s="91">
        <f>AK71+AM71</f>
        <v>1.35</v>
      </c>
      <c r="AO71" s="338" t="e">
        <f>#REF!</f>
        <v>#REF!</v>
      </c>
      <c r="AP71" s="11">
        <v>0</v>
      </c>
      <c r="AQ71" s="11">
        <v>10</v>
      </c>
      <c r="AR71" s="387">
        <f>100- ((AP71+AQ71)/(AC71*2))*100</f>
        <v>98.940677966101688</v>
      </c>
      <c r="AS71" s="388">
        <f>AU68</f>
        <v>271.68</v>
      </c>
      <c r="AT71" s="172">
        <f>AJ71+AK71+AL71+AM71</f>
        <v>126.914</v>
      </c>
      <c r="AU71" s="172">
        <f>AS71-AT71</f>
        <v>144.76600000000002</v>
      </c>
      <c r="AV71" s="5"/>
      <c r="AW71" s="57">
        <f>(AC71/W71)*100</f>
        <v>118</v>
      </c>
      <c r="AX71" s="19" t="s">
        <v>59</v>
      </c>
      <c r="AY71" s="91">
        <f>(AK71/(AJ71+AK71))*100</f>
        <v>1.100657133073524</v>
      </c>
      <c r="AZ71" s="19">
        <f>(AN71/AJ71)*100</f>
        <v>1.1129064169359626</v>
      </c>
      <c r="BA71" s="6"/>
      <c r="BB71" s="363" t="s">
        <v>75</v>
      </c>
      <c r="BC71" s="19" t="s">
        <v>76</v>
      </c>
      <c r="BD71" s="19" t="s">
        <v>97</v>
      </c>
    </row>
    <row r="72" spans="2:56" ht="15.75">
      <c r="B72" s="374" t="s">
        <v>137</v>
      </c>
      <c r="C72" s="2"/>
      <c r="D72" s="2"/>
      <c r="E72" s="6"/>
      <c r="F72" s="375"/>
      <c r="G72" s="2"/>
      <c r="H72" s="2"/>
      <c r="I72" s="2"/>
      <c r="J72" s="2"/>
      <c r="K72" s="2"/>
      <c r="L72" s="6"/>
      <c r="M72" s="375"/>
      <c r="N72" s="2">
        <v>0</v>
      </c>
      <c r="O72" s="6"/>
      <c r="P72" s="520">
        <f>D71-M71-N71-K71</f>
        <v>5</v>
      </c>
      <c r="Q72" s="6"/>
      <c r="R72" s="375"/>
      <c r="S72" s="213"/>
      <c r="T72" s="213"/>
      <c r="U72" s="23"/>
      <c r="V72" s="223"/>
      <c r="W72" s="517">
        <f>(P71-K71)*V71</f>
        <v>400</v>
      </c>
      <c r="X72" s="289"/>
      <c r="Y72" s="382"/>
      <c r="Z72" s="383"/>
      <c r="AA72" s="383"/>
      <c r="AB72" s="383"/>
      <c r="AC72" s="384"/>
      <c r="AD72" s="122"/>
      <c r="AE72" s="382"/>
      <c r="AF72" s="383"/>
      <c r="AG72" s="383"/>
      <c r="AH72" s="383"/>
      <c r="AI72" s="20"/>
      <c r="AJ72" s="436"/>
      <c r="AK72" s="386"/>
      <c r="AL72" s="378"/>
      <c r="AM72" s="378"/>
      <c r="AN72" s="378"/>
      <c r="AO72" s="289"/>
      <c r="AP72" s="347"/>
      <c r="AQ72" s="347"/>
      <c r="AR72" s="373"/>
      <c r="AS72" s="389"/>
      <c r="AT72" s="386"/>
      <c r="AU72" s="386"/>
      <c r="AV72" s="20"/>
      <c r="AW72" s="518">
        <f>((AC71+AC72)/W72)*100</f>
        <v>118</v>
      </c>
      <c r="AX72" s="378"/>
      <c r="AY72" s="378"/>
      <c r="AZ72" s="378"/>
      <c r="BA72" s="289"/>
      <c r="BB72" s="375"/>
      <c r="BC72" s="2"/>
      <c r="BD72" s="2"/>
    </row>
    <row r="73" spans="2:56" ht="15.75" thickBot="1"/>
    <row r="74" spans="2:56" ht="16.5" thickBot="1">
      <c r="B74" s="17">
        <v>41436</v>
      </c>
      <c r="C74" s="15" t="s">
        <v>0</v>
      </c>
      <c r="D74" s="19">
        <v>8</v>
      </c>
      <c r="E74" s="6"/>
      <c r="F74" s="363">
        <v>2</v>
      </c>
      <c r="G74" s="19">
        <v>0</v>
      </c>
      <c r="H74" s="19">
        <v>0</v>
      </c>
      <c r="I74" s="19">
        <v>0</v>
      </c>
      <c r="J74" s="19">
        <v>0</v>
      </c>
      <c r="K74" s="19">
        <f>SUM(F74:J74)</f>
        <v>2</v>
      </c>
      <c r="L74" s="6"/>
      <c r="M74" s="363">
        <v>0</v>
      </c>
      <c r="N74" s="19">
        <v>2</v>
      </c>
      <c r="O74" s="6"/>
      <c r="P74" s="376">
        <f>D74-(M74+N74)</f>
        <v>6</v>
      </c>
      <c r="Q74" s="6"/>
      <c r="R74" s="375" t="s">
        <v>54</v>
      </c>
      <c r="S74" s="213">
        <v>0.12</v>
      </c>
      <c r="T74" s="213">
        <v>0.123</v>
      </c>
      <c r="U74" s="23">
        <f>S74+T74</f>
        <v>0.24299999999999999</v>
      </c>
      <c r="V74" s="223">
        <v>75</v>
      </c>
      <c r="W74" s="91">
        <f>P74*V74</f>
        <v>450</v>
      </c>
      <c r="X74" s="6"/>
      <c r="Y74" s="379">
        <v>296</v>
      </c>
      <c r="Z74" s="380">
        <v>296</v>
      </c>
      <c r="AA74" s="380">
        <v>0</v>
      </c>
      <c r="AB74" s="380">
        <v>0</v>
      </c>
      <c r="AC74" s="381">
        <v>296</v>
      </c>
      <c r="AD74" s="197">
        <v>350</v>
      </c>
      <c r="AE74" s="379">
        <v>21</v>
      </c>
      <c r="AF74" s="380">
        <v>20</v>
      </c>
      <c r="AG74" s="380">
        <v>0</v>
      </c>
      <c r="AH74" s="380">
        <v>21</v>
      </c>
      <c r="AI74" s="5"/>
      <c r="AJ74" s="57">
        <f>AC74*U74</f>
        <v>71.927999999999997</v>
      </c>
      <c r="AK74" s="171">
        <v>5</v>
      </c>
      <c r="AL74" s="19">
        <v>3</v>
      </c>
      <c r="AM74" s="19">
        <v>0</v>
      </c>
      <c r="AN74" s="91">
        <f>AK74+AM74</f>
        <v>5</v>
      </c>
      <c r="AO74" s="338" t="e">
        <f>#REF!</f>
        <v>#REF!</v>
      </c>
      <c r="AP74" s="11">
        <v>0</v>
      </c>
      <c r="AQ74" s="11">
        <v>10</v>
      </c>
      <c r="AR74" s="387">
        <f>100- ((AP74+AQ74)/(AC74*2))*100</f>
        <v>98.310810810810807</v>
      </c>
      <c r="AS74" s="388">
        <f>AU71</f>
        <v>144.76600000000002</v>
      </c>
      <c r="AT74" s="172">
        <f>AJ74+AK74+AL74+AM74</f>
        <v>79.927999999999997</v>
      </c>
      <c r="AU74" s="172">
        <f>AS74-AT74</f>
        <v>64.838000000000022</v>
      </c>
      <c r="AV74" s="5"/>
      <c r="AW74" s="57">
        <f>(AC74/W74)*100</f>
        <v>65.777777777777786</v>
      </c>
      <c r="AX74" s="19" t="s">
        <v>59</v>
      </c>
      <c r="AY74" s="91">
        <f>(AK74/(AJ74+AK74))*100</f>
        <v>6.499584026622296</v>
      </c>
      <c r="AZ74" s="19">
        <f>(AN74/AJ74)*100</f>
        <v>6.9513958402847296</v>
      </c>
      <c r="BA74" s="6"/>
      <c r="BB74" s="363" t="s">
        <v>76</v>
      </c>
      <c r="BC74" s="19" t="s">
        <v>76</v>
      </c>
      <c r="BD74" s="19" t="s">
        <v>76</v>
      </c>
    </row>
    <row r="75" spans="2:56" ht="15.75">
      <c r="B75" s="374" t="s">
        <v>153</v>
      </c>
      <c r="C75" s="2"/>
      <c r="D75" s="2"/>
      <c r="E75" s="6"/>
      <c r="F75" s="375"/>
      <c r="G75" s="2"/>
      <c r="H75" s="2"/>
      <c r="I75" s="2"/>
      <c r="J75" s="2"/>
      <c r="K75" s="2"/>
      <c r="L75" s="6"/>
      <c r="M75" s="375"/>
      <c r="N75" s="2"/>
      <c r="O75" s="6"/>
      <c r="P75" s="520">
        <f>D74-M74-N74-K74</f>
        <v>4</v>
      </c>
      <c r="Q75" s="6"/>
      <c r="R75" s="375"/>
      <c r="S75" s="213"/>
      <c r="T75" s="213"/>
      <c r="U75" s="23"/>
      <c r="V75" s="223"/>
      <c r="W75" s="517">
        <f>(P74-K74)*V74</f>
        <v>300</v>
      </c>
      <c r="X75" s="289"/>
      <c r="Y75" s="382"/>
      <c r="Z75" s="383"/>
      <c r="AA75" s="383"/>
      <c r="AB75" s="383"/>
      <c r="AC75" s="384"/>
      <c r="AD75" s="122"/>
      <c r="AE75" s="382"/>
      <c r="AF75" s="383"/>
      <c r="AG75" s="383"/>
      <c r="AH75" s="383"/>
      <c r="AI75" s="20"/>
      <c r="AJ75" s="436"/>
      <c r="AK75" s="386"/>
      <c r="AL75" s="378"/>
      <c r="AM75" s="378"/>
      <c r="AN75" s="378"/>
      <c r="AO75" s="289"/>
      <c r="AP75" s="347"/>
      <c r="AQ75" s="347"/>
      <c r="AR75" s="373"/>
      <c r="AS75" s="389"/>
      <c r="AT75" s="386"/>
      <c r="AU75" s="386"/>
      <c r="AV75" s="20"/>
      <c r="AW75" s="518">
        <f>((AC74+AC75)/W75)*100</f>
        <v>98.666666666666671</v>
      </c>
      <c r="AX75" s="378"/>
      <c r="AY75" s="378"/>
      <c r="AZ75" s="378"/>
      <c r="BA75" s="289"/>
      <c r="BB75" s="375"/>
      <c r="BC75" s="2"/>
      <c r="BD75" s="2"/>
    </row>
    <row r="76" spans="2:56" ht="15.75" thickBot="1"/>
    <row r="77" spans="2:56" ht="16.5" thickBot="1">
      <c r="B77" s="17">
        <v>41436</v>
      </c>
      <c r="C77" s="15" t="s">
        <v>1</v>
      </c>
      <c r="D77" s="19">
        <v>7.5</v>
      </c>
      <c r="E77" s="6"/>
      <c r="F77" s="363">
        <v>0</v>
      </c>
      <c r="G77" s="19">
        <v>0</v>
      </c>
      <c r="H77" s="19">
        <v>0</v>
      </c>
      <c r="I77" s="19">
        <v>0</v>
      </c>
      <c r="J77" s="19">
        <v>0</v>
      </c>
      <c r="K77" s="19">
        <f>SUM(F77:J77)</f>
        <v>0</v>
      </c>
      <c r="L77" s="6"/>
      <c r="M77" s="363">
        <v>2.5</v>
      </c>
      <c r="N77" s="19">
        <v>0</v>
      </c>
      <c r="O77" s="6"/>
      <c r="P77" s="376">
        <f>D77-(M77+N77)</f>
        <v>5</v>
      </c>
      <c r="Q77" s="6"/>
      <c r="R77" s="375" t="s">
        <v>54</v>
      </c>
      <c r="S77" s="213">
        <v>0.12</v>
      </c>
      <c r="T77" s="213">
        <v>0.123</v>
      </c>
      <c r="U77" s="23">
        <f>S77+T77</f>
        <v>0.24299999999999999</v>
      </c>
      <c r="V77" s="223">
        <v>75</v>
      </c>
      <c r="W77" s="91">
        <f>P77*V77</f>
        <v>375</v>
      </c>
      <c r="X77" s="6"/>
      <c r="Y77" s="379">
        <v>154</v>
      </c>
      <c r="Z77" s="380">
        <v>154</v>
      </c>
      <c r="AA77" s="380">
        <v>0</v>
      </c>
      <c r="AB77" s="380">
        <v>0</v>
      </c>
      <c r="AC77" s="381">
        <v>154</v>
      </c>
      <c r="AD77" s="197"/>
      <c r="AE77" s="379">
        <v>0</v>
      </c>
      <c r="AF77" s="380">
        <v>0</v>
      </c>
      <c r="AG77" s="380">
        <v>0</v>
      </c>
      <c r="AH77" s="380">
        <v>0</v>
      </c>
      <c r="AI77" s="5"/>
      <c r="AJ77" s="57">
        <f>AC77*U77</f>
        <v>37.421999999999997</v>
      </c>
      <c r="AK77" s="171">
        <v>0</v>
      </c>
      <c r="AL77" s="19">
        <v>2.31</v>
      </c>
      <c r="AM77" s="19">
        <v>0</v>
      </c>
      <c r="AN77" s="91">
        <f>AK77+AM77</f>
        <v>0</v>
      </c>
      <c r="AO77" s="338" t="e">
        <f>#REF!</f>
        <v>#REF!</v>
      </c>
      <c r="AP77" s="11">
        <v>0</v>
      </c>
      <c r="AQ77" s="11">
        <v>10</v>
      </c>
      <c r="AR77" s="387">
        <f>100- ((AP77+AQ77)/(AC77*2))*100</f>
        <v>96.753246753246756</v>
      </c>
      <c r="AS77" s="388">
        <f>AU74</f>
        <v>64.838000000000022</v>
      </c>
      <c r="AT77" s="172">
        <f>AJ77+AK77+AL77+AM77</f>
        <v>39.731999999999999</v>
      </c>
      <c r="AU77" s="172">
        <f>AS77-AT77</f>
        <v>25.106000000000023</v>
      </c>
      <c r="AV77" s="5"/>
      <c r="AW77" s="57">
        <f>(AC77/W77)*100</f>
        <v>41.06666666666667</v>
      </c>
      <c r="AX77" s="19" t="s">
        <v>59</v>
      </c>
      <c r="AY77" s="91">
        <f>(AK77/(AJ77+AK77))*100</f>
        <v>0</v>
      </c>
      <c r="AZ77" s="19">
        <f>(AN77/AJ77)*100</f>
        <v>0</v>
      </c>
      <c r="BA77" s="6"/>
      <c r="BB77" s="363" t="s">
        <v>75</v>
      </c>
      <c r="BC77" s="19" t="s">
        <v>76</v>
      </c>
      <c r="BD77" s="19" t="s">
        <v>97</v>
      </c>
    </row>
    <row r="78" spans="2:56" ht="15.75">
      <c r="B78" s="374" t="s">
        <v>137</v>
      </c>
      <c r="C78" s="2"/>
      <c r="D78" s="2"/>
      <c r="E78" s="6"/>
      <c r="F78" s="375"/>
      <c r="G78" s="2"/>
      <c r="H78" s="2"/>
      <c r="I78" s="2"/>
      <c r="J78" s="2"/>
      <c r="K78" s="2"/>
      <c r="L78" s="6"/>
      <c r="M78" s="375"/>
      <c r="N78" s="2">
        <v>0</v>
      </c>
      <c r="O78" s="6"/>
      <c r="P78" s="520">
        <f>D77-M77-N77-K77</f>
        <v>5</v>
      </c>
      <c r="Q78" s="6"/>
      <c r="R78" s="375"/>
      <c r="S78" s="213"/>
      <c r="T78" s="213"/>
      <c r="U78" s="23"/>
      <c r="V78" s="223"/>
      <c r="W78" s="517">
        <f>(P77-K77)*V77</f>
        <v>375</v>
      </c>
      <c r="X78" s="289"/>
      <c r="Y78" s="382"/>
      <c r="Z78" s="383"/>
      <c r="AA78" s="383"/>
      <c r="AB78" s="383"/>
      <c r="AC78" s="384"/>
      <c r="AD78" s="122"/>
      <c r="AE78" s="382"/>
      <c r="AF78" s="383"/>
      <c r="AG78" s="383"/>
      <c r="AH78" s="383"/>
      <c r="AI78" s="20"/>
      <c r="AJ78" s="436"/>
      <c r="AK78" s="386"/>
      <c r="AL78" s="378"/>
      <c r="AM78" s="378"/>
      <c r="AN78" s="378"/>
      <c r="AO78" s="289"/>
      <c r="AP78" s="347"/>
      <c r="AQ78" s="347"/>
      <c r="AR78" s="373"/>
      <c r="AS78" s="389"/>
      <c r="AT78" s="386"/>
      <c r="AU78" s="386"/>
      <c r="AV78" s="20"/>
      <c r="AW78" s="518">
        <f>((AC77+AC78)/W78)*100</f>
        <v>41.06666666666667</v>
      </c>
      <c r="AX78" s="378"/>
      <c r="AY78" s="378"/>
      <c r="AZ78" s="378"/>
      <c r="BA78" s="289"/>
      <c r="BB78" s="375"/>
      <c r="BC78" s="2"/>
      <c r="BD78" s="2"/>
    </row>
    <row r="79" spans="2:56" ht="15.75" thickBot="1"/>
    <row r="80" spans="2:56" ht="16.5" thickBot="1">
      <c r="B80" s="17">
        <v>41439</v>
      </c>
      <c r="C80" s="15" t="s">
        <v>0</v>
      </c>
      <c r="D80" s="19">
        <v>8</v>
      </c>
      <c r="E80" s="6"/>
      <c r="F80" s="363">
        <v>0</v>
      </c>
      <c r="G80" s="19">
        <v>0</v>
      </c>
      <c r="H80" s="19">
        <v>0</v>
      </c>
      <c r="I80" s="19">
        <v>0</v>
      </c>
      <c r="J80" s="19">
        <v>0</v>
      </c>
      <c r="K80" s="19">
        <f>SUM(F80:J80)</f>
        <v>0</v>
      </c>
      <c r="L80" s="6"/>
      <c r="M80" s="363">
        <v>0</v>
      </c>
      <c r="N80" s="19">
        <v>0</v>
      </c>
      <c r="O80" s="6"/>
      <c r="P80" s="376">
        <f>D80-(M80+N80)</f>
        <v>8</v>
      </c>
      <c r="Q80" s="6"/>
      <c r="R80" s="375" t="s">
        <v>54</v>
      </c>
      <c r="S80" s="213">
        <v>0.12</v>
      </c>
      <c r="T80" s="213">
        <v>0.123</v>
      </c>
      <c r="U80" s="23">
        <f>S80+T80</f>
        <v>0.24299999999999999</v>
      </c>
      <c r="V80" s="223">
        <v>75</v>
      </c>
      <c r="W80" s="91">
        <f>P80*V80</f>
        <v>600</v>
      </c>
      <c r="X80" s="6"/>
      <c r="Y80" s="379">
        <v>418</v>
      </c>
      <c r="Z80" s="380">
        <v>418</v>
      </c>
      <c r="AA80" s="380">
        <v>0</v>
      </c>
      <c r="AB80" s="380">
        <v>0</v>
      </c>
      <c r="AC80" s="381">
        <v>418</v>
      </c>
      <c r="AD80" s="197">
        <v>350</v>
      </c>
      <c r="AE80" s="379">
        <v>16</v>
      </c>
      <c r="AF80" s="380">
        <v>17</v>
      </c>
      <c r="AG80" s="380">
        <v>0</v>
      </c>
      <c r="AH80" s="380">
        <v>16</v>
      </c>
      <c r="AI80" s="5"/>
      <c r="AJ80" s="57">
        <f>AC80*U80</f>
        <v>101.574</v>
      </c>
      <c r="AK80" s="171">
        <v>4</v>
      </c>
      <c r="AL80" s="19">
        <v>5</v>
      </c>
      <c r="AM80" s="19">
        <v>0</v>
      </c>
      <c r="AN80" s="91">
        <f>AK80+AM80</f>
        <v>4</v>
      </c>
      <c r="AO80" s="338" t="e">
        <f>#REF!</f>
        <v>#REF!</v>
      </c>
      <c r="AP80" s="11">
        <v>0</v>
      </c>
      <c r="AQ80" s="11">
        <v>10</v>
      </c>
      <c r="AR80" s="387">
        <f>100- ((AP80+AQ80)/(AC80*2))*100</f>
        <v>98.803827751196167</v>
      </c>
      <c r="AS80" s="388">
        <f>AU77</f>
        <v>25.106000000000023</v>
      </c>
      <c r="AT80" s="172">
        <f>AJ80+AK80+AL80+AM80</f>
        <v>110.574</v>
      </c>
      <c r="AU80" s="172">
        <f>AS80-AT80</f>
        <v>-85.467999999999975</v>
      </c>
      <c r="AV80" s="5"/>
      <c r="AW80" s="57">
        <f>(AC80/W80)*100</f>
        <v>69.666666666666671</v>
      </c>
      <c r="AX80" s="19" t="s">
        <v>59</v>
      </c>
      <c r="AY80" s="91">
        <f>(AK80/(AJ80+AK80))*100</f>
        <v>3.7888116392293556</v>
      </c>
      <c r="AZ80" s="19">
        <f>(AN80/AJ80)*100</f>
        <v>3.9380156339220664</v>
      </c>
      <c r="BA80" s="6"/>
      <c r="BB80" s="363" t="s">
        <v>76</v>
      </c>
      <c r="BC80" s="19" t="s">
        <v>76</v>
      </c>
      <c r="BD80" s="19" t="s">
        <v>76</v>
      </c>
    </row>
    <row r="81" spans="2:56" ht="15.75">
      <c r="B81" s="374" t="s">
        <v>153</v>
      </c>
      <c r="C81" s="2"/>
      <c r="D81" s="2"/>
      <c r="E81" s="6"/>
      <c r="F81" s="375"/>
      <c r="G81" s="2"/>
      <c r="H81" s="2"/>
      <c r="I81" s="2"/>
      <c r="J81" s="2"/>
      <c r="K81" s="2"/>
      <c r="L81" s="6"/>
      <c r="M81" s="375"/>
      <c r="N81" s="2"/>
      <c r="O81" s="6"/>
      <c r="P81" s="520">
        <f>D80-M80-N80-K80</f>
        <v>8</v>
      </c>
      <c r="Q81" s="6"/>
      <c r="R81" s="375"/>
      <c r="S81" s="213"/>
      <c r="T81" s="213"/>
      <c r="U81" s="23"/>
      <c r="V81" s="223"/>
      <c r="W81" s="517">
        <f>(P80-K80)*V80</f>
        <v>600</v>
      </c>
      <c r="X81" s="289"/>
      <c r="Y81" s="382"/>
      <c r="Z81" s="383"/>
      <c r="AA81" s="383"/>
      <c r="AB81" s="383"/>
      <c r="AC81" s="384"/>
      <c r="AD81" s="122"/>
      <c r="AE81" s="382"/>
      <c r="AF81" s="383"/>
      <c r="AG81" s="383"/>
      <c r="AH81" s="383"/>
      <c r="AI81" s="20"/>
      <c r="AJ81" s="436"/>
      <c r="AK81" s="386"/>
      <c r="AL81" s="378"/>
      <c r="AM81" s="378"/>
      <c r="AN81" s="378"/>
      <c r="AO81" s="289"/>
      <c r="AP81" s="347"/>
      <c r="AQ81" s="347"/>
      <c r="AR81" s="373"/>
      <c r="AS81" s="389"/>
      <c r="AT81" s="386"/>
      <c r="AU81" s="386"/>
      <c r="AV81" s="20"/>
      <c r="AW81" s="518">
        <f>((AC80+AC81)/W81)*100</f>
        <v>69.666666666666671</v>
      </c>
      <c r="AX81" s="378"/>
      <c r="AY81" s="378"/>
      <c r="AZ81" s="378"/>
      <c r="BA81" s="289"/>
      <c r="BB81" s="375"/>
      <c r="BC81" s="2"/>
      <c r="BD81" s="2"/>
    </row>
    <row r="82" spans="2:56" ht="15.75" thickBot="1"/>
    <row r="83" spans="2:56">
      <c r="B83" s="57" t="s">
        <v>42</v>
      </c>
      <c r="C83" s="58" t="s">
        <v>2</v>
      </c>
      <c r="D83" s="59" t="s">
        <v>2</v>
      </c>
      <c r="E83" s="136"/>
      <c r="F83" s="718" t="s">
        <v>14</v>
      </c>
      <c r="G83" s="719"/>
      <c r="H83" s="719"/>
      <c r="I83" s="719"/>
      <c r="J83" s="719"/>
      <c r="K83" s="720"/>
      <c r="L83" s="19"/>
      <c r="M83" s="721" t="s">
        <v>43</v>
      </c>
      <c r="N83" s="722"/>
      <c r="O83" s="19"/>
      <c r="P83" s="91" t="s">
        <v>12</v>
      </c>
      <c r="Q83" s="136"/>
      <c r="R83" s="91" t="s">
        <v>24</v>
      </c>
      <c r="S83" s="718" t="s">
        <v>44</v>
      </c>
      <c r="T83" s="719"/>
      <c r="U83" s="720"/>
      <c r="V83" s="91" t="s">
        <v>39</v>
      </c>
      <c r="W83" s="137" t="s">
        <v>19</v>
      </c>
      <c r="X83" s="136" t="s">
        <v>10</v>
      </c>
      <c r="Y83" s="723" t="s">
        <v>15</v>
      </c>
      <c r="Z83" s="724"/>
      <c r="AA83" s="724"/>
      <c r="AB83" s="724"/>
      <c r="AC83" s="138" t="s">
        <v>19</v>
      </c>
      <c r="AD83" s="139"/>
      <c r="AE83" s="725" t="s">
        <v>55</v>
      </c>
      <c r="AF83" s="726"/>
      <c r="AG83" s="726"/>
      <c r="AH83" s="140" t="s">
        <v>57</v>
      </c>
      <c r="AI83" s="136"/>
      <c r="AJ83" s="141" t="s">
        <v>51</v>
      </c>
      <c r="AK83" s="142"/>
      <c r="AL83" s="143"/>
      <c r="AM83" s="144"/>
      <c r="AN83" s="91" t="s">
        <v>13</v>
      </c>
      <c r="AO83" s="136"/>
      <c r="AP83" s="743" t="s">
        <v>68</v>
      </c>
      <c r="AQ83" s="744"/>
      <c r="AR83" s="745"/>
      <c r="AS83" s="743" t="s">
        <v>52</v>
      </c>
      <c r="AT83" s="744"/>
      <c r="AU83" s="745"/>
      <c r="AV83" s="136"/>
      <c r="AW83" s="145" t="s">
        <v>32</v>
      </c>
      <c r="AX83" s="137" t="s">
        <v>32</v>
      </c>
      <c r="AY83" s="91" t="s">
        <v>29</v>
      </c>
      <c r="AZ83" s="91" t="s">
        <v>29</v>
      </c>
      <c r="BA83" s="136"/>
      <c r="BB83" s="19" t="s">
        <v>32</v>
      </c>
      <c r="BC83" s="19" t="s">
        <v>10</v>
      </c>
      <c r="BD83" s="146" t="s">
        <v>10</v>
      </c>
    </row>
    <row r="84" spans="2:56" ht="15.75" thickBot="1">
      <c r="B84" s="60" t="s">
        <v>10</v>
      </c>
      <c r="C84" s="49" t="s">
        <v>10</v>
      </c>
      <c r="D84" s="61" t="s">
        <v>12</v>
      </c>
      <c r="E84" s="5"/>
      <c r="F84" s="65" t="s">
        <v>4</v>
      </c>
      <c r="G84" s="65" t="s">
        <v>5</v>
      </c>
      <c r="H84" s="65" t="s">
        <v>6</v>
      </c>
      <c r="I84" s="65" t="s">
        <v>7</v>
      </c>
      <c r="J84" s="65" t="s">
        <v>9</v>
      </c>
      <c r="K84" s="65" t="s">
        <v>13</v>
      </c>
      <c r="L84" s="4"/>
      <c r="M84" s="67" t="s">
        <v>12</v>
      </c>
      <c r="N84" s="68" t="s">
        <v>46</v>
      </c>
      <c r="O84" s="3"/>
      <c r="P84" s="49" t="s">
        <v>3</v>
      </c>
      <c r="Q84" s="5"/>
      <c r="R84" s="49" t="s">
        <v>23</v>
      </c>
      <c r="S84" s="53" t="s">
        <v>16</v>
      </c>
      <c r="T84" s="49" t="s">
        <v>17</v>
      </c>
      <c r="U84" s="49" t="s">
        <v>45</v>
      </c>
      <c r="V84" s="49" t="s">
        <v>63</v>
      </c>
      <c r="W84" s="72" t="s">
        <v>21</v>
      </c>
      <c r="X84" s="5" t="s">
        <v>10</v>
      </c>
      <c r="Y84" s="713" t="s">
        <v>26</v>
      </c>
      <c r="Z84" s="714"/>
      <c r="AA84" s="714"/>
      <c r="AB84" s="715"/>
      <c r="AC84" s="39" t="s">
        <v>13</v>
      </c>
      <c r="AD84" s="8"/>
      <c r="AE84" s="716" t="s">
        <v>56</v>
      </c>
      <c r="AF84" s="717"/>
      <c r="AG84" s="717"/>
      <c r="AH84" s="82" t="s">
        <v>58</v>
      </c>
      <c r="AI84" s="5"/>
      <c r="AJ84" s="48" t="s">
        <v>33</v>
      </c>
      <c r="AK84" s="85" t="s">
        <v>27</v>
      </c>
      <c r="AL84" s="48" t="s">
        <v>35</v>
      </c>
      <c r="AM84" s="48" t="s">
        <v>36</v>
      </c>
      <c r="AN84" s="49" t="s">
        <v>40</v>
      </c>
      <c r="AO84" s="20"/>
      <c r="AP84" s="51"/>
      <c r="AQ84" s="52"/>
      <c r="AR84" s="53"/>
      <c r="AS84" s="51" t="s">
        <v>50</v>
      </c>
      <c r="AT84" s="336" t="s">
        <v>444</v>
      </c>
      <c r="AU84" s="53"/>
      <c r="AV84" s="5"/>
      <c r="AW84" s="76" t="s">
        <v>19</v>
      </c>
      <c r="AX84" s="72" t="s">
        <v>19</v>
      </c>
      <c r="AY84" s="49" t="s">
        <v>37</v>
      </c>
      <c r="AZ84" s="49" t="s">
        <v>38</v>
      </c>
      <c r="BA84" s="5"/>
      <c r="BB84" s="4" t="s">
        <v>19</v>
      </c>
      <c r="BC84" s="4" t="s">
        <v>37</v>
      </c>
      <c r="BD84" s="147" t="s">
        <v>38</v>
      </c>
    </row>
    <row r="85" spans="2:56" ht="15" customHeight="1" thickBot="1">
      <c r="B85" s="62"/>
      <c r="C85" s="63"/>
      <c r="D85" s="64" t="s">
        <v>10</v>
      </c>
      <c r="E85" s="111"/>
      <c r="F85" s="148"/>
      <c r="G85" s="148"/>
      <c r="H85" s="148"/>
      <c r="I85" s="148" t="s">
        <v>8</v>
      </c>
      <c r="J85" s="148"/>
      <c r="K85" s="148"/>
      <c r="L85" s="16"/>
      <c r="M85" s="104" t="s">
        <v>20</v>
      </c>
      <c r="N85" s="148" t="s">
        <v>11</v>
      </c>
      <c r="O85" s="16"/>
      <c r="P85" s="63" t="s">
        <v>10</v>
      </c>
      <c r="Q85" s="111"/>
      <c r="R85" s="63"/>
      <c r="S85" s="149"/>
      <c r="T85" s="63"/>
      <c r="U85" s="63"/>
      <c r="V85" s="63" t="s">
        <v>18</v>
      </c>
      <c r="W85" s="150" t="s">
        <v>22</v>
      </c>
      <c r="X85" s="111"/>
      <c r="Y85" s="151" t="s">
        <v>16</v>
      </c>
      <c r="Z85" s="151" t="s">
        <v>17</v>
      </c>
      <c r="AA85" s="152" t="s">
        <v>25</v>
      </c>
      <c r="AB85" s="79" t="s">
        <v>28</v>
      </c>
      <c r="AC85" s="153"/>
      <c r="AD85" s="111"/>
      <c r="AE85" s="154" t="s">
        <v>16</v>
      </c>
      <c r="AF85" s="155" t="s">
        <v>17</v>
      </c>
      <c r="AG85" s="80" t="s">
        <v>28</v>
      </c>
      <c r="AH85" s="81" t="s">
        <v>28</v>
      </c>
      <c r="AI85" s="156"/>
      <c r="AJ85" s="63" t="s">
        <v>34</v>
      </c>
      <c r="AK85" s="157" t="s">
        <v>34</v>
      </c>
      <c r="AL85" s="63" t="s">
        <v>34</v>
      </c>
      <c r="AM85" s="63" t="s">
        <v>34</v>
      </c>
      <c r="AN85" s="63" t="s">
        <v>34</v>
      </c>
      <c r="AO85" s="111"/>
      <c r="AP85" s="158" t="s">
        <v>70</v>
      </c>
      <c r="AQ85" s="159" t="s">
        <v>69</v>
      </c>
      <c r="AR85" s="160" t="s">
        <v>71</v>
      </c>
      <c r="AS85" s="161" t="s">
        <v>48</v>
      </c>
      <c r="AT85" s="159" t="s">
        <v>47</v>
      </c>
      <c r="AU85" s="160" t="s">
        <v>49</v>
      </c>
      <c r="AV85" s="111"/>
      <c r="AW85" s="162" t="s">
        <v>29</v>
      </c>
      <c r="AX85" s="150" t="s">
        <v>29</v>
      </c>
      <c r="AY85" s="63"/>
      <c r="AZ85" s="63"/>
      <c r="BA85" s="111"/>
      <c r="BB85" s="163">
        <v>1</v>
      </c>
      <c r="BC85" s="164">
        <v>0</v>
      </c>
      <c r="BD85" s="115" t="s">
        <v>41</v>
      </c>
    </row>
    <row r="86" spans="2:56" ht="16.5" thickBot="1">
      <c r="B86" s="17">
        <v>41439</v>
      </c>
      <c r="C86" s="15" t="s">
        <v>1</v>
      </c>
      <c r="D86" s="19">
        <v>7.5</v>
      </c>
      <c r="E86" s="6"/>
      <c r="F86" s="363">
        <v>0</v>
      </c>
      <c r="G86" s="19">
        <v>0</v>
      </c>
      <c r="H86" s="19">
        <v>0</v>
      </c>
      <c r="I86" s="19">
        <v>0</v>
      </c>
      <c r="J86" s="19">
        <v>0</v>
      </c>
      <c r="K86" s="19">
        <f>SUM(F86:J86)</f>
        <v>0</v>
      </c>
      <c r="L86" s="6"/>
      <c r="M86" s="363">
        <v>2.5</v>
      </c>
      <c r="N86" s="19">
        <v>0</v>
      </c>
      <c r="O86" s="6"/>
      <c r="P86" s="376">
        <f>D86-(M86+N86)</f>
        <v>5</v>
      </c>
      <c r="Q86" s="6"/>
      <c r="R86" s="375" t="s">
        <v>54</v>
      </c>
      <c r="S86" s="213">
        <v>0.12</v>
      </c>
      <c r="T86" s="213">
        <v>0.123</v>
      </c>
      <c r="U86" s="23">
        <f>S86+T86</f>
        <v>0.24299999999999999</v>
      </c>
      <c r="V86" s="223">
        <v>75</v>
      </c>
      <c r="W86" s="91">
        <f>P86*V86</f>
        <v>375</v>
      </c>
      <c r="X86" s="6"/>
      <c r="Y86" s="379">
        <v>374</v>
      </c>
      <c r="Z86" s="380">
        <v>374</v>
      </c>
      <c r="AA86" s="380">
        <v>0</v>
      </c>
      <c r="AB86" s="380">
        <v>0</v>
      </c>
      <c r="AC86" s="381">
        <v>374</v>
      </c>
      <c r="AD86" s="197"/>
      <c r="AE86" s="379">
        <v>8</v>
      </c>
      <c r="AF86" s="380">
        <v>8</v>
      </c>
      <c r="AG86" s="380">
        <v>0</v>
      </c>
      <c r="AH86" s="380">
        <v>8</v>
      </c>
      <c r="AI86" s="5"/>
      <c r="AJ86" s="57">
        <f>AC86*U86</f>
        <v>90.881999999999991</v>
      </c>
      <c r="AK86" s="171">
        <v>2</v>
      </c>
      <c r="AL86" s="19">
        <v>2.2999999999999998</v>
      </c>
      <c r="AM86" s="19">
        <v>0</v>
      </c>
      <c r="AN86" s="91">
        <f>AK86+AM86</f>
        <v>2</v>
      </c>
      <c r="AO86" s="338" t="e">
        <f>#REF!</f>
        <v>#REF!</v>
      </c>
      <c r="AP86" s="11">
        <v>0</v>
      </c>
      <c r="AQ86" s="11">
        <v>10</v>
      </c>
      <c r="AR86" s="387">
        <f>100- ((AP86+AQ86)/(AC86*2))*100</f>
        <v>98.663101604278069</v>
      </c>
      <c r="AS86" s="388">
        <v>677</v>
      </c>
      <c r="AT86" s="172">
        <f>AJ86+AK86+AL86+AM86</f>
        <v>95.181999999999988</v>
      </c>
      <c r="AU86" s="172">
        <f>AS86-AT86</f>
        <v>581.81799999999998</v>
      </c>
      <c r="AV86" s="5"/>
      <c r="AW86" s="57">
        <f>(AC86/W86)*100</f>
        <v>99.733333333333334</v>
      </c>
      <c r="AX86" s="19" t="s">
        <v>59</v>
      </c>
      <c r="AY86" s="91">
        <f>(AK86/(AJ86+AK86))*100</f>
        <v>2.1532697401003427</v>
      </c>
      <c r="AZ86" s="19">
        <f>(AN86/AJ86)*100</f>
        <v>2.2006557954270374</v>
      </c>
      <c r="BA86" s="6"/>
      <c r="BB86" s="363" t="s">
        <v>75</v>
      </c>
      <c r="BC86" s="19" t="s">
        <v>76</v>
      </c>
      <c r="BD86" s="19" t="s">
        <v>97</v>
      </c>
    </row>
    <row r="87" spans="2:56" ht="15.75">
      <c r="B87" s="374" t="s">
        <v>137</v>
      </c>
      <c r="C87" s="2"/>
      <c r="D87" s="2"/>
      <c r="E87" s="6"/>
      <c r="F87" s="375"/>
      <c r="G87" s="2"/>
      <c r="H87" s="2"/>
      <c r="I87" s="2"/>
      <c r="J87" s="2"/>
      <c r="K87" s="2"/>
      <c r="L87" s="6"/>
      <c r="M87" s="375"/>
      <c r="N87" s="2">
        <v>0</v>
      </c>
      <c r="O87" s="6"/>
      <c r="P87" s="520">
        <f>D86-M86-N86-K86</f>
        <v>5</v>
      </c>
      <c r="Q87" s="6"/>
      <c r="R87" s="375"/>
      <c r="S87" s="213"/>
      <c r="T87" s="213"/>
      <c r="U87" s="23"/>
      <c r="V87" s="223"/>
      <c r="W87" s="517">
        <f>(P86-K86)*V86</f>
        <v>375</v>
      </c>
      <c r="X87" s="289"/>
      <c r="Y87" s="382"/>
      <c r="Z87" s="383"/>
      <c r="AA87" s="383"/>
      <c r="AB87" s="383"/>
      <c r="AC87" s="384"/>
      <c r="AD87" s="122"/>
      <c r="AE87" s="382"/>
      <c r="AF87" s="383"/>
      <c r="AG87" s="383"/>
      <c r="AH87" s="383"/>
      <c r="AI87" s="20"/>
      <c r="AJ87" s="436"/>
      <c r="AK87" s="386"/>
      <c r="AL87" s="378"/>
      <c r="AM87" s="378"/>
      <c r="AN87" s="378"/>
      <c r="AO87" s="289"/>
      <c r="AP87" s="347"/>
      <c r="AQ87" s="347"/>
      <c r="AR87" s="373"/>
      <c r="AS87" s="389"/>
      <c r="AT87" s="386"/>
      <c r="AU87" s="386"/>
      <c r="AV87" s="20"/>
      <c r="AW87" s="518">
        <f>((AC86+AC87)/W87)*100</f>
        <v>99.733333333333334</v>
      </c>
      <c r="AX87" s="378"/>
      <c r="AY87" s="378"/>
      <c r="AZ87" s="378"/>
      <c r="BA87" s="289"/>
      <c r="BB87" s="375"/>
      <c r="BC87" s="2"/>
      <c r="BD87" s="2"/>
    </row>
    <row r="88" spans="2:56" ht="15.75" thickBot="1"/>
    <row r="89" spans="2:56" ht="16.5" thickBot="1">
      <c r="B89" s="17">
        <v>41440</v>
      </c>
      <c r="C89" s="15" t="s">
        <v>0</v>
      </c>
      <c r="D89" s="19">
        <v>4</v>
      </c>
      <c r="E89" s="6"/>
      <c r="F89" s="363">
        <v>0</v>
      </c>
      <c r="G89" s="19">
        <v>0</v>
      </c>
      <c r="H89" s="19">
        <v>0</v>
      </c>
      <c r="I89" s="19">
        <v>0</v>
      </c>
      <c r="J89" s="19">
        <v>0</v>
      </c>
      <c r="K89" s="19">
        <f>SUM(F89:J89)</f>
        <v>0</v>
      </c>
      <c r="L89" s="6"/>
      <c r="M89" s="363">
        <v>0</v>
      </c>
      <c r="N89" s="19">
        <v>0</v>
      </c>
      <c r="O89" s="6"/>
      <c r="P89" s="376">
        <f>D89-(M89+N89)</f>
        <v>4</v>
      </c>
      <c r="Q89" s="6"/>
      <c r="R89" s="375" t="s">
        <v>54</v>
      </c>
      <c r="S89" s="213">
        <v>0.12</v>
      </c>
      <c r="T89" s="213">
        <v>0.123</v>
      </c>
      <c r="U89" s="23">
        <f>S89+T89</f>
        <v>0.24299999999999999</v>
      </c>
      <c r="V89" s="223">
        <v>75</v>
      </c>
      <c r="W89" s="91">
        <f>P89*V89</f>
        <v>300</v>
      </c>
      <c r="X89" s="6"/>
      <c r="Y89" s="379">
        <v>198</v>
      </c>
      <c r="Z89" s="380">
        <v>198</v>
      </c>
      <c r="AA89" s="380">
        <v>0</v>
      </c>
      <c r="AB89" s="380">
        <v>0</v>
      </c>
      <c r="AC89" s="381">
        <v>198</v>
      </c>
      <c r="AD89" s="197">
        <v>350</v>
      </c>
      <c r="AE89" s="379">
        <v>16</v>
      </c>
      <c r="AF89" s="380">
        <v>15</v>
      </c>
      <c r="AG89" s="380">
        <v>0</v>
      </c>
      <c r="AH89" s="380">
        <v>16</v>
      </c>
      <c r="AI89" s="5"/>
      <c r="AJ89" s="57">
        <f>AC89*U89</f>
        <v>48.113999999999997</v>
      </c>
      <c r="AK89" s="171">
        <v>4</v>
      </c>
      <c r="AL89" s="19">
        <v>5</v>
      </c>
      <c r="AM89" s="19">
        <v>0</v>
      </c>
      <c r="AN89" s="91">
        <f>AK89+AM89</f>
        <v>4</v>
      </c>
      <c r="AO89" s="338" t="e">
        <f>#REF!</f>
        <v>#REF!</v>
      </c>
      <c r="AP89" s="11">
        <v>0</v>
      </c>
      <c r="AQ89" s="11">
        <v>10</v>
      </c>
      <c r="AR89" s="387">
        <f>100- ((AP89+AQ89)/(AC89*2))*100</f>
        <v>97.474747474747474</v>
      </c>
      <c r="AS89" s="388">
        <f>AU86</f>
        <v>581.81799999999998</v>
      </c>
      <c r="AT89" s="172">
        <f>AJ89+AK89+AL89+AM89</f>
        <v>57.113999999999997</v>
      </c>
      <c r="AU89" s="172">
        <f>AS89-AT89</f>
        <v>524.70399999999995</v>
      </c>
      <c r="AV89" s="5"/>
      <c r="AW89" s="57">
        <f>(AC89/W89)*100</f>
        <v>66</v>
      </c>
      <c r="AX89" s="19" t="s">
        <v>59</v>
      </c>
      <c r="AY89" s="91">
        <f>(AK89/(AJ89+AK89))*100</f>
        <v>7.6754806769773962</v>
      </c>
      <c r="AZ89" s="19">
        <f>(AN89/AJ89)*100</f>
        <v>8.3135885605021418</v>
      </c>
      <c r="BA89" s="6"/>
      <c r="BB89" s="363" t="s">
        <v>76</v>
      </c>
      <c r="BC89" s="19" t="s">
        <v>76</v>
      </c>
      <c r="BD89" s="19" t="s">
        <v>76</v>
      </c>
    </row>
    <row r="90" spans="2:56" ht="15.75">
      <c r="B90" s="374" t="s">
        <v>153</v>
      </c>
      <c r="C90" s="2"/>
      <c r="D90" s="2"/>
      <c r="E90" s="6"/>
      <c r="F90" s="375"/>
      <c r="G90" s="2"/>
      <c r="H90" s="2"/>
      <c r="I90" s="2"/>
      <c r="J90" s="2"/>
      <c r="K90" s="2"/>
      <c r="L90" s="6"/>
      <c r="M90" s="375"/>
      <c r="N90" s="2"/>
      <c r="O90" s="6"/>
      <c r="P90" s="520">
        <f>D89-M89-N89-K89</f>
        <v>4</v>
      </c>
      <c r="Q90" s="6"/>
      <c r="R90" s="375"/>
      <c r="S90" s="213"/>
      <c r="T90" s="213"/>
      <c r="U90" s="23"/>
      <c r="V90" s="223"/>
      <c r="W90" s="517">
        <f>(P89-K89)*V89</f>
        <v>300</v>
      </c>
      <c r="X90" s="289"/>
      <c r="Y90" s="382"/>
      <c r="Z90" s="383"/>
      <c r="AA90" s="383"/>
      <c r="AB90" s="383"/>
      <c r="AC90" s="384"/>
      <c r="AD90" s="122"/>
      <c r="AE90" s="382"/>
      <c r="AF90" s="383"/>
      <c r="AG90" s="383"/>
      <c r="AH90" s="383"/>
      <c r="AI90" s="20"/>
      <c r="AJ90" s="436"/>
      <c r="AK90" s="386"/>
      <c r="AL90" s="378"/>
      <c r="AM90" s="378"/>
      <c r="AN90" s="378"/>
      <c r="AO90" s="289"/>
      <c r="AP90" s="347"/>
      <c r="AQ90" s="347"/>
      <c r="AR90" s="373"/>
      <c r="AS90" s="389"/>
      <c r="AT90" s="386"/>
      <c r="AU90" s="386"/>
      <c r="AV90" s="20"/>
      <c r="AW90" s="518">
        <f>((AC89+AC90)/W90)*100</f>
        <v>66</v>
      </c>
      <c r="AX90" s="378"/>
      <c r="AY90" s="378"/>
      <c r="AZ90" s="378"/>
      <c r="BA90" s="289"/>
      <c r="BB90" s="375"/>
      <c r="BC90" s="2"/>
      <c r="BD90" s="2"/>
    </row>
    <row r="91" spans="2:56" ht="15.75" thickBot="1"/>
    <row r="92" spans="2:56" ht="16.5" thickBot="1">
      <c r="B92" s="17">
        <v>41442</v>
      </c>
      <c r="C92" s="15" t="s">
        <v>0</v>
      </c>
      <c r="D92" s="19">
        <v>8</v>
      </c>
      <c r="E92" s="6"/>
      <c r="F92" s="363">
        <v>0</v>
      </c>
      <c r="G92" s="19">
        <v>0</v>
      </c>
      <c r="H92" s="19">
        <v>0</v>
      </c>
      <c r="I92" s="19">
        <v>0</v>
      </c>
      <c r="J92" s="19">
        <v>0</v>
      </c>
      <c r="K92" s="19">
        <f>SUM(F92:J92)</f>
        <v>0</v>
      </c>
      <c r="L92" s="6"/>
      <c r="M92" s="363">
        <v>0</v>
      </c>
      <c r="N92" s="19">
        <v>2</v>
      </c>
      <c r="O92" s="6"/>
      <c r="P92" s="376">
        <f>D92-(M92+N92)</f>
        <v>6</v>
      </c>
      <c r="Q92" s="6"/>
      <c r="R92" s="375" t="s">
        <v>67</v>
      </c>
      <c r="S92" s="213">
        <v>0.128</v>
      </c>
      <c r="T92" s="213">
        <v>0.129</v>
      </c>
      <c r="U92" s="23">
        <f>S92+T92</f>
        <v>0.25700000000000001</v>
      </c>
      <c r="V92" s="223">
        <v>80</v>
      </c>
      <c r="W92" s="91">
        <f>P92*V92</f>
        <v>480</v>
      </c>
      <c r="X92" s="6"/>
      <c r="Y92" s="379">
        <v>464</v>
      </c>
      <c r="Z92" s="380">
        <v>464</v>
      </c>
      <c r="AA92" s="380">
        <v>0</v>
      </c>
      <c r="AB92" s="380">
        <v>0</v>
      </c>
      <c r="AC92" s="381">
        <v>464</v>
      </c>
      <c r="AD92" s="197">
        <v>350</v>
      </c>
      <c r="AE92" s="379">
        <v>15</v>
      </c>
      <c r="AF92" s="380">
        <v>15</v>
      </c>
      <c r="AG92" s="380">
        <v>0</v>
      </c>
      <c r="AH92" s="380">
        <v>15</v>
      </c>
      <c r="AI92" s="5"/>
      <c r="AJ92" s="57">
        <f>AC92*U92</f>
        <v>119.248</v>
      </c>
      <c r="AK92" s="171">
        <v>4</v>
      </c>
      <c r="AL92" s="19">
        <v>5.3</v>
      </c>
      <c r="AM92" s="19">
        <v>0</v>
      </c>
      <c r="AN92" s="91">
        <f>AK92+AM92</f>
        <v>4</v>
      </c>
      <c r="AO92" s="338" t="e">
        <f>#REF!</f>
        <v>#REF!</v>
      </c>
      <c r="AP92" s="11">
        <v>0</v>
      </c>
      <c r="AQ92" s="11">
        <v>10</v>
      </c>
      <c r="AR92" s="387">
        <f>100- ((AP92+AQ92)/(AC92*2))*100</f>
        <v>98.922413793103445</v>
      </c>
      <c r="AS92" s="388">
        <f>AU89</f>
        <v>524.70399999999995</v>
      </c>
      <c r="AT92" s="172">
        <f>AJ92+AK92+AL92+AM92</f>
        <v>128.548</v>
      </c>
      <c r="AU92" s="172">
        <f>AS92-AT92</f>
        <v>396.15599999999995</v>
      </c>
      <c r="AV92" s="5"/>
      <c r="AW92" s="57">
        <f>(AC92/W92)*100</f>
        <v>96.666666666666671</v>
      </c>
      <c r="AX92" s="19" t="s">
        <v>59</v>
      </c>
      <c r="AY92" s="91">
        <f>(AK92/(AJ92+AK92))*100</f>
        <v>3.2454887706088535</v>
      </c>
      <c r="AZ92" s="19">
        <f>(AN92/AJ92)*100</f>
        <v>3.3543539514289544</v>
      </c>
      <c r="BA92" s="6"/>
      <c r="BB92" s="363" t="s">
        <v>76</v>
      </c>
      <c r="BC92" s="19" t="s">
        <v>76</v>
      </c>
      <c r="BD92" s="19" t="s">
        <v>76</v>
      </c>
    </row>
    <row r="93" spans="2:56" ht="15.75">
      <c r="B93" s="374" t="s">
        <v>137</v>
      </c>
      <c r="C93" s="2"/>
      <c r="D93" s="2"/>
      <c r="E93" s="6"/>
      <c r="F93" s="375"/>
      <c r="G93" s="2"/>
      <c r="H93" s="2"/>
      <c r="I93" s="2"/>
      <c r="J93" s="2"/>
      <c r="K93" s="2"/>
      <c r="L93" s="6"/>
      <c r="M93" s="375"/>
      <c r="N93" s="2"/>
      <c r="O93" s="6"/>
      <c r="P93" s="520">
        <f>D92-M92-N92-K92</f>
        <v>6</v>
      </c>
      <c r="Q93" s="6"/>
      <c r="R93" s="375"/>
      <c r="S93" s="213"/>
      <c r="T93" s="213"/>
      <c r="U93" s="23"/>
      <c r="V93" s="223"/>
      <c r="W93" s="517">
        <f>(P92-K92)*V92</f>
        <v>480</v>
      </c>
      <c r="X93" s="289"/>
      <c r="Y93" s="382"/>
      <c r="Z93" s="383"/>
      <c r="AA93" s="383"/>
      <c r="AB93" s="383"/>
      <c r="AC93" s="384"/>
      <c r="AD93" s="122"/>
      <c r="AE93" s="382"/>
      <c r="AF93" s="383"/>
      <c r="AG93" s="383"/>
      <c r="AH93" s="383"/>
      <c r="AI93" s="20"/>
      <c r="AJ93" s="436"/>
      <c r="AK93" s="386"/>
      <c r="AL93" s="378"/>
      <c r="AM93" s="378"/>
      <c r="AN93" s="378"/>
      <c r="AO93" s="289"/>
      <c r="AP93" s="347"/>
      <c r="AQ93" s="347"/>
      <c r="AR93" s="373"/>
      <c r="AS93" s="389"/>
      <c r="AT93" s="386"/>
      <c r="AU93" s="386"/>
      <c r="AV93" s="20"/>
      <c r="AW93" s="518">
        <f>((AC92+AC93)/W93)*100</f>
        <v>96.666666666666671</v>
      </c>
      <c r="AX93" s="378"/>
      <c r="AY93" s="378"/>
      <c r="AZ93" s="378"/>
      <c r="BA93" s="289"/>
      <c r="BB93" s="375"/>
      <c r="BC93" s="2"/>
      <c r="BD93" s="2"/>
    </row>
    <row r="94" spans="2:56" ht="15.75" thickBot="1"/>
    <row r="95" spans="2:56" ht="16.5" thickBot="1">
      <c r="B95" s="17">
        <v>41442</v>
      </c>
      <c r="C95" s="15" t="s">
        <v>1</v>
      </c>
      <c r="D95" s="19">
        <v>7.5</v>
      </c>
      <c r="E95" s="6"/>
      <c r="F95" s="363">
        <v>0</v>
      </c>
      <c r="G95" s="19">
        <v>0</v>
      </c>
      <c r="H95" s="19">
        <v>0</v>
      </c>
      <c r="I95" s="19">
        <v>0</v>
      </c>
      <c r="J95" s="19">
        <v>0</v>
      </c>
      <c r="K95" s="19">
        <f>SUM(F95:J95)</f>
        <v>0</v>
      </c>
      <c r="L95" s="6"/>
      <c r="M95" s="363">
        <v>2.5</v>
      </c>
      <c r="N95" s="19">
        <v>1</v>
      </c>
      <c r="O95" s="6"/>
      <c r="P95" s="376">
        <f>D95-(M95+N95)</f>
        <v>4</v>
      </c>
      <c r="Q95" s="6"/>
      <c r="R95" s="375" t="s">
        <v>67</v>
      </c>
      <c r="S95" s="213">
        <v>0.128</v>
      </c>
      <c r="T95" s="213">
        <v>0.129</v>
      </c>
      <c r="U95" s="23">
        <f>S95+T95</f>
        <v>0.25700000000000001</v>
      </c>
      <c r="V95" s="223">
        <v>80</v>
      </c>
      <c r="W95" s="91">
        <f>P95*V95</f>
        <v>320</v>
      </c>
      <c r="X95" s="6"/>
      <c r="Y95" s="379">
        <v>128</v>
      </c>
      <c r="Z95" s="380">
        <v>128</v>
      </c>
      <c r="AA95" s="380">
        <v>0</v>
      </c>
      <c r="AB95" s="380">
        <v>0</v>
      </c>
      <c r="AC95" s="381">
        <v>128</v>
      </c>
      <c r="AD95" s="197"/>
      <c r="AE95" s="379">
        <v>14</v>
      </c>
      <c r="AF95" s="380">
        <v>15</v>
      </c>
      <c r="AG95" s="380">
        <v>0</v>
      </c>
      <c r="AH95" s="380">
        <v>14</v>
      </c>
      <c r="AI95" s="5"/>
      <c r="AJ95" s="57">
        <f>AC95*U95</f>
        <v>32.896000000000001</v>
      </c>
      <c r="AK95" s="171">
        <v>3.8</v>
      </c>
      <c r="AL95" s="19">
        <v>1.92</v>
      </c>
      <c r="AM95" s="19">
        <v>0</v>
      </c>
      <c r="AN95" s="91">
        <f>AK95+AM95</f>
        <v>3.8</v>
      </c>
      <c r="AO95" s="338" t="e">
        <f>#REF!</f>
        <v>#REF!</v>
      </c>
      <c r="AP95" s="11">
        <v>0</v>
      </c>
      <c r="AQ95" s="11">
        <v>10</v>
      </c>
      <c r="AR95" s="387">
        <f>100- ((AP95+AQ95)/(AC95*2))*100</f>
        <v>96.09375</v>
      </c>
      <c r="AS95" s="388">
        <f>AU92</f>
        <v>396.15599999999995</v>
      </c>
      <c r="AT95" s="172">
        <f>AJ95+AK95+AL95+AM95</f>
        <v>38.616</v>
      </c>
      <c r="AU95" s="172">
        <f>AS95-AT95</f>
        <v>357.53999999999996</v>
      </c>
      <c r="AV95" s="5"/>
      <c r="AW95" s="57">
        <f>(AC95/W95)*100</f>
        <v>40</v>
      </c>
      <c r="AX95" s="19" t="s">
        <v>59</v>
      </c>
      <c r="AY95" s="91">
        <f>(AK95/(AJ95+AK95))*100</f>
        <v>10.355352081970787</v>
      </c>
      <c r="AZ95" s="19">
        <f>(AN95/AJ95)*100</f>
        <v>11.551556420233462</v>
      </c>
      <c r="BA95" s="6"/>
      <c r="BB95" s="363" t="s">
        <v>75</v>
      </c>
      <c r="BC95" s="19" t="s">
        <v>76</v>
      </c>
      <c r="BD95" s="19" t="s">
        <v>97</v>
      </c>
    </row>
    <row r="96" spans="2:56" ht="15.75">
      <c r="B96" s="374" t="s">
        <v>153</v>
      </c>
      <c r="C96" s="2"/>
      <c r="D96" s="2"/>
      <c r="E96" s="6"/>
      <c r="F96" s="375"/>
      <c r="G96" s="2"/>
      <c r="H96" s="2"/>
      <c r="I96" s="2"/>
      <c r="J96" s="2"/>
      <c r="K96" s="2"/>
      <c r="L96" s="6"/>
      <c r="M96" s="375"/>
      <c r="N96" s="2">
        <v>0</v>
      </c>
      <c r="O96" s="6"/>
      <c r="P96" s="520">
        <f>D95-M95-N95-K95</f>
        <v>4</v>
      </c>
      <c r="Q96" s="6"/>
      <c r="R96" s="375"/>
      <c r="S96" s="213"/>
      <c r="T96" s="213"/>
      <c r="U96" s="23"/>
      <c r="V96" s="223"/>
      <c r="W96" s="517">
        <f>(P95-K95)*V95</f>
        <v>320</v>
      </c>
      <c r="X96" s="289"/>
      <c r="Y96" s="382"/>
      <c r="Z96" s="383"/>
      <c r="AA96" s="383"/>
      <c r="AB96" s="383"/>
      <c r="AC96" s="384"/>
      <c r="AD96" s="122"/>
      <c r="AE96" s="382"/>
      <c r="AF96" s="383"/>
      <c r="AG96" s="383"/>
      <c r="AH96" s="383"/>
      <c r="AI96" s="20"/>
      <c r="AJ96" s="436"/>
      <c r="AK96" s="386"/>
      <c r="AL96" s="378"/>
      <c r="AM96" s="378"/>
      <c r="AN96" s="378"/>
      <c r="AO96" s="289"/>
      <c r="AP96" s="347"/>
      <c r="AQ96" s="347"/>
      <c r="AR96" s="373"/>
      <c r="AS96" s="389"/>
      <c r="AT96" s="386"/>
      <c r="AU96" s="386"/>
      <c r="AV96" s="20"/>
      <c r="AW96" s="518">
        <f>((AC95+AC96)/W96)*100</f>
        <v>40</v>
      </c>
      <c r="AX96" s="378"/>
      <c r="AY96" s="378"/>
      <c r="AZ96" s="378"/>
      <c r="BA96" s="289"/>
      <c r="BB96" s="375"/>
      <c r="BC96" s="2"/>
      <c r="BD96" s="2"/>
    </row>
    <row r="97" spans="2:56" ht="15.75" thickBot="1"/>
    <row r="98" spans="2:56">
      <c r="B98" s="57" t="s">
        <v>42</v>
      </c>
      <c r="C98" s="58" t="s">
        <v>2</v>
      </c>
      <c r="D98" s="59" t="s">
        <v>2</v>
      </c>
      <c r="E98" s="136"/>
      <c r="F98" s="718" t="s">
        <v>14</v>
      </c>
      <c r="G98" s="719"/>
      <c r="H98" s="719"/>
      <c r="I98" s="719"/>
      <c r="J98" s="719"/>
      <c r="K98" s="720"/>
      <c r="L98" s="19"/>
      <c r="M98" s="721" t="s">
        <v>43</v>
      </c>
      <c r="N98" s="722"/>
      <c r="O98" s="19"/>
      <c r="P98" s="91" t="s">
        <v>12</v>
      </c>
      <c r="Q98" s="136"/>
      <c r="R98" s="91" t="s">
        <v>24</v>
      </c>
      <c r="S98" s="718" t="s">
        <v>44</v>
      </c>
      <c r="T98" s="719"/>
      <c r="U98" s="720"/>
      <c r="V98" s="91" t="s">
        <v>39</v>
      </c>
      <c r="W98" s="137" t="s">
        <v>19</v>
      </c>
      <c r="X98" s="136" t="s">
        <v>10</v>
      </c>
      <c r="Y98" s="723" t="s">
        <v>15</v>
      </c>
      <c r="Z98" s="724"/>
      <c r="AA98" s="724"/>
      <c r="AB98" s="724"/>
      <c r="AC98" s="138" t="s">
        <v>19</v>
      </c>
      <c r="AD98" s="139"/>
      <c r="AE98" s="725" t="s">
        <v>55</v>
      </c>
      <c r="AF98" s="726"/>
      <c r="AG98" s="726"/>
      <c r="AH98" s="140" t="s">
        <v>57</v>
      </c>
      <c r="AI98" s="136"/>
      <c r="AJ98" s="141" t="s">
        <v>51</v>
      </c>
      <c r="AK98" s="142"/>
      <c r="AL98" s="143"/>
      <c r="AM98" s="144"/>
      <c r="AN98" s="91" t="s">
        <v>13</v>
      </c>
      <c r="AO98" s="136"/>
      <c r="AP98" s="743" t="s">
        <v>68</v>
      </c>
      <c r="AQ98" s="744"/>
      <c r="AR98" s="745"/>
      <c r="AS98" s="743" t="s">
        <v>52</v>
      </c>
      <c r="AT98" s="744"/>
      <c r="AU98" s="745"/>
      <c r="AV98" s="136"/>
      <c r="AW98" s="145" t="s">
        <v>32</v>
      </c>
      <c r="AX98" s="137" t="s">
        <v>32</v>
      </c>
      <c r="AY98" s="91" t="s">
        <v>29</v>
      </c>
      <c r="AZ98" s="91" t="s">
        <v>29</v>
      </c>
      <c r="BA98" s="136"/>
      <c r="BB98" s="19" t="s">
        <v>32</v>
      </c>
      <c r="BC98" s="19" t="s">
        <v>10</v>
      </c>
      <c r="BD98" s="146" t="s">
        <v>10</v>
      </c>
    </row>
    <row r="99" spans="2:56" ht="15.75" thickBot="1">
      <c r="B99" s="60" t="s">
        <v>10</v>
      </c>
      <c r="C99" s="49" t="s">
        <v>10</v>
      </c>
      <c r="D99" s="61" t="s">
        <v>12</v>
      </c>
      <c r="E99" s="5"/>
      <c r="F99" s="65" t="s">
        <v>4</v>
      </c>
      <c r="G99" s="65" t="s">
        <v>5</v>
      </c>
      <c r="H99" s="65" t="s">
        <v>6</v>
      </c>
      <c r="I99" s="65" t="s">
        <v>7</v>
      </c>
      <c r="J99" s="65" t="s">
        <v>9</v>
      </c>
      <c r="K99" s="65" t="s">
        <v>13</v>
      </c>
      <c r="L99" s="4"/>
      <c r="M99" s="67" t="s">
        <v>12</v>
      </c>
      <c r="N99" s="68" t="s">
        <v>46</v>
      </c>
      <c r="O99" s="3"/>
      <c r="P99" s="49" t="s">
        <v>3</v>
      </c>
      <c r="Q99" s="5"/>
      <c r="R99" s="49" t="s">
        <v>23</v>
      </c>
      <c r="S99" s="53" t="s">
        <v>16</v>
      </c>
      <c r="T99" s="49" t="s">
        <v>17</v>
      </c>
      <c r="U99" s="49" t="s">
        <v>45</v>
      </c>
      <c r="V99" s="49" t="s">
        <v>63</v>
      </c>
      <c r="W99" s="72" t="s">
        <v>21</v>
      </c>
      <c r="X99" s="5" t="s">
        <v>10</v>
      </c>
      <c r="Y99" s="713" t="s">
        <v>26</v>
      </c>
      <c r="Z99" s="714"/>
      <c r="AA99" s="714"/>
      <c r="AB99" s="715"/>
      <c r="AC99" s="39" t="s">
        <v>13</v>
      </c>
      <c r="AD99" s="8"/>
      <c r="AE99" s="716" t="s">
        <v>56</v>
      </c>
      <c r="AF99" s="717"/>
      <c r="AG99" s="717"/>
      <c r="AH99" s="82" t="s">
        <v>58</v>
      </c>
      <c r="AI99" s="5"/>
      <c r="AJ99" s="48" t="s">
        <v>33</v>
      </c>
      <c r="AK99" s="85" t="s">
        <v>27</v>
      </c>
      <c r="AL99" s="48" t="s">
        <v>35</v>
      </c>
      <c r="AM99" s="48" t="s">
        <v>36</v>
      </c>
      <c r="AN99" s="49" t="s">
        <v>40</v>
      </c>
      <c r="AO99" s="20"/>
      <c r="AP99" s="51"/>
      <c r="AQ99" s="52"/>
      <c r="AR99" s="53"/>
      <c r="AS99" s="51" t="s">
        <v>50</v>
      </c>
      <c r="AT99" s="336" t="s">
        <v>391</v>
      </c>
      <c r="AU99" s="53"/>
      <c r="AV99" s="5"/>
      <c r="AW99" s="76" t="s">
        <v>19</v>
      </c>
      <c r="AX99" s="72" t="s">
        <v>19</v>
      </c>
      <c r="AY99" s="49" t="s">
        <v>37</v>
      </c>
      <c r="AZ99" s="49" t="s">
        <v>38</v>
      </c>
      <c r="BA99" s="5"/>
      <c r="BB99" s="4" t="s">
        <v>19</v>
      </c>
      <c r="BC99" s="4" t="s">
        <v>37</v>
      </c>
      <c r="BD99" s="147" t="s">
        <v>38</v>
      </c>
    </row>
    <row r="100" spans="2:56" ht="15" customHeight="1" thickBot="1">
      <c r="B100" s="62"/>
      <c r="C100" s="63"/>
      <c r="D100" s="64" t="s">
        <v>10</v>
      </c>
      <c r="E100" s="111"/>
      <c r="F100" s="148"/>
      <c r="G100" s="148"/>
      <c r="H100" s="148"/>
      <c r="I100" s="148" t="s">
        <v>8</v>
      </c>
      <c r="J100" s="148"/>
      <c r="K100" s="148"/>
      <c r="L100" s="16"/>
      <c r="M100" s="104" t="s">
        <v>20</v>
      </c>
      <c r="N100" s="148" t="s">
        <v>11</v>
      </c>
      <c r="O100" s="16"/>
      <c r="P100" s="63" t="s">
        <v>10</v>
      </c>
      <c r="Q100" s="111"/>
      <c r="R100" s="63"/>
      <c r="S100" s="149"/>
      <c r="T100" s="63"/>
      <c r="U100" s="63"/>
      <c r="V100" s="63" t="s">
        <v>18</v>
      </c>
      <c r="W100" s="150" t="s">
        <v>22</v>
      </c>
      <c r="X100" s="111"/>
      <c r="Y100" s="151" t="s">
        <v>16</v>
      </c>
      <c r="Z100" s="151" t="s">
        <v>17</v>
      </c>
      <c r="AA100" s="152" t="s">
        <v>25</v>
      </c>
      <c r="AB100" s="79" t="s">
        <v>28</v>
      </c>
      <c r="AC100" s="153"/>
      <c r="AD100" s="111"/>
      <c r="AE100" s="154" t="s">
        <v>16</v>
      </c>
      <c r="AF100" s="155" t="s">
        <v>17</v>
      </c>
      <c r="AG100" s="80" t="s">
        <v>28</v>
      </c>
      <c r="AH100" s="81" t="s">
        <v>28</v>
      </c>
      <c r="AI100" s="156"/>
      <c r="AJ100" s="63" t="s">
        <v>34</v>
      </c>
      <c r="AK100" s="157" t="s">
        <v>34</v>
      </c>
      <c r="AL100" s="63" t="s">
        <v>34</v>
      </c>
      <c r="AM100" s="63" t="s">
        <v>34</v>
      </c>
      <c r="AN100" s="63" t="s">
        <v>34</v>
      </c>
      <c r="AO100" s="111"/>
      <c r="AP100" s="158" t="s">
        <v>70</v>
      </c>
      <c r="AQ100" s="159" t="s">
        <v>69</v>
      </c>
      <c r="AR100" s="160" t="s">
        <v>71</v>
      </c>
      <c r="AS100" s="161" t="s">
        <v>48</v>
      </c>
      <c r="AT100" s="159" t="s">
        <v>47</v>
      </c>
      <c r="AU100" s="160" t="s">
        <v>49</v>
      </c>
      <c r="AV100" s="111"/>
      <c r="AW100" s="162" t="s">
        <v>29</v>
      </c>
      <c r="AX100" s="150" t="s">
        <v>29</v>
      </c>
      <c r="AY100" s="63"/>
      <c r="AZ100" s="63"/>
      <c r="BA100" s="111"/>
      <c r="BB100" s="163">
        <v>1</v>
      </c>
      <c r="BC100" s="164">
        <v>0</v>
      </c>
      <c r="BD100" s="115" t="s">
        <v>41</v>
      </c>
    </row>
    <row r="101" spans="2:56" ht="16.5" thickBot="1">
      <c r="B101" s="17">
        <v>41443</v>
      </c>
      <c r="C101" s="15" t="s">
        <v>0</v>
      </c>
      <c r="D101" s="19">
        <v>8</v>
      </c>
      <c r="E101" s="6"/>
      <c r="F101" s="363">
        <v>0</v>
      </c>
      <c r="G101" s="19">
        <v>0</v>
      </c>
      <c r="H101" s="19">
        <v>3</v>
      </c>
      <c r="I101" s="19">
        <v>0</v>
      </c>
      <c r="J101" s="19">
        <v>0</v>
      </c>
      <c r="K101" s="19">
        <f>SUM(F101:J101)</f>
        <v>3</v>
      </c>
      <c r="L101" s="6"/>
      <c r="M101" s="363">
        <v>0</v>
      </c>
      <c r="N101" s="19">
        <v>0</v>
      </c>
      <c r="O101" s="6"/>
      <c r="P101" s="376">
        <f>D101-(M101+N101)</f>
        <v>8</v>
      </c>
      <c r="Q101" s="6"/>
      <c r="R101" s="375" t="s">
        <v>462</v>
      </c>
      <c r="S101" s="213">
        <v>0.36799999999999999</v>
      </c>
      <c r="T101" s="213">
        <v>0.38</v>
      </c>
      <c r="U101" s="23">
        <f>S101+T101</f>
        <v>0.748</v>
      </c>
      <c r="V101" s="223">
        <v>60</v>
      </c>
      <c r="W101" s="91">
        <f>P101*V101</f>
        <v>480</v>
      </c>
      <c r="X101" s="6"/>
      <c r="Y101" s="379">
        <v>250</v>
      </c>
      <c r="Z101" s="380">
        <v>250</v>
      </c>
      <c r="AA101" s="380">
        <v>0</v>
      </c>
      <c r="AB101" s="380">
        <v>0</v>
      </c>
      <c r="AC101" s="381">
        <v>250</v>
      </c>
      <c r="AD101" s="197"/>
      <c r="AE101" s="379">
        <v>7</v>
      </c>
      <c r="AF101" s="380">
        <v>8</v>
      </c>
      <c r="AG101" s="380">
        <v>0</v>
      </c>
      <c r="AH101" s="380">
        <v>7</v>
      </c>
      <c r="AI101" s="5"/>
      <c r="AJ101" s="57">
        <f>AC101*U101</f>
        <v>187</v>
      </c>
      <c r="AK101" s="171">
        <v>5</v>
      </c>
      <c r="AL101" s="19">
        <v>6</v>
      </c>
      <c r="AM101" s="19">
        <v>0</v>
      </c>
      <c r="AN101" s="91">
        <f>AK101+AM101</f>
        <v>5</v>
      </c>
      <c r="AO101" s="338" t="e">
        <f>#REF!</f>
        <v>#REF!</v>
      </c>
      <c r="AP101" s="11">
        <v>0</v>
      </c>
      <c r="AQ101" s="11">
        <v>10</v>
      </c>
      <c r="AR101" s="387">
        <f>100- ((AP101+AQ101)/(AC101*2))*100</f>
        <v>98</v>
      </c>
      <c r="AS101" s="388">
        <v>436.45</v>
      </c>
      <c r="AT101" s="172">
        <f>AJ101+AK101+AL101+AM101</f>
        <v>198</v>
      </c>
      <c r="AU101" s="172">
        <f>AS101-AT101</f>
        <v>238.45</v>
      </c>
      <c r="AV101" s="5"/>
      <c r="AW101" s="57">
        <f>(AC101/W101)*100</f>
        <v>52.083333333333336</v>
      </c>
      <c r="AX101" s="19" t="s">
        <v>59</v>
      </c>
      <c r="AY101" s="91">
        <f>(AK101/(AJ101+AK101))*100</f>
        <v>2.604166666666667</v>
      </c>
      <c r="AZ101" s="19">
        <f>(AN101/AJ101)*100</f>
        <v>2.6737967914438503</v>
      </c>
      <c r="BA101" s="6"/>
      <c r="BB101" s="363" t="s">
        <v>76</v>
      </c>
      <c r="BC101" s="19" t="s">
        <v>76</v>
      </c>
      <c r="BD101" s="19" t="s">
        <v>97</v>
      </c>
    </row>
    <row r="102" spans="2:56" ht="15.75">
      <c r="B102" s="374" t="s">
        <v>137</v>
      </c>
      <c r="C102" s="2"/>
      <c r="D102" s="2"/>
      <c r="E102" s="6"/>
      <c r="F102" s="375"/>
      <c r="G102" s="2"/>
      <c r="H102" s="2"/>
      <c r="I102" s="2"/>
      <c r="J102" s="2"/>
      <c r="K102" s="2"/>
      <c r="L102" s="6"/>
      <c r="M102" s="375"/>
      <c r="N102" s="2">
        <v>0</v>
      </c>
      <c r="O102" s="6"/>
      <c r="P102" s="520">
        <f>D101-M101-N101-K101</f>
        <v>5</v>
      </c>
      <c r="Q102" s="6"/>
      <c r="R102" s="375"/>
      <c r="S102" s="213"/>
      <c r="T102" s="213"/>
      <c r="U102" s="23"/>
      <c r="V102" s="223"/>
      <c r="W102" s="517">
        <f>(P101-K101)*V101</f>
        <v>300</v>
      </c>
      <c r="X102" s="289"/>
      <c r="Y102" s="382"/>
      <c r="Z102" s="383"/>
      <c r="AA102" s="383"/>
      <c r="AB102" s="383"/>
      <c r="AC102" s="384"/>
      <c r="AD102" s="122"/>
      <c r="AE102" s="382"/>
      <c r="AF102" s="383"/>
      <c r="AG102" s="383"/>
      <c r="AH102" s="383"/>
      <c r="AI102" s="20"/>
      <c r="AJ102" s="436"/>
      <c r="AK102" s="386"/>
      <c r="AL102" s="378"/>
      <c r="AM102" s="378"/>
      <c r="AN102" s="378"/>
      <c r="AO102" s="289"/>
      <c r="AP102" s="347"/>
      <c r="AQ102" s="347"/>
      <c r="AR102" s="373"/>
      <c r="AS102" s="389"/>
      <c r="AT102" s="386"/>
      <c r="AU102" s="386"/>
      <c r="AV102" s="20"/>
      <c r="AW102" s="518">
        <f>((AC101+AC102)/W102)*100</f>
        <v>83.333333333333343</v>
      </c>
      <c r="AX102" s="378"/>
      <c r="AY102" s="378"/>
      <c r="AZ102" s="378"/>
      <c r="BA102" s="289"/>
      <c r="BB102" s="375"/>
      <c r="BC102" s="2"/>
      <c r="BD102" s="2"/>
    </row>
    <row r="103" spans="2:56" ht="15.75" thickBot="1"/>
    <row r="104" spans="2:56" ht="16.5" thickBot="1">
      <c r="B104" s="17">
        <v>41443</v>
      </c>
      <c r="C104" s="15" t="s">
        <v>1</v>
      </c>
      <c r="D104" s="19">
        <v>7.5</v>
      </c>
      <c r="E104" s="6"/>
      <c r="F104" s="363">
        <v>0</v>
      </c>
      <c r="G104" s="19">
        <v>0</v>
      </c>
      <c r="H104" s="19">
        <v>1</v>
      </c>
      <c r="I104" s="19">
        <v>0</v>
      </c>
      <c r="J104" s="19">
        <v>0</v>
      </c>
      <c r="K104" s="19">
        <f>SUM(F104:J104)</f>
        <v>1</v>
      </c>
      <c r="L104" s="6"/>
      <c r="M104" s="363">
        <v>2.5</v>
      </c>
      <c r="N104" s="19">
        <v>2</v>
      </c>
      <c r="O104" s="6"/>
      <c r="P104" s="376">
        <f>D104-(M104+N104)</f>
        <v>3</v>
      </c>
      <c r="Q104" s="6"/>
      <c r="R104" s="375" t="s">
        <v>462</v>
      </c>
      <c r="S104" s="213">
        <v>0.36799999999999999</v>
      </c>
      <c r="T104" s="213">
        <v>0.38</v>
      </c>
      <c r="U104" s="23">
        <f>S104+T104</f>
        <v>0.748</v>
      </c>
      <c r="V104" s="223">
        <v>60</v>
      </c>
      <c r="W104" s="91">
        <f>P104*V104</f>
        <v>180</v>
      </c>
      <c r="X104" s="6"/>
      <c r="Y104" s="379">
        <v>75</v>
      </c>
      <c r="Z104" s="380">
        <v>0</v>
      </c>
      <c r="AA104" s="380">
        <v>0</v>
      </c>
      <c r="AB104" s="380">
        <v>0</v>
      </c>
      <c r="AC104" s="381">
        <v>75</v>
      </c>
      <c r="AD104" s="197">
        <v>350</v>
      </c>
      <c r="AE104" s="379">
        <v>6</v>
      </c>
      <c r="AF104" s="380">
        <v>6</v>
      </c>
      <c r="AG104" s="380">
        <v>0</v>
      </c>
      <c r="AH104" s="380">
        <v>6</v>
      </c>
      <c r="AI104" s="5"/>
      <c r="AJ104" s="57">
        <f>AC104*U104</f>
        <v>56.1</v>
      </c>
      <c r="AK104" s="171">
        <v>4.7</v>
      </c>
      <c r="AL104" s="19">
        <v>1.2</v>
      </c>
      <c r="AM104" s="19">
        <v>0</v>
      </c>
      <c r="AN104" s="91">
        <f>AK104+AM104</f>
        <v>4.7</v>
      </c>
      <c r="AO104" s="338" t="e">
        <f>#REF!</f>
        <v>#REF!</v>
      </c>
      <c r="AP104" s="11">
        <v>0</v>
      </c>
      <c r="AQ104" s="11">
        <v>10</v>
      </c>
      <c r="AR104" s="387">
        <f>100- ((AP104+AQ104)/(AC104*2))*100</f>
        <v>93.333333333333329</v>
      </c>
      <c r="AS104" s="388">
        <f>AU101</f>
        <v>238.45</v>
      </c>
      <c r="AT104" s="172">
        <f>AJ104+AK104+AL104+AM104</f>
        <v>62.000000000000007</v>
      </c>
      <c r="AU104" s="172">
        <f>AS104-AT104</f>
        <v>176.45</v>
      </c>
      <c r="AV104" s="5"/>
      <c r="AW104" s="57">
        <f>(AC104/W104)*100</f>
        <v>41.666666666666671</v>
      </c>
      <c r="AX104" s="19" t="s">
        <v>59</v>
      </c>
      <c r="AY104" s="91">
        <f>(AK104/(AJ104+AK104))*100</f>
        <v>7.7302631578947372</v>
      </c>
      <c r="AZ104" s="19">
        <f>(AN104/AJ104)*100</f>
        <v>8.3778966131907318</v>
      </c>
      <c r="BA104" s="6"/>
      <c r="BB104" s="363" t="s">
        <v>76</v>
      </c>
      <c r="BC104" s="19" t="s">
        <v>76</v>
      </c>
      <c r="BD104" s="19" t="s">
        <v>76</v>
      </c>
    </row>
    <row r="105" spans="2:56" ht="15.75">
      <c r="B105" s="374" t="s">
        <v>153</v>
      </c>
      <c r="C105" s="2"/>
      <c r="D105" s="2"/>
      <c r="E105" s="6"/>
      <c r="F105" s="375"/>
      <c r="G105" s="2"/>
      <c r="H105" s="2"/>
      <c r="I105" s="2"/>
      <c r="J105" s="2"/>
      <c r="K105" s="2"/>
      <c r="L105" s="6"/>
      <c r="M105" s="375"/>
      <c r="N105" s="2"/>
      <c r="O105" s="6"/>
      <c r="P105" s="520">
        <f>D104-M104-N104-K104</f>
        <v>2</v>
      </c>
      <c r="Q105" s="6"/>
      <c r="R105" s="375"/>
      <c r="S105" s="213"/>
      <c r="T105" s="213"/>
      <c r="U105" s="23"/>
      <c r="V105" s="223"/>
      <c r="W105" s="517">
        <f>(P104-K104)*V104</f>
        <v>120</v>
      </c>
      <c r="X105" s="289"/>
      <c r="Y105" s="382"/>
      <c r="Z105" s="383"/>
      <c r="AA105" s="383"/>
      <c r="AB105" s="383"/>
      <c r="AC105" s="384"/>
      <c r="AD105" s="122"/>
      <c r="AE105" s="382"/>
      <c r="AF105" s="383"/>
      <c r="AG105" s="383"/>
      <c r="AH105" s="383"/>
      <c r="AI105" s="20"/>
      <c r="AJ105" s="436"/>
      <c r="AK105" s="386"/>
      <c r="AL105" s="378"/>
      <c r="AM105" s="378"/>
      <c r="AN105" s="378"/>
      <c r="AO105" s="289"/>
      <c r="AP105" s="347"/>
      <c r="AQ105" s="347"/>
      <c r="AR105" s="373"/>
      <c r="AS105" s="389"/>
      <c r="AT105" s="386"/>
      <c r="AU105" s="386"/>
      <c r="AV105" s="20"/>
      <c r="AW105" s="518">
        <f>((AC104+AC105)/W105)*100</f>
        <v>62.5</v>
      </c>
      <c r="AX105" s="378"/>
      <c r="AY105" s="378"/>
      <c r="AZ105" s="378"/>
      <c r="BA105" s="289"/>
      <c r="BB105" s="375"/>
      <c r="BC105" s="2"/>
      <c r="BD105" s="2"/>
    </row>
    <row r="106" spans="2:56" ht="15.75" thickBot="1"/>
    <row r="107" spans="2:56">
      <c r="B107" s="57" t="s">
        <v>42</v>
      </c>
      <c r="C107" s="58" t="s">
        <v>2</v>
      </c>
      <c r="D107" s="59" t="s">
        <v>2</v>
      </c>
      <c r="E107" s="136"/>
      <c r="F107" s="718" t="s">
        <v>14</v>
      </c>
      <c r="G107" s="719"/>
      <c r="H107" s="719"/>
      <c r="I107" s="719"/>
      <c r="J107" s="719"/>
      <c r="K107" s="720"/>
      <c r="L107" s="19"/>
      <c r="M107" s="721" t="s">
        <v>43</v>
      </c>
      <c r="N107" s="722"/>
      <c r="O107" s="19"/>
      <c r="P107" s="91" t="s">
        <v>12</v>
      </c>
      <c r="Q107" s="136"/>
      <c r="R107" s="91" t="s">
        <v>24</v>
      </c>
      <c r="S107" s="718" t="s">
        <v>44</v>
      </c>
      <c r="T107" s="719"/>
      <c r="U107" s="720"/>
      <c r="V107" s="91" t="s">
        <v>39</v>
      </c>
      <c r="W107" s="137" t="s">
        <v>19</v>
      </c>
      <c r="X107" s="136" t="s">
        <v>10</v>
      </c>
      <c r="Y107" s="723" t="s">
        <v>15</v>
      </c>
      <c r="Z107" s="724"/>
      <c r="AA107" s="724"/>
      <c r="AB107" s="724"/>
      <c r="AC107" s="138" t="s">
        <v>19</v>
      </c>
      <c r="AD107" s="139"/>
      <c r="AE107" s="725" t="s">
        <v>55</v>
      </c>
      <c r="AF107" s="726"/>
      <c r="AG107" s="726"/>
      <c r="AH107" s="140" t="s">
        <v>57</v>
      </c>
      <c r="AI107" s="136"/>
      <c r="AJ107" s="141" t="s">
        <v>51</v>
      </c>
      <c r="AK107" s="142"/>
      <c r="AL107" s="143"/>
      <c r="AM107" s="144"/>
      <c r="AN107" s="91" t="s">
        <v>13</v>
      </c>
      <c r="AO107" s="136"/>
      <c r="AP107" s="743" t="s">
        <v>68</v>
      </c>
      <c r="AQ107" s="744"/>
      <c r="AR107" s="745"/>
      <c r="AS107" s="743" t="s">
        <v>52</v>
      </c>
      <c r="AT107" s="744"/>
      <c r="AU107" s="745"/>
      <c r="AV107" s="136"/>
      <c r="AW107" s="145" t="s">
        <v>32</v>
      </c>
      <c r="AX107" s="137" t="s">
        <v>32</v>
      </c>
      <c r="AY107" s="91" t="s">
        <v>29</v>
      </c>
      <c r="AZ107" s="91" t="s">
        <v>29</v>
      </c>
      <c r="BA107" s="136"/>
      <c r="BB107" s="19" t="s">
        <v>32</v>
      </c>
      <c r="BC107" s="19" t="s">
        <v>10</v>
      </c>
      <c r="BD107" s="146" t="s">
        <v>10</v>
      </c>
    </row>
    <row r="108" spans="2:56" ht="15.75" thickBot="1">
      <c r="B108" s="60" t="s">
        <v>10</v>
      </c>
      <c r="C108" s="49" t="s">
        <v>10</v>
      </c>
      <c r="D108" s="61" t="s">
        <v>12</v>
      </c>
      <c r="E108" s="5"/>
      <c r="F108" s="65" t="s">
        <v>4</v>
      </c>
      <c r="G108" s="65" t="s">
        <v>5</v>
      </c>
      <c r="H108" s="65" t="s">
        <v>6</v>
      </c>
      <c r="I108" s="65" t="s">
        <v>7</v>
      </c>
      <c r="J108" s="65" t="s">
        <v>9</v>
      </c>
      <c r="K108" s="65" t="s">
        <v>13</v>
      </c>
      <c r="L108" s="4"/>
      <c r="M108" s="67" t="s">
        <v>12</v>
      </c>
      <c r="N108" s="68" t="s">
        <v>46</v>
      </c>
      <c r="O108" s="3"/>
      <c r="P108" s="49" t="s">
        <v>3</v>
      </c>
      <c r="Q108" s="5"/>
      <c r="R108" s="49" t="s">
        <v>23</v>
      </c>
      <c r="S108" s="53" t="s">
        <v>16</v>
      </c>
      <c r="T108" s="49" t="s">
        <v>17</v>
      </c>
      <c r="U108" s="49" t="s">
        <v>45</v>
      </c>
      <c r="V108" s="49" t="s">
        <v>63</v>
      </c>
      <c r="W108" s="72" t="s">
        <v>21</v>
      </c>
      <c r="X108" s="5" t="s">
        <v>10</v>
      </c>
      <c r="Y108" s="713" t="s">
        <v>26</v>
      </c>
      <c r="Z108" s="714"/>
      <c r="AA108" s="714"/>
      <c r="AB108" s="715"/>
      <c r="AC108" s="39" t="s">
        <v>13</v>
      </c>
      <c r="AD108" s="8"/>
      <c r="AE108" s="716" t="s">
        <v>56</v>
      </c>
      <c r="AF108" s="717"/>
      <c r="AG108" s="717"/>
      <c r="AH108" s="82" t="s">
        <v>58</v>
      </c>
      <c r="AI108" s="5"/>
      <c r="AJ108" s="48" t="s">
        <v>33</v>
      </c>
      <c r="AK108" s="85" t="s">
        <v>27</v>
      </c>
      <c r="AL108" s="48" t="s">
        <v>35</v>
      </c>
      <c r="AM108" s="48" t="s">
        <v>36</v>
      </c>
      <c r="AN108" s="49" t="s">
        <v>40</v>
      </c>
      <c r="AO108" s="20"/>
      <c r="AP108" s="51"/>
      <c r="AQ108" s="52"/>
      <c r="AR108" s="53"/>
      <c r="AS108" s="51" t="s">
        <v>50</v>
      </c>
      <c r="AT108" s="336" t="s">
        <v>441</v>
      </c>
      <c r="AU108" s="53"/>
      <c r="AV108" s="5"/>
      <c r="AW108" s="76" t="s">
        <v>19</v>
      </c>
      <c r="AX108" s="72" t="s">
        <v>19</v>
      </c>
      <c r="AY108" s="49" t="s">
        <v>37</v>
      </c>
      <c r="AZ108" s="49" t="s">
        <v>38</v>
      </c>
      <c r="BA108" s="5"/>
      <c r="BB108" s="4" t="s">
        <v>19</v>
      </c>
      <c r="BC108" s="4" t="s">
        <v>37</v>
      </c>
      <c r="BD108" s="147" t="s">
        <v>38</v>
      </c>
    </row>
    <row r="109" spans="2:56" ht="15" customHeight="1" thickBot="1">
      <c r="B109" s="62"/>
      <c r="C109" s="63"/>
      <c r="D109" s="64" t="s">
        <v>10</v>
      </c>
      <c r="E109" s="111"/>
      <c r="F109" s="148"/>
      <c r="G109" s="148"/>
      <c r="H109" s="148"/>
      <c r="I109" s="148" t="s">
        <v>8</v>
      </c>
      <c r="J109" s="148"/>
      <c r="K109" s="148"/>
      <c r="L109" s="16"/>
      <c r="M109" s="104" t="s">
        <v>20</v>
      </c>
      <c r="N109" s="148" t="s">
        <v>11</v>
      </c>
      <c r="O109" s="16"/>
      <c r="P109" s="63" t="s">
        <v>10</v>
      </c>
      <c r="Q109" s="111"/>
      <c r="R109" s="63"/>
      <c r="S109" s="149"/>
      <c r="T109" s="63"/>
      <c r="U109" s="63"/>
      <c r="V109" s="63" t="s">
        <v>18</v>
      </c>
      <c r="W109" s="150" t="s">
        <v>22</v>
      </c>
      <c r="X109" s="111"/>
      <c r="Y109" s="151" t="s">
        <v>16</v>
      </c>
      <c r="Z109" s="151" t="s">
        <v>17</v>
      </c>
      <c r="AA109" s="152" t="s">
        <v>25</v>
      </c>
      <c r="AB109" s="79" t="s">
        <v>28</v>
      </c>
      <c r="AC109" s="153"/>
      <c r="AD109" s="111"/>
      <c r="AE109" s="154" t="s">
        <v>16</v>
      </c>
      <c r="AF109" s="155" t="s">
        <v>17</v>
      </c>
      <c r="AG109" s="80" t="s">
        <v>28</v>
      </c>
      <c r="AH109" s="81" t="s">
        <v>28</v>
      </c>
      <c r="AI109" s="156"/>
      <c r="AJ109" s="63" t="s">
        <v>34</v>
      </c>
      <c r="AK109" s="157" t="s">
        <v>34</v>
      </c>
      <c r="AL109" s="63" t="s">
        <v>34</v>
      </c>
      <c r="AM109" s="63" t="s">
        <v>34</v>
      </c>
      <c r="AN109" s="63" t="s">
        <v>34</v>
      </c>
      <c r="AO109" s="111"/>
      <c r="AP109" s="158" t="s">
        <v>70</v>
      </c>
      <c r="AQ109" s="159" t="s">
        <v>69</v>
      </c>
      <c r="AR109" s="160" t="s">
        <v>71</v>
      </c>
      <c r="AS109" s="161" t="s">
        <v>48</v>
      </c>
      <c r="AT109" s="159" t="s">
        <v>47</v>
      </c>
      <c r="AU109" s="160" t="s">
        <v>49</v>
      </c>
      <c r="AV109" s="111"/>
      <c r="AW109" s="162" t="s">
        <v>29</v>
      </c>
      <c r="AX109" s="150" t="s">
        <v>29</v>
      </c>
      <c r="AY109" s="63"/>
      <c r="AZ109" s="63"/>
      <c r="BA109" s="111"/>
      <c r="BB109" s="163">
        <v>1</v>
      </c>
      <c r="BC109" s="164">
        <v>0</v>
      </c>
      <c r="BD109" s="115" t="s">
        <v>41</v>
      </c>
    </row>
    <row r="110" spans="2:56" ht="16.5" thickBot="1">
      <c r="B110" s="17">
        <v>41444</v>
      </c>
      <c r="C110" s="15" t="s">
        <v>0</v>
      </c>
      <c r="D110" s="19">
        <v>8</v>
      </c>
      <c r="E110" s="6"/>
      <c r="F110" s="363">
        <v>0</v>
      </c>
      <c r="G110" s="19">
        <v>0</v>
      </c>
      <c r="H110" s="19">
        <v>1</v>
      </c>
      <c r="I110" s="19">
        <v>0</v>
      </c>
      <c r="J110" s="19">
        <v>0</v>
      </c>
      <c r="K110" s="19">
        <f>SUM(F110:J110)</f>
        <v>1</v>
      </c>
      <c r="L110" s="6"/>
      <c r="M110" s="363">
        <v>0</v>
      </c>
      <c r="N110" s="19">
        <v>0</v>
      </c>
      <c r="O110" s="6"/>
      <c r="P110" s="376">
        <f>D110-(M110+N110)</f>
        <v>8</v>
      </c>
      <c r="Q110" s="6"/>
      <c r="R110" s="375" t="s">
        <v>85</v>
      </c>
      <c r="S110" s="213">
        <v>0.184</v>
      </c>
      <c r="T110" s="213">
        <v>0.186</v>
      </c>
      <c r="U110" s="23">
        <f>S110+T110</f>
        <v>0.37</v>
      </c>
      <c r="V110" s="223">
        <v>85</v>
      </c>
      <c r="W110" s="91">
        <f>P110*V110</f>
        <v>680</v>
      </c>
      <c r="X110" s="6"/>
      <c r="Y110" s="379">
        <v>570</v>
      </c>
      <c r="Z110" s="380">
        <v>570</v>
      </c>
      <c r="AA110" s="380">
        <v>0</v>
      </c>
      <c r="AB110" s="380">
        <v>0</v>
      </c>
      <c r="AC110" s="381">
        <v>570</v>
      </c>
      <c r="AD110" s="197"/>
      <c r="AE110" s="379">
        <v>10</v>
      </c>
      <c r="AF110" s="380">
        <v>11</v>
      </c>
      <c r="AG110" s="380">
        <v>0</v>
      </c>
      <c r="AH110" s="380">
        <v>11</v>
      </c>
      <c r="AI110" s="5"/>
      <c r="AJ110" s="57">
        <f>AC110*U110</f>
        <v>210.9</v>
      </c>
      <c r="AK110" s="171">
        <v>4</v>
      </c>
      <c r="AL110" s="19">
        <v>3</v>
      </c>
      <c r="AM110" s="19">
        <v>0</v>
      </c>
      <c r="AN110" s="91">
        <f>AK110+AM110</f>
        <v>4</v>
      </c>
      <c r="AO110" s="338" t="e">
        <f>#REF!</f>
        <v>#REF!</v>
      </c>
      <c r="AP110" s="11">
        <v>0</v>
      </c>
      <c r="AQ110" s="11">
        <v>10</v>
      </c>
      <c r="AR110" s="387">
        <f>100- ((AP110+AQ110)/(AC110*2))*100</f>
        <v>99.122807017543863</v>
      </c>
      <c r="AS110" s="388">
        <v>673</v>
      </c>
      <c r="AT110" s="172">
        <f>AJ110+AK110+AL110+AM110</f>
        <v>217.9</v>
      </c>
      <c r="AU110" s="172">
        <f>AS110-AT110</f>
        <v>455.1</v>
      </c>
      <c r="AV110" s="5"/>
      <c r="AW110" s="57">
        <f>(AC110/W110)*100</f>
        <v>83.82352941176471</v>
      </c>
      <c r="AX110" s="19" t="s">
        <v>59</v>
      </c>
      <c r="AY110" s="91">
        <f>(AK110/(AJ110+AK110))*100</f>
        <v>1.8613308515588647</v>
      </c>
      <c r="AZ110" s="19">
        <f>(AN110/AJ110)*100</f>
        <v>1.8966334755808438</v>
      </c>
      <c r="BA110" s="6"/>
      <c r="BB110" s="363" t="s">
        <v>76</v>
      </c>
      <c r="BC110" s="19" t="s">
        <v>76</v>
      </c>
      <c r="BD110" s="19" t="s">
        <v>97</v>
      </c>
    </row>
    <row r="111" spans="2:56" ht="15.75">
      <c r="B111" s="374" t="s">
        <v>137</v>
      </c>
      <c r="C111" s="2"/>
      <c r="D111" s="2"/>
      <c r="E111" s="6"/>
      <c r="F111" s="375"/>
      <c r="G111" s="2"/>
      <c r="H111" s="2"/>
      <c r="I111" s="2"/>
      <c r="J111" s="2"/>
      <c r="K111" s="2"/>
      <c r="L111" s="6"/>
      <c r="M111" s="375"/>
      <c r="N111" s="2">
        <v>0</v>
      </c>
      <c r="O111" s="6"/>
      <c r="P111" s="520">
        <f>D110-M110-N110-K110</f>
        <v>7</v>
      </c>
      <c r="Q111" s="6"/>
      <c r="R111" s="375"/>
      <c r="S111" s="213"/>
      <c r="T111" s="213"/>
      <c r="U111" s="23"/>
      <c r="V111" s="223"/>
      <c r="W111" s="517">
        <f>(P110-K110)*V110</f>
        <v>595</v>
      </c>
      <c r="X111" s="289"/>
      <c r="Y111" s="382"/>
      <c r="Z111" s="383"/>
      <c r="AA111" s="383"/>
      <c r="AB111" s="383"/>
      <c r="AC111" s="384"/>
      <c r="AD111" s="122"/>
      <c r="AE111" s="382"/>
      <c r="AF111" s="383"/>
      <c r="AG111" s="383"/>
      <c r="AH111" s="383"/>
      <c r="AI111" s="20"/>
      <c r="AJ111" s="436"/>
      <c r="AK111" s="386"/>
      <c r="AL111" s="378"/>
      <c r="AM111" s="378"/>
      <c r="AN111" s="378"/>
      <c r="AO111" s="289"/>
      <c r="AP111" s="347"/>
      <c r="AQ111" s="347"/>
      <c r="AR111" s="373"/>
      <c r="AS111" s="389"/>
      <c r="AT111" s="386"/>
      <c r="AU111" s="386"/>
      <c r="AV111" s="20"/>
      <c r="AW111" s="518">
        <f>((AC110+AC111)/W111)*100</f>
        <v>95.798319327731093</v>
      </c>
      <c r="AX111" s="378"/>
      <c r="AY111" s="378"/>
      <c r="AZ111" s="378"/>
      <c r="BA111" s="289"/>
      <c r="BB111" s="375"/>
      <c r="BC111" s="2"/>
      <c r="BD111" s="2"/>
    </row>
    <row r="112" spans="2:56" ht="15.75" thickBot="1"/>
    <row r="113" spans="2:56">
      <c r="B113" s="57" t="s">
        <v>42</v>
      </c>
      <c r="C113" s="58" t="s">
        <v>2</v>
      </c>
      <c r="D113" s="59" t="s">
        <v>2</v>
      </c>
      <c r="E113" s="136"/>
      <c r="F113" s="718" t="s">
        <v>14</v>
      </c>
      <c r="G113" s="719"/>
      <c r="H113" s="719"/>
      <c r="I113" s="719"/>
      <c r="J113" s="719"/>
      <c r="K113" s="720"/>
      <c r="L113" s="19"/>
      <c r="M113" s="721" t="s">
        <v>43</v>
      </c>
      <c r="N113" s="722"/>
      <c r="O113" s="19"/>
      <c r="P113" s="91" t="s">
        <v>12</v>
      </c>
      <c r="Q113" s="136"/>
      <c r="R113" s="91" t="s">
        <v>24</v>
      </c>
      <c r="S113" s="718" t="s">
        <v>44</v>
      </c>
      <c r="T113" s="719"/>
      <c r="U113" s="720"/>
      <c r="V113" s="91" t="s">
        <v>39</v>
      </c>
      <c r="W113" s="137" t="s">
        <v>19</v>
      </c>
      <c r="X113" s="136" t="s">
        <v>10</v>
      </c>
      <c r="Y113" s="723" t="s">
        <v>15</v>
      </c>
      <c r="Z113" s="724"/>
      <c r="AA113" s="724"/>
      <c r="AB113" s="724"/>
      <c r="AC113" s="138" t="s">
        <v>19</v>
      </c>
      <c r="AD113" s="139"/>
      <c r="AE113" s="725" t="s">
        <v>55</v>
      </c>
      <c r="AF113" s="726"/>
      <c r="AG113" s="726"/>
      <c r="AH113" s="140" t="s">
        <v>57</v>
      </c>
      <c r="AI113" s="136"/>
      <c r="AJ113" s="141" t="s">
        <v>51</v>
      </c>
      <c r="AK113" s="142"/>
      <c r="AL113" s="143"/>
      <c r="AM113" s="144"/>
      <c r="AN113" s="91" t="s">
        <v>13</v>
      </c>
      <c r="AO113" s="136"/>
      <c r="AP113" s="743" t="s">
        <v>68</v>
      </c>
      <c r="AQ113" s="744"/>
      <c r="AR113" s="745"/>
      <c r="AS113" s="743" t="s">
        <v>52</v>
      </c>
      <c r="AT113" s="744"/>
      <c r="AU113" s="745"/>
      <c r="AV113" s="136"/>
      <c r="AW113" s="145" t="s">
        <v>32</v>
      </c>
      <c r="AX113" s="137" t="s">
        <v>32</v>
      </c>
      <c r="AY113" s="91" t="s">
        <v>29</v>
      </c>
      <c r="AZ113" s="91" t="s">
        <v>29</v>
      </c>
      <c r="BA113" s="136"/>
      <c r="BB113" s="19" t="s">
        <v>32</v>
      </c>
      <c r="BC113" s="19" t="s">
        <v>10</v>
      </c>
      <c r="BD113" s="146" t="s">
        <v>10</v>
      </c>
    </row>
    <row r="114" spans="2:56" ht="15.75" thickBot="1">
      <c r="B114" s="60" t="s">
        <v>10</v>
      </c>
      <c r="C114" s="49" t="s">
        <v>10</v>
      </c>
      <c r="D114" s="61" t="s">
        <v>12</v>
      </c>
      <c r="E114" s="5"/>
      <c r="F114" s="65" t="s">
        <v>4</v>
      </c>
      <c r="G114" s="65" t="s">
        <v>5</v>
      </c>
      <c r="H114" s="65" t="s">
        <v>6</v>
      </c>
      <c r="I114" s="65" t="s">
        <v>7</v>
      </c>
      <c r="J114" s="65" t="s">
        <v>9</v>
      </c>
      <c r="K114" s="65" t="s">
        <v>13</v>
      </c>
      <c r="L114" s="4"/>
      <c r="M114" s="67" t="s">
        <v>12</v>
      </c>
      <c r="N114" s="68" t="s">
        <v>46</v>
      </c>
      <c r="O114" s="3"/>
      <c r="P114" s="49" t="s">
        <v>3</v>
      </c>
      <c r="Q114" s="5"/>
      <c r="R114" s="49" t="s">
        <v>23</v>
      </c>
      <c r="S114" s="53" t="s">
        <v>16</v>
      </c>
      <c r="T114" s="49" t="s">
        <v>17</v>
      </c>
      <c r="U114" s="49" t="s">
        <v>45</v>
      </c>
      <c r="V114" s="49" t="s">
        <v>63</v>
      </c>
      <c r="W114" s="72" t="s">
        <v>21</v>
      </c>
      <c r="X114" s="5" t="s">
        <v>10</v>
      </c>
      <c r="Y114" s="713" t="s">
        <v>26</v>
      </c>
      <c r="Z114" s="714"/>
      <c r="AA114" s="714"/>
      <c r="AB114" s="715"/>
      <c r="AC114" s="39" t="s">
        <v>13</v>
      </c>
      <c r="AD114" s="8"/>
      <c r="AE114" s="716" t="s">
        <v>56</v>
      </c>
      <c r="AF114" s="717"/>
      <c r="AG114" s="717"/>
      <c r="AH114" s="82" t="s">
        <v>58</v>
      </c>
      <c r="AI114" s="5"/>
      <c r="AJ114" s="48" t="s">
        <v>33</v>
      </c>
      <c r="AK114" s="85" t="s">
        <v>27</v>
      </c>
      <c r="AL114" s="48" t="s">
        <v>35</v>
      </c>
      <c r="AM114" s="48" t="s">
        <v>36</v>
      </c>
      <c r="AN114" s="49" t="s">
        <v>40</v>
      </c>
      <c r="AO114" s="20"/>
      <c r="AP114" s="51"/>
      <c r="AQ114" s="52"/>
      <c r="AR114" s="53"/>
      <c r="AS114" s="51" t="s">
        <v>50</v>
      </c>
      <c r="AT114" s="336" t="s">
        <v>444</v>
      </c>
      <c r="AU114" s="53"/>
      <c r="AV114" s="5"/>
      <c r="AW114" s="76" t="s">
        <v>19</v>
      </c>
      <c r="AX114" s="72" t="s">
        <v>19</v>
      </c>
      <c r="AY114" s="49" t="s">
        <v>37</v>
      </c>
      <c r="AZ114" s="49" t="s">
        <v>38</v>
      </c>
      <c r="BA114" s="5"/>
      <c r="BB114" s="4" t="s">
        <v>19</v>
      </c>
      <c r="BC114" s="4" t="s">
        <v>37</v>
      </c>
      <c r="BD114" s="147" t="s">
        <v>38</v>
      </c>
    </row>
    <row r="115" spans="2:56" ht="15" customHeight="1" thickBot="1">
      <c r="B115" s="62"/>
      <c r="C115" s="63"/>
      <c r="D115" s="64" t="s">
        <v>10</v>
      </c>
      <c r="E115" s="111"/>
      <c r="F115" s="148"/>
      <c r="G115" s="148"/>
      <c r="H115" s="148"/>
      <c r="I115" s="148" t="s">
        <v>8</v>
      </c>
      <c r="J115" s="148"/>
      <c r="K115" s="148"/>
      <c r="L115" s="16"/>
      <c r="M115" s="104" t="s">
        <v>20</v>
      </c>
      <c r="N115" s="148" t="s">
        <v>11</v>
      </c>
      <c r="O115" s="16"/>
      <c r="P115" s="63" t="s">
        <v>10</v>
      </c>
      <c r="Q115" s="111"/>
      <c r="R115" s="63"/>
      <c r="S115" s="149"/>
      <c r="T115" s="63"/>
      <c r="U115" s="63"/>
      <c r="V115" s="63" t="s">
        <v>18</v>
      </c>
      <c r="W115" s="150" t="s">
        <v>22</v>
      </c>
      <c r="X115" s="111"/>
      <c r="Y115" s="151" t="s">
        <v>16</v>
      </c>
      <c r="Z115" s="151" t="s">
        <v>17</v>
      </c>
      <c r="AA115" s="152" t="s">
        <v>25</v>
      </c>
      <c r="AB115" s="79" t="s">
        <v>28</v>
      </c>
      <c r="AC115" s="153"/>
      <c r="AD115" s="111"/>
      <c r="AE115" s="154" t="s">
        <v>16</v>
      </c>
      <c r="AF115" s="155" t="s">
        <v>17</v>
      </c>
      <c r="AG115" s="80" t="s">
        <v>28</v>
      </c>
      <c r="AH115" s="81" t="s">
        <v>28</v>
      </c>
      <c r="AI115" s="156"/>
      <c r="AJ115" s="63" t="s">
        <v>34</v>
      </c>
      <c r="AK115" s="157" t="s">
        <v>34</v>
      </c>
      <c r="AL115" s="63" t="s">
        <v>34</v>
      </c>
      <c r="AM115" s="63" t="s">
        <v>34</v>
      </c>
      <c r="AN115" s="63" t="s">
        <v>34</v>
      </c>
      <c r="AO115" s="111"/>
      <c r="AP115" s="158" t="s">
        <v>70</v>
      </c>
      <c r="AQ115" s="159" t="s">
        <v>69</v>
      </c>
      <c r="AR115" s="160" t="s">
        <v>71</v>
      </c>
      <c r="AS115" s="161" t="s">
        <v>48</v>
      </c>
      <c r="AT115" s="159" t="s">
        <v>47</v>
      </c>
      <c r="AU115" s="160" t="s">
        <v>49</v>
      </c>
      <c r="AV115" s="111"/>
      <c r="AW115" s="162" t="s">
        <v>29</v>
      </c>
      <c r="AX115" s="150" t="s">
        <v>29</v>
      </c>
      <c r="AY115" s="63"/>
      <c r="AZ115" s="63"/>
      <c r="BA115" s="111"/>
      <c r="BB115" s="163">
        <v>1</v>
      </c>
      <c r="BC115" s="164">
        <v>0</v>
      </c>
      <c r="BD115" s="115" t="s">
        <v>41</v>
      </c>
    </row>
    <row r="116" spans="2:56" ht="16.5" thickBot="1">
      <c r="B116" s="17">
        <v>41444</v>
      </c>
      <c r="C116" s="15" t="s">
        <v>1</v>
      </c>
      <c r="D116" s="19">
        <v>3</v>
      </c>
      <c r="E116" s="6"/>
      <c r="F116" s="363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f>SUM(F116:J116)</f>
        <v>0</v>
      </c>
      <c r="L116" s="6"/>
      <c r="M116" s="363">
        <v>0</v>
      </c>
      <c r="N116" s="19">
        <v>1.5</v>
      </c>
      <c r="O116" s="6"/>
      <c r="P116" s="376">
        <f>D116-(M116+N116)</f>
        <v>1.5</v>
      </c>
      <c r="Q116" s="6"/>
      <c r="R116" s="375" t="s">
        <v>111</v>
      </c>
      <c r="S116" s="213">
        <v>0.121</v>
      </c>
      <c r="T116" s="213">
        <v>0.124</v>
      </c>
      <c r="U116" s="23">
        <f>S116+T116</f>
        <v>0.245</v>
      </c>
      <c r="V116" s="223">
        <v>75</v>
      </c>
      <c r="W116" s="91">
        <f>P116*V116</f>
        <v>112.5</v>
      </c>
      <c r="X116" s="6"/>
      <c r="Y116" s="379">
        <v>143</v>
      </c>
      <c r="Z116" s="380">
        <v>143</v>
      </c>
      <c r="AA116" s="380">
        <v>0</v>
      </c>
      <c r="AB116" s="380">
        <v>0</v>
      </c>
      <c r="AC116" s="381">
        <v>143</v>
      </c>
      <c r="AD116" s="197">
        <v>350</v>
      </c>
      <c r="AE116" s="379">
        <v>4</v>
      </c>
      <c r="AF116" s="380">
        <v>5</v>
      </c>
      <c r="AG116" s="380">
        <v>0</v>
      </c>
      <c r="AH116" s="380">
        <v>4</v>
      </c>
      <c r="AI116" s="5"/>
      <c r="AJ116" s="57">
        <f>AC116*U116</f>
        <v>35.034999999999997</v>
      </c>
      <c r="AK116" s="171">
        <v>1.1000000000000001</v>
      </c>
      <c r="AL116" s="19">
        <v>1.42</v>
      </c>
      <c r="AM116" s="19">
        <v>4.8</v>
      </c>
      <c r="AN116" s="91">
        <f>AK116+AM116</f>
        <v>5.9</v>
      </c>
      <c r="AO116" s="338" t="e">
        <f>#REF!</f>
        <v>#REF!</v>
      </c>
      <c r="AP116" s="11">
        <v>0</v>
      </c>
      <c r="AQ116" s="11">
        <v>10</v>
      </c>
      <c r="AR116" s="387">
        <f>100- ((AP116+AQ116)/(AC116*2))*100</f>
        <v>96.503496503496507</v>
      </c>
      <c r="AS116" s="388">
        <f>AU95</f>
        <v>357.53999999999996</v>
      </c>
      <c r="AT116" s="172">
        <f>AJ116+AK116+AL116+AM116</f>
        <v>42.354999999999997</v>
      </c>
      <c r="AU116" s="172">
        <f>AS116-AT116</f>
        <v>315.18499999999995</v>
      </c>
      <c r="AV116" s="5"/>
      <c r="AW116" s="57">
        <f>(AC116/W116)*100</f>
        <v>127.11111111111111</v>
      </c>
      <c r="AX116" s="19" t="s">
        <v>59</v>
      </c>
      <c r="AY116" s="91">
        <f>(AK116/(AJ116+AK116))*100</f>
        <v>3.044140030441401</v>
      </c>
      <c r="AZ116" s="19">
        <f>(AN116/AJ116)*100</f>
        <v>16.84030255458827</v>
      </c>
      <c r="BA116" s="6"/>
      <c r="BB116" s="363" t="s">
        <v>179</v>
      </c>
      <c r="BC116" s="19" t="s">
        <v>76</v>
      </c>
      <c r="BD116" s="19" t="s">
        <v>76</v>
      </c>
    </row>
    <row r="117" spans="2:56" ht="15.75">
      <c r="B117" s="374" t="s">
        <v>153</v>
      </c>
      <c r="C117" s="2"/>
      <c r="D117" s="2"/>
      <c r="E117" s="6"/>
      <c r="F117" s="375"/>
      <c r="G117" s="2"/>
      <c r="H117" s="2"/>
      <c r="I117" s="2"/>
      <c r="J117" s="2"/>
      <c r="K117" s="2"/>
      <c r="L117" s="6"/>
      <c r="M117" s="375"/>
      <c r="N117" s="2"/>
      <c r="O117" s="6"/>
      <c r="P117" s="520">
        <f>D116-M116-N116-K116</f>
        <v>1.5</v>
      </c>
      <c r="Q117" s="6"/>
      <c r="R117" s="375"/>
      <c r="S117" s="213"/>
      <c r="T117" s="213"/>
      <c r="U117" s="23"/>
      <c r="V117" s="223"/>
      <c r="W117" s="517">
        <f>(P116-K116)*V116</f>
        <v>112.5</v>
      </c>
      <c r="X117" s="289"/>
      <c r="Y117" s="382"/>
      <c r="Z117" s="383"/>
      <c r="AA117" s="383"/>
      <c r="AB117" s="383"/>
      <c r="AC117" s="384"/>
      <c r="AD117" s="122"/>
      <c r="AE117" s="382"/>
      <c r="AF117" s="383"/>
      <c r="AG117" s="383"/>
      <c r="AH117" s="383"/>
      <c r="AI117" s="20"/>
      <c r="AJ117" s="436"/>
      <c r="AK117" s="386"/>
      <c r="AL117" s="378"/>
      <c r="AM117" s="378"/>
      <c r="AN117" s="378"/>
      <c r="AO117" s="289"/>
      <c r="AP117" s="347"/>
      <c r="AQ117" s="347"/>
      <c r="AR117" s="373"/>
      <c r="AS117" s="389"/>
      <c r="AT117" s="386"/>
      <c r="AU117" s="386"/>
      <c r="AV117" s="20"/>
      <c r="AW117" s="518">
        <f>((AC116+AC117)/W117)*100</f>
        <v>127.11111111111111</v>
      </c>
      <c r="AX117" s="378"/>
      <c r="AY117" s="378"/>
      <c r="AZ117" s="378"/>
      <c r="BA117" s="289"/>
      <c r="BB117" s="375"/>
      <c r="BC117" s="2"/>
      <c r="BD117" s="2"/>
    </row>
    <row r="118" spans="2:56" ht="15.75" thickBot="1"/>
    <row r="119" spans="2:56" ht="16.5" thickBot="1">
      <c r="B119" s="17">
        <v>41445</v>
      </c>
      <c r="C119" s="15" t="s">
        <v>0</v>
      </c>
      <c r="D119" s="19">
        <v>8</v>
      </c>
      <c r="E119" s="6"/>
      <c r="F119" s="363">
        <v>1.5</v>
      </c>
      <c r="G119" s="19">
        <v>0</v>
      </c>
      <c r="H119" s="19">
        <v>0</v>
      </c>
      <c r="I119" s="19">
        <v>0</v>
      </c>
      <c r="J119" s="19">
        <v>0</v>
      </c>
      <c r="K119" s="19">
        <f>SUM(F119:J119)</f>
        <v>1.5</v>
      </c>
      <c r="L119" s="6"/>
      <c r="M119" s="363">
        <v>0</v>
      </c>
      <c r="N119" s="19">
        <v>0</v>
      </c>
      <c r="O119" s="6"/>
      <c r="P119" s="376">
        <f>D119-(M119+N119)</f>
        <v>8</v>
      </c>
      <c r="Q119" s="6"/>
      <c r="R119" s="375" t="s">
        <v>111</v>
      </c>
      <c r="S119" s="213">
        <v>0.121</v>
      </c>
      <c r="T119" s="213">
        <v>0.124</v>
      </c>
      <c r="U119" s="23">
        <f>S119+T119</f>
        <v>0.245</v>
      </c>
      <c r="V119" s="223">
        <v>75</v>
      </c>
      <c r="W119" s="91">
        <f>P119*V119</f>
        <v>600</v>
      </c>
      <c r="X119" s="6"/>
      <c r="Y119" s="379">
        <v>374</v>
      </c>
      <c r="Z119" s="380">
        <v>374</v>
      </c>
      <c r="AA119" s="380">
        <v>0</v>
      </c>
      <c r="AB119" s="380"/>
      <c r="AC119" s="381">
        <v>374</v>
      </c>
      <c r="AD119" s="197"/>
      <c r="AE119" s="379">
        <v>12</v>
      </c>
      <c r="AF119" s="380">
        <v>12</v>
      </c>
      <c r="AG119" s="380">
        <v>0</v>
      </c>
      <c r="AH119" s="380">
        <v>12</v>
      </c>
      <c r="AI119" s="5"/>
      <c r="AJ119" s="57">
        <f>AC119*U119</f>
        <v>91.63</v>
      </c>
      <c r="AK119" s="171">
        <v>3</v>
      </c>
      <c r="AL119" s="19">
        <v>4.3</v>
      </c>
      <c r="AM119" s="19">
        <v>0</v>
      </c>
      <c r="AN119" s="91">
        <f>AK119+AM119</f>
        <v>3</v>
      </c>
      <c r="AO119" s="338" t="e">
        <f>#REF!</f>
        <v>#REF!</v>
      </c>
      <c r="AP119" s="11">
        <v>0</v>
      </c>
      <c r="AQ119" s="11">
        <v>10</v>
      </c>
      <c r="AR119" s="387">
        <f>100- ((AP119+AQ119)/(AC119*2))*100</f>
        <v>98.663101604278069</v>
      </c>
      <c r="AS119" s="388">
        <f>AU116</f>
        <v>315.18499999999995</v>
      </c>
      <c r="AT119" s="172">
        <f>AJ119+AK119+AL119+AM119</f>
        <v>98.929999999999993</v>
      </c>
      <c r="AU119" s="172">
        <f>AS119-AT119</f>
        <v>216.25499999999994</v>
      </c>
      <c r="AV119" s="5"/>
      <c r="AW119" s="57">
        <f>(AC119/W119)*100</f>
        <v>62.333333333333329</v>
      </c>
      <c r="AX119" s="19" t="s">
        <v>59</v>
      </c>
      <c r="AY119" s="91">
        <f>(AK119/(AJ119+AK119))*100</f>
        <v>3.1702419951389622</v>
      </c>
      <c r="AZ119" s="19">
        <f>(AN119/AJ119)*100</f>
        <v>3.2740368874822656</v>
      </c>
      <c r="BA119" s="6"/>
      <c r="BB119" s="363" t="s">
        <v>76</v>
      </c>
      <c r="BC119" s="19" t="s">
        <v>76</v>
      </c>
      <c r="BD119" s="19" t="s">
        <v>97</v>
      </c>
    </row>
    <row r="120" spans="2:56" ht="15.75">
      <c r="B120" s="374" t="s">
        <v>137</v>
      </c>
      <c r="C120" s="2"/>
      <c r="D120" s="2"/>
      <c r="E120" s="6"/>
      <c r="F120" s="375"/>
      <c r="G120" s="2"/>
      <c r="H120" s="2"/>
      <c r="I120" s="2"/>
      <c r="J120" s="2"/>
      <c r="K120" s="2"/>
      <c r="L120" s="6"/>
      <c r="M120" s="375"/>
      <c r="N120" s="2">
        <v>0</v>
      </c>
      <c r="O120" s="6"/>
      <c r="P120" s="520">
        <f>D119-M119-N119-K119</f>
        <v>6.5</v>
      </c>
      <c r="Q120" s="6"/>
      <c r="R120" s="375"/>
      <c r="S120" s="213"/>
      <c r="T120" s="213"/>
      <c r="U120" s="23"/>
      <c r="V120" s="223"/>
      <c r="W120" s="517">
        <f>(P119-K119)*V119</f>
        <v>487.5</v>
      </c>
      <c r="X120" s="289"/>
      <c r="Y120" s="382"/>
      <c r="Z120" s="383"/>
      <c r="AA120" s="383"/>
      <c r="AB120" s="383"/>
      <c r="AC120" s="384"/>
      <c r="AD120" s="122"/>
      <c r="AE120" s="382"/>
      <c r="AF120" s="383"/>
      <c r="AG120" s="383"/>
      <c r="AH120" s="383"/>
      <c r="AI120" s="20"/>
      <c r="AJ120" s="436"/>
      <c r="AK120" s="386"/>
      <c r="AL120" s="378"/>
      <c r="AM120" s="378"/>
      <c r="AN120" s="378"/>
      <c r="AO120" s="289"/>
      <c r="AP120" s="347"/>
      <c r="AQ120" s="347"/>
      <c r="AR120" s="373"/>
      <c r="AS120" s="389"/>
      <c r="AT120" s="386"/>
      <c r="AU120" s="386"/>
      <c r="AV120" s="20"/>
      <c r="AW120" s="518">
        <f>((AC119+AC120)/W120)*100</f>
        <v>76.717948717948715</v>
      </c>
      <c r="AX120" s="378"/>
      <c r="AY120" s="378"/>
      <c r="AZ120" s="378"/>
      <c r="BA120" s="289"/>
      <c r="BB120" s="375"/>
      <c r="BC120" s="2"/>
      <c r="BD120" s="2"/>
    </row>
    <row r="121" spans="2:56" ht="15.75" thickBot="1"/>
    <row r="122" spans="2:56" ht="16.5" thickBot="1">
      <c r="B122" s="17">
        <v>41445</v>
      </c>
      <c r="C122" s="15" t="s">
        <v>1</v>
      </c>
      <c r="D122" s="19">
        <v>7.5</v>
      </c>
      <c r="E122" s="6"/>
      <c r="F122" s="363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f>SUM(F122:J122)</f>
        <v>0</v>
      </c>
      <c r="L122" s="6"/>
      <c r="M122" s="363">
        <v>2.5</v>
      </c>
      <c r="N122" s="19">
        <v>0</v>
      </c>
      <c r="O122" s="6"/>
      <c r="P122" s="376">
        <f>D122-(M122+N122)</f>
        <v>5</v>
      </c>
      <c r="Q122" s="6"/>
      <c r="R122" s="375" t="s">
        <v>111</v>
      </c>
      <c r="S122" s="213">
        <v>0.11899999999999999</v>
      </c>
      <c r="T122" s="213">
        <v>0.122</v>
      </c>
      <c r="U122" s="23">
        <f>S122+T122</f>
        <v>0.24099999999999999</v>
      </c>
      <c r="V122" s="223">
        <v>75</v>
      </c>
      <c r="W122" s="91">
        <f>P122*V122</f>
        <v>375</v>
      </c>
      <c r="X122" s="6"/>
      <c r="Y122" s="379">
        <v>396</v>
      </c>
      <c r="Z122" s="380">
        <v>396</v>
      </c>
      <c r="AA122" s="380">
        <v>0</v>
      </c>
      <c r="AB122" s="380"/>
      <c r="AC122" s="381">
        <v>396</v>
      </c>
      <c r="AD122" s="197">
        <v>350</v>
      </c>
      <c r="AE122" s="379">
        <v>4</v>
      </c>
      <c r="AF122" s="380">
        <v>4</v>
      </c>
      <c r="AG122" s="380">
        <v>0</v>
      </c>
      <c r="AH122" s="380">
        <v>22</v>
      </c>
      <c r="AI122" s="5"/>
      <c r="AJ122" s="57">
        <f>AC122*U122</f>
        <v>95.435999999999993</v>
      </c>
      <c r="AK122" s="171">
        <v>1.2</v>
      </c>
      <c r="AL122" s="19">
        <v>4.0999999999999996</v>
      </c>
      <c r="AM122" s="19">
        <v>0</v>
      </c>
      <c r="AN122" s="91">
        <f>AK122+AM122</f>
        <v>1.2</v>
      </c>
      <c r="AO122" s="338" t="e">
        <f>#REF!</f>
        <v>#REF!</v>
      </c>
      <c r="AP122" s="11">
        <v>0</v>
      </c>
      <c r="AQ122" s="11">
        <v>10</v>
      </c>
      <c r="AR122" s="387">
        <f>100- ((AP122+AQ122)/(AC122*2))*100</f>
        <v>98.737373737373744</v>
      </c>
      <c r="AS122" s="388">
        <f>AU119</f>
        <v>216.25499999999994</v>
      </c>
      <c r="AT122" s="172">
        <f>AJ122+AK122+AL122+AM122</f>
        <v>100.73599999999999</v>
      </c>
      <c r="AU122" s="172">
        <f>AS122-AT122</f>
        <v>115.51899999999995</v>
      </c>
      <c r="AV122" s="5"/>
      <c r="AW122" s="57">
        <f>(AC122/W122)*100</f>
        <v>105.60000000000001</v>
      </c>
      <c r="AX122" s="19" t="s">
        <v>59</v>
      </c>
      <c r="AY122" s="91">
        <f>(AK122/(AJ122+AK122))*100</f>
        <v>1.2417732522041476</v>
      </c>
      <c r="AZ122" s="19">
        <f>(AN122/AJ122)*100</f>
        <v>1.2573871495033322</v>
      </c>
      <c r="BA122" s="6"/>
      <c r="BB122" s="363" t="s">
        <v>97</v>
      </c>
      <c r="BC122" s="19" t="s">
        <v>76</v>
      </c>
      <c r="BD122" s="19" t="s">
        <v>76</v>
      </c>
    </row>
    <row r="123" spans="2:56" ht="15.75">
      <c r="B123" s="374" t="s">
        <v>153</v>
      </c>
      <c r="C123" s="2"/>
      <c r="D123" s="2"/>
      <c r="E123" s="6"/>
      <c r="F123" s="375"/>
      <c r="G123" s="2"/>
      <c r="H123" s="2"/>
      <c r="I123" s="2"/>
      <c r="J123" s="2"/>
      <c r="K123" s="2"/>
      <c r="L123" s="6"/>
      <c r="M123" s="375"/>
      <c r="N123" s="2"/>
      <c r="O123" s="6"/>
      <c r="P123" s="520">
        <f>D122-M122-N122-K122</f>
        <v>5</v>
      </c>
      <c r="Q123" s="6"/>
      <c r="R123" s="375"/>
      <c r="S123" s="213"/>
      <c r="T123" s="213"/>
      <c r="U123" s="23"/>
      <c r="V123" s="223"/>
      <c r="W123" s="517">
        <f>(P122-K122)*V122</f>
        <v>375</v>
      </c>
      <c r="X123" s="289"/>
      <c r="Y123" s="382"/>
      <c r="Z123" s="383"/>
      <c r="AA123" s="383"/>
      <c r="AB123" s="383"/>
      <c r="AC123" s="384"/>
      <c r="AD123" s="122"/>
      <c r="AE123" s="382"/>
      <c r="AF123" s="383"/>
      <c r="AG123" s="383"/>
      <c r="AH123" s="383"/>
      <c r="AI123" s="20"/>
      <c r="AJ123" s="436"/>
      <c r="AK123" s="386"/>
      <c r="AL123" s="378"/>
      <c r="AM123" s="378"/>
      <c r="AN123" s="378"/>
      <c r="AO123" s="289"/>
      <c r="AP123" s="347"/>
      <c r="AQ123" s="347"/>
      <c r="AR123" s="373"/>
      <c r="AS123" s="389"/>
      <c r="AT123" s="386"/>
      <c r="AU123" s="386"/>
      <c r="AV123" s="20"/>
      <c r="AW123" s="518">
        <f>((AC122+AC123)/W123)*100</f>
        <v>105.60000000000001</v>
      </c>
      <c r="AX123" s="378"/>
      <c r="AY123" s="378"/>
      <c r="AZ123" s="378"/>
      <c r="BA123" s="289"/>
      <c r="BB123" s="375"/>
      <c r="BC123" s="2"/>
      <c r="BD123" s="2"/>
    </row>
    <row r="124" spans="2:56" ht="15.75" thickBot="1"/>
    <row r="125" spans="2:56" ht="16.5" thickBot="1">
      <c r="B125" s="17">
        <v>41446</v>
      </c>
      <c r="C125" s="15" t="s">
        <v>0</v>
      </c>
      <c r="D125" s="19">
        <v>8</v>
      </c>
      <c r="E125" s="6"/>
      <c r="F125" s="363">
        <v>1</v>
      </c>
      <c r="G125" s="19">
        <v>0</v>
      </c>
      <c r="H125" s="19">
        <v>0</v>
      </c>
      <c r="I125" s="19">
        <v>0</v>
      </c>
      <c r="J125" s="19">
        <v>0</v>
      </c>
      <c r="K125" s="19">
        <f>SUM(F125:J125)</f>
        <v>1</v>
      </c>
      <c r="L125" s="6"/>
      <c r="M125" s="363">
        <v>0</v>
      </c>
      <c r="N125" s="19">
        <v>0</v>
      </c>
      <c r="O125" s="6"/>
      <c r="P125" s="376">
        <f>D125-(M125+N125)</f>
        <v>8</v>
      </c>
      <c r="Q125" s="6"/>
      <c r="R125" s="375" t="s">
        <v>111</v>
      </c>
      <c r="S125" s="213">
        <v>0.121</v>
      </c>
      <c r="T125" s="213">
        <v>0.124</v>
      </c>
      <c r="U125" s="23">
        <f>S125+T125</f>
        <v>0.245</v>
      </c>
      <c r="V125" s="223">
        <v>75</v>
      </c>
      <c r="W125" s="91">
        <f>P125*V125</f>
        <v>600</v>
      </c>
      <c r="X125" s="6"/>
      <c r="Y125" s="379">
        <v>330</v>
      </c>
      <c r="Z125" s="380">
        <v>330</v>
      </c>
      <c r="AA125" s="380">
        <v>0</v>
      </c>
      <c r="AB125" s="380"/>
      <c r="AC125" s="381">
        <v>330</v>
      </c>
      <c r="AD125" s="197"/>
      <c r="AE125" s="379">
        <v>8</v>
      </c>
      <c r="AF125" s="380">
        <v>8</v>
      </c>
      <c r="AG125" s="380">
        <v>0</v>
      </c>
      <c r="AH125" s="380">
        <v>8</v>
      </c>
      <c r="AI125" s="5"/>
      <c r="AJ125" s="57">
        <f>AC125*U125</f>
        <v>80.849999999999994</v>
      </c>
      <c r="AK125" s="171">
        <v>2</v>
      </c>
      <c r="AL125" s="19">
        <v>3</v>
      </c>
      <c r="AM125" s="19">
        <v>0</v>
      </c>
      <c r="AN125" s="91">
        <f>AK125+AM125</f>
        <v>2</v>
      </c>
      <c r="AO125" s="338" t="e">
        <f>#REF!</f>
        <v>#REF!</v>
      </c>
      <c r="AP125" s="11">
        <v>0</v>
      </c>
      <c r="AQ125" s="11">
        <v>10</v>
      </c>
      <c r="AR125" s="387">
        <f>100- ((AP125+AQ125)/(AC125*2))*100</f>
        <v>98.484848484848484</v>
      </c>
      <c r="AS125" s="388">
        <f>AU122</f>
        <v>115.51899999999995</v>
      </c>
      <c r="AT125" s="172">
        <f>AJ125+AK125+AL125+AM125</f>
        <v>85.85</v>
      </c>
      <c r="AU125" s="172">
        <f>AS125-AT125</f>
        <v>29.668999999999954</v>
      </c>
      <c r="AV125" s="5"/>
      <c r="AW125" s="57">
        <f>(AC125/W125)*100</f>
        <v>55.000000000000007</v>
      </c>
      <c r="AX125" s="19" t="s">
        <v>59</v>
      </c>
      <c r="AY125" s="91">
        <f>(AK125/(AJ125+AK125))*100</f>
        <v>2.4140012070006036</v>
      </c>
      <c r="AZ125" s="19">
        <f>(AN125/AJ125)*100</f>
        <v>2.4737167594310452</v>
      </c>
      <c r="BA125" s="6"/>
      <c r="BB125" s="363" t="s">
        <v>76</v>
      </c>
      <c r="BC125" s="19" t="s">
        <v>76</v>
      </c>
      <c r="BD125" s="19" t="s">
        <v>97</v>
      </c>
    </row>
    <row r="126" spans="2:56" ht="15.75">
      <c r="B126" s="374" t="s">
        <v>137</v>
      </c>
      <c r="C126" s="2"/>
      <c r="D126" s="2"/>
      <c r="E126" s="6"/>
      <c r="F126" s="375"/>
      <c r="G126" s="2"/>
      <c r="H126" s="2"/>
      <c r="I126" s="2"/>
      <c r="J126" s="2"/>
      <c r="K126" s="2"/>
      <c r="L126" s="6"/>
      <c r="M126" s="375"/>
      <c r="N126" s="2">
        <v>0</v>
      </c>
      <c r="O126" s="6"/>
      <c r="P126" s="520">
        <f>D125-M125-N125-K125</f>
        <v>7</v>
      </c>
      <c r="Q126" s="6"/>
      <c r="R126" s="375"/>
      <c r="S126" s="213"/>
      <c r="T126" s="213"/>
      <c r="U126" s="23"/>
      <c r="V126" s="223"/>
      <c r="W126" s="517">
        <f>(P125-K125)*V125</f>
        <v>525</v>
      </c>
      <c r="X126" s="289"/>
      <c r="Y126" s="382"/>
      <c r="Z126" s="383"/>
      <c r="AA126" s="383"/>
      <c r="AB126" s="383"/>
      <c r="AC126" s="384"/>
      <c r="AD126" s="122"/>
      <c r="AE126" s="382"/>
      <c r="AF126" s="383"/>
      <c r="AG126" s="383"/>
      <c r="AH126" s="383"/>
      <c r="AI126" s="20"/>
      <c r="AJ126" s="436"/>
      <c r="AK126" s="386"/>
      <c r="AL126" s="378"/>
      <c r="AM126" s="378"/>
      <c r="AN126" s="378"/>
      <c r="AO126" s="289"/>
      <c r="AP126" s="347"/>
      <c r="AQ126" s="347"/>
      <c r="AR126" s="373"/>
      <c r="AS126" s="389"/>
      <c r="AT126" s="386"/>
      <c r="AU126" s="386"/>
      <c r="AV126" s="20"/>
      <c r="AW126" s="518">
        <f>((AC125+AC126)/W126)*100</f>
        <v>62.857142857142854</v>
      </c>
      <c r="AX126" s="378"/>
      <c r="AY126" s="378"/>
      <c r="AZ126" s="378"/>
      <c r="BA126" s="289"/>
      <c r="BB126" s="375"/>
      <c r="BC126" s="2"/>
      <c r="BD126" s="2"/>
    </row>
    <row r="127" spans="2:56" ht="15.75" thickBot="1"/>
    <row r="128" spans="2:56" ht="16.5" thickBot="1">
      <c r="B128" s="17">
        <v>41446</v>
      </c>
      <c r="C128" s="15" t="s">
        <v>1</v>
      </c>
      <c r="D128" s="19">
        <v>7.5</v>
      </c>
      <c r="E128" s="6"/>
      <c r="F128" s="363">
        <v>0</v>
      </c>
      <c r="G128" s="19">
        <v>0.5</v>
      </c>
      <c r="H128" s="19">
        <v>0</v>
      </c>
      <c r="I128" s="19">
        <v>0</v>
      </c>
      <c r="J128" s="19">
        <v>0</v>
      </c>
      <c r="K128" s="19">
        <f>SUM(F128:J128)</f>
        <v>0.5</v>
      </c>
      <c r="L128" s="6"/>
      <c r="M128" s="363">
        <v>2.5</v>
      </c>
      <c r="N128" s="19">
        <v>0</v>
      </c>
      <c r="O128" s="6"/>
      <c r="P128" s="376">
        <f>D128-(M128+N128)</f>
        <v>5</v>
      </c>
      <c r="Q128" s="6"/>
      <c r="R128" s="375" t="s">
        <v>111</v>
      </c>
      <c r="S128" s="213">
        <v>0.11899999999999999</v>
      </c>
      <c r="T128" s="213">
        <v>0.122</v>
      </c>
      <c r="U128" s="23">
        <f>S128+T128</f>
        <v>0.24099999999999999</v>
      </c>
      <c r="V128" s="223">
        <v>75</v>
      </c>
      <c r="W128" s="91">
        <f>P128*V128</f>
        <v>375</v>
      </c>
      <c r="X128" s="6"/>
      <c r="Y128" s="379">
        <v>396</v>
      </c>
      <c r="Z128" s="380">
        <v>396</v>
      </c>
      <c r="AA128" s="380">
        <v>0</v>
      </c>
      <c r="AB128" s="380"/>
      <c r="AC128" s="381">
        <v>396</v>
      </c>
      <c r="AD128" s="197">
        <v>350</v>
      </c>
      <c r="AE128" s="379">
        <v>5</v>
      </c>
      <c r="AF128" s="380">
        <v>5</v>
      </c>
      <c r="AG128" s="380">
        <v>0</v>
      </c>
      <c r="AH128" s="380">
        <v>5</v>
      </c>
      <c r="AI128" s="5"/>
      <c r="AJ128" s="57">
        <f>AC128*U128</f>
        <v>95.435999999999993</v>
      </c>
      <c r="AK128" s="171">
        <v>1.23</v>
      </c>
      <c r="AL128" s="19">
        <v>4.0999999999999996</v>
      </c>
      <c r="AM128" s="19">
        <v>0</v>
      </c>
      <c r="AN128" s="91">
        <f>AK128+AM128</f>
        <v>1.23</v>
      </c>
      <c r="AO128" s="338" t="e">
        <f>#REF!</f>
        <v>#REF!</v>
      </c>
      <c r="AP128" s="11">
        <v>0</v>
      </c>
      <c r="AQ128" s="11">
        <v>10</v>
      </c>
      <c r="AR128" s="387">
        <f>100- ((AP128+AQ128)/(AC128*2))*100</f>
        <v>98.737373737373744</v>
      </c>
      <c r="AS128" s="388">
        <f>AU125</f>
        <v>29.668999999999954</v>
      </c>
      <c r="AT128" s="172">
        <f>AJ128+AK128+AL128+AM128</f>
        <v>100.76599999999999</v>
      </c>
      <c r="AU128" s="172">
        <f>AS128-AT128</f>
        <v>-71.097000000000037</v>
      </c>
      <c r="AV128" s="5"/>
      <c r="AW128" s="57">
        <f>(AC128/W128)*100</f>
        <v>105.60000000000001</v>
      </c>
      <c r="AX128" s="19" t="s">
        <v>59</v>
      </c>
      <c r="AY128" s="91">
        <f>(AK128/(AJ128+AK128))*100</f>
        <v>1.2724225684315065</v>
      </c>
      <c r="AZ128" s="19">
        <f>(AN128/AJ128)*100</f>
        <v>1.2888218282409154</v>
      </c>
      <c r="BA128" s="6"/>
      <c r="BB128" s="363" t="s">
        <v>97</v>
      </c>
      <c r="BC128" s="19" t="s">
        <v>76</v>
      </c>
      <c r="BD128" s="19" t="s">
        <v>97</v>
      </c>
    </row>
    <row r="129" spans="2:56" ht="15.75">
      <c r="B129" s="374" t="s">
        <v>153</v>
      </c>
      <c r="C129" s="2"/>
      <c r="D129" s="2"/>
      <c r="E129" s="6"/>
      <c r="F129" s="375"/>
      <c r="G129" s="2"/>
      <c r="H129" s="2"/>
      <c r="I129" s="2"/>
      <c r="J129" s="2"/>
      <c r="K129" s="2"/>
      <c r="L129" s="6"/>
      <c r="M129" s="375"/>
      <c r="N129" s="2"/>
      <c r="O129" s="6"/>
      <c r="P129" s="520">
        <f>D128-M128-N128-K128</f>
        <v>4.5</v>
      </c>
      <c r="Q129" s="6"/>
      <c r="R129" s="375"/>
      <c r="S129" s="213"/>
      <c r="T129" s="213"/>
      <c r="U129" s="23"/>
      <c r="V129" s="223"/>
      <c r="W129" s="517">
        <f>(P128-K128)*V128</f>
        <v>337.5</v>
      </c>
      <c r="X129" s="289"/>
      <c r="Y129" s="382"/>
      <c r="Z129" s="383"/>
      <c r="AA129" s="383"/>
      <c r="AB129" s="383"/>
      <c r="AC129" s="384"/>
      <c r="AD129" s="122"/>
      <c r="AE129" s="382"/>
      <c r="AF129" s="383"/>
      <c r="AG129" s="383"/>
      <c r="AH129" s="383"/>
      <c r="AI129" s="20"/>
      <c r="AJ129" s="436"/>
      <c r="AK129" s="386"/>
      <c r="AL129" s="378"/>
      <c r="AM129" s="378"/>
      <c r="AN129" s="378"/>
      <c r="AO129" s="289"/>
      <c r="AP129" s="347"/>
      <c r="AQ129" s="347"/>
      <c r="AR129" s="373"/>
      <c r="AS129" s="389"/>
      <c r="AT129" s="386"/>
      <c r="AU129" s="386"/>
      <c r="AV129" s="20"/>
      <c r="AW129" s="518">
        <f>((AC128+AC129)/W129)*100</f>
        <v>117.33333333333333</v>
      </c>
      <c r="AX129" s="378"/>
      <c r="AY129" s="378"/>
      <c r="AZ129" s="378"/>
      <c r="BA129" s="289"/>
      <c r="BB129" s="375"/>
      <c r="BC129" s="2"/>
      <c r="BD129" s="2"/>
    </row>
    <row r="130" spans="2:56" ht="15.75" thickBot="1"/>
    <row r="131" spans="2:56">
      <c r="B131" s="57" t="s">
        <v>42</v>
      </c>
      <c r="C131" s="58" t="s">
        <v>2</v>
      </c>
      <c r="D131" s="59" t="s">
        <v>2</v>
      </c>
      <c r="E131" s="136"/>
      <c r="F131" s="718" t="s">
        <v>14</v>
      </c>
      <c r="G131" s="719"/>
      <c r="H131" s="719"/>
      <c r="I131" s="719"/>
      <c r="J131" s="719"/>
      <c r="K131" s="720"/>
      <c r="L131" s="19"/>
      <c r="M131" s="721" t="s">
        <v>43</v>
      </c>
      <c r="N131" s="722"/>
      <c r="O131" s="19"/>
      <c r="P131" s="91" t="s">
        <v>12</v>
      </c>
      <c r="Q131" s="136"/>
      <c r="R131" s="91" t="s">
        <v>24</v>
      </c>
      <c r="S131" s="718" t="s">
        <v>44</v>
      </c>
      <c r="T131" s="719"/>
      <c r="U131" s="720"/>
      <c r="V131" s="91" t="s">
        <v>39</v>
      </c>
      <c r="W131" s="137" t="s">
        <v>19</v>
      </c>
      <c r="X131" s="136" t="s">
        <v>10</v>
      </c>
      <c r="Y131" s="723" t="s">
        <v>15</v>
      </c>
      <c r="Z131" s="724"/>
      <c r="AA131" s="724"/>
      <c r="AB131" s="724"/>
      <c r="AC131" s="138" t="s">
        <v>19</v>
      </c>
      <c r="AD131" s="139"/>
      <c r="AE131" s="725" t="s">
        <v>55</v>
      </c>
      <c r="AF131" s="726"/>
      <c r="AG131" s="726"/>
      <c r="AH131" s="140" t="s">
        <v>57</v>
      </c>
      <c r="AI131" s="136"/>
      <c r="AJ131" s="141" t="s">
        <v>51</v>
      </c>
      <c r="AK131" s="142"/>
      <c r="AL131" s="143"/>
      <c r="AM131" s="144"/>
      <c r="AN131" s="91" t="s">
        <v>13</v>
      </c>
      <c r="AO131" s="136"/>
      <c r="AP131" s="743" t="s">
        <v>68</v>
      </c>
      <c r="AQ131" s="744"/>
      <c r="AR131" s="745"/>
      <c r="AS131" s="743" t="s">
        <v>52</v>
      </c>
      <c r="AT131" s="744"/>
      <c r="AU131" s="745"/>
      <c r="AV131" s="136"/>
      <c r="AW131" s="145" t="s">
        <v>32</v>
      </c>
      <c r="AX131" s="137" t="s">
        <v>32</v>
      </c>
      <c r="AY131" s="91" t="s">
        <v>29</v>
      </c>
      <c r="AZ131" s="91" t="s">
        <v>29</v>
      </c>
      <c r="BA131" s="136"/>
      <c r="BB131" s="19" t="s">
        <v>32</v>
      </c>
      <c r="BC131" s="19" t="s">
        <v>10</v>
      </c>
      <c r="BD131" s="146" t="s">
        <v>10</v>
      </c>
    </row>
    <row r="132" spans="2:56" ht="15.75" thickBot="1">
      <c r="B132" s="60" t="s">
        <v>10</v>
      </c>
      <c r="C132" s="49" t="s">
        <v>10</v>
      </c>
      <c r="D132" s="61" t="s">
        <v>12</v>
      </c>
      <c r="E132" s="5"/>
      <c r="F132" s="65" t="s">
        <v>4</v>
      </c>
      <c r="G132" s="65" t="s">
        <v>5</v>
      </c>
      <c r="H132" s="65" t="s">
        <v>6</v>
      </c>
      <c r="I132" s="65" t="s">
        <v>7</v>
      </c>
      <c r="J132" s="65" t="s">
        <v>9</v>
      </c>
      <c r="K132" s="65" t="s">
        <v>13</v>
      </c>
      <c r="L132" s="4"/>
      <c r="M132" s="67" t="s">
        <v>12</v>
      </c>
      <c r="N132" s="68" t="s">
        <v>46</v>
      </c>
      <c r="O132" s="3"/>
      <c r="P132" s="49" t="s">
        <v>3</v>
      </c>
      <c r="Q132" s="5"/>
      <c r="R132" s="49" t="s">
        <v>23</v>
      </c>
      <c r="S132" s="53" t="s">
        <v>16</v>
      </c>
      <c r="T132" s="49" t="s">
        <v>17</v>
      </c>
      <c r="U132" s="49" t="s">
        <v>45</v>
      </c>
      <c r="V132" s="49" t="s">
        <v>63</v>
      </c>
      <c r="W132" s="72" t="s">
        <v>21</v>
      </c>
      <c r="X132" s="5" t="s">
        <v>10</v>
      </c>
      <c r="Y132" s="713" t="s">
        <v>26</v>
      </c>
      <c r="Z132" s="714"/>
      <c r="AA132" s="714"/>
      <c r="AB132" s="715"/>
      <c r="AC132" s="39" t="s">
        <v>13</v>
      </c>
      <c r="AD132" s="8"/>
      <c r="AE132" s="716" t="s">
        <v>56</v>
      </c>
      <c r="AF132" s="717"/>
      <c r="AG132" s="717"/>
      <c r="AH132" s="82" t="s">
        <v>58</v>
      </c>
      <c r="AI132" s="5"/>
      <c r="AJ132" s="48" t="s">
        <v>33</v>
      </c>
      <c r="AK132" s="85" t="s">
        <v>27</v>
      </c>
      <c r="AL132" s="48" t="s">
        <v>35</v>
      </c>
      <c r="AM132" s="48" t="s">
        <v>36</v>
      </c>
      <c r="AN132" s="49" t="s">
        <v>40</v>
      </c>
      <c r="AO132" s="20"/>
      <c r="AP132" s="51"/>
      <c r="AQ132" s="52"/>
      <c r="AR132" s="53"/>
      <c r="AS132" s="51" t="s">
        <v>50</v>
      </c>
      <c r="AT132" s="336" t="s">
        <v>458</v>
      </c>
      <c r="AU132" s="53"/>
      <c r="AV132" s="5"/>
      <c r="AW132" s="76" t="s">
        <v>19</v>
      </c>
      <c r="AX132" s="72" t="s">
        <v>19</v>
      </c>
      <c r="AY132" s="49" t="s">
        <v>37</v>
      </c>
      <c r="AZ132" s="49" t="s">
        <v>38</v>
      </c>
      <c r="BA132" s="5"/>
      <c r="BB132" s="4" t="s">
        <v>19</v>
      </c>
      <c r="BC132" s="4" t="s">
        <v>37</v>
      </c>
      <c r="BD132" s="147" t="s">
        <v>38</v>
      </c>
    </row>
    <row r="133" spans="2:56" ht="15" customHeight="1" thickBot="1">
      <c r="B133" s="62"/>
      <c r="C133" s="63"/>
      <c r="D133" s="64" t="s">
        <v>10</v>
      </c>
      <c r="E133" s="111"/>
      <c r="F133" s="148"/>
      <c r="G133" s="148"/>
      <c r="H133" s="148"/>
      <c r="I133" s="148" t="s">
        <v>8</v>
      </c>
      <c r="J133" s="148"/>
      <c r="K133" s="148"/>
      <c r="L133" s="16"/>
      <c r="M133" s="104" t="s">
        <v>20</v>
      </c>
      <c r="N133" s="148" t="s">
        <v>11</v>
      </c>
      <c r="O133" s="16"/>
      <c r="P133" s="63" t="s">
        <v>10</v>
      </c>
      <c r="Q133" s="111"/>
      <c r="R133" s="63"/>
      <c r="S133" s="149"/>
      <c r="T133" s="63"/>
      <c r="U133" s="63"/>
      <c r="V133" s="63" t="s">
        <v>18</v>
      </c>
      <c r="W133" s="150" t="s">
        <v>22</v>
      </c>
      <c r="X133" s="111"/>
      <c r="Y133" s="151" t="s">
        <v>16</v>
      </c>
      <c r="Z133" s="151" t="s">
        <v>17</v>
      </c>
      <c r="AA133" s="152" t="s">
        <v>25</v>
      </c>
      <c r="AB133" s="79" t="s">
        <v>28</v>
      </c>
      <c r="AC133" s="153"/>
      <c r="AD133" s="111"/>
      <c r="AE133" s="154" t="s">
        <v>16</v>
      </c>
      <c r="AF133" s="155" t="s">
        <v>17</v>
      </c>
      <c r="AG133" s="80" t="s">
        <v>28</v>
      </c>
      <c r="AH133" s="81" t="s">
        <v>28</v>
      </c>
      <c r="AI133" s="156"/>
      <c r="AJ133" s="63" t="s">
        <v>34</v>
      </c>
      <c r="AK133" s="157" t="s">
        <v>34</v>
      </c>
      <c r="AL133" s="63" t="s">
        <v>34</v>
      </c>
      <c r="AM133" s="63" t="s">
        <v>34</v>
      </c>
      <c r="AN133" s="63" t="s">
        <v>34</v>
      </c>
      <c r="AO133" s="111"/>
      <c r="AP133" s="158" t="s">
        <v>70</v>
      </c>
      <c r="AQ133" s="159" t="s">
        <v>69</v>
      </c>
      <c r="AR133" s="160" t="s">
        <v>71</v>
      </c>
      <c r="AS133" s="161" t="s">
        <v>48</v>
      </c>
      <c r="AT133" s="159" t="s">
        <v>47</v>
      </c>
      <c r="AU133" s="160" t="s">
        <v>49</v>
      </c>
      <c r="AV133" s="111"/>
      <c r="AW133" s="162" t="s">
        <v>29</v>
      </c>
      <c r="AX133" s="150" t="s">
        <v>29</v>
      </c>
      <c r="AY133" s="63"/>
      <c r="AZ133" s="63"/>
      <c r="BA133" s="111"/>
      <c r="BB133" s="163">
        <v>1</v>
      </c>
      <c r="BC133" s="164">
        <v>0</v>
      </c>
      <c r="BD133" s="115" t="s">
        <v>41</v>
      </c>
    </row>
    <row r="134" spans="2:56" ht="16.5" thickBot="1">
      <c r="B134" s="17">
        <v>41447</v>
      </c>
      <c r="C134" s="15" t="s">
        <v>0</v>
      </c>
      <c r="D134" s="19">
        <v>8</v>
      </c>
      <c r="E134" s="6"/>
      <c r="F134" s="363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f>SUM(F134:J134)</f>
        <v>0</v>
      </c>
      <c r="L134" s="6"/>
      <c r="M134" s="363">
        <v>0</v>
      </c>
      <c r="N134" s="19">
        <v>2</v>
      </c>
      <c r="O134" s="6"/>
      <c r="P134" s="376">
        <f>D134-(M134+N134)</f>
        <v>6</v>
      </c>
      <c r="Q134" s="6"/>
      <c r="R134" s="375" t="s">
        <v>463</v>
      </c>
      <c r="S134" s="213">
        <v>0.127</v>
      </c>
      <c r="T134" s="213">
        <v>0.127</v>
      </c>
      <c r="U134" s="23">
        <f>S134+T134</f>
        <v>0.254</v>
      </c>
      <c r="V134" s="223">
        <v>80</v>
      </c>
      <c r="W134" s="91">
        <f>P134*V134</f>
        <v>480</v>
      </c>
      <c r="X134" s="6"/>
      <c r="Y134" s="379">
        <v>330</v>
      </c>
      <c r="Z134" s="380">
        <v>330</v>
      </c>
      <c r="AA134" s="380">
        <v>0</v>
      </c>
      <c r="AB134" s="380"/>
      <c r="AC134" s="381">
        <v>330</v>
      </c>
      <c r="AD134" s="197"/>
      <c r="AE134" s="379">
        <v>8</v>
      </c>
      <c r="AF134" s="380">
        <v>8</v>
      </c>
      <c r="AG134" s="380">
        <v>0</v>
      </c>
      <c r="AH134" s="380">
        <v>8</v>
      </c>
      <c r="AI134" s="5"/>
      <c r="AJ134" s="57">
        <f>AC134*U134</f>
        <v>83.820000000000007</v>
      </c>
      <c r="AK134" s="171">
        <v>2</v>
      </c>
      <c r="AL134" s="19">
        <v>3</v>
      </c>
      <c r="AM134" s="19">
        <v>0</v>
      </c>
      <c r="AN134" s="91">
        <f>AK134+AM134</f>
        <v>2</v>
      </c>
      <c r="AO134" s="338" t="e">
        <f>#REF!</f>
        <v>#REF!</v>
      </c>
      <c r="AP134" s="11">
        <v>0</v>
      </c>
      <c r="AQ134" s="11">
        <v>10</v>
      </c>
      <c r="AR134" s="387">
        <f>100- ((AP134+AQ134)/(AC134*2))*100</f>
        <v>98.484848484848484</v>
      </c>
      <c r="AS134" s="388">
        <v>681</v>
      </c>
      <c r="AT134" s="172">
        <f>AJ134+AK134+AL134+AM134</f>
        <v>88.820000000000007</v>
      </c>
      <c r="AU134" s="172">
        <f>AS134-AT134</f>
        <v>592.17999999999995</v>
      </c>
      <c r="AV134" s="5"/>
      <c r="AW134" s="57">
        <f>(AC134/W134)*100</f>
        <v>68.75</v>
      </c>
      <c r="AX134" s="19" t="s">
        <v>59</v>
      </c>
      <c r="AY134" s="91">
        <f>(AK134/(AJ134+AK134))*100</f>
        <v>2.3304591004427873</v>
      </c>
      <c r="AZ134" s="19">
        <f>(AN134/AJ134)*100</f>
        <v>2.3860653781913621</v>
      </c>
      <c r="BA134" s="6"/>
      <c r="BB134" s="363" t="s">
        <v>76</v>
      </c>
      <c r="BC134" s="19" t="s">
        <v>76</v>
      </c>
      <c r="BD134" s="19" t="s">
        <v>97</v>
      </c>
    </row>
    <row r="135" spans="2:56" ht="15.75">
      <c r="B135" s="374" t="s">
        <v>137</v>
      </c>
      <c r="C135" s="2"/>
      <c r="D135" s="2"/>
      <c r="E135" s="6"/>
      <c r="F135" s="375"/>
      <c r="G135" s="2"/>
      <c r="H135" s="2"/>
      <c r="I135" s="2"/>
      <c r="J135" s="2"/>
      <c r="K135" s="2"/>
      <c r="L135" s="6"/>
      <c r="M135" s="375"/>
      <c r="N135" s="2">
        <v>0</v>
      </c>
      <c r="O135" s="6"/>
      <c r="P135" s="520">
        <f>D134-M134-N134-K134</f>
        <v>6</v>
      </c>
      <c r="Q135" s="6"/>
      <c r="R135" s="375"/>
      <c r="S135" s="213"/>
      <c r="T135" s="213"/>
      <c r="U135" s="23"/>
      <c r="V135" s="223"/>
      <c r="W135" s="517">
        <f>(P134-K134)*V134</f>
        <v>480</v>
      </c>
      <c r="X135" s="289"/>
      <c r="Y135" s="382"/>
      <c r="Z135" s="383"/>
      <c r="AA135" s="383"/>
      <c r="AB135" s="383"/>
      <c r="AC135" s="384"/>
      <c r="AD135" s="122"/>
      <c r="AE135" s="382"/>
      <c r="AF135" s="383"/>
      <c r="AG135" s="383"/>
      <c r="AH135" s="383"/>
      <c r="AI135" s="20"/>
      <c r="AJ135" s="436"/>
      <c r="AK135" s="386"/>
      <c r="AL135" s="378"/>
      <c r="AM135" s="378"/>
      <c r="AN135" s="378"/>
      <c r="AO135" s="289"/>
      <c r="AP135" s="347"/>
      <c r="AQ135" s="347"/>
      <c r="AR135" s="373"/>
      <c r="AS135" s="389"/>
      <c r="AT135" s="386"/>
      <c r="AU135" s="386"/>
      <c r="AV135" s="20"/>
      <c r="AW135" s="518">
        <f>((AC134+AC135)/W135)*100</f>
        <v>68.75</v>
      </c>
      <c r="AX135" s="378"/>
      <c r="AY135" s="378"/>
      <c r="AZ135" s="378"/>
      <c r="BA135" s="289"/>
      <c r="BB135" s="375"/>
      <c r="BC135" s="2"/>
      <c r="BD135" s="2"/>
    </row>
    <row r="136" spans="2:56" ht="15.75" thickBot="1"/>
    <row r="137" spans="2:56" ht="16.5" thickBot="1">
      <c r="B137" s="17">
        <v>41449</v>
      </c>
      <c r="C137" s="15" t="s">
        <v>0</v>
      </c>
      <c r="D137" s="19">
        <v>8</v>
      </c>
      <c r="E137" s="6"/>
      <c r="F137" s="363">
        <v>0.16</v>
      </c>
      <c r="G137" s="19">
        <v>0</v>
      </c>
      <c r="H137" s="19">
        <v>0.6</v>
      </c>
      <c r="I137" s="19">
        <v>0</v>
      </c>
      <c r="J137" s="19">
        <v>0</v>
      </c>
      <c r="K137" s="19">
        <f>SUM(F137:J137)</f>
        <v>0.76</v>
      </c>
      <c r="L137" s="6"/>
      <c r="M137" s="363">
        <v>0</v>
      </c>
      <c r="N137" s="19">
        <v>0</v>
      </c>
      <c r="O137" s="6"/>
      <c r="P137" s="376">
        <f>D137-(M137+N137)</f>
        <v>8</v>
      </c>
      <c r="Q137" s="6"/>
      <c r="R137" s="375" t="s">
        <v>463</v>
      </c>
      <c r="S137" s="213">
        <v>0.127</v>
      </c>
      <c r="T137" s="213">
        <v>0.1278</v>
      </c>
      <c r="U137" s="23">
        <f>S137+T137</f>
        <v>0.25480000000000003</v>
      </c>
      <c r="V137" s="223">
        <v>80</v>
      </c>
      <c r="W137" s="91">
        <f>P137*V137</f>
        <v>640</v>
      </c>
      <c r="X137" s="6"/>
      <c r="Y137" s="379">
        <v>560</v>
      </c>
      <c r="Z137" s="380">
        <v>560</v>
      </c>
      <c r="AA137" s="380">
        <v>0</v>
      </c>
      <c r="AB137" s="380"/>
      <c r="AC137" s="381">
        <v>560</v>
      </c>
      <c r="AD137" s="197"/>
      <c r="AE137" s="379">
        <v>10</v>
      </c>
      <c r="AF137" s="380">
        <v>9</v>
      </c>
      <c r="AG137" s="380">
        <v>0</v>
      </c>
      <c r="AH137" s="380">
        <v>10</v>
      </c>
      <c r="AI137" s="5"/>
      <c r="AJ137" s="57">
        <f>AC137*U137</f>
        <v>142.68800000000002</v>
      </c>
      <c r="AK137" s="171">
        <v>2.4300000000000002</v>
      </c>
      <c r="AL137" s="19">
        <v>5.57</v>
      </c>
      <c r="AM137" s="19">
        <v>0</v>
      </c>
      <c r="AN137" s="91">
        <f>AK137+AM137</f>
        <v>2.4300000000000002</v>
      </c>
      <c r="AO137" s="338" t="e">
        <f>#REF!</f>
        <v>#REF!</v>
      </c>
      <c r="AP137" s="11">
        <v>0</v>
      </c>
      <c r="AQ137" s="11">
        <v>10</v>
      </c>
      <c r="AR137" s="387">
        <f>100- ((AP137+AQ137)/(AC137*2))*100</f>
        <v>99.107142857142861</v>
      </c>
      <c r="AS137" s="388">
        <f>AU134</f>
        <v>592.17999999999995</v>
      </c>
      <c r="AT137" s="172">
        <f>AJ137+AK137+AL137+AM137</f>
        <v>150.68800000000002</v>
      </c>
      <c r="AU137" s="172">
        <f>AS137-AT137</f>
        <v>441.49199999999996</v>
      </c>
      <c r="AV137" s="5"/>
      <c r="AW137" s="57">
        <f>(AC137/W137)*100</f>
        <v>87.5</v>
      </c>
      <c r="AX137" s="19" t="s">
        <v>59</v>
      </c>
      <c r="AY137" s="91">
        <f>(AK137/(AJ137+AK137))*100</f>
        <v>1.6744993729241029</v>
      </c>
      <c r="AZ137" s="19">
        <f>(AN137/AJ137)*100</f>
        <v>1.7030163713837181</v>
      </c>
      <c r="BA137" s="6"/>
      <c r="BB137" s="363" t="s">
        <v>76</v>
      </c>
      <c r="BC137" s="19" t="s">
        <v>76</v>
      </c>
      <c r="BD137" s="19" t="s">
        <v>97</v>
      </c>
    </row>
    <row r="138" spans="2:56" ht="15.75">
      <c r="B138" s="374" t="s">
        <v>187</v>
      </c>
      <c r="C138" s="2"/>
      <c r="D138" s="2"/>
      <c r="E138" s="6"/>
      <c r="F138" s="375"/>
      <c r="G138" s="2"/>
      <c r="H138" s="2"/>
      <c r="I138" s="2"/>
      <c r="J138" s="2"/>
      <c r="K138" s="2"/>
      <c r="L138" s="6"/>
      <c r="M138" s="375"/>
      <c r="N138" s="2">
        <v>0</v>
      </c>
      <c r="O138" s="6"/>
      <c r="P138" s="520">
        <f>D137-M137-N137-K137</f>
        <v>7.24</v>
      </c>
      <c r="Q138" s="6"/>
      <c r="R138" s="375"/>
      <c r="S138" s="213"/>
      <c r="T138" s="213"/>
      <c r="U138" s="23"/>
      <c r="V138" s="223"/>
      <c r="W138" s="517">
        <f>(P137-K137)*V137</f>
        <v>579.20000000000005</v>
      </c>
      <c r="X138" s="289"/>
      <c r="Y138" s="382"/>
      <c r="Z138" s="383"/>
      <c r="AA138" s="383"/>
      <c r="AB138" s="383"/>
      <c r="AC138" s="384"/>
      <c r="AD138" s="122"/>
      <c r="AE138" s="382"/>
      <c r="AF138" s="383"/>
      <c r="AG138" s="383"/>
      <c r="AH138" s="383"/>
      <c r="AI138" s="20"/>
      <c r="AJ138" s="436"/>
      <c r="AK138" s="386"/>
      <c r="AL138" s="378"/>
      <c r="AM138" s="378"/>
      <c r="AN138" s="378"/>
      <c r="AO138" s="289"/>
      <c r="AP138" s="347"/>
      <c r="AQ138" s="347"/>
      <c r="AR138" s="373"/>
      <c r="AS138" s="389"/>
      <c r="AT138" s="386"/>
      <c r="AU138" s="386"/>
      <c r="AV138" s="20"/>
      <c r="AW138" s="518">
        <f>((AC137+AC138)/W138)*100</f>
        <v>96.685082872928177</v>
      </c>
      <c r="AX138" s="378"/>
      <c r="AY138" s="378"/>
      <c r="AZ138" s="378"/>
      <c r="BA138" s="289"/>
      <c r="BB138" s="375"/>
      <c r="BC138" s="2"/>
      <c r="BD138" s="2"/>
    </row>
    <row r="139" spans="2:56" ht="15.75" thickBot="1"/>
    <row r="140" spans="2:56" ht="16.5" thickBot="1">
      <c r="B140" s="17">
        <v>41449</v>
      </c>
      <c r="C140" s="15" t="s">
        <v>1</v>
      </c>
      <c r="D140" s="19">
        <v>7.5</v>
      </c>
      <c r="E140" s="6"/>
      <c r="F140" s="363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f>SUM(F140:J140)</f>
        <v>0</v>
      </c>
      <c r="L140" s="6"/>
      <c r="M140" s="363">
        <v>2.5</v>
      </c>
      <c r="N140" s="19">
        <v>0</v>
      </c>
      <c r="O140" s="6"/>
      <c r="P140" s="376">
        <f>D140-(M140+N140)</f>
        <v>5</v>
      </c>
      <c r="Q140" s="6"/>
      <c r="R140" s="375" t="s">
        <v>463</v>
      </c>
      <c r="S140" s="213">
        <v>0.126</v>
      </c>
      <c r="T140" s="213">
        <v>0.1278</v>
      </c>
      <c r="U140" s="23">
        <f>S140+T140</f>
        <v>0.25380000000000003</v>
      </c>
      <c r="V140" s="223">
        <v>80</v>
      </c>
      <c r="W140" s="91">
        <f>P140*V140</f>
        <v>400</v>
      </c>
      <c r="X140" s="6"/>
      <c r="Y140" s="379">
        <v>306</v>
      </c>
      <c r="Z140" s="380">
        <v>306</v>
      </c>
      <c r="AA140" s="380">
        <v>0</v>
      </c>
      <c r="AB140" s="380"/>
      <c r="AC140" s="381">
        <v>360</v>
      </c>
      <c r="AD140" s="197"/>
      <c r="AE140" s="379">
        <v>15</v>
      </c>
      <c r="AF140" s="380">
        <v>16</v>
      </c>
      <c r="AG140" s="380">
        <v>0</v>
      </c>
      <c r="AH140" s="380">
        <v>15</v>
      </c>
      <c r="AI140" s="5"/>
      <c r="AJ140" s="57">
        <f>AC140*U140</f>
        <v>91.368000000000009</v>
      </c>
      <c r="AK140" s="171">
        <v>4</v>
      </c>
      <c r="AL140" s="19">
        <v>3.3</v>
      </c>
      <c r="AM140" s="19">
        <v>0</v>
      </c>
      <c r="AN140" s="91">
        <f>AK140+AM140</f>
        <v>4</v>
      </c>
      <c r="AO140" s="338" t="e">
        <f>#REF!</f>
        <v>#REF!</v>
      </c>
      <c r="AP140" s="11">
        <v>0</v>
      </c>
      <c r="AQ140" s="11">
        <v>10</v>
      </c>
      <c r="AR140" s="387">
        <f>100- ((AP140+AQ140)/(AC140*2))*100</f>
        <v>98.611111111111114</v>
      </c>
      <c r="AS140" s="388">
        <f>AU137</f>
        <v>441.49199999999996</v>
      </c>
      <c r="AT140" s="172">
        <f>AJ140+AK140+AL140+AM140</f>
        <v>98.668000000000006</v>
      </c>
      <c r="AU140" s="172">
        <f>AS140-AT140</f>
        <v>342.82399999999996</v>
      </c>
      <c r="AV140" s="5"/>
      <c r="AW140" s="57">
        <f>(AC140/W140)*100</f>
        <v>90</v>
      </c>
      <c r="AX140" s="19" t="s">
        <v>59</v>
      </c>
      <c r="AY140" s="91">
        <f>(AK140/(AJ140+AK140))*100</f>
        <v>4.1942790034393083</v>
      </c>
      <c r="AZ140" s="19">
        <f>(AN140/AJ140)*100</f>
        <v>4.3779003589878291</v>
      </c>
      <c r="BA140" s="6"/>
      <c r="BB140" s="363" t="s">
        <v>76</v>
      </c>
      <c r="BC140" s="19" t="s">
        <v>76</v>
      </c>
      <c r="BD140" s="19" t="s">
        <v>97</v>
      </c>
    </row>
    <row r="141" spans="2:56" ht="15.75">
      <c r="B141" s="374" t="s">
        <v>137</v>
      </c>
      <c r="C141" s="2"/>
      <c r="D141" s="2"/>
      <c r="E141" s="6"/>
      <c r="F141" s="375"/>
      <c r="G141" s="2"/>
      <c r="H141" s="2"/>
      <c r="I141" s="2"/>
      <c r="J141" s="2"/>
      <c r="K141" s="2"/>
      <c r="L141" s="6"/>
      <c r="M141" s="375"/>
      <c r="N141" s="2">
        <v>0</v>
      </c>
      <c r="O141" s="6"/>
      <c r="P141" s="520">
        <f>D140-M140-N140-K140</f>
        <v>5</v>
      </c>
      <c r="Q141" s="6"/>
      <c r="R141" s="375"/>
      <c r="S141" s="213"/>
      <c r="T141" s="213"/>
      <c r="U141" s="23"/>
      <c r="V141" s="223"/>
      <c r="W141" s="517">
        <f>(P140-K140)*V140</f>
        <v>400</v>
      </c>
      <c r="X141" s="289"/>
      <c r="Y141" s="382"/>
      <c r="Z141" s="383"/>
      <c r="AA141" s="383"/>
      <c r="AB141" s="383"/>
      <c r="AC141" s="384"/>
      <c r="AD141" s="122"/>
      <c r="AE141" s="382"/>
      <c r="AF141" s="383"/>
      <c r="AG141" s="383"/>
      <c r="AH141" s="383"/>
      <c r="AI141" s="20"/>
      <c r="AJ141" s="436"/>
      <c r="AK141" s="386"/>
      <c r="AL141" s="378"/>
      <c r="AM141" s="378"/>
      <c r="AN141" s="378"/>
      <c r="AO141" s="289"/>
      <c r="AP141" s="347"/>
      <c r="AQ141" s="347"/>
      <c r="AR141" s="373"/>
      <c r="AS141" s="389"/>
      <c r="AT141" s="386"/>
      <c r="AU141" s="386"/>
      <c r="AV141" s="20"/>
      <c r="AW141" s="518">
        <f>((AC140+AC141)/W141)*100</f>
        <v>90</v>
      </c>
      <c r="AX141" s="378"/>
      <c r="AY141" s="378"/>
      <c r="AZ141" s="378"/>
      <c r="BA141" s="289"/>
      <c r="BB141" s="375"/>
      <c r="BC141" s="2"/>
      <c r="BD141" s="2"/>
    </row>
    <row r="142" spans="2:56" ht="15.75" thickBot="1"/>
    <row r="143" spans="2:56" ht="16.5" thickBot="1">
      <c r="B143" s="17">
        <v>41450</v>
      </c>
      <c r="C143" s="15" t="s">
        <v>0</v>
      </c>
      <c r="D143" s="19">
        <v>8</v>
      </c>
      <c r="E143" s="6"/>
      <c r="F143" s="363">
        <v>0</v>
      </c>
      <c r="G143" s="19">
        <v>0</v>
      </c>
      <c r="H143" s="19">
        <v>0.66</v>
      </c>
      <c r="I143" s="19">
        <v>0</v>
      </c>
      <c r="J143" s="19">
        <v>0</v>
      </c>
      <c r="K143" s="19">
        <f>SUM(F143:J143)</f>
        <v>0.66</v>
      </c>
      <c r="L143" s="6"/>
      <c r="M143" s="363">
        <v>0</v>
      </c>
      <c r="N143" s="19">
        <v>0</v>
      </c>
      <c r="O143" s="6"/>
      <c r="P143" s="376">
        <f>D143-(M143+N143)</f>
        <v>8</v>
      </c>
      <c r="Q143" s="6"/>
      <c r="R143" s="375" t="s">
        <v>463</v>
      </c>
      <c r="S143" s="213">
        <v>0.127</v>
      </c>
      <c r="T143" s="213">
        <v>0.127</v>
      </c>
      <c r="U143" s="23">
        <f>S143+T143</f>
        <v>0.254</v>
      </c>
      <c r="V143" s="223">
        <v>80</v>
      </c>
      <c r="W143" s="91">
        <f>P143*V143</f>
        <v>640</v>
      </c>
      <c r="X143" s="6"/>
      <c r="Y143" s="379">
        <v>576</v>
      </c>
      <c r="Z143" s="380">
        <v>576</v>
      </c>
      <c r="AA143" s="380">
        <v>0</v>
      </c>
      <c r="AB143" s="380"/>
      <c r="AC143" s="381">
        <v>576</v>
      </c>
      <c r="AD143" s="197"/>
      <c r="AE143" s="379">
        <v>10</v>
      </c>
      <c r="AF143" s="380">
        <v>9</v>
      </c>
      <c r="AG143" s="380">
        <v>0</v>
      </c>
      <c r="AH143" s="380">
        <v>19</v>
      </c>
      <c r="AI143" s="5"/>
      <c r="AJ143" s="57">
        <f>AC143*U143</f>
        <v>146.304</v>
      </c>
      <c r="AK143" s="171">
        <v>2.5099999999999998</v>
      </c>
      <c r="AL143" s="19">
        <v>8</v>
      </c>
      <c r="AM143" s="19">
        <v>0</v>
      </c>
      <c r="AN143" s="91">
        <f>AK143+AM143</f>
        <v>2.5099999999999998</v>
      </c>
      <c r="AO143" s="338" t="e">
        <f>#REF!</f>
        <v>#REF!</v>
      </c>
      <c r="AP143" s="11">
        <v>0</v>
      </c>
      <c r="AQ143" s="11">
        <v>10</v>
      </c>
      <c r="AR143" s="387">
        <f>100- ((AP143+AQ143)/(AC143*2))*100</f>
        <v>99.131944444444443</v>
      </c>
      <c r="AS143" s="388">
        <f>AU140</f>
        <v>342.82399999999996</v>
      </c>
      <c r="AT143" s="172">
        <f>AJ143+AK143+AL143+AM143</f>
        <v>156.81399999999999</v>
      </c>
      <c r="AU143" s="172">
        <f>AS143-AT143</f>
        <v>186.00999999999996</v>
      </c>
      <c r="AV143" s="5"/>
      <c r="AW143" s="57">
        <f>(AC143/W143)*100</f>
        <v>90</v>
      </c>
      <c r="AX143" s="19" t="s">
        <v>59</v>
      </c>
      <c r="AY143" s="91">
        <f>(AK143/(AJ143+AK143))*100</f>
        <v>1.6866692649885089</v>
      </c>
      <c r="AZ143" s="19">
        <f>(AN143/AJ143)*100</f>
        <v>1.7156058617672789</v>
      </c>
      <c r="BA143" s="6"/>
      <c r="BB143" s="363" t="s">
        <v>76</v>
      </c>
      <c r="BC143" s="19" t="s">
        <v>76</v>
      </c>
      <c r="BD143" s="19" t="s">
        <v>97</v>
      </c>
    </row>
    <row r="144" spans="2:56" ht="15.75">
      <c r="B144" s="374" t="s">
        <v>187</v>
      </c>
      <c r="C144" s="2"/>
      <c r="D144" s="2"/>
      <c r="E144" s="6"/>
      <c r="F144" s="375"/>
      <c r="G144" s="2"/>
      <c r="H144" s="2"/>
      <c r="I144" s="2"/>
      <c r="J144" s="2"/>
      <c r="K144" s="2"/>
      <c r="L144" s="6"/>
      <c r="M144" s="375"/>
      <c r="N144" s="2">
        <v>0</v>
      </c>
      <c r="O144" s="6"/>
      <c r="P144" s="520">
        <f>D143-M143-N143-K143</f>
        <v>7.34</v>
      </c>
      <c r="Q144" s="6"/>
      <c r="R144" s="375"/>
      <c r="S144" s="213"/>
      <c r="T144" s="213"/>
      <c r="U144" s="23"/>
      <c r="V144" s="223"/>
      <c r="W144" s="517">
        <f>(P143-K143)*V143</f>
        <v>587.20000000000005</v>
      </c>
      <c r="X144" s="289"/>
      <c r="Y144" s="382"/>
      <c r="Z144" s="383"/>
      <c r="AA144" s="383"/>
      <c r="AB144" s="383"/>
      <c r="AC144" s="384"/>
      <c r="AD144" s="122"/>
      <c r="AE144" s="382"/>
      <c r="AF144" s="383"/>
      <c r="AG144" s="383"/>
      <c r="AH144" s="383"/>
      <c r="AI144" s="20"/>
      <c r="AJ144" s="436"/>
      <c r="AK144" s="386"/>
      <c r="AL144" s="378"/>
      <c r="AM144" s="378"/>
      <c r="AN144" s="378"/>
      <c r="AO144" s="289"/>
      <c r="AP144" s="347"/>
      <c r="AQ144" s="347"/>
      <c r="AR144" s="373"/>
      <c r="AS144" s="389"/>
      <c r="AT144" s="386"/>
      <c r="AU144" s="386"/>
      <c r="AV144" s="20"/>
      <c r="AW144" s="518">
        <f>((AC143+AC144)/W144)*100</f>
        <v>98.092643051771105</v>
      </c>
      <c r="AX144" s="378"/>
      <c r="AY144" s="378"/>
      <c r="AZ144" s="378"/>
      <c r="BA144" s="289"/>
      <c r="BB144" s="375"/>
      <c r="BC144" s="2"/>
      <c r="BD144" s="2"/>
    </row>
    <row r="145" spans="2:56" ht="15.75" thickBot="1"/>
    <row r="146" spans="2:56" ht="16.5" thickBot="1">
      <c r="B146" s="17">
        <v>41450</v>
      </c>
      <c r="C146" s="15" t="s">
        <v>1</v>
      </c>
      <c r="D146" s="19">
        <v>7.5</v>
      </c>
      <c r="E146" s="6"/>
      <c r="F146" s="363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f>SUM(F146:J146)</f>
        <v>0</v>
      </c>
      <c r="L146" s="6"/>
      <c r="M146" s="363">
        <v>2.5</v>
      </c>
      <c r="N146" s="19">
        <v>0</v>
      </c>
      <c r="O146" s="6"/>
      <c r="P146" s="376">
        <f>D146-(M146+N146)</f>
        <v>5</v>
      </c>
      <c r="Q146" s="6"/>
      <c r="R146" s="375" t="s">
        <v>463</v>
      </c>
      <c r="S146" s="213">
        <v>0.128</v>
      </c>
      <c r="T146" s="213">
        <v>0.129</v>
      </c>
      <c r="U146" s="23">
        <f>S146+T146</f>
        <v>0.25700000000000001</v>
      </c>
      <c r="V146" s="223">
        <v>80</v>
      </c>
      <c r="W146" s="91">
        <f>P146*V146</f>
        <v>400</v>
      </c>
      <c r="X146" s="6"/>
      <c r="Y146" s="379">
        <v>416</v>
      </c>
      <c r="Z146" s="380">
        <v>416</v>
      </c>
      <c r="AA146" s="380">
        <v>0</v>
      </c>
      <c r="AB146" s="380"/>
      <c r="AC146" s="381">
        <v>416</v>
      </c>
      <c r="AD146" s="197"/>
      <c r="AE146" s="379">
        <v>15</v>
      </c>
      <c r="AF146" s="380">
        <v>16</v>
      </c>
      <c r="AG146" s="380">
        <v>0</v>
      </c>
      <c r="AH146" s="380">
        <v>31</v>
      </c>
      <c r="AI146" s="5"/>
      <c r="AJ146" s="57">
        <f>AC146*U146</f>
        <v>106.91200000000001</v>
      </c>
      <c r="AK146" s="171">
        <v>4</v>
      </c>
      <c r="AL146" s="19">
        <v>3.3</v>
      </c>
      <c r="AM146" s="19">
        <v>0</v>
      </c>
      <c r="AN146" s="91">
        <f>AK146+AM146</f>
        <v>4</v>
      </c>
      <c r="AO146" s="338" t="e">
        <f>#REF!</f>
        <v>#REF!</v>
      </c>
      <c r="AP146" s="11">
        <v>0</v>
      </c>
      <c r="AQ146" s="11">
        <v>10</v>
      </c>
      <c r="AR146" s="387">
        <f>100- ((AP146+AQ146)/(AC146*2))*100</f>
        <v>98.79807692307692</v>
      </c>
      <c r="AS146" s="388">
        <f>AU143</f>
        <v>186.00999999999996</v>
      </c>
      <c r="AT146" s="172">
        <f>AJ146+AK146+AL146+AM146</f>
        <v>114.212</v>
      </c>
      <c r="AU146" s="172">
        <f>AS146-AT146</f>
        <v>71.797999999999959</v>
      </c>
      <c r="AV146" s="5"/>
      <c r="AW146" s="57">
        <f>(AC146/W146)*100</f>
        <v>104</v>
      </c>
      <c r="AX146" s="19" t="s">
        <v>59</v>
      </c>
      <c r="AY146" s="91">
        <f>(AK146/(AJ146+AK146))*100</f>
        <v>3.606462781304097</v>
      </c>
      <c r="AZ146" s="19">
        <f>(AN146/AJ146)*100</f>
        <v>3.7413947919784496</v>
      </c>
      <c r="BA146" s="6"/>
      <c r="BB146" s="363" t="s">
        <v>75</v>
      </c>
      <c r="BC146" s="19" t="s">
        <v>76</v>
      </c>
      <c r="BD146" s="19" t="s">
        <v>97</v>
      </c>
    </row>
    <row r="147" spans="2:56" ht="15.75">
      <c r="B147" s="374" t="s">
        <v>137</v>
      </c>
      <c r="C147" s="2"/>
      <c r="D147" s="2"/>
      <c r="E147" s="6"/>
      <c r="F147" s="375"/>
      <c r="G147" s="2"/>
      <c r="H147" s="2"/>
      <c r="I147" s="2"/>
      <c r="J147" s="2"/>
      <c r="K147" s="2"/>
      <c r="L147" s="6"/>
      <c r="M147" s="375"/>
      <c r="N147" s="2">
        <v>0</v>
      </c>
      <c r="O147" s="6"/>
      <c r="P147" s="520">
        <f>D146-M146-N146-K146</f>
        <v>5</v>
      </c>
      <c r="Q147" s="6"/>
      <c r="R147" s="375"/>
      <c r="S147" s="213"/>
      <c r="T147" s="213"/>
      <c r="U147" s="23"/>
      <c r="V147" s="223"/>
      <c r="W147" s="517">
        <f>(P146-K146)*V146</f>
        <v>400</v>
      </c>
      <c r="X147" s="289"/>
      <c r="Y147" s="382"/>
      <c r="Z147" s="383"/>
      <c r="AA147" s="383"/>
      <c r="AB147" s="383"/>
      <c r="AC147" s="384"/>
      <c r="AD147" s="122"/>
      <c r="AE147" s="382"/>
      <c r="AF147" s="383"/>
      <c r="AG147" s="383"/>
      <c r="AH147" s="383"/>
      <c r="AI147" s="20"/>
      <c r="AJ147" s="436"/>
      <c r="AK147" s="386"/>
      <c r="AL147" s="378"/>
      <c r="AM147" s="378"/>
      <c r="AN147" s="378"/>
      <c r="AO147" s="289"/>
      <c r="AP147" s="347"/>
      <c r="AQ147" s="347"/>
      <c r="AR147" s="373"/>
      <c r="AS147" s="389"/>
      <c r="AT147" s="386"/>
      <c r="AU147" s="386"/>
      <c r="AV147" s="20"/>
      <c r="AW147" s="518">
        <f>((AC146+AC147)/W147)*100</f>
        <v>104</v>
      </c>
      <c r="AX147" s="378"/>
      <c r="AY147" s="378"/>
      <c r="AZ147" s="378"/>
      <c r="BA147" s="289"/>
      <c r="BB147" s="375"/>
      <c r="BC147" s="2"/>
      <c r="BD147" s="2"/>
    </row>
    <row r="148" spans="2:56" ht="15.75" thickBot="1"/>
    <row r="149" spans="2:56">
      <c r="B149" s="57" t="s">
        <v>42</v>
      </c>
      <c r="C149" s="58" t="s">
        <v>2</v>
      </c>
      <c r="D149" s="59" t="s">
        <v>2</v>
      </c>
      <c r="E149" s="136"/>
      <c r="F149" s="718" t="s">
        <v>14</v>
      </c>
      <c r="G149" s="719"/>
      <c r="H149" s="719"/>
      <c r="I149" s="719"/>
      <c r="J149" s="719"/>
      <c r="K149" s="720"/>
      <c r="L149" s="19"/>
      <c r="M149" s="721" t="s">
        <v>43</v>
      </c>
      <c r="N149" s="722"/>
      <c r="O149" s="19"/>
      <c r="P149" s="91" t="s">
        <v>12</v>
      </c>
      <c r="Q149" s="136"/>
      <c r="R149" s="91" t="s">
        <v>24</v>
      </c>
      <c r="S149" s="718" t="s">
        <v>44</v>
      </c>
      <c r="T149" s="719"/>
      <c r="U149" s="720"/>
      <c r="V149" s="91" t="s">
        <v>39</v>
      </c>
      <c r="W149" s="137" t="s">
        <v>19</v>
      </c>
      <c r="X149" s="136" t="s">
        <v>10</v>
      </c>
      <c r="Y149" s="723" t="s">
        <v>15</v>
      </c>
      <c r="Z149" s="724"/>
      <c r="AA149" s="724"/>
      <c r="AB149" s="724"/>
      <c r="AC149" s="138" t="s">
        <v>19</v>
      </c>
      <c r="AD149" s="139"/>
      <c r="AE149" s="725" t="s">
        <v>55</v>
      </c>
      <c r="AF149" s="726"/>
      <c r="AG149" s="726"/>
      <c r="AH149" s="140" t="s">
        <v>57</v>
      </c>
      <c r="AI149" s="136"/>
      <c r="AJ149" s="141" t="s">
        <v>51</v>
      </c>
      <c r="AK149" s="142"/>
      <c r="AL149" s="143"/>
      <c r="AM149" s="144"/>
      <c r="AN149" s="91" t="s">
        <v>13</v>
      </c>
      <c r="AO149" s="136"/>
      <c r="AP149" s="743" t="s">
        <v>68</v>
      </c>
      <c r="AQ149" s="744"/>
      <c r="AR149" s="745"/>
      <c r="AS149" s="743" t="s">
        <v>52</v>
      </c>
      <c r="AT149" s="744"/>
      <c r="AU149" s="745"/>
      <c r="AV149" s="136"/>
      <c r="AW149" s="145" t="s">
        <v>32</v>
      </c>
      <c r="AX149" s="137" t="s">
        <v>32</v>
      </c>
      <c r="AY149" s="91" t="s">
        <v>29</v>
      </c>
      <c r="AZ149" s="91" t="s">
        <v>29</v>
      </c>
      <c r="BA149" s="136"/>
      <c r="BB149" s="19" t="s">
        <v>32</v>
      </c>
      <c r="BC149" s="19" t="s">
        <v>10</v>
      </c>
      <c r="BD149" s="146" t="s">
        <v>10</v>
      </c>
    </row>
    <row r="150" spans="2:56" ht="15.75" thickBot="1">
      <c r="B150" s="60" t="s">
        <v>10</v>
      </c>
      <c r="C150" s="49" t="s">
        <v>10</v>
      </c>
      <c r="D150" s="61" t="s">
        <v>12</v>
      </c>
      <c r="E150" s="5"/>
      <c r="F150" s="65" t="s">
        <v>4</v>
      </c>
      <c r="G150" s="65" t="s">
        <v>5</v>
      </c>
      <c r="H150" s="65" t="s">
        <v>6</v>
      </c>
      <c r="I150" s="65" t="s">
        <v>7</v>
      </c>
      <c r="J150" s="65" t="s">
        <v>9</v>
      </c>
      <c r="K150" s="65" t="s">
        <v>13</v>
      </c>
      <c r="L150" s="4"/>
      <c r="M150" s="67" t="s">
        <v>12</v>
      </c>
      <c r="N150" s="68" t="s">
        <v>46</v>
      </c>
      <c r="O150" s="3"/>
      <c r="P150" s="49" t="s">
        <v>3</v>
      </c>
      <c r="Q150" s="5"/>
      <c r="R150" s="49" t="s">
        <v>23</v>
      </c>
      <c r="S150" s="53" t="s">
        <v>16</v>
      </c>
      <c r="T150" s="49" t="s">
        <v>17</v>
      </c>
      <c r="U150" s="49" t="s">
        <v>45</v>
      </c>
      <c r="V150" s="49" t="s">
        <v>63</v>
      </c>
      <c r="W150" s="72" t="s">
        <v>21</v>
      </c>
      <c r="X150" s="5" t="s">
        <v>10</v>
      </c>
      <c r="Y150" s="713" t="s">
        <v>26</v>
      </c>
      <c r="Z150" s="714"/>
      <c r="AA150" s="714"/>
      <c r="AB150" s="715"/>
      <c r="AC150" s="39" t="s">
        <v>13</v>
      </c>
      <c r="AD150" s="8"/>
      <c r="AE150" s="716" t="s">
        <v>56</v>
      </c>
      <c r="AF150" s="717"/>
      <c r="AG150" s="717"/>
      <c r="AH150" s="82" t="s">
        <v>58</v>
      </c>
      <c r="AI150" s="5"/>
      <c r="AJ150" s="48" t="s">
        <v>33</v>
      </c>
      <c r="AK150" s="85" t="s">
        <v>27</v>
      </c>
      <c r="AL150" s="48" t="s">
        <v>35</v>
      </c>
      <c r="AM150" s="48" t="s">
        <v>36</v>
      </c>
      <c r="AN150" s="49" t="s">
        <v>40</v>
      </c>
      <c r="AO150" s="20"/>
      <c r="AP150" s="51"/>
      <c r="AQ150" s="52"/>
      <c r="AR150" s="53"/>
      <c r="AS150" s="51" t="s">
        <v>50</v>
      </c>
      <c r="AT150" s="336" t="s">
        <v>460</v>
      </c>
      <c r="AU150" s="53"/>
      <c r="AV150" s="5"/>
      <c r="AW150" s="76" t="s">
        <v>19</v>
      </c>
      <c r="AX150" s="72" t="s">
        <v>19</v>
      </c>
      <c r="AY150" s="49" t="s">
        <v>37</v>
      </c>
      <c r="AZ150" s="49" t="s">
        <v>38</v>
      </c>
      <c r="BA150" s="5"/>
      <c r="BB150" s="4" t="s">
        <v>19</v>
      </c>
      <c r="BC150" s="4" t="s">
        <v>37</v>
      </c>
      <c r="BD150" s="147" t="s">
        <v>38</v>
      </c>
    </row>
    <row r="151" spans="2:56" ht="15" customHeight="1" thickBot="1">
      <c r="B151" s="62"/>
      <c r="C151" s="63"/>
      <c r="D151" s="64" t="s">
        <v>10</v>
      </c>
      <c r="E151" s="111"/>
      <c r="F151" s="148"/>
      <c r="G151" s="148"/>
      <c r="H151" s="148"/>
      <c r="I151" s="148" t="s">
        <v>8</v>
      </c>
      <c r="J151" s="148"/>
      <c r="K151" s="148"/>
      <c r="L151" s="16"/>
      <c r="M151" s="104" t="s">
        <v>20</v>
      </c>
      <c r="N151" s="148" t="s">
        <v>11</v>
      </c>
      <c r="O151" s="16"/>
      <c r="P151" s="63" t="s">
        <v>10</v>
      </c>
      <c r="Q151" s="111"/>
      <c r="R151" s="63"/>
      <c r="S151" s="149"/>
      <c r="T151" s="63"/>
      <c r="U151" s="63"/>
      <c r="V151" s="63" t="s">
        <v>18</v>
      </c>
      <c r="W151" s="150" t="s">
        <v>22</v>
      </c>
      <c r="X151" s="111"/>
      <c r="Y151" s="151" t="s">
        <v>16</v>
      </c>
      <c r="Z151" s="151" t="s">
        <v>17</v>
      </c>
      <c r="AA151" s="152" t="s">
        <v>25</v>
      </c>
      <c r="AB151" s="79" t="s">
        <v>28</v>
      </c>
      <c r="AC151" s="153"/>
      <c r="AD151" s="111"/>
      <c r="AE151" s="154" t="s">
        <v>16</v>
      </c>
      <c r="AF151" s="155" t="s">
        <v>17</v>
      </c>
      <c r="AG151" s="80" t="s">
        <v>28</v>
      </c>
      <c r="AH151" s="81" t="s">
        <v>28</v>
      </c>
      <c r="AI151" s="156"/>
      <c r="AJ151" s="63" t="s">
        <v>34</v>
      </c>
      <c r="AK151" s="157" t="s">
        <v>34</v>
      </c>
      <c r="AL151" s="63" t="s">
        <v>34</v>
      </c>
      <c r="AM151" s="63" t="s">
        <v>34</v>
      </c>
      <c r="AN151" s="63" t="s">
        <v>34</v>
      </c>
      <c r="AO151" s="111"/>
      <c r="AP151" s="158" t="s">
        <v>70</v>
      </c>
      <c r="AQ151" s="159" t="s">
        <v>69</v>
      </c>
      <c r="AR151" s="160" t="s">
        <v>71</v>
      </c>
      <c r="AS151" s="161" t="s">
        <v>48</v>
      </c>
      <c r="AT151" s="159" t="s">
        <v>47</v>
      </c>
      <c r="AU151" s="160" t="s">
        <v>49</v>
      </c>
      <c r="AV151" s="111"/>
      <c r="AW151" s="162" t="s">
        <v>29</v>
      </c>
      <c r="AX151" s="150" t="s">
        <v>29</v>
      </c>
      <c r="AY151" s="63"/>
      <c r="AZ151" s="63"/>
      <c r="BA151" s="111"/>
      <c r="BB151" s="163">
        <v>1</v>
      </c>
      <c r="BC151" s="164">
        <v>0</v>
      </c>
      <c r="BD151" s="115" t="s">
        <v>41</v>
      </c>
    </row>
    <row r="152" spans="2:56" ht="16.5" thickBot="1">
      <c r="B152" s="17">
        <v>41451</v>
      </c>
      <c r="C152" s="15" t="s">
        <v>0</v>
      </c>
      <c r="D152" s="19">
        <v>8</v>
      </c>
      <c r="E152" s="6"/>
      <c r="F152" s="363">
        <v>0</v>
      </c>
      <c r="G152" s="19">
        <v>0</v>
      </c>
      <c r="H152" s="19">
        <v>0.66</v>
      </c>
      <c r="I152" s="19">
        <v>0</v>
      </c>
      <c r="J152" s="19">
        <v>0</v>
      </c>
      <c r="K152" s="19">
        <f>SUM(F152:J152)</f>
        <v>0.66</v>
      </c>
      <c r="L152" s="6"/>
      <c r="M152" s="363">
        <v>0</v>
      </c>
      <c r="N152" s="19">
        <v>0</v>
      </c>
      <c r="O152" s="6"/>
      <c r="P152" s="376">
        <f>D152-(M152+N152)</f>
        <v>8</v>
      </c>
      <c r="Q152" s="6"/>
      <c r="R152" s="375" t="s">
        <v>463</v>
      </c>
      <c r="S152" s="213">
        <v>0.128</v>
      </c>
      <c r="T152" s="213">
        <v>0.127</v>
      </c>
      <c r="U152" s="23">
        <f>S152+T152</f>
        <v>0.255</v>
      </c>
      <c r="V152" s="223">
        <v>80</v>
      </c>
      <c r="W152" s="91">
        <f>P152*V152</f>
        <v>640</v>
      </c>
      <c r="X152" s="6"/>
      <c r="Y152" s="379">
        <v>672</v>
      </c>
      <c r="Z152" s="380">
        <v>672</v>
      </c>
      <c r="AA152" s="380">
        <v>0</v>
      </c>
      <c r="AB152" s="380"/>
      <c r="AC152" s="381">
        <v>672</v>
      </c>
      <c r="AD152" s="197"/>
      <c r="AE152" s="379">
        <v>3</v>
      </c>
      <c r="AF152" s="380">
        <v>3</v>
      </c>
      <c r="AG152" s="380">
        <v>0</v>
      </c>
      <c r="AH152" s="380">
        <v>3</v>
      </c>
      <c r="AI152" s="5"/>
      <c r="AJ152" s="57">
        <f>AC152*U152</f>
        <v>171.36</v>
      </c>
      <c r="AK152" s="171">
        <v>0.75</v>
      </c>
      <c r="AL152" s="19">
        <v>8.1999999999999993</v>
      </c>
      <c r="AM152" s="19">
        <v>0</v>
      </c>
      <c r="AN152" s="91">
        <f>AK152+AM152</f>
        <v>0.75</v>
      </c>
      <c r="AO152" s="338" t="e">
        <f>#REF!</f>
        <v>#REF!</v>
      </c>
      <c r="AP152" s="11">
        <v>0</v>
      </c>
      <c r="AQ152" s="11">
        <v>10</v>
      </c>
      <c r="AR152" s="387">
        <f>100- ((AP152+AQ152)/(AC152*2))*100</f>
        <v>99.25595238095238</v>
      </c>
      <c r="AS152" s="388">
        <v>659</v>
      </c>
      <c r="AT152" s="172">
        <f>AJ152+AK152+AL152+AM152</f>
        <v>180.31</v>
      </c>
      <c r="AU152" s="172">
        <f>AS152-AT152</f>
        <v>478.69</v>
      </c>
      <c r="AV152" s="5"/>
      <c r="AW152" s="57">
        <f>(AC152/W152)*100</f>
        <v>105</v>
      </c>
      <c r="AX152" s="19" t="s">
        <v>59</v>
      </c>
      <c r="AY152" s="91">
        <f>(AK152/(AJ152+AK152))*100</f>
        <v>0.43576782290395671</v>
      </c>
      <c r="AZ152" s="19">
        <f>(AN152/AJ152)*100</f>
        <v>0.4376750700280112</v>
      </c>
      <c r="BA152" s="6"/>
      <c r="BB152" s="363" t="s">
        <v>97</v>
      </c>
      <c r="BC152" s="19" t="s">
        <v>76</v>
      </c>
      <c r="BD152" s="19" t="s">
        <v>97</v>
      </c>
    </row>
    <row r="153" spans="2:56" ht="15.75">
      <c r="B153" s="374" t="s">
        <v>187</v>
      </c>
      <c r="C153" s="2"/>
      <c r="D153" s="2"/>
      <c r="E153" s="6"/>
      <c r="F153" s="375"/>
      <c r="G153" s="2"/>
      <c r="H153" s="2"/>
      <c r="I153" s="2"/>
      <c r="J153" s="2"/>
      <c r="K153" s="2"/>
      <c r="L153" s="6"/>
      <c r="M153" s="375"/>
      <c r="N153" s="2">
        <v>0</v>
      </c>
      <c r="O153" s="6"/>
      <c r="P153" s="520">
        <f>D152-M152-N152-K152</f>
        <v>7.34</v>
      </c>
      <c r="Q153" s="6"/>
      <c r="R153" s="375"/>
      <c r="S153" s="213"/>
      <c r="T153" s="213"/>
      <c r="U153" s="23"/>
      <c r="V153" s="223"/>
      <c r="W153" s="517">
        <f>(P152-K152)*V152</f>
        <v>587.20000000000005</v>
      </c>
      <c r="X153" s="289"/>
      <c r="Y153" s="382"/>
      <c r="Z153" s="383"/>
      <c r="AA153" s="383"/>
      <c r="AB153" s="383"/>
      <c r="AC153" s="384"/>
      <c r="AD153" s="122"/>
      <c r="AE153" s="382"/>
      <c r="AF153" s="383"/>
      <c r="AG153" s="383"/>
      <c r="AH153" s="383"/>
      <c r="AI153" s="20"/>
      <c r="AJ153" s="436"/>
      <c r="AK153" s="386"/>
      <c r="AL153" s="378"/>
      <c r="AM153" s="378"/>
      <c r="AN153" s="378"/>
      <c r="AO153" s="289"/>
      <c r="AP153" s="347"/>
      <c r="AQ153" s="347"/>
      <c r="AR153" s="373"/>
      <c r="AS153" s="389"/>
      <c r="AT153" s="386"/>
      <c r="AU153" s="386"/>
      <c r="AV153" s="20"/>
      <c r="AW153" s="518">
        <f>((AC152+AC153)/W153)*100</f>
        <v>114.44141689373295</v>
      </c>
      <c r="AX153" s="378"/>
      <c r="AY153" s="378"/>
      <c r="AZ153" s="378"/>
      <c r="BA153" s="289"/>
      <c r="BB153" s="375"/>
      <c r="BC153" s="2"/>
      <c r="BD153" s="2"/>
    </row>
    <row r="154" spans="2:56" ht="15.75" thickBot="1"/>
    <row r="155" spans="2:56" ht="16.5" thickBot="1">
      <c r="B155" s="17">
        <v>41451</v>
      </c>
      <c r="C155" s="15" t="s">
        <v>1</v>
      </c>
      <c r="D155" s="19">
        <v>7.5</v>
      </c>
      <c r="E155" s="6"/>
      <c r="F155" s="363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f>SUM(F155:J155)</f>
        <v>0</v>
      </c>
      <c r="L155" s="6"/>
      <c r="M155" s="363">
        <v>2.5</v>
      </c>
      <c r="N155" s="19">
        <v>2</v>
      </c>
      <c r="O155" s="6"/>
      <c r="P155" s="376">
        <f>D155-(M155+N155)</f>
        <v>3</v>
      </c>
      <c r="Q155" s="6"/>
      <c r="R155" s="375" t="s">
        <v>111</v>
      </c>
      <c r="S155" s="213">
        <v>0.11799999999999999</v>
      </c>
      <c r="T155" s="213">
        <v>0.12</v>
      </c>
      <c r="U155" s="23">
        <f>S155+T155</f>
        <v>0.23799999999999999</v>
      </c>
      <c r="V155" s="223">
        <v>75</v>
      </c>
      <c r="W155" s="91">
        <f>P155*V155</f>
        <v>225</v>
      </c>
      <c r="X155" s="6"/>
      <c r="Y155" s="379">
        <v>250</v>
      </c>
      <c r="Z155" s="380">
        <v>250</v>
      </c>
      <c r="AA155" s="380">
        <v>0</v>
      </c>
      <c r="AB155" s="380"/>
      <c r="AC155" s="381">
        <v>250</v>
      </c>
      <c r="AD155" s="197"/>
      <c r="AE155" s="379">
        <v>4</v>
      </c>
      <c r="AF155" s="380">
        <v>4</v>
      </c>
      <c r="AG155" s="380">
        <v>0</v>
      </c>
      <c r="AH155" s="380">
        <v>4</v>
      </c>
      <c r="AI155" s="5"/>
      <c r="AJ155" s="57">
        <f>AC155*U155</f>
        <v>59.5</v>
      </c>
      <c r="AK155" s="171">
        <v>1.05</v>
      </c>
      <c r="AL155" s="19">
        <v>2</v>
      </c>
      <c r="AM155" s="19">
        <v>0</v>
      </c>
      <c r="AN155" s="91">
        <f>AK155+AM155</f>
        <v>1.05</v>
      </c>
      <c r="AO155" s="338" t="e">
        <f>#REF!</f>
        <v>#REF!</v>
      </c>
      <c r="AP155" s="11">
        <v>0</v>
      </c>
      <c r="AQ155" s="11">
        <v>10</v>
      </c>
      <c r="AR155" s="387">
        <f>100- ((AP155+AQ155)/(AC155*2))*100</f>
        <v>98</v>
      </c>
      <c r="AS155" s="388">
        <f>AU152</f>
        <v>478.69</v>
      </c>
      <c r="AT155" s="172">
        <f>AJ155+AK155+AL155+AM155</f>
        <v>62.55</v>
      </c>
      <c r="AU155" s="172">
        <f>AS155-AT155</f>
        <v>416.14</v>
      </c>
      <c r="AV155" s="5"/>
      <c r="AW155" s="57">
        <f>(AC155/W155)*100</f>
        <v>111.11111111111111</v>
      </c>
      <c r="AX155" s="19" t="s">
        <v>59</v>
      </c>
      <c r="AY155" s="91">
        <f>(AK155/(AJ155+AK155))*100</f>
        <v>1.7341040462427748</v>
      </c>
      <c r="AZ155" s="19">
        <f>(AN155/AJ155)*100</f>
        <v>1.7647058823529411</v>
      </c>
      <c r="BA155" s="6"/>
      <c r="BB155" s="363" t="s">
        <v>75</v>
      </c>
      <c r="BC155" s="19" t="s">
        <v>76</v>
      </c>
      <c r="BD155" s="19" t="s">
        <v>97</v>
      </c>
    </row>
    <row r="156" spans="2:56" ht="15.75">
      <c r="B156" s="374" t="s">
        <v>137</v>
      </c>
      <c r="C156" s="2"/>
      <c r="D156" s="2"/>
      <c r="E156" s="6"/>
      <c r="F156" s="375"/>
      <c r="G156" s="2"/>
      <c r="H156" s="2"/>
      <c r="I156" s="2"/>
      <c r="J156" s="2"/>
      <c r="K156" s="2"/>
      <c r="L156" s="6"/>
      <c r="M156" s="375"/>
      <c r="N156" s="2">
        <v>0</v>
      </c>
      <c r="O156" s="6"/>
      <c r="P156" s="520">
        <f>D155-M155-N155-K155</f>
        <v>3</v>
      </c>
      <c r="Q156" s="6"/>
      <c r="R156" s="375"/>
      <c r="S156" s="213"/>
      <c r="T156" s="213"/>
      <c r="U156" s="23"/>
      <c r="V156" s="223"/>
      <c r="W156" s="517">
        <f>(P155-K155)*V155</f>
        <v>225</v>
      </c>
      <c r="X156" s="289"/>
      <c r="Y156" s="382"/>
      <c r="Z156" s="383"/>
      <c r="AA156" s="383"/>
      <c r="AB156" s="383"/>
      <c r="AC156" s="384"/>
      <c r="AD156" s="122"/>
      <c r="AE156" s="382"/>
      <c r="AF156" s="383"/>
      <c r="AG156" s="383"/>
      <c r="AH156" s="383"/>
      <c r="AI156" s="20"/>
      <c r="AJ156" s="436"/>
      <c r="AK156" s="386"/>
      <c r="AL156" s="378"/>
      <c r="AM156" s="378"/>
      <c r="AN156" s="378"/>
      <c r="AO156" s="289"/>
      <c r="AP156" s="347"/>
      <c r="AQ156" s="347"/>
      <c r="AR156" s="373"/>
      <c r="AS156" s="389"/>
      <c r="AT156" s="386"/>
      <c r="AU156" s="386"/>
      <c r="AV156" s="20"/>
      <c r="AW156" s="518">
        <f>((AC155+AC156)/W156)*100</f>
        <v>111.11111111111111</v>
      </c>
      <c r="AX156" s="378"/>
      <c r="AY156" s="378"/>
      <c r="AZ156" s="378"/>
      <c r="BA156" s="289"/>
      <c r="BB156" s="375"/>
      <c r="BC156" s="2"/>
      <c r="BD156" s="2"/>
    </row>
    <row r="157" spans="2:56" ht="15.75" thickBot="1"/>
    <row r="158" spans="2:56" ht="16.5" thickBot="1">
      <c r="B158" s="17">
        <v>41452</v>
      </c>
      <c r="C158" s="15" t="s">
        <v>0</v>
      </c>
      <c r="D158" s="19">
        <v>8</v>
      </c>
      <c r="E158" s="6"/>
      <c r="F158" s="363">
        <v>0</v>
      </c>
      <c r="G158" s="19">
        <v>0.5</v>
      </c>
      <c r="H158" s="19">
        <v>0.5</v>
      </c>
      <c r="I158" s="19">
        <v>0</v>
      </c>
      <c r="J158" s="19">
        <v>0</v>
      </c>
      <c r="K158" s="19">
        <f>SUM(F158:J158)</f>
        <v>1</v>
      </c>
      <c r="L158" s="6"/>
      <c r="M158" s="363">
        <v>0</v>
      </c>
      <c r="N158" s="19">
        <v>0</v>
      </c>
      <c r="O158" s="6"/>
      <c r="P158" s="376">
        <f>D158-(M158+N158)</f>
        <v>8</v>
      </c>
      <c r="Q158" s="6"/>
      <c r="R158" s="375" t="s">
        <v>111</v>
      </c>
      <c r="S158" s="213">
        <v>0.11799999999999999</v>
      </c>
      <c r="T158" s="213">
        <v>0.12</v>
      </c>
      <c r="U158" s="23">
        <f>S158+T158</f>
        <v>0.23799999999999999</v>
      </c>
      <c r="V158" s="223">
        <v>75</v>
      </c>
      <c r="W158" s="91">
        <f>P158*V158</f>
        <v>600</v>
      </c>
      <c r="X158" s="6"/>
      <c r="Y158" s="379">
        <v>500</v>
      </c>
      <c r="Z158" s="380">
        <v>500</v>
      </c>
      <c r="AA158" s="380">
        <v>0</v>
      </c>
      <c r="AB158" s="380"/>
      <c r="AC158" s="381">
        <v>500</v>
      </c>
      <c r="AD158" s="197"/>
      <c r="AE158" s="379">
        <v>8</v>
      </c>
      <c r="AF158" s="380">
        <v>8</v>
      </c>
      <c r="AG158" s="380">
        <v>0</v>
      </c>
      <c r="AH158" s="380">
        <v>8</v>
      </c>
      <c r="AI158" s="5"/>
      <c r="AJ158" s="57">
        <f>AC158*U158</f>
        <v>119</v>
      </c>
      <c r="AK158" s="171">
        <v>2</v>
      </c>
      <c r="AL158" s="19">
        <v>6</v>
      </c>
      <c r="AM158" s="19">
        <v>0</v>
      </c>
      <c r="AN158" s="91">
        <f>AK158+AM158</f>
        <v>2</v>
      </c>
      <c r="AO158" s="338" t="e">
        <f>#REF!</f>
        <v>#REF!</v>
      </c>
      <c r="AP158" s="11">
        <v>0</v>
      </c>
      <c r="AQ158" s="11">
        <v>10</v>
      </c>
      <c r="AR158" s="387">
        <f>100- ((AP158+AQ158)/(AC158*2))*100</f>
        <v>99</v>
      </c>
      <c r="AS158" s="388">
        <f>AU155</f>
        <v>416.14</v>
      </c>
      <c r="AT158" s="172">
        <f>AJ158+AK158+AL158+AM158</f>
        <v>127</v>
      </c>
      <c r="AU158" s="172">
        <f>AS158-AT158</f>
        <v>289.14</v>
      </c>
      <c r="AV158" s="5"/>
      <c r="AW158" s="57">
        <f>(AC158/W158)*100</f>
        <v>83.333333333333343</v>
      </c>
      <c r="AX158" s="19" t="s">
        <v>59</v>
      </c>
      <c r="AY158" s="91">
        <f>(AK158/(AJ158+AK158))*100</f>
        <v>1.6528925619834711</v>
      </c>
      <c r="AZ158" s="19">
        <f>(AN158/AJ158)*100</f>
        <v>1.680672268907563</v>
      </c>
      <c r="BA158" s="6"/>
      <c r="BB158" s="363" t="s">
        <v>97</v>
      </c>
      <c r="BC158" s="19" t="s">
        <v>76</v>
      </c>
      <c r="BD158" s="19" t="s">
        <v>97</v>
      </c>
    </row>
    <row r="159" spans="2:56" ht="15.75">
      <c r="B159" s="374" t="s">
        <v>187</v>
      </c>
      <c r="C159" s="2"/>
      <c r="D159" s="2"/>
      <c r="E159" s="6"/>
      <c r="F159" s="375"/>
      <c r="G159" s="2"/>
      <c r="H159" s="2"/>
      <c r="I159" s="2"/>
      <c r="J159" s="2"/>
      <c r="K159" s="2"/>
      <c r="L159" s="6"/>
      <c r="M159" s="375"/>
      <c r="N159" s="2">
        <v>0</v>
      </c>
      <c r="O159" s="6"/>
      <c r="P159" s="520">
        <f>D158-M158-N158-K158</f>
        <v>7</v>
      </c>
      <c r="Q159" s="6"/>
      <c r="R159" s="375"/>
      <c r="S159" s="213"/>
      <c r="T159" s="213"/>
      <c r="U159" s="23"/>
      <c r="V159" s="223"/>
      <c r="W159" s="517">
        <f>(P158-K158)*V158</f>
        <v>525</v>
      </c>
      <c r="X159" s="289"/>
      <c r="Y159" s="382"/>
      <c r="Z159" s="383"/>
      <c r="AA159" s="383"/>
      <c r="AB159" s="383"/>
      <c r="AC159" s="384"/>
      <c r="AD159" s="122"/>
      <c r="AE159" s="382"/>
      <c r="AF159" s="383"/>
      <c r="AG159" s="383"/>
      <c r="AH159" s="383"/>
      <c r="AI159" s="20"/>
      <c r="AJ159" s="436"/>
      <c r="AK159" s="386"/>
      <c r="AL159" s="378"/>
      <c r="AM159" s="378"/>
      <c r="AN159" s="378"/>
      <c r="AO159" s="289"/>
      <c r="AP159" s="347"/>
      <c r="AQ159" s="347"/>
      <c r="AR159" s="373"/>
      <c r="AS159" s="389"/>
      <c r="AT159" s="386"/>
      <c r="AU159" s="386"/>
      <c r="AV159" s="20"/>
      <c r="AW159" s="518">
        <f>((AC158+AC159)/W159)*100</f>
        <v>95.238095238095227</v>
      </c>
      <c r="AX159" s="378"/>
      <c r="AY159" s="378"/>
      <c r="AZ159" s="378"/>
      <c r="BA159" s="289"/>
      <c r="BB159" s="375"/>
      <c r="BC159" s="2"/>
      <c r="BD159" s="2"/>
    </row>
    <row r="160" spans="2:56" ht="15.75" thickBot="1"/>
    <row r="161" spans="2:56" ht="16.5" thickBot="1">
      <c r="B161" s="17">
        <v>41452</v>
      </c>
      <c r="C161" s="15" t="s">
        <v>1</v>
      </c>
      <c r="D161" s="19">
        <v>7.5</v>
      </c>
      <c r="E161" s="6"/>
      <c r="F161" s="363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f>SUM(F161:J161)</f>
        <v>0</v>
      </c>
      <c r="L161" s="6"/>
      <c r="M161" s="363">
        <v>2.5</v>
      </c>
      <c r="N161" s="19">
        <v>2</v>
      </c>
      <c r="O161" s="6"/>
      <c r="P161" s="376">
        <f>D161-(M161+N161)</f>
        <v>3</v>
      </c>
      <c r="Q161" s="6"/>
      <c r="R161" s="375" t="s">
        <v>111</v>
      </c>
      <c r="S161" s="213">
        <v>0.11799999999999999</v>
      </c>
      <c r="T161" s="213">
        <v>0.12</v>
      </c>
      <c r="U161" s="23">
        <f>S161+T161</f>
        <v>0.23799999999999999</v>
      </c>
      <c r="V161" s="223">
        <v>75</v>
      </c>
      <c r="W161" s="91">
        <f>P161*V161</f>
        <v>225</v>
      </c>
      <c r="X161" s="6"/>
      <c r="Y161" s="379">
        <v>328</v>
      </c>
      <c r="Z161" s="380">
        <v>328</v>
      </c>
      <c r="AA161" s="380">
        <v>0</v>
      </c>
      <c r="AB161" s="380"/>
      <c r="AC161" s="381">
        <v>328</v>
      </c>
      <c r="AD161" s="197"/>
      <c r="AE161" s="379">
        <v>4</v>
      </c>
      <c r="AF161" s="380">
        <v>4</v>
      </c>
      <c r="AG161" s="380">
        <v>0</v>
      </c>
      <c r="AH161" s="380">
        <v>4</v>
      </c>
      <c r="AI161" s="5"/>
      <c r="AJ161" s="57">
        <f>AC161*U161</f>
        <v>78.063999999999993</v>
      </c>
      <c r="AK161" s="171">
        <v>1</v>
      </c>
      <c r="AL161" s="19">
        <v>3</v>
      </c>
      <c r="AM161" s="19">
        <v>0</v>
      </c>
      <c r="AN161" s="91">
        <f>AK161+AM161</f>
        <v>1</v>
      </c>
      <c r="AO161" s="338" t="e">
        <f>#REF!</f>
        <v>#REF!</v>
      </c>
      <c r="AP161" s="11">
        <v>0</v>
      </c>
      <c r="AQ161" s="11">
        <v>10</v>
      </c>
      <c r="AR161" s="387">
        <f>100- ((AP161+AQ161)/(AC161*2))*100</f>
        <v>98.475609756097555</v>
      </c>
      <c r="AS161" s="388">
        <f>AU158</f>
        <v>289.14</v>
      </c>
      <c r="AT161" s="172">
        <f>AJ161+AK161+AL161+AM161</f>
        <v>82.063999999999993</v>
      </c>
      <c r="AU161" s="172">
        <f>AS161-AT161</f>
        <v>207.07599999999999</v>
      </c>
      <c r="AV161" s="5"/>
      <c r="AW161" s="57">
        <f>(AC161/W161)*100</f>
        <v>145.77777777777777</v>
      </c>
      <c r="AX161" s="19" t="s">
        <v>59</v>
      </c>
      <c r="AY161" s="91">
        <f>(AK161/(AJ161+AK161))*100</f>
        <v>1.2647981382171407</v>
      </c>
      <c r="AZ161" s="19">
        <f>(AN161/AJ161)*100</f>
        <v>1.2810002049600331</v>
      </c>
      <c r="BA161" s="6"/>
      <c r="BB161" s="363" t="s">
        <v>75</v>
      </c>
      <c r="BC161" s="19" t="s">
        <v>76</v>
      </c>
      <c r="BD161" s="19" t="s">
        <v>97</v>
      </c>
    </row>
    <row r="162" spans="2:56" ht="15.75">
      <c r="B162" s="374" t="s">
        <v>137</v>
      </c>
      <c r="C162" s="2"/>
      <c r="D162" s="2"/>
      <c r="E162" s="6"/>
      <c r="F162" s="375"/>
      <c r="G162" s="2"/>
      <c r="H162" s="2"/>
      <c r="I162" s="2"/>
      <c r="J162" s="2"/>
      <c r="K162" s="2"/>
      <c r="L162" s="6"/>
      <c r="M162" s="375"/>
      <c r="N162" s="2">
        <v>0</v>
      </c>
      <c r="O162" s="6"/>
      <c r="P162" s="520">
        <f>D161-M161-N161-K161</f>
        <v>3</v>
      </c>
      <c r="Q162" s="6"/>
      <c r="R162" s="375"/>
      <c r="S162" s="213"/>
      <c r="T162" s="213"/>
      <c r="U162" s="23"/>
      <c r="V162" s="223"/>
      <c r="W162" s="517">
        <f>(P161-K161)*V161</f>
        <v>225</v>
      </c>
      <c r="X162" s="289"/>
      <c r="Y162" s="382"/>
      <c r="Z162" s="383"/>
      <c r="AA162" s="383"/>
      <c r="AB162" s="383"/>
      <c r="AC162" s="384"/>
      <c r="AD162" s="122"/>
      <c r="AE162" s="382"/>
      <c r="AF162" s="383"/>
      <c r="AG162" s="383"/>
      <c r="AH162" s="383"/>
      <c r="AI162" s="20"/>
      <c r="AJ162" s="436"/>
      <c r="AK162" s="386"/>
      <c r="AL162" s="378"/>
      <c r="AM162" s="378"/>
      <c r="AN162" s="378"/>
      <c r="AO162" s="289"/>
      <c r="AP162" s="347"/>
      <c r="AQ162" s="347"/>
      <c r="AR162" s="373"/>
      <c r="AS162" s="389"/>
      <c r="AT162" s="386"/>
      <c r="AU162" s="386"/>
      <c r="AV162" s="20"/>
      <c r="AW162" s="518">
        <f>((AC161+AC162)/W162)*100</f>
        <v>145.77777777777777</v>
      </c>
      <c r="AX162" s="378"/>
      <c r="AY162" s="378"/>
      <c r="AZ162" s="378"/>
      <c r="BA162" s="289"/>
      <c r="BB162" s="375"/>
      <c r="BC162" s="2"/>
      <c r="BD162" s="2"/>
    </row>
    <row r="163" spans="2:56" ht="15.75" thickBot="1"/>
    <row r="164" spans="2:56">
      <c r="B164" s="57" t="s">
        <v>42</v>
      </c>
      <c r="C164" s="58" t="s">
        <v>2</v>
      </c>
      <c r="D164" s="59" t="s">
        <v>2</v>
      </c>
      <c r="E164" s="136"/>
      <c r="F164" s="718" t="s">
        <v>14</v>
      </c>
      <c r="G164" s="719"/>
      <c r="H164" s="719"/>
      <c r="I164" s="719"/>
      <c r="J164" s="719"/>
      <c r="K164" s="720"/>
      <c r="L164" s="19"/>
      <c r="M164" s="721" t="s">
        <v>43</v>
      </c>
      <c r="N164" s="722"/>
      <c r="O164" s="19"/>
      <c r="P164" s="91" t="s">
        <v>12</v>
      </c>
      <c r="Q164" s="136"/>
      <c r="R164" s="91" t="s">
        <v>24</v>
      </c>
      <c r="S164" s="718" t="s">
        <v>44</v>
      </c>
      <c r="T164" s="719"/>
      <c r="U164" s="720"/>
      <c r="V164" s="91" t="s">
        <v>39</v>
      </c>
      <c r="W164" s="137" t="s">
        <v>19</v>
      </c>
      <c r="X164" s="136" t="s">
        <v>10</v>
      </c>
      <c r="Y164" s="723" t="s">
        <v>15</v>
      </c>
      <c r="Z164" s="724"/>
      <c r="AA164" s="724"/>
      <c r="AB164" s="724"/>
      <c r="AC164" s="138" t="s">
        <v>19</v>
      </c>
      <c r="AD164" s="139"/>
      <c r="AE164" s="725" t="s">
        <v>55</v>
      </c>
      <c r="AF164" s="726"/>
      <c r="AG164" s="726"/>
      <c r="AH164" s="140" t="s">
        <v>57</v>
      </c>
      <c r="AI164" s="136"/>
      <c r="AJ164" s="141" t="s">
        <v>51</v>
      </c>
      <c r="AK164" s="142"/>
      <c r="AL164" s="143"/>
      <c r="AM164" s="144"/>
      <c r="AN164" s="91" t="s">
        <v>13</v>
      </c>
      <c r="AO164" s="136"/>
      <c r="AP164" s="743" t="s">
        <v>68</v>
      </c>
      <c r="AQ164" s="744"/>
      <c r="AR164" s="745"/>
      <c r="AS164" s="743" t="s">
        <v>52</v>
      </c>
      <c r="AT164" s="744"/>
      <c r="AU164" s="745"/>
      <c r="AV164" s="136"/>
      <c r="AW164" s="145" t="s">
        <v>32</v>
      </c>
      <c r="AX164" s="137" t="s">
        <v>32</v>
      </c>
      <c r="AY164" s="91" t="s">
        <v>29</v>
      </c>
      <c r="AZ164" s="91" t="s">
        <v>29</v>
      </c>
      <c r="BA164" s="136"/>
      <c r="BB164" s="19" t="s">
        <v>32</v>
      </c>
      <c r="BC164" s="19" t="s">
        <v>10</v>
      </c>
      <c r="BD164" s="146" t="s">
        <v>10</v>
      </c>
    </row>
    <row r="165" spans="2:56" ht="15.75" thickBot="1">
      <c r="B165" s="60" t="s">
        <v>10</v>
      </c>
      <c r="C165" s="49" t="s">
        <v>10</v>
      </c>
      <c r="D165" s="61" t="s">
        <v>12</v>
      </c>
      <c r="E165" s="5"/>
      <c r="F165" s="65" t="s">
        <v>4</v>
      </c>
      <c r="G165" s="65" t="s">
        <v>5</v>
      </c>
      <c r="H165" s="65" t="s">
        <v>6</v>
      </c>
      <c r="I165" s="65" t="s">
        <v>7</v>
      </c>
      <c r="J165" s="65" t="s">
        <v>9</v>
      </c>
      <c r="K165" s="65" t="s">
        <v>13</v>
      </c>
      <c r="L165" s="4"/>
      <c r="M165" s="67" t="s">
        <v>12</v>
      </c>
      <c r="N165" s="68" t="s">
        <v>46</v>
      </c>
      <c r="O165" s="3"/>
      <c r="P165" s="49" t="s">
        <v>3</v>
      </c>
      <c r="Q165" s="5"/>
      <c r="R165" s="49" t="s">
        <v>23</v>
      </c>
      <c r="S165" s="53" t="s">
        <v>16</v>
      </c>
      <c r="T165" s="49" t="s">
        <v>17</v>
      </c>
      <c r="U165" s="49" t="s">
        <v>45</v>
      </c>
      <c r="V165" s="49" t="s">
        <v>63</v>
      </c>
      <c r="W165" s="72" t="s">
        <v>21</v>
      </c>
      <c r="X165" s="5" t="s">
        <v>10</v>
      </c>
      <c r="Y165" s="713" t="s">
        <v>26</v>
      </c>
      <c r="Z165" s="714"/>
      <c r="AA165" s="714"/>
      <c r="AB165" s="715"/>
      <c r="AC165" s="39" t="s">
        <v>13</v>
      </c>
      <c r="AD165" s="8"/>
      <c r="AE165" s="716" t="s">
        <v>56</v>
      </c>
      <c r="AF165" s="717"/>
      <c r="AG165" s="717"/>
      <c r="AH165" s="82" t="s">
        <v>58</v>
      </c>
      <c r="AI165" s="5"/>
      <c r="AJ165" s="48" t="s">
        <v>33</v>
      </c>
      <c r="AK165" s="85" t="s">
        <v>27</v>
      </c>
      <c r="AL165" s="48" t="s">
        <v>35</v>
      </c>
      <c r="AM165" s="48" t="s">
        <v>36</v>
      </c>
      <c r="AN165" s="49" t="s">
        <v>40</v>
      </c>
      <c r="AO165" s="20"/>
      <c r="AP165" s="51"/>
      <c r="AQ165" s="52"/>
      <c r="AR165" s="53"/>
      <c r="AS165" s="51" t="s">
        <v>50</v>
      </c>
      <c r="AT165" s="336" t="s">
        <v>441</v>
      </c>
      <c r="AU165" s="53"/>
      <c r="AV165" s="5"/>
      <c r="AW165" s="76" t="s">
        <v>19</v>
      </c>
      <c r="AX165" s="72" t="s">
        <v>19</v>
      </c>
      <c r="AY165" s="49" t="s">
        <v>37</v>
      </c>
      <c r="AZ165" s="49" t="s">
        <v>38</v>
      </c>
      <c r="BA165" s="5"/>
      <c r="BB165" s="4" t="s">
        <v>19</v>
      </c>
      <c r="BC165" s="4" t="s">
        <v>37</v>
      </c>
      <c r="BD165" s="147" t="s">
        <v>38</v>
      </c>
    </row>
    <row r="166" spans="2:56" ht="15" customHeight="1" thickBot="1">
      <c r="B166" s="62"/>
      <c r="C166" s="63"/>
      <c r="D166" s="64" t="s">
        <v>10</v>
      </c>
      <c r="E166" s="111"/>
      <c r="F166" s="148"/>
      <c r="G166" s="148"/>
      <c r="H166" s="148"/>
      <c r="I166" s="148" t="s">
        <v>8</v>
      </c>
      <c r="J166" s="148"/>
      <c r="K166" s="148"/>
      <c r="L166" s="16"/>
      <c r="M166" s="104" t="s">
        <v>20</v>
      </c>
      <c r="N166" s="148" t="s">
        <v>11</v>
      </c>
      <c r="O166" s="16"/>
      <c r="P166" s="63" t="s">
        <v>10</v>
      </c>
      <c r="Q166" s="111"/>
      <c r="R166" s="63"/>
      <c r="S166" s="149"/>
      <c r="T166" s="63"/>
      <c r="U166" s="63"/>
      <c r="V166" s="63" t="s">
        <v>18</v>
      </c>
      <c r="W166" s="150" t="s">
        <v>22</v>
      </c>
      <c r="X166" s="111"/>
      <c r="Y166" s="151" t="s">
        <v>16</v>
      </c>
      <c r="Z166" s="151" t="s">
        <v>17</v>
      </c>
      <c r="AA166" s="152" t="s">
        <v>25</v>
      </c>
      <c r="AB166" s="79" t="s">
        <v>28</v>
      </c>
      <c r="AC166" s="153"/>
      <c r="AD166" s="111"/>
      <c r="AE166" s="154" t="s">
        <v>16</v>
      </c>
      <c r="AF166" s="155" t="s">
        <v>17</v>
      </c>
      <c r="AG166" s="80" t="s">
        <v>28</v>
      </c>
      <c r="AH166" s="81" t="s">
        <v>28</v>
      </c>
      <c r="AI166" s="156"/>
      <c r="AJ166" s="63" t="s">
        <v>34</v>
      </c>
      <c r="AK166" s="157" t="s">
        <v>34</v>
      </c>
      <c r="AL166" s="63" t="s">
        <v>34</v>
      </c>
      <c r="AM166" s="63" t="s">
        <v>34</v>
      </c>
      <c r="AN166" s="63" t="s">
        <v>34</v>
      </c>
      <c r="AO166" s="111"/>
      <c r="AP166" s="158" t="s">
        <v>70</v>
      </c>
      <c r="AQ166" s="159" t="s">
        <v>69</v>
      </c>
      <c r="AR166" s="160" t="s">
        <v>71</v>
      </c>
      <c r="AS166" s="161" t="s">
        <v>48</v>
      </c>
      <c r="AT166" s="159" t="s">
        <v>47</v>
      </c>
      <c r="AU166" s="160" t="s">
        <v>49</v>
      </c>
      <c r="AV166" s="111"/>
      <c r="AW166" s="162" t="s">
        <v>29</v>
      </c>
      <c r="AX166" s="150" t="s">
        <v>29</v>
      </c>
      <c r="AY166" s="63"/>
      <c r="AZ166" s="63"/>
      <c r="BA166" s="111"/>
      <c r="BB166" s="163">
        <v>1</v>
      </c>
      <c r="BC166" s="164">
        <v>0</v>
      </c>
      <c r="BD166" s="115" t="s">
        <v>41</v>
      </c>
    </row>
    <row r="167" spans="2:56" ht="16.5" thickBot="1">
      <c r="B167" s="17">
        <v>41483</v>
      </c>
      <c r="C167" s="15" t="s">
        <v>0</v>
      </c>
      <c r="D167" s="19">
        <v>8</v>
      </c>
      <c r="E167" s="6"/>
      <c r="F167" s="363">
        <v>0</v>
      </c>
      <c r="G167" s="19">
        <v>0</v>
      </c>
      <c r="H167" s="19">
        <v>1.1599999999999999</v>
      </c>
      <c r="I167" s="19">
        <v>0</v>
      </c>
      <c r="J167" s="19">
        <v>0</v>
      </c>
      <c r="K167" s="19">
        <f>SUM(F167:J167)</f>
        <v>1.1599999999999999</v>
      </c>
      <c r="L167" s="6"/>
      <c r="M167" s="363">
        <v>0</v>
      </c>
      <c r="N167" s="19">
        <v>0</v>
      </c>
      <c r="O167" s="6"/>
      <c r="P167" s="376">
        <f>D167-(M167+N167)</f>
        <v>8</v>
      </c>
      <c r="Q167" s="6"/>
      <c r="R167" s="375" t="s">
        <v>85</v>
      </c>
      <c r="S167" s="213">
        <v>0.185</v>
      </c>
      <c r="T167" s="213">
        <v>0.186</v>
      </c>
      <c r="U167" s="23">
        <f>S167+T167</f>
        <v>0.371</v>
      </c>
      <c r="V167" s="223">
        <v>85</v>
      </c>
      <c r="W167" s="91">
        <f>P167*V167</f>
        <v>680</v>
      </c>
      <c r="X167" s="6"/>
      <c r="Y167" s="379">
        <v>648</v>
      </c>
      <c r="Z167" s="380">
        <v>648</v>
      </c>
      <c r="AA167" s="380">
        <v>0</v>
      </c>
      <c r="AB167" s="380">
        <v>0</v>
      </c>
      <c r="AC167" s="381">
        <v>648</v>
      </c>
      <c r="AD167" s="197"/>
      <c r="AE167" s="379">
        <v>5</v>
      </c>
      <c r="AF167" s="380">
        <v>6</v>
      </c>
      <c r="AG167" s="380">
        <v>0</v>
      </c>
      <c r="AH167" s="380">
        <v>5</v>
      </c>
      <c r="AI167" s="5"/>
      <c r="AJ167" s="57">
        <f>AC167*U167</f>
        <v>240.40799999999999</v>
      </c>
      <c r="AK167" s="171">
        <v>2.2000000000000002</v>
      </c>
      <c r="AL167" s="19">
        <v>10.5</v>
      </c>
      <c r="AM167" s="19">
        <v>1</v>
      </c>
      <c r="AN167" s="91">
        <f>AK167+AM167</f>
        <v>3.2</v>
      </c>
      <c r="AO167" s="338" t="e">
        <f>#REF!</f>
        <v>#REF!</v>
      </c>
      <c r="AP167" s="11">
        <v>0</v>
      </c>
      <c r="AQ167" s="11">
        <v>10</v>
      </c>
      <c r="AR167" s="387">
        <f>100- ((AP167+AQ167)/(AC167*2))*100</f>
        <v>99.228395061728392</v>
      </c>
      <c r="AS167" s="388">
        <v>455.1</v>
      </c>
      <c r="AT167" s="172">
        <f>AJ167+AK167+AL167+AM167</f>
        <v>254.10799999999998</v>
      </c>
      <c r="AU167" s="172">
        <f>AS167-AT167</f>
        <v>200.99200000000005</v>
      </c>
      <c r="AV167" s="5"/>
      <c r="AW167" s="57">
        <f>(AC167/W167)*100</f>
        <v>95.294117647058812</v>
      </c>
      <c r="AX167" s="19" t="s">
        <v>59</v>
      </c>
      <c r="AY167" s="91">
        <f>(AK167/(AJ167+AK167))*100</f>
        <v>0.90681263602189566</v>
      </c>
      <c r="AZ167" s="19">
        <f>(AN167/AJ167)*100</f>
        <v>1.3310705134604508</v>
      </c>
      <c r="BA167" s="6"/>
      <c r="BB167" s="363" t="s">
        <v>97</v>
      </c>
      <c r="BC167" s="19" t="s">
        <v>76</v>
      </c>
      <c r="BD167" s="19" t="s">
        <v>97</v>
      </c>
    </row>
    <row r="168" spans="2:56" ht="15.75">
      <c r="B168" s="374" t="s">
        <v>153</v>
      </c>
      <c r="C168" s="2"/>
      <c r="D168" s="2"/>
      <c r="E168" s="6"/>
      <c r="F168" s="375"/>
      <c r="G168" s="2"/>
      <c r="H168" s="2"/>
      <c r="I168" s="2"/>
      <c r="J168" s="2"/>
      <c r="K168" s="2"/>
      <c r="L168" s="6"/>
      <c r="M168" s="375"/>
      <c r="N168" s="2">
        <v>0</v>
      </c>
      <c r="O168" s="6"/>
      <c r="P168" s="520">
        <f>D167-M167-N167-K167</f>
        <v>6.84</v>
      </c>
      <c r="Q168" s="6"/>
      <c r="R168" s="375"/>
      <c r="S168" s="213"/>
      <c r="T168" s="213"/>
      <c r="U168" s="23"/>
      <c r="V168" s="223"/>
      <c r="W168" s="517">
        <f>(P167-K167)*V167</f>
        <v>581.4</v>
      </c>
      <c r="X168" s="289"/>
      <c r="Y168" s="382"/>
      <c r="Z168" s="383"/>
      <c r="AA168" s="383"/>
      <c r="AB168" s="383"/>
      <c r="AC168" s="384"/>
      <c r="AD168" s="122"/>
      <c r="AE168" s="382"/>
      <c r="AF168" s="383"/>
      <c r="AG168" s="383"/>
      <c r="AH168" s="383"/>
      <c r="AI168" s="20"/>
      <c r="AJ168" s="436"/>
      <c r="AK168" s="386"/>
      <c r="AL168" s="378"/>
      <c r="AM168" s="378"/>
      <c r="AN168" s="378"/>
      <c r="AO168" s="289"/>
      <c r="AP168" s="347"/>
      <c r="AQ168" s="347"/>
      <c r="AR168" s="373"/>
      <c r="AS168" s="389"/>
      <c r="AT168" s="386"/>
      <c r="AU168" s="386"/>
      <c r="AV168" s="20"/>
      <c r="AW168" s="518">
        <f>((AC167+AC168)/W168)*100</f>
        <v>111.45510835913312</v>
      </c>
      <c r="AX168" s="378"/>
      <c r="AY168" s="378"/>
      <c r="AZ168" s="378"/>
      <c r="BA168" s="289"/>
      <c r="BB168" s="375"/>
      <c r="BC168" s="2"/>
      <c r="BD168" s="2"/>
    </row>
    <row r="169" spans="2:56" ht="15.75" thickBot="1"/>
    <row r="170" spans="2:56" ht="16.5" thickBot="1">
      <c r="B170" s="17">
        <v>41483</v>
      </c>
      <c r="C170" s="15" t="s">
        <v>1</v>
      </c>
      <c r="D170" s="19">
        <v>7.5</v>
      </c>
      <c r="E170" s="6"/>
      <c r="F170" s="363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f>SUM(F170:J170)</f>
        <v>0</v>
      </c>
      <c r="L170" s="6"/>
      <c r="M170" s="363">
        <v>2.5</v>
      </c>
      <c r="N170" s="19">
        <v>0</v>
      </c>
      <c r="O170" s="6"/>
      <c r="P170" s="376">
        <f>D170-(M170+N170)</f>
        <v>5</v>
      </c>
      <c r="Q170" s="6"/>
      <c r="R170" s="375" t="s">
        <v>85</v>
      </c>
      <c r="S170" s="213">
        <v>0.185</v>
      </c>
      <c r="T170" s="213">
        <v>0.186</v>
      </c>
      <c r="U170" s="23">
        <f>S170+T170</f>
        <v>0.371</v>
      </c>
      <c r="V170" s="223">
        <v>85</v>
      </c>
      <c r="W170" s="91">
        <f>P170*V170</f>
        <v>425</v>
      </c>
      <c r="X170" s="6"/>
      <c r="Y170" s="379">
        <v>405</v>
      </c>
      <c r="Z170" s="380">
        <v>405</v>
      </c>
      <c r="AA170" s="380">
        <v>0</v>
      </c>
      <c r="AB170" s="380"/>
      <c r="AC170" s="381">
        <v>405</v>
      </c>
      <c r="AD170" s="197"/>
      <c r="AE170" s="379">
        <v>1</v>
      </c>
      <c r="AF170" s="380">
        <v>1</v>
      </c>
      <c r="AG170" s="380">
        <v>0</v>
      </c>
      <c r="AH170" s="380">
        <v>1</v>
      </c>
      <c r="AI170" s="5"/>
      <c r="AJ170" s="57">
        <f>AC170*U170</f>
        <v>150.255</v>
      </c>
      <c r="AK170" s="171">
        <v>0.3</v>
      </c>
      <c r="AL170" s="19">
        <v>4</v>
      </c>
      <c r="AM170" s="19">
        <v>0</v>
      </c>
      <c r="AN170" s="91">
        <f>AK170+AM170</f>
        <v>0.3</v>
      </c>
      <c r="AO170" s="338" t="e">
        <f>#REF!</f>
        <v>#REF!</v>
      </c>
      <c r="AP170" s="11">
        <v>0</v>
      </c>
      <c r="AQ170" s="11">
        <v>10</v>
      </c>
      <c r="AR170" s="387">
        <f>100- ((AP170+AQ170)/(AC170*2))*100</f>
        <v>98.76543209876543</v>
      </c>
      <c r="AS170" s="388">
        <f>AU167</f>
        <v>200.99200000000005</v>
      </c>
      <c r="AT170" s="172">
        <f>AJ170+AK170+AL170+AM170</f>
        <v>154.55500000000001</v>
      </c>
      <c r="AU170" s="172">
        <f>AS170-AT170</f>
        <v>46.43700000000004</v>
      </c>
      <c r="AV170" s="5"/>
      <c r="AW170" s="57">
        <f>(AC170/W170)*100</f>
        <v>95.294117647058812</v>
      </c>
      <c r="AX170" s="19" t="s">
        <v>59</v>
      </c>
      <c r="AY170" s="91">
        <f>(AK170/(AJ170+AK170))*100</f>
        <v>0.19926272790674504</v>
      </c>
      <c r="AZ170" s="19">
        <f>(AN170/AJ170)*100</f>
        <v>0.19966057701906759</v>
      </c>
      <c r="BA170" s="6"/>
      <c r="BB170" s="363" t="s">
        <v>75</v>
      </c>
      <c r="BC170" s="19" t="s">
        <v>76</v>
      </c>
      <c r="BD170" s="19" t="s">
        <v>97</v>
      </c>
    </row>
    <row r="171" spans="2:56" ht="15.75">
      <c r="B171" s="374" t="s">
        <v>137</v>
      </c>
      <c r="C171" s="2"/>
      <c r="D171" s="2"/>
      <c r="E171" s="6"/>
      <c r="F171" s="375"/>
      <c r="G171" s="2"/>
      <c r="H171" s="2"/>
      <c r="I171" s="2"/>
      <c r="J171" s="2"/>
      <c r="K171" s="2"/>
      <c r="L171" s="6"/>
      <c r="M171" s="375"/>
      <c r="N171" s="2">
        <v>0</v>
      </c>
      <c r="O171" s="6"/>
      <c r="P171" s="520">
        <f>D170-M170-N170-K170</f>
        <v>5</v>
      </c>
      <c r="Q171" s="6"/>
      <c r="R171" s="375"/>
      <c r="S171" s="213"/>
      <c r="T171" s="213"/>
      <c r="U171" s="23"/>
      <c r="V171" s="223"/>
      <c r="W171" s="517">
        <f>(P170-K170)*V170</f>
        <v>425</v>
      </c>
      <c r="X171" s="289"/>
      <c r="Y171" s="382"/>
      <c r="Z171" s="383"/>
      <c r="AA171" s="383"/>
      <c r="AB171" s="383"/>
      <c r="AC171" s="384"/>
      <c r="AD171" s="122"/>
      <c r="AE171" s="382"/>
      <c r="AF171" s="383"/>
      <c r="AG171" s="383"/>
      <c r="AH171" s="383"/>
      <c r="AI171" s="20"/>
      <c r="AJ171" s="436"/>
      <c r="AK171" s="386"/>
      <c r="AL171" s="378"/>
      <c r="AM171" s="378"/>
      <c r="AN171" s="378"/>
      <c r="AO171" s="289"/>
      <c r="AP171" s="347"/>
      <c r="AQ171" s="347"/>
      <c r="AR171" s="373"/>
      <c r="AS171" s="389"/>
      <c r="AT171" s="386"/>
      <c r="AU171" s="386"/>
      <c r="AV171" s="20"/>
      <c r="AW171" s="518">
        <f>((AC170+AC171)/W171)*100</f>
        <v>95.294117647058812</v>
      </c>
      <c r="AX171" s="378"/>
      <c r="AY171" s="378"/>
      <c r="AZ171" s="378"/>
      <c r="BA171" s="289"/>
      <c r="BB171" s="375"/>
      <c r="BC171" s="2"/>
      <c r="BD171" s="2"/>
    </row>
    <row r="172" spans="2:56" ht="15.75" thickBot="1"/>
    <row r="173" spans="2:56" ht="16.5" thickBot="1">
      <c r="B173" s="17">
        <v>41454</v>
      </c>
      <c r="C173" s="15" t="s">
        <v>0</v>
      </c>
      <c r="D173" s="19">
        <v>2</v>
      </c>
      <c r="E173" s="6"/>
      <c r="F173" s="363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f>SUM(F173:J173)</f>
        <v>0</v>
      </c>
      <c r="L173" s="6"/>
      <c r="M173" s="363">
        <v>0</v>
      </c>
      <c r="N173" s="19">
        <v>0</v>
      </c>
      <c r="O173" s="6"/>
      <c r="P173" s="376">
        <f>D173-(M173+N173)</f>
        <v>2</v>
      </c>
      <c r="Q173" s="6"/>
      <c r="R173" s="375" t="s">
        <v>85</v>
      </c>
      <c r="S173" s="213">
        <v>0.185</v>
      </c>
      <c r="T173" s="213">
        <v>0.186</v>
      </c>
      <c r="U173" s="23">
        <f>S173+T173</f>
        <v>0.371</v>
      </c>
      <c r="V173" s="223">
        <v>85</v>
      </c>
      <c r="W173" s="91">
        <f>P173*V173</f>
        <v>170</v>
      </c>
      <c r="X173" s="6"/>
      <c r="Y173" s="379">
        <v>162</v>
      </c>
      <c r="Z173" s="380">
        <v>162</v>
      </c>
      <c r="AA173" s="380">
        <v>0</v>
      </c>
      <c r="AB173" s="380">
        <v>0</v>
      </c>
      <c r="AC173" s="381">
        <v>162</v>
      </c>
      <c r="AD173" s="197"/>
      <c r="AE173" s="379">
        <v>0</v>
      </c>
      <c r="AF173" s="380">
        <v>0</v>
      </c>
      <c r="AG173" s="380">
        <v>0</v>
      </c>
      <c r="AH173" s="380">
        <v>0</v>
      </c>
      <c r="AI173" s="5"/>
      <c r="AJ173" s="57">
        <f>AC173*U173</f>
        <v>60.101999999999997</v>
      </c>
      <c r="AK173" s="171">
        <v>0.5</v>
      </c>
      <c r="AL173" s="19">
        <v>2.4500000000000002</v>
      </c>
      <c r="AM173" s="19">
        <v>1</v>
      </c>
      <c r="AN173" s="91">
        <f>AK173+AM173</f>
        <v>1.5</v>
      </c>
      <c r="AO173" s="338" t="e">
        <f>#REF!</f>
        <v>#REF!</v>
      </c>
      <c r="AP173" s="11">
        <v>0</v>
      </c>
      <c r="AQ173" s="11">
        <v>10</v>
      </c>
      <c r="AR173" s="387">
        <f>100- ((AP173+AQ173)/(AC173*2))*100</f>
        <v>96.913580246913583</v>
      </c>
      <c r="AS173" s="388">
        <v>455.1</v>
      </c>
      <c r="AT173" s="172">
        <f>AJ173+AK173+AL173+AM173</f>
        <v>64.051999999999992</v>
      </c>
      <c r="AU173" s="172">
        <f>AS173-AT173</f>
        <v>391.048</v>
      </c>
      <c r="AV173" s="5"/>
      <c r="AW173" s="57">
        <f>(AC173/W173)*100</f>
        <v>95.294117647058812</v>
      </c>
      <c r="AX173" s="19" t="s">
        <v>59</v>
      </c>
      <c r="AY173" s="91">
        <f>(AK173/(AJ173+AK173))*100</f>
        <v>0.82505527870367323</v>
      </c>
      <c r="AZ173" s="19">
        <f>(AN173/AJ173)*100</f>
        <v>2.4957572127383449</v>
      </c>
      <c r="BA173" s="6"/>
      <c r="BB173" s="363" t="s">
        <v>97</v>
      </c>
      <c r="BC173" s="19" t="s">
        <v>76</v>
      </c>
      <c r="BD173" s="19" t="s">
        <v>97</v>
      </c>
    </row>
    <row r="174" spans="2:56" ht="15.75">
      <c r="B174" s="374" t="s">
        <v>153</v>
      </c>
      <c r="C174" s="2"/>
      <c r="D174" s="2"/>
      <c r="E174" s="6"/>
      <c r="F174" s="375"/>
      <c r="G174" s="2"/>
      <c r="H174" s="2"/>
      <c r="I174" s="2"/>
      <c r="J174" s="2"/>
      <c r="K174" s="2"/>
      <c r="L174" s="6"/>
      <c r="M174" s="375"/>
      <c r="N174" s="2">
        <v>0</v>
      </c>
      <c r="O174" s="6"/>
      <c r="P174" s="520">
        <f>D173-M173-N173-K173</f>
        <v>2</v>
      </c>
      <c r="Q174" s="6"/>
      <c r="R174" s="375"/>
      <c r="S174" s="213"/>
      <c r="T174" s="213"/>
      <c r="U174" s="23"/>
      <c r="V174" s="223"/>
      <c r="W174" s="517">
        <f>(P173-K173)*V173</f>
        <v>170</v>
      </c>
      <c r="X174" s="289"/>
      <c r="Y174" s="382"/>
      <c r="Z174" s="383"/>
      <c r="AA174" s="383"/>
      <c r="AB174" s="383"/>
      <c r="AC174" s="384"/>
      <c r="AD174" s="122"/>
      <c r="AE174" s="382"/>
      <c r="AF174" s="383"/>
      <c r="AG174" s="383"/>
      <c r="AH174" s="383"/>
      <c r="AI174" s="20"/>
      <c r="AJ174" s="436"/>
      <c r="AK174" s="386"/>
      <c r="AL174" s="378"/>
      <c r="AM174" s="378"/>
      <c r="AN174" s="378"/>
      <c r="AO174" s="289"/>
      <c r="AP174" s="347"/>
      <c r="AQ174" s="347"/>
      <c r="AR174" s="373"/>
      <c r="AS174" s="389"/>
      <c r="AT174" s="386"/>
      <c r="AU174" s="386"/>
      <c r="AV174" s="20"/>
      <c r="AW174" s="518">
        <f>((AC173+AC174)/W174)*100</f>
        <v>95.294117647058812</v>
      </c>
      <c r="AX174" s="378"/>
      <c r="AY174" s="378"/>
      <c r="AZ174" s="378"/>
      <c r="BA174" s="289"/>
      <c r="BB174" s="375"/>
      <c r="BC174" s="2"/>
      <c r="BD174" s="2"/>
    </row>
    <row r="177" spans="2:56" ht="15.75" thickBot="1">
      <c r="B177" s="587" t="s">
        <v>106</v>
      </c>
    </row>
    <row r="178" spans="2:56">
      <c r="B178" s="361" t="s">
        <v>42</v>
      </c>
      <c r="C178" s="641" t="s">
        <v>2</v>
      </c>
      <c r="D178" s="642" t="s">
        <v>2</v>
      </c>
      <c r="E178" s="643"/>
      <c r="F178" s="841" t="s">
        <v>14</v>
      </c>
      <c r="G178" s="842"/>
      <c r="H178" s="842"/>
      <c r="I178" s="842"/>
      <c r="J178" s="842"/>
      <c r="K178" s="843"/>
      <c r="L178" s="145"/>
      <c r="M178" s="844" t="s">
        <v>43</v>
      </c>
      <c r="N178" s="845"/>
      <c r="O178" s="145"/>
      <c r="P178" s="145" t="s">
        <v>12</v>
      </c>
      <c r="Q178" s="643"/>
      <c r="R178" s="145" t="s">
        <v>24</v>
      </c>
      <c r="S178" s="841" t="s">
        <v>44</v>
      </c>
      <c r="T178" s="842"/>
      <c r="U178" s="843"/>
      <c r="V178" s="145" t="s">
        <v>39</v>
      </c>
      <c r="W178" s="145" t="s">
        <v>19</v>
      </c>
      <c r="X178" s="643" t="s">
        <v>10</v>
      </c>
      <c r="Y178" s="846" t="s">
        <v>15</v>
      </c>
      <c r="Z178" s="847"/>
      <c r="AA178" s="847"/>
      <c r="AB178" s="847"/>
      <c r="AC178" s="644" t="s">
        <v>19</v>
      </c>
      <c r="AD178" s="645"/>
      <c r="AE178" s="846" t="s">
        <v>55</v>
      </c>
      <c r="AF178" s="847"/>
      <c r="AG178" s="847"/>
      <c r="AH178" s="646" t="s">
        <v>57</v>
      </c>
      <c r="AI178" s="643"/>
      <c r="AJ178" s="647" t="s">
        <v>51</v>
      </c>
      <c r="AK178" s="648"/>
      <c r="AL178" s="643"/>
      <c r="AM178" s="649"/>
      <c r="AN178" s="145" t="s">
        <v>13</v>
      </c>
      <c r="AO178" s="643"/>
      <c r="AP178" s="848" t="s">
        <v>68</v>
      </c>
      <c r="AQ178" s="849"/>
      <c r="AR178" s="850"/>
      <c r="AS178" s="848" t="s">
        <v>52</v>
      </c>
      <c r="AT178" s="849"/>
      <c r="AU178" s="850"/>
      <c r="AV178" s="643"/>
      <c r="AW178" s="145" t="s">
        <v>32</v>
      </c>
      <c r="AX178" s="145" t="s">
        <v>32</v>
      </c>
      <c r="AY178" s="145" t="s">
        <v>29</v>
      </c>
      <c r="AZ178" s="145" t="s">
        <v>29</v>
      </c>
      <c r="BA178" s="643"/>
      <c r="BB178" s="145" t="s">
        <v>32</v>
      </c>
      <c r="BC178" s="145" t="s">
        <v>10</v>
      </c>
      <c r="BD178" s="650" t="s">
        <v>10</v>
      </c>
    </row>
    <row r="179" spans="2:56" ht="15.75" thickBot="1">
      <c r="B179" s="651" t="s">
        <v>10</v>
      </c>
      <c r="C179" s="76" t="s">
        <v>10</v>
      </c>
      <c r="D179" s="652" t="s">
        <v>12</v>
      </c>
      <c r="E179" s="653"/>
      <c r="F179" s="654" t="s">
        <v>4</v>
      </c>
      <c r="G179" s="654" t="s">
        <v>5</v>
      </c>
      <c r="H179" s="654" t="s">
        <v>6</v>
      </c>
      <c r="I179" s="654" t="s">
        <v>7</v>
      </c>
      <c r="J179" s="654" t="s">
        <v>9</v>
      </c>
      <c r="K179" s="654" t="s">
        <v>13</v>
      </c>
      <c r="L179" s="76"/>
      <c r="M179" s="655" t="s">
        <v>12</v>
      </c>
      <c r="N179" s="656" t="s">
        <v>46</v>
      </c>
      <c r="O179" s="76"/>
      <c r="P179" s="76" t="s">
        <v>3</v>
      </c>
      <c r="Q179" s="653"/>
      <c r="R179" s="76" t="s">
        <v>23</v>
      </c>
      <c r="S179" s="657" t="s">
        <v>16</v>
      </c>
      <c r="T179" s="76" t="s">
        <v>17</v>
      </c>
      <c r="U179" s="76" t="s">
        <v>45</v>
      </c>
      <c r="V179" s="76" t="s">
        <v>63</v>
      </c>
      <c r="W179" s="76" t="s">
        <v>21</v>
      </c>
      <c r="X179" s="653" t="s">
        <v>10</v>
      </c>
      <c r="Y179" s="851" t="s">
        <v>26</v>
      </c>
      <c r="Z179" s="852"/>
      <c r="AA179" s="852"/>
      <c r="AB179" s="853"/>
      <c r="AC179" s="655" t="s">
        <v>13</v>
      </c>
      <c r="AD179" s="658"/>
      <c r="AE179" s="854" t="s">
        <v>56</v>
      </c>
      <c r="AF179" s="853"/>
      <c r="AG179" s="853"/>
      <c r="AH179" s="82" t="s">
        <v>58</v>
      </c>
      <c r="AI179" s="653"/>
      <c r="AJ179" s="75" t="s">
        <v>33</v>
      </c>
      <c r="AK179" s="659" t="s">
        <v>27</v>
      </c>
      <c r="AL179" s="75" t="s">
        <v>35</v>
      </c>
      <c r="AM179" s="75" t="s">
        <v>36</v>
      </c>
      <c r="AN179" s="76" t="s">
        <v>40</v>
      </c>
      <c r="AO179" s="653"/>
      <c r="AP179" s="660"/>
      <c r="AQ179" s="653"/>
      <c r="AR179" s="657"/>
      <c r="AS179" s="660" t="s">
        <v>50</v>
      </c>
      <c r="AT179" s="653" t="s">
        <v>441</v>
      </c>
      <c r="AU179" s="657"/>
      <c r="AV179" s="653"/>
      <c r="AW179" s="76" t="s">
        <v>19</v>
      </c>
      <c r="AX179" s="76" t="s">
        <v>19</v>
      </c>
      <c r="AY179" s="76" t="s">
        <v>37</v>
      </c>
      <c r="AZ179" s="76" t="s">
        <v>38</v>
      </c>
      <c r="BA179" s="653"/>
      <c r="BB179" s="76" t="s">
        <v>19</v>
      </c>
      <c r="BC179" s="76" t="s">
        <v>37</v>
      </c>
      <c r="BD179" s="652" t="s">
        <v>38</v>
      </c>
    </row>
    <row r="180" spans="2:56" ht="15" customHeight="1" thickBot="1">
      <c r="B180" s="362"/>
      <c r="C180" s="162"/>
      <c r="D180" s="661" t="s">
        <v>10</v>
      </c>
      <c r="E180" s="662"/>
      <c r="F180" s="663"/>
      <c r="G180" s="663"/>
      <c r="H180" s="663"/>
      <c r="I180" s="663" t="s">
        <v>8</v>
      </c>
      <c r="J180" s="663"/>
      <c r="K180" s="663"/>
      <c r="L180" s="162"/>
      <c r="M180" s="664" t="s">
        <v>20</v>
      </c>
      <c r="N180" s="663" t="s">
        <v>11</v>
      </c>
      <c r="O180" s="162"/>
      <c r="P180" s="162" t="s">
        <v>10</v>
      </c>
      <c r="Q180" s="662"/>
      <c r="R180" s="162"/>
      <c r="S180" s="665"/>
      <c r="T180" s="162"/>
      <c r="U180" s="162"/>
      <c r="V180" s="162" t="s">
        <v>18</v>
      </c>
      <c r="W180" s="162" t="s">
        <v>22</v>
      </c>
      <c r="X180" s="662"/>
      <c r="Y180" s="666" t="s">
        <v>16</v>
      </c>
      <c r="Z180" s="666" t="s">
        <v>17</v>
      </c>
      <c r="AA180" s="152" t="s">
        <v>25</v>
      </c>
      <c r="AB180" s="667" t="s">
        <v>28</v>
      </c>
      <c r="AC180" s="665"/>
      <c r="AD180" s="662"/>
      <c r="AE180" s="668" t="s">
        <v>16</v>
      </c>
      <c r="AF180" s="669" t="s">
        <v>17</v>
      </c>
      <c r="AG180" s="670" t="s">
        <v>28</v>
      </c>
      <c r="AH180" s="671" t="s">
        <v>28</v>
      </c>
      <c r="AI180" s="662"/>
      <c r="AJ180" s="162" t="s">
        <v>34</v>
      </c>
      <c r="AK180" s="672" t="s">
        <v>34</v>
      </c>
      <c r="AL180" s="162" t="s">
        <v>34</v>
      </c>
      <c r="AM180" s="162" t="s">
        <v>34</v>
      </c>
      <c r="AN180" s="162" t="s">
        <v>34</v>
      </c>
      <c r="AO180" s="662"/>
      <c r="AP180" s="673" t="s">
        <v>70</v>
      </c>
      <c r="AQ180" s="674" t="s">
        <v>69</v>
      </c>
      <c r="AR180" s="666" t="s">
        <v>71</v>
      </c>
      <c r="AS180" s="675" t="s">
        <v>48</v>
      </c>
      <c r="AT180" s="674" t="s">
        <v>47</v>
      </c>
      <c r="AU180" s="666" t="s">
        <v>49</v>
      </c>
      <c r="AV180" s="662"/>
      <c r="AW180" s="162" t="s">
        <v>29</v>
      </c>
      <c r="AX180" s="162" t="s">
        <v>29</v>
      </c>
      <c r="AY180" s="162"/>
      <c r="AZ180" s="162"/>
      <c r="BA180" s="662"/>
      <c r="BB180" s="676">
        <v>1</v>
      </c>
      <c r="BC180" s="677">
        <v>0</v>
      </c>
      <c r="BD180" s="661" t="s">
        <v>41</v>
      </c>
    </row>
    <row r="181" spans="2:56">
      <c r="F181">
        <f t="shared" ref="F181:K181" si="0">F14+F17+F23+F26+F32+F35+F41+F44+F47+F50+F53+F56+F62+F65+F68+F71+F74+F77+F80+F86+F89+F92+F95+F101+F104+F110+F116+F119+F122+F125+F128+F134+F137+F140+F143+F146+F152+F155+F158+F161+F167+F170+F173</f>
        <v>19.82</v>
      </c>
      <c r="G181">
        <f t="shared" si="0"/>
        <v>5</v>
      </c>
      <c r="H181">
        <f t="shared" si="0"/>
        <v>9.08</v>
      </c>
      <c r="I181">
        <f t="shared" si="0"/>
        <v>0</v>
      </c>
      <c r="J181">
        <f t="shared" si="0"/>
        <v>0</v>
      </c>
      <c r="K181">
        <f t="shared" si="0"/>
        <v>33.9</v>
      </c>
      <c r="M181">
        <f>M14+M17+M23+M26+M32+M35+M41+M44+M47+M50+M53+M56+M62+M65+M68+M71+M74+M77+M80+M86+M89+M92+M95+M101+M104+M110+M116+M119+M122+M125+M128+M134+M137+M140+M143+M146+M152+M155+M158+M161+M167+M170+M173</f>
        <v>47.5</v>
      </c>
      <c r="N181">
        <f>N14+N17+N23+N26+N32+N35+N41+N44+N47+N50+N53+N56+N62+N65+N68+N71+N74+N77+N80+N86+N89+N92+N95+N101+N104+N110+N116+N119+N122+N125+N128+N134+N137+N140+N143+N146+N152+N155+N158+N161+N167+N170+N173</f>
        <v>20.5</v>
      </c>
      <c r="P181">
        <f>P15+P18+P24+P27+P33+P36+P42+P45+P48+P51+P54+P57+P63+P66+P69+P72+P75+P78+P81+P87+P90+P93+P96+P102+P105+P111+P117+P120+P123+P126+P129+P135+P138+P141+P144+P147+P153+P156+P159+P162+P168+P171+P174</f>
        <v>217.60000000000002</v>
      </c>
      <c r="W181">
        <f>W14+W17+W23+W26+W32+W35+W41+W44+W47+W50+W53+W56+W62+W65+W68+W71+W74+W77+W80+W86+W89+W92+W95+W101+W104+W110+W116+W119+W122+W125+W128+W134+W137+W140+W143+W146+W152+W155+W158+W161+W167+W170+W173</f>
        <v>19567.5</v>
      </c>
      <c r="AC181">
        <f>AC14+AC17+AC23+AC26+AC32+AC35+AC41+AC44+AC47+AC50+AC53+AC56+AC62+AC65+AC68+AC71+AC74+AC77+AC80+AC86+AC89+AC92+AC95+AC101+AC104+AC110+AC116+AC119+AC122+AC125+AC128+AC134+AC137+AC140+AC143+AC146+AC152+AC155+AC158+AC161+AC167+AC170+AC173</f>
        <v>15829</v>
      </c>
      <c r="AE181">
        <f>AE14+AE17+AE23+AE26+AE32+AE35+AE41+AE44+AE47+AE50+AE53+AE56+AE62+AE65+AE68+AE71+AE74+AE77+AE80+AE86+AE89+AE92+AE95+AE101+AE104+AE110+AE116+AE119+AE122+AE125+AE128+AE134+AE137+AE140+AE143+AE146+AE152+AE155+AE158+AE161+AE167+AE170+AE173</f>
        <v>373</v>
      </c>
      <c r="AF181">
        <f>AF14+AF17+AF23+AF26+AF32+AF35+AF41+AF44+AF47+AF50+AF53+AF56+AF62+AF65+AF68+AF71+AF74+AF77+AF80+AF86+AF89+AF92+AF95+AF101+AF104+AF110+AF116+AF119+AF122+AF125+AF128+AF134+AF137+AF140+AF143+AF146+AF152+AF155+AF158+AF161+AF167+AF170+AF173</f>
        <v>379</v>
      </c>
      <c r="AG181">
        <f>AG14+AG17+AG23+AG26+AG32+AG35+AG41+AG44+AG47+AG50+AG53+AG56+AG62+AG65+AG68+AG71+AG74+AG77+AG80+AG86+AG89+AG92+AG95+AG101+AG104+AG110+AG116+AG119+AG122+AG125+AG128+AG134+AG137+AG140+AG143+AG146+AG152+AG155+AG158+AG161+AG167+AG170+AG173</f>
        <v>0</v>
      </c>
      <c r="AH181">
        <f>AH14+AH17+AH23+AH26+AH32+AH35+AH41+AH44+AH47+AH50+AH53+AH56+AH62+AH65+AH68+AH71+AH74+AH77+AH80+AH86+AH89+AH92+AH95+AH101+AH104+AH110+AH116+AH119+AH122+AH125+AH128+AH134+AH137+AH140+AH143+AH146+AH152+AH155+AH158+AH161+AH167+AH170+AH173</f>
        <v>417</v>
      </c>
      <c r="AJ181">
        <f>AJ14+AJ17+AJ23+AJ26+AJ32+AJ35+AJ41+AJ44+AJ47+AJ50+AJ53+AJ56+AJ62+AJ65+AJ68+AJ71+AJ74+AJ77+AJ80+AJ86+AJ89+AJ92+AJ95+AJ101+AJ104+AJ110+AJ116+AJ119+AJ122+AJ125+AJ128+AJ134+AJ137+AJ140+AJ143+AJ146+AJ152+AJ155+AJ158+AJ161+AJ167+AJ170+AJ173</f>
        <v>4445.2050000000008</v>
      </c>
      <c r="AK181">
        <f>AK14+AK17+AK23+AK26+AK32+AK35+AK41+AK44+AK47+AK50+AK53+AK56+AK62+AK65+AK68+AK71+AK74+AK77+AK80+AK86+AK89+AK92+AK95+AK101+AK104+AK110+AK116+AK119+AK122+AK125+AK128+AK134+AK137+AK140+AK143+AK146+AK152+AK155+AK158+AK161+AK167+AK170+AK173</f>
        <v>113.45000000000002</v>
      </c>
      <c r="AL181">
        <f>AL14+AL17+AL23+AL26+AL32+AL35+AL41+AL44+AL47+AL50+AL53+AL56+AL62+AL65+AL68+AL71+AL74+AL77+AL80+AL86+AL89+AL92+AL95+AL101+AL104+AL110+AL116+AL119+AL122+AL125+AL128+AL134+AL137+AL140+AL143+AL146+AL152+AL155+AL158+AL161+AL167+AL170+AL173</f>
        <v>162.02999999999997</v>
      </c>
      <c r="AM181">
        <f>AM14+AM17+AM23+AM26+AM32+AM35+AM41+AM44+AM47+AM50+AM53+AM56+AM62+AM65+AM68+AM71+AM74+AM77+AM80+AM86+AM89+AM92+AM95+AM101+AM104+AM110+AM116+AM119+AM122+AM125+AM128+AM134+AM137+AM140+AM143+AM146+AM152+AM155+AM158+AM161+AM167+AM170+AM173</f>
        <v>18.86</v>
      </c>
      <c r="AN181">
        <f>AN14+AN17+AN23+AN26+AN32+AN35+AN41+AN44+AN47+AN50+AN53+AN56+AN62+AN65+AN68+AN71+AN74+AN77+AN80+AN86+AN89+AN92+AN95+AN101+AN104+AN110+AN116+AN119+AN122+AN125+AN128+AN134+AN137+AN140+AN143+AN146+AN152+AN155+AN158+AN161+AN167+AN170+AN173</f>
        <v>132.31</v>
      </c>
    </row>
  </sheetData>
  <mergeCells count="120">
    <mergeCell ref="F178:K178"/>
    <mergeCell ref="M178:N178"/>
    <mergeCell ref="S178:U178"/>
    <mergeCell ref="Y178:AB178"/>
    <mergeCell ref="AE178:AG178"/>
    <mergeCell ref="AP178:AR178"/>
    <mergeCell ref="AS178:AU178"/>
    <mergeCell ref="Y179:AB179"/>
    <mergeCell ref="AE179:AG179"/>
    <mergeCell ref="F164:K164"/>
    <mergeCell ref="M164:N164"/>
    <mergeCell ref="S164:U164"/>
    <mergeCell ref="Y164:AB164"/>
    <mergeCell ref="AE164:AG164"/>
    <mergeCell ref="AP164:AR164"/>
    <mergeCell ref="AS164:AU164"/>
    <mergeCell ref="Y165:AB165"/>
    <mergeCell ref="AE165:AG165"/>
    <mergeCell ref="AP149:AR149"/>
    <mergeCell ref="AS149:AU149"/>
    <mergeCell ref="Y150:AB150"/>
    <mergeCell ref="AE150:AG150"/>
    <mergeCell ref="F149:K149"/>
    <mergeCell ref="M149:N149"/>
    <mergeCell ref="S149:U149"/>
    <mergeCell ref="Y149:AB149"/>
    <mergeCell ref="AE149:AG149"/>
    <mergeCell ref="Y114:AB114"/>
    <mergeCell ref="AE114:AG114"/>
    <mergeCell ref="AP107:AR107"/>
    <mergeCell ref="AS107:AU107"/>
    <mergeCell ref="Y108:AB108"/>
    <mergeCell ref="AE108:AG108"/>
    <mergeCell ref="AP113:AR113"/>
    <mergeCell ref="AS113:AU113"/>
    <mergeCell ref="F113:K113"/>
    <mergeCell ref="M113:N113"/>
    <mergeCell ref="S113:U113"/>
    <mergeCell ref="Y113:AB113"/>
    <mergeCell ref="AE113:AG113"/>
    <mergeCell ref="F107:K107"/>
    <mergeCell ref="M107:N107"/>
    <mergeCell ref="S107:U107"/>
    <mergeCell ref="Y107:AB107"/>
    <mergeCell ref="AE107:AG107"/>
    <mergeCell ref="AP98:AR98"/>
    <mergeCell ref="AS98:AU98"/>
    <mergeCell ref="Y99:AB99"/>
    <mergeCell ref="AE99:AG99"/>
    <mergeCell ref="F98:K98"/>
    <mergeCell ref="M98:N98"/>
    <mergeCell ref="S98:U98"/>
    <mergeCell ref="Y98:AB98"/>
    <mergeCell ref="AE98:AG98"/>
    <mergeCell ref="AP59:AR59"/>
    <mergeCell ref="AS59:AU59"/>
    <mergeCell ref="Y60:AB60"/>
    <mergeCell ref="AE60:AG60"/>
    <mergeCell ref="F59:K59"/>
    <mergeCell ref="M59:N59"/>
    <mergeCell ref="S59:U59"/>
    <mergeCell ref="Y59:AB59"/>
    <mergeCell ref="AE59:AG59"/>
    <mergeCell ref="AP38:AR38"/>
    <mergeCell ref="AS38:AU38"/>
    <mergeCell ref="Y39:AB39"/>
    <mergeCell ref="AE39:AG39"/>
    <mergeCell ref="Y30:AB30"/>
    <mergeCell ref="AE30:AG30"/>
    <mergeCell ref="F38:K38"/>
    <mergeCell ref="M38:N38"/>
    <mergeCell ref="S38:U38"/>
    <mergeCell ref="Y38:AB38"/>
    <mergeCell ref="AE38:AG38"/>
    <mergeCell ref="AE21:AG21"/>
    <mergeCell ref="F29:K29"/>
    <mergeCell ref="M29:N29"/>
    <mergeCell ref="S29:U29"/>
    <mergeCell ref="Y29:AB29"/>
    <mergeCell ref="AE29:AG29"/>
    <mergeCell ref="AP29:AR29"/>
    <mergeCell ref="AS29:AU29"/>
    <mergeCell ref="F20:K20"/>
    <mergeCell ref="M20:N20"/>
    <mergeCell ref="S20:U20"/>
    <mergeCell ref="Y20:AB20"/>
    <mergeCell ref="AE20:AG20"/>
    <mergeCell ref="I2:AN5"/>
    <mergeCell ref="AS2:AZ5"/>
    <mergeCell ref="BB8:BD8"/>
    <mergeCell ref="AP83:AR83"/>
    <mergeCell ref="AS83:AU83"/>
    <mergeCell ref="Y84:AB84"/>
    <mergeCell ref="AE84:AG84"/>
    <mergeCell ref="F83:K83"/>
    <mergeCell ref="M83:N83"/>
    <mergeCell ref="S83:U83"/>
    <mergeCell ref="Y83:AB83"/>
    <mergeCell ref="AE83:AG83"/>
    <mergeCell ref="Y12:AB12"/>
    <mergeCell ref="AE12:AG12"/>
    <mergeCell ref="F11:K11"/>
    <mergeCell ref="M11:N11"/>
    <mergeCell ref="S11:U11"/>
    <mergeCell ref="Y11:AB11"/>
    <mergeCell ref="AE11:AG11"/>
    <mergeCell ref="AP11:AR11"/>
    <mergeCell ref="AS11:AU11"/>
    <mergeCell ref="AP20:AR20"/>
    <mergeCell ref="AS20:AU20"/>
    <mergeCell ref="Y21:AB21"/>
    <mergeCell ref="AP131:AR131"/>
    <mergeCell ref="AS131:AU131"/>
    <mergeCell ref="Y132:AB132"/>
    <mergeCell ref="AE132:AG132"/>
    <mergeCell ref="F131:K131"/>
    <mergeCell ref="M131:N131"/>
    <mergeCell ref="S131:U131"/>
    <mergeCell ref="Y131:AB131"/>
    <mergeCell ref="AE131:AG131"/>
  </mergeCells>
  <conditionalFormatting sqref="BB14:BD15 BB17:BD18 BB7:BD7 BB23:BD24 BB26:BD27 BB32:BD33 BB35:BD36 BB41:BD42 BB44:BD45 BB47:BD48 BB50:BD51 BB53:BD54 BB56:BD57 BB62:BD63 BB65:BD66 BB68:BD69 BB71:BD72 BB74:BD75 BB77:BD78">
    <cfRule type="containsText" dxfId="167" priority="129" operator="containsText" text="Si">
      <formula>NOT(ISERROR(SEARCH("Si",BB7)))</formula>
    </cfRule>
    <cfRule type="containsText" dxfId="166" priority="130" operator="containsText" text="No">
      <formula>NOT(ISERROR(SEARCH("No",BB7)))</formula>
    </cfRule>
  </conditionalFormatting>
  <conditionalFormatting sqref="BB80:BD81 BB86:BD87">
    <cfRule type="containsText" dxfId="165" priority="47" operator="containsText" text="Si">
      <formula>NOT(ISERROR(SEARCH("Si",BB80)))</formula>
    </cfRule>
    <cfRule type="containsText" dxfId="164" priority="48" operator="containsText" text="No">
      <formula>NOT(ISERROR(SEARCH("No",BB80)))</formula>
    </cfRule>
  </conditionalFormatting>
  <conditionalFormatting sqref="BB89:BD90">
    <cfRule type="containsText" dxfId="163" priority="45" operator="containsText" text="Si">
      <formula>NOT(ISERROR(SEARCH("Si",BB89)))</formula>
    </cfRule>
    <cfRule type="containsText" dxfId="162" priority="46" operator="containsText" text="No">
      <formula>NOT(ISERROR(SEARCH("No",BB89)))</formula>
    </cfRule>
  </conditionalFormatting>
  <conditionalFormatting sqref="BB92:BD93">
    <cfRule type="containsText" dxfId="161" priority="43" operator="containsText" text="Si">
      <formula>NOT(ISERROR(SEARCH("Si",BB92)))</formula>
    </cfRule>
    <cfRule type="containsText" dxfId="160" priority="44" operator="containsText" text="No">
      <formula>NOT(ISERROR(SEARCH("No",BB92)))</formula>
    </cfRule>
  </conditionalFormatting>
  <conditionalFormatting sqref="BB95:BD96">
    <cfRule type="containsText" dxfId="159" priority="41" operator="containsText" text="Si">
      <formula>NOT(ISERROR(SEARCH("Si",BB95)))</formula>
    </cfRule>
    <cfRule type="containsText" dxfId="158" priority="42" operator="containsText" text="No">
      <formula>NOT(ISERROR(SEARCH("No",BB95)))</formula>
    </cfRule>
  </conditionalFormatting>
  <conditionalFormatting sqref="BB101:BD102">
    <cfRule type="containsText" dxfId="157" priority="39" operator="containsText" text="Si">
      <formula>NOT(ISERROR(SEARCH("Si",BB101)))</formula>
    </cfRule>
    <cfRule type="containsText" dxfId="156" priority="40" operator="containsText" text="No">
      <formula>NOT(ISERROR(SEARCH("No",BB101)))</formula>
    </cfRule>
  </conditionalFormatting>
  <conditionalFormatting sqref="BB104:BD105">
    <cfRule type="containsText" dxfId="155" priority="37" operator="containsText" text="Si">
      <formula>NOT(ISERROR(SEARCH("Si",BB104)))</formula>
    </cfRule>
    <cfRule type="containsText" dxfId="154" priority="38" operator="containsText" text="No">
      <formula>NOT(ISERROR(SEARCH("No",BB104)))</formula>
    </cfRule>
  </conditionalFormatting>
  <conditionalFormatting sqref="BB110:BD111">
    <cfRule type="containsText" dxfId="153" priority="35" operator="containsText" text="Si">
      <formula>NOT(ISERROR(SEARCH("Si",BB110)))</formula>
    </cfRule>
    <cfRule type="containsText" dxfId="152" priority="36" operator="containsText" text="No">
      <formula>NOT(ISERROR(SEARCH("No",BB110)))</formula>
    </cfRule>
  </conditionalFormatting>
  <conditionalFormatting sqref="BB116:BD117">
    <cfRule type="containsText" dxfId="151" priority="33" operator="containsText" text="Si">
      <formula>NOT(ISERROR(SEARCH("Si",BB116)))</formula>
    </cfRule>
    <cfRule type="containsText" dxfId="150" priority="34" operator="containsText" text="No">
      <formula>NOT(ISERROR(SEARCH("No",BB116)))</formula>
    </cfRule>
  </conditionalFormatting>
  <conditionalFormatting sqref="BB119:BD120">
    <cfRule type="containsText" dxfId="149" priority="31" operator="containsText" text="Si">
      <formula>NOT(ISERROR(SEARCH("Si",BB119)))</formula>
    </cfRule>
    <cfRule type="containsText" dxfId="148" priority="32" operator="containsText" text="No">
      <formula>NOT(ISERROR(SEARCH("No",BB119)))</formula>
    </cfRule>
  </conditionalFormatting>
  <conditionalFormatting sqref="BB122:BD123">
    <cfRule type="containsText" dxfId="147" priority="29" operator="containsText" text="Si">
      <formula>NOT(ISERROR(SEARCH("Si",BB122)))</formula>
    </cfRule>
    <cfRule type="containsText" dxfId="146" priority="30" operator="containsText" text="No">
      <formula>NOT(ISERROR(SEARCH("No",BB122)))</formula>
    </cfRule>
  </conditionalFormatting>
  <conditionalFormatting sqref="BB125:BD126">
    <cfRule type="containsText" dxfId="145" priority="27" operator="containsText" text="Si">
      <formula>NOT(ISERROR(SEARCH("Si",BB125)))</formula>
    </cfRule>
    <cfRule type="containsText" dxfId="144" priority="28" operator="containsText" text="No">
      <formula>NOT(ISERROR(SEARCH("No",BB125)))</formula>
    </cfRule>
  </conditionalFormatting>
  <conditionalFormatting sqref="BB128:BD129">
    <cfRule type="containsText" dxfId="143" priority="25" operator="containsText" text="Si">
      <formula>NOT(ISERROR(SEARCH("Si",BB128)))</formula>
    </cfRule>
    <cfRule type="containsText" dxfId="142" priority="26" operator="containsText" text="No">
      <formula>NOT(ISERROR(SEARCH("No",BB128)))</formula>
    </cfRule>
  </conditionalFormatting>
  <conditionalFormatting sqref="BB134:BD135">
    <cfRule type="containsText" dxfId="141" priority="23" operator="containsText" text="Si">
      <formula>NOT(ISERROR(SEARCH("Si",BB134)))</formula>
    </cfRule>
    <cfRule type="containsText" dxfId="140" priority="24" operator="containsText" text="No">
      <formula>NOT(ISERROR(SEARCH("No",BB134)))</formula>
    </cfRule>
  </conditionalFormatting>
  <conditionalFormatting sqref="BB137:BD138">
    <cfRule type="containsText" dxfId="139" priority="21" operator="containsText" text="Si">
      <formula>NOT(ISERROR(SEARCH("Si",BB137)))</formula>
    </cfRule>
    <cfRule type="containsText" dxfId="138" priority="22" operator="containsText" text="No">
      <formula>NOT(ISERROR(SEARCH("No",BB137)))</formula>
    </cfRule>
  </conditionalFormatting>
  <conditionalFormatting sqref="BB140:BD141">
    <cfRule type="containsText" dxfId="137" priority="19" operator="containsText" text="Si">
      <formula>NOT(ISERROR(SEARCH("Si",BB140)))</formula>
    </cfRule>
    <cfRule type="containsText" dxfId="136" priority="20" operator="containsText" text="No">
      <formula>NOT(ISERROR(SEARCH("No",BB140)))</formula>
    </cfRule>
  </conditionalFormatting>
  <conditionalFormatting sqref="BB143:BD144">
    <cfRule type="containsText" dxfId="135" priority="17" operator="containsText" text="Si">
      <formula>NOT(ISERROR(SEARCH("Si",BB143)))</formula>
    </cfRule>
    <cfRule type="containsText" dxfId="134" priority="18" operator="containsText" text="No">
      <formula>NOT(ISERROR(SEARCH("No",BB143)))</formula>
    </cfRule>
  </conditionalFormatting>
  <conditionalFormatting sqref="BB146:BD147">
    <cfRule type="containsText" dxfId="133" priority="15" operator="containsText" text="Si">
      <formula>NOT(ISERROR(SEARCH("Si",BB146)))</formula>
    </cfRule>
    <cfRule type="containsText" dxfId="132" priority="16" operator="containsText" text="No">
      <formula>NOT(ISERROR(SEARCH("No",BB146)))</formula>
    </cfRule>
  </conditionalFormatting>
  <conditionalFormatting sqref="BB152:BD153">
    <cfRule type="containsText" dxfId="131" priority="13" operator="containsText" text="Si">
      <formula>NOT(ISERROR(SEARCH("Si",BB152)))</formula>
    </cfRule>
    <cfRule type="containsText" dxfId="130" priority="14" operator="containsText" text="No">
      <formula>NOT(ISERROR(SEARCH("No",BB152)))</formula>
    </cfRule>
  </conditionalFormatting>
  <conditionalFormatting sqref="BB155:BD156">
    <cfRule type="containsText" dxfId="129" priority="11" operator="containsText" text="Si">
      <formula>NOT(ISERROR(SEARCH("Si",BB155)))</formula>
    </cfRule>
    <cfRule type="containsText" dxfId="128" priority="12" operator="containsText" text="No">
      <formula>NOT(ISERROR(SEARCH("No",BB155)))</formula>
    </cfRule>
  </conditionalFormatting>
  <conditionalFormatting sqref="BB158:BD159">
    <cfRule type="containsText" dxfId="127" priority="9" operator="containsText" text="Si">
      <formula>NOT(ISERROR(SEARCH("Si",BB158)))</formula>
    </cfRule>
    <cfRule type="containsText" dxfId="126" priority="10" operator="containsText" text="No">
      <formula>NOT(ISERROR(SEARCH("No",BB158)))</formula>
    </cfRule>
  </conditionalFormatting>
  <conditionalFormatting sqref="BB161:BD162">
    <cfRule type="containsText" dxfId="125" priority="7" operator="containsText" text="Si">
      <formula>NOT(ISERROR(SEARCH("Si",BB161)))</formula>
    </cfRule>
    <cfRule type="containsText" dxfId="124" priority="8" operator="containsText" text="No">
      <formula>NOT(ISERROR(SEARCH("No",BB161)))</formula>
    </cfRule>
  </conditionalFormatting>
  <conditionalFormatting sqref="BB167:BD168">
    <cfRule type="containsText" dxfId="123" priority="5" operator="containsText" text="Si">
      <formula>NOT(ISERROR(SEARCH("Si",BB167)))</formula>
    </cfRule>
    <cfRule type="containsText" dxfId="122" priority="6" operator="containsText" text="No">
      <formula>NOT(ISERROR(SEARCH("No",BB167)))</formula>
    </cfRule>
  </conditionalFormatting>
  <conditionalFormatting sqref="BB170:BD171">
    <cfRule type="containsText" dxfId="121" priority="3" operator="containsText" text="Si">
      <formula>NOT(ISERROR(SEARCH("Si",BB170)))</formula>
    </cfRule>
    <cfRule type="containsText" dxfId="120" priority="4" operator="containsText" text="No">
      <formula>NOT(ISERROR(SEARCH("No",BB170)))</formula>
    </cfRule>
  </conditionalFormatting>
  <conditionalFormatting sqref="BB173:BD174">
    <cfRule type="containsText" dxfId="119" priority="1" operator="containsText" text="Si">
      <formula>NOT(ISERROR(SEARCH("Si",BB173)))</formula>
    </cfRule>
    <cfRule type="containsText" dxfId="118" priority="2" operator="containsText" text="No">
      <formula>NOT(ISERROR(SEARCH("No",BB173)))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33793" r:id="rId3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1:XFD85"/>
  <sheetViews>
    <sheetView topLeftCell="N4" zoomScale="85" zoomScaleNormal="85" workbookViewId="0">
      <selection activeCell="W80" sqref="W8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6" width="6.85546875" customWidth="1"/>
    <col min="47" max="47" width="7.7109375" customWidth="1"/>
    <col min="48" max="48" width="1" customWidth="1"/>
    <col min="49" max="50" width="4.7109375" customWidth="1"/>
    <col min="51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342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11" spans="1:56" ht="15.75" thickBot="1"/>
    <row r="12" spans="1:56">
      <c r="B12" s="57" t="s">
        <v>42</v>
      </c>
      <c r="C12" s="58" t="s">
        <v>2</v>
      </c>
      <c r="D12" s="59" t="s">
        <v>2</v>
      </c>
      <c r="E12" s="136"/>
      <c r="F12" s="718" t="s">
        <v>14</v>
      </c>
      <c r="G12" s="719"/>
      <c r="H12" s="719"/>
      <c r="I12" s="719"/>
      <c r="J12" s="719"/>
      <c r="K12" s="720"/>
      <c r="L12" s="19"/>
      <c r="M12" s="721" t="s">
        <v>43</v>
      </c>
      <c r="N12" s="722"/>
      <c r="O12" s="19"/>
      <c r="P12" s="91" t="s">
        <v>12</v>
      </c>
      <c r="Q12" s="136"/>
      <c r="R12" s="91" t="s">
        <v>24</v>
      </c>
      <c r="S12" s="718" t="s">
        <v>44</v>
      </c>
      <c r="T12" s="719"/>
      <c r="U12" s="720"/>
      <c r="V12" s="91" t="s">
        <v>39</v>
      </c>
      <c r="W12" s="137" t="s">
        <v>19</v>
      </c>
      <c r="X12" s="136" t="s">
        <v>10</v>
      </c>
      <c r="Y12" s="723" t="s">
        <v>15</v>
      </c>
      <c r="Z12" s="724"/>
      <c r="AA12" s="724"/>
      <c r="AB12" s="724"/>
      <c r="AC12" s="138" t="s">
        <v>19</v>
      </c>
      <c r="AD12" s="139"/>
      <c r="AE12" s="725" t="s">
        <v>55</v>
      </c>
      <c r="AF12" s="726"/>
      <c r="AG12" s="726"/>
      <c r="AH12" s="140" t="s">
        <v>57</v>
      </c>
      <c r="AI12" s="136"/>
      <c r="AJ12" s="141" t="s">
        <v>51</v>
      </c>
      <c r="AK12" s="142"/>
      <c r="AL12" s="143"/>
      <c r="AM12" s="144"/>
      <c r="AN12" s="91" t="s">
        <v>13</v>
      </c>
      <c r="AO12" s="136"/>
      <c r="AP12" s="743" t="s">
        <v>68</v>
      </c>
      <c r="AQ12" s="744"/>
      <c r="AR12" s="745"/>
      <c r="AS12" s="743" t="s">
        <v>52</v>
      </c>
      <c r="AT12" s="744"/>
      <c r="AU12" s="745"/>
      <c r="AV12" s="136"/>
      <c r="AW12" s="145" t="s">
        <v>32</v>
      </c>
      <c r="AX12" s="137" t="s">
        <v>32</v>
      </c>
      <c r="AY12" s="91" t="s">
        <v>29</v>
      </c>
      <c r="AZ12" s="91" t="s">
        <v>29</v>
      </c>
      <c r="BA12" s="136"/>
      <c r="BB12" s="19" t="s">
        <v>32</v>
      </c>
      <c r="BC12" s="19" t="s">
        <v>10</v>
      </c>
      <c r="BD12" s="146" t="s">
        <v>10</v>
      </c>
    </row>
    <row r="13" spans="1:56" ht="15.75" thickBot="1">
      <c r="B13" s="60" t="s">
        <v>10</v>
      </c>
      <c r="C13" s="49" t="s">
        <v>10</v>
      </c>
      <c r="D13" s="61" t="s">
        <v>12</v>
      </c>
      <c r="E13" s="5"/>
      <c r="F13" s="65" t="s">
        <v>4</v>
      </c>
      <c r="G13" s="65" t="s">
        <v>5</v>
      </c>
      <c r="H13" s="65" t="s">
        <v>6</v>
      </c>
      <c r="I13" s="65" t="s">
        <v>7</v>
      </c>
      <c r="J13" s="65" t="s">
        <v>9</v>
      </c>
      <c r="K13" s="65" t="s">
        <v>13</v>
      </c>
      <c r="L13" s="4"/>
      <c r="M13" s="67" t="s">
        <v>12</v>
      </c>
      <c r="N13" s="68" t="s">
        <v>46</v>
      </c>
      <c r="O13" s="3"/>
      <c r="P13" s="49" t="s">
        <v>3</v>
      </c>
      <c r="Q13" s="5"/>
      <c r="R13" s="49" t="s">
        <v>23</v>
      </c>
      <c r="S13" s="53" t="s">
        <v>16</v>
      </c>
      <c r="T13" s="49" t="s">
        <v>17</v>
      </c>
      <c r="U13" s="49" t="s">
        <v>45</v>
      </c>
      <c r="V13" s="49" t="s">
        <v>63</v>
      </c>
      <c r="W13" s="72" t="s">
        <v>21</v>
      </c>
      <c r="X13" s="5" t="s">
        <v>10</v>
      </c>
      <c r="Y13" s="713" t="s">
        <v>26</v>
      </c>
      <c r="Z13" s="714"/>
      <c r="AA13" s="714"/>
      <c r="AB13" s="715"/>
      <c r="AC13" s="39" t="s">
        <v>13</v>
      </c>
      <c r="AD13" s="8"/>
      <c r="AE13" s="716" t="s">
        <v>56</v>
      </c>
      <c r="AF13" s="717"/>
      <c r="AG13" s="717"/>
      <c r="AH13" s="82" t="s">
        <v>58</v>
      </c>
      <c r="AI13" s="5"/>
      <c r="AJ13" s="48" t="s">
        <v>33</v>
      </c>
      <c r="AK13" s="85" t="s">
        <v>27</v>
      </c>
      <c r="AL13" s="48" t="s">
        <v>35</v>
      </c>
      <c r="AM13" s="48" t="s">
        <v>36</v>
      </c>
      <c r="AN13" s="49" t="s">
        <v>40</v>
      </c>
      <c r="AO13" s="20"/>
      <c r="AP13" s="51"/>
      <c r="AQ13" s="52"/>
      <c r="AR13" s="53"/>
      <c r="AS13" s="51" t="s">
        <v>50</v>
      </c>
      <c r="AT13" s="336" t="s">
        <v>469</v>
      </c>
      <c r="AU13" s="53"/>
      <c r="AV13" s="5"/>
      <c r="AW13" s="76" t="s">
        <v>19</v>
      </c>
      <c r="AX13" s="72" t="s">
        <v>19</v>
      </c>
      <c r="AY13" s="49" t="s">
        <v>37</v>
      </c>
      <c r="AZ13" s="49" t="s">
        <v>38</v>
      </c>
      <c r="BA13" s="5"/>
      <c r="BB13" s="4" t="s">
        <v>19</v>
      </c>
      <c r="BC13" s="4" t="s">
        <v>37</v>
      </c>
      <c r="BD13" s="147" t="s">
        <v>38</v>
      </c>
    </row>
    <row r="14" spans="1:56" ht="15" customHeight="1" thickBot="1">
      <c r="B14" s="62"/>
      <c r="C14" s="63"/>
      <c r="D14" s="64" t="s">
        <v>10</v>
      </c>
      <c r="E14" s="111"/>
      <c r="F14" s="148"/>
      <c r="G14" s="148"/>
      <c r="H14" s="148"/>
      <c r="I14" s="148" t="s">
        <v>8</v>
      </c>
      <c r="J14" s="148"/>
      <c r="K14" s="148"/>
      <c r="L14" s="16"/>
      <c r="M14" s="104" t="s">
        <v>20</v>
      </c>
      <c r="N14" s="148" t="s">
        <v>11</v>
      </c>
      <c r="O14" s="16"/>
      <c r="P14" s="63" t="s">
        <v>10</v>
      </c>
      <c r="Q14" s="111"/>
      <c r="R14" s="63"/>
      <c r="S14" s="149"/>
      <c r="T14" s="63"/>
      <c r="U14" s="63"/>
      <c r="V14" s="63" t="s">
        <v>18</v>
      </c>
      <c r="W14" s="150" t="s">
        <v>22</v>
      </c>
      <c r="X14" s="111"/>
      <c r="Y14" s="151" t="s">
        <v>16</v>
      </c>
      <c r="Z14" s="151" t="s">
        <v>17</v>
      </c>
      <c r="AA14" s="152" t="s">
        <v>25</v>
      </c>
      <c r="AB14" s="79" t="s">
        <v>28</v>
      </c>
      <c r="AC14" s="153"/>
      <c r="AD14" s="111"/>
      <c r="AE14" s="154" t="s">
        <v>16</v>
      </c>
      <c r="AF14" s="155" t="s">
        <v>17</v>
      </c>
      <c r="AG14" s="80" t="s">
        <v>28</v>
      </c>
      <c r="AH14" s="81" t="s">
        <v>28</v>
      </c>
      <c r="AI14" s="156"/>
      <c r="AJ14" s="63" t="s">
        <v>34</v>
      </c>
      <c r="AK14" s="157" t="s">
        <v>34</v>
      </c>
      <c r="AL14" s="63" t="s">
        <v>34</v>
      </c>
      <c r="AM14" s="63" t="s">
        <v>34</v>
      </c>
      <c r="AN14" s="63" t="s">
        <v>34</v>
      </c>
      <c r="AO14" s="111"/>
      <c r="AP14" s="158" t="s">
        <v>70</v>
      </c>
      <c r="AQ14" s="159" t="s">
        <v>69</v>
      </c>
      <c r="AR14" s="160" t="s">
        <v>71</v>
      </c>
      <c r="AS14" s="161" t="s">
        <v>48</v>
      </c>
      <c r="AT14" s="159" t="s">
        <v>47</v>
      </c>
      <c r="AU14" s="160" t="s">
        <v>49</v>
      </c>
      <c r="AV14" s="111"/>
      <c r="AW14" s="162" t="s">
        <v>29</v>
      </c>
      <c r="AX14" s="150" t="s">
        <v>29</v>
      </c>
      <c r="AY14" s="63"/>
      <c r="AZ14" s="63"/>
      <c r="BA14" s="111"/>
      <c r="BB14" s="163">
        <v>1</v>
      </c>
      <c r="BC14" s="164">
        <v>0</v>
      </c>
      <c r="BD14" s="115" t="s">
        <v>41</v>
      </c>
    </row>
    <row r="15" spans="1:56" ht="16.5" thickBot="1">
      <c r="B15" s="17">
        <v>41487</v>
      </c>
      <c r="C15" s="15" t="s">
        <v>0</v>
      </c>
      <c r="D15" s="19">
        <v>8</v>
      </c>
      <c r="E15" s="6"/>
      <c r="F15" s="363">
        <v>0</v>
      </c>
      <c r="G15" s="19">
        <v>0</v>
      </c>
      <c r="H15" s="19">
        <v>0</v>
      </c>
      <c r="I15" s="19">
        <v>0</v>
      </c>
      <c r="J15" s="19">
        <v>0</v>
      </c>
      <c r="K15" s="19">
        <f>SUM(F15:J15)</f>
        <v>0</v>
      </c>
      <c r="L15" s="6"/>
      <c r="M15" s="363">
        <v>0</v>
      </c>
      <c r="N15" s="19">
        <v>4</v>
      </c>
      <c r="O15" s="6"/>
      <c r="P15" s="376">
        <f>D15-(M15+N15)</f>
        <v>4</v>
      </c>
      <c r="Q15" s="6"/>
      <c r="R15" s="375" t="s">
        <v>111</v>
      </c>
      <c r="S15" s="213">
        <v>0.122</v>
      </c>
      <c r="T15" s="213">
        <v>0.12</v>
      </c>
      <c r="U15" s="23">
        <f>S15+T15</f>
        <v>0.24199999999999999</v>
      </c>
      <c r="V15" s="223">
        <v>75</v>
      </c>
      <c r="W15" s="91">
        <f>P15*V15</f>
        <v>300</v>
      </c>
      <c r="X15" s="6"/>
      <c r="Y15" s="379">
        <v>170</v>
      </c>
      <c r="Z15" s="380">
        <v>170</v>
      </c>
      <c r="AA15" s="380">
        <v>0</v>
      </c>
      <c r="AB15" s="380">
        <v>0</v>
      </c>
      <c r="AC15" s="381">
        <v>170</v>
      </c>
      <c r="AD15" s="197">
        <v>350</v>
      </c>
      <c r="AE15" s="379">
        <v>5</v>
      </c>
      <c r="AF15" s="380">
        <v>5</v>
      </c>
      <c r="AG15" s="380">
        <v>0</v>
      </c>
      <c r="AH15" s="380">
        <v>5</v>
      </c>
      <c r="AI15" s="5"/>
      <c r="AJ15" s="57">
        <f>AC15*U15</f>
        <v>41.14</v>
      </c>
      <c r="AK15" s="171">
        <v>1.3</v>
      </c>
      <c r="AL15" s="19">
        <v>2</v>
      </c>
      <c r="AM15" s="19">
        <v>0</v>
      </c>
      <c r="AN15" s="91">
        <f>AK15+AM15</f>
        <v>1.3</v>
      </c>
      <c r="AO15" s="338" t="e">
        <f>#REF!</f>
        <v>#REF!</v>
      </c>
      <c r="AP15" s="11">
        <v>0</v>
      </c>
      <c r="AQ15" s="11">
        <v>10</v>
      </c>
      <c r="AR15" s="387">
        <f>100- ((AP15+AQ15)/(AC15*2))*100</f>
        <v>97.058823529411768</v>
      </c>
      <c r="AS15" s="388">
        <v>680</v>
      </c>
      <c r="AT15" s="172">
        <f>AJ15+AK15+AL15+AM15</f>
        <v>44.44</v>
      </c>
      <c r="AU15" s="172">
        <f>AS15-AT15</f>
        <v>635.55999999999995</v>
      </c>
      <c r="AV15" s="5"/>
      <c r="AW15" s="57">
        <f>(AC15/W15)*100</f>
        <v>56.666666666666664</v>
      </c>
      <c r="AX15" s="19" t="s">
        <v>59</v>
      </c>
      <c r="AY15" s="91">
        <f>(AK15/(AJ15+AK15))*100</f>
        <v>3.0631479736098024</v>
      </c>
      <c r="AZ15" s="19">
        <f>(AN15/AJ15)*100</f>
        <v>3.1599416626154593</v>
      </c>
      <c r="BA15" s="6"/>
      <c r="BB15" s="363" t="s">
        <v>481</v>
      </c>
      <c r="BC15" s="19" t="s">
        <v>76</v>
      </c>
      <c r="BD15" s="19" t="s">
        <v>76</v>
      </c>
    </row>
    <row r="16" spans="1:56" ht="15.75">
      <c r="B16" s="374" t="s">
        <v>134</v>
      </c>
      <c r="C16" s="2"/>
      <c r="D16" s="2"/>
      <c r="E16" s="6"/>
      <c r="F16" s="375"/>
      <c r="G16" s="2"/>
      <c r="H16" s="2"/>
      <c r="I16" s="2"/>
      <c r="J16" s="2"/>
      <c r="K16" s="2"/>
      <c r="L16" s="6"/>
      <c r="M16" s="375"/>
      <c r="N16" s="2"/>
      <c r="O16" s="6"/>
      <c r="P16" s="520">
        <f>D15-M15-N15-K15</f>
        <v>4</v>
      </c>
      <c r="Q16" s="6"/>
      <c r="R16" s="375"/>
      <c r="S16" s="213"/>
      <c r="T16" s="213"/>
      <c r="U16" s="23"/>
      <c r="V16" s="223"/>
      <c r="W16" s="517">
        <f>(P15-K15)*V15</f>
        <v>300</v>
      </c>
      <c r="X16" s="289"/>
      <c r="Y16" s="382"/>
      <c r="Z16" s="383"/>
      <c r="AA16" s="383"/>
      <c r="AB16" s="383"/>
      <c r="AC16" s="384"/>
      <c r="AD16" s="122"/>
      <c r="AE16" s="382"/>
      <c r="AF16" s="383"/>
      <c r="AG16" s="383"/>
      <c r="AH16" s="383"/>
      <c r="AI16" s="20"/>
      <c r="AJ16" s="436"/>
      <c r="AK16" s="386"/>
      <c r="AL16" s="378"/>
      <c r="AM16" s="378"/>
      <c r="AN16" s="378"/>
      <c r="AO16" s="289"/>
      <c r="AP16" s="347"/>
      <c r="AQ16" s="347"/>
      <c r="AR16" s="373"/>
      <c r="AS16" s="389"/>
      <c r="AT16" s="386"/>
      <c r="AU16" s="386"/>
      <c r="AV16" s="20"/>
      <c r="AW16" s="518">
        <f>((AC15+AC16)/W16)*100</f>
        <v>56.666666666666664</v>
      </c>
      <c r="AX16" s="378"/>
      <c r="AY16" s="378"/>
      <c r="AZ16" s="378"/>
      <c r="BA16" s="289"/>
      <c r="BB16" s="375"/>
      <c r="BC16" s="2"/>
      <c r="BD16" s="2"/>
    </row>
    <row r="17" spans="2:56" ht="15.75" thickBot="1"/>
    <row r="18" spans="2:56" ht="16.5" thickBot="1">
      <c r="B18" s="17">
        <v>41487</v>
      </c>
      <c r="C18" s="15" t="s">
        <v>1</v>
      </c>
      <c r="D18" s="19">
        <v>7.5</v>
      </c>
      <c r="E18" s="6"/>
      <c r="F18" s="363">
        <v>0</v>
      </c>
      <c r="G18" s="19">
        <v>0</v>
      </c>
      <c r="H18" s="19">
        <v>0</v>
      </c>
      <c r="I18" s="19">
        <v>0</v>
      </c>
      <c r="J18" s="19">
        <v>0</v>
      </c>
      <c r="K18" s="19">
        <f>SUM(F18:J18)</f>
        <v>0</v>
      </c>
      <c r="L18" s="6"/>
      <c r="M18" s="363">
        <v>2.5</v>
      </c>
      <c r="N18" s="19">
        <v>0</v>
      </c>
      <c r="O18" s="6"/>
      <c r="P18" s="376">
        <f>D18-(M18+N18)</f>
        <v>5</v>
      </c>
      <c r="Q18" s="6"/>
      <c r="R18" s="375" t="s">
        <v>111</v>
      </c>
      <c r="S18" s="213">
        <v>0.122</v>
      </c>
      <c r="T18" s="213">
        <v>0.12</v>
      </c>
      <c r="U18" s="23">
        <f>S18+T18</f>
        <v>0.24199999999999999</v>
      </c>
      <c r="V18" s="223">
        <v>75</v>
      </c>
      <c r="W18" s="91">
        <f>P18*V18</f>
        <v>375</v>
      </c>
      <c r="X18" s="6"/>
      <c r="Y18" s="379">
        <v>440</v>
      </c>
      <c r="Z18" s="380">
        <v>440</v>
      </c>
      <c r="AA18" s="380">
        <v>0</v>
      </c>
      <c r="AB18" s="380">
        <v>0</v>
      </c>
      <c r="AC18" s="381">
        <v>440</v>
      </c>
      <c r="AD18" s="197">
        <v>350</v>
      </c>
      <c r="AE18" s="379">
        <v>3</v>
      </c>
      <c r="AF18" s="380">
        <v>3</v>
      </c>
      <c r="AG18" s="380">
        <v>0</v>
      </c>
      <c r="AH18" s="380">
        <v>3</v>
      </c>
      <c r="AI18" s="5"/>
      <c r="AJ18" s="57">
        <f>AC18*U18</f>
        <v>106.47999999999999</v>
      </c>
      <c r="AK18" s="171">
        <v>0.72</v>
      </c>
      <c r="AL18" s="19">
        <v>4.01</v>
      </c>
      <c r="AM18" s="19">
        <v>0</v>
      </c>
      <c r="AN18" s="91">
        <f>AK18+AM18</f>
        <v>0.72</v>
      </c>
      <c r="AO18" s="338" t="e">
        <f>#REF!</f>
        <v>#REF!</v>
      </c>
      <c r="AP18" s="11">
        <v>0</v>
      </c>
      <c r="AQ18" s="11">
        <v>10</v>
      </c>
      <c r="AR18" s="387">
        <f>100- ((AP18+AQ18)/(AC18*2))*100</f>
        <v>98.86363636363636</v>
      </c>
      <c r="AS18" s="388">
        <f>AU15</f>
        <v>635.55999999999995</v>
      </c>
      <c r="AT18" s="172">
        <f>AJ18+AK18+AL18+AM18</f>
        <v>111.21</v>
      </c>
      <c r="AU18" s="172">
        <f>AS18-AT18</f>
        <v>524.34999999999991</v>
      </c>
      <c r="AV18" s="5"/>
      <c r="AW18" s="57">
        <f>(AC18/W18)*100</f>
        <v>117.33333333333333</v>
      </c>
      <c r="AX18" s="19" t="s">
        <v>59</v>
      </c>
      <c r="AY18" s="91">
        <f>(AK18/(AJ18+AK18))*100</f>
        <v>0.67164179104477617</v>
      </c>
      <c r="AZ18" s="19">
        <f>(AN18/AJ18)*100</f>
        <v>0.67618332081142007</v>
      </c>
      <c r="BA18" s="6"/>
      <c r="BB18" s="363" t="s">
        <v>75</v>
      </c>
      <c r="BC18" s="19" t="s">
        <v>76</v>
      </c>
      <c r="BD18" s="19" t="s">
        <v>97</v>
      </c>
    </row>
    <row r="19" spans="2:56" ht="15.75">
      <c r="B19" s="374" t="s">
        <v>153</v>
      </c>
      <c r="C19" s="2"/>
      <c r="D19" s="2"/>
      <c r="E19" s="6"/>
      <c r="F19" s="375"/>
      <c r="G19" s="2"/>
      <c r="H19" s="2"/>
      <c r="I19" s="2"/>
      <c r="J19" s="2"/>
      <c r="K19" s="2"/>
      <c r="L19" s="6"/>
      <c r="M19" s="375"/>
      <c r="N19" s="2"/>
      <c r="O19" s="6"/>
      <c r="P19" s="520">
        <f>D18-M18-N18-K18</f>
        <v>5</v>
      </c>
      <c r="Q19" s="6"/>
      <c r="R19" s="375"/>
      <c r="S19" s="213"/>
      <c r="T19" s="213"/>
      <c r="U19" s="23"/>
      <c r="V19" s="223"/>
      <c r="W19" s="517">
        <f>(P18-K18)*V18</f>
        <v>375</v>
      </c>
      <c r="X19" s="289"/>
      <c r="Y19" s="382"/>
      <c r="Z19" s="383"/>
      <c r="AA19" s="383"/>
      <c r="AB19" s="383"/>
      <c r="AC19" s="384"/>
      <c r="AD19" s="122"/>
      <c r="AE19" s="382"/>
      <c r="AF19" s="383"/>
      <c r="AG19" s="383"/>
      <c r="AH19" s="383"/>
      <c r="AI19" s="20"/>
      <c r="AJ19" s="436"/>
      <c r="AK19" s="386"/>
      <c r="AL19" s="378"/>
      <c r="AM19" s="378"/>
      <c r="AN19" s="378"/>
      <c r="AO19" s="289"/>
      <c r="AP19" s="347"/>
      <c r="AQ19" s="347"/>
      <c r="AR19" s="373"/>
      <c r="AS19" s="389"/>
      <c r="AT19" s="386"/>
      <c r="AU19" s="386"/>
      <c r="AV19" s="20"/>
      <c r="AW19" s="518">
        <f>((AC18+AC19)/W19)*100</f>
        <v>117.33333333333333</v>
      </c>
      <c r="AX19" s="378"/>
      <c r="AY19" s="378"/>
      <c r="AZ19" s="378"/>
      <c r="BA19" s="289"/>
      <c r="BB19" s="375"/>
      <c r="BC19" s="2"/>
      <c r="BD19" s="2"/>
    </row>
    <row r="20" spans="2:56" ht="15.75" thickBot="1"/>
    <row r="21" spans="2:56" ht="16.5" thickBot="1">
      <c r="B21" s="17">
        <v>41488</v>
      </c>
      <c r="C21" s="15" t="s">
        <v>0</v>
      </c>
      <c r="D21" s="19">
        <v>8</v>
      </c>
      <c r="E21" s="6"/>
      <c r="F21" s="363">
        <v>0</v>
      </c>
      <c r="G21" s="19">
        <v>2</v>
      </c>
      <c r="H21" s="19">
        <v>0</v>
      </c>
      <c r="I21" s="19">
        <v>0</v>
      </c>
      <c r="J21" s="19">
        <v>0</v>
      </c>
      <c r="K21" s="19">
        <f>SUM(F21:J21)</f>
        <v>2</v>
      </c>
      <c r="L21" s="6"/>
      <c r="M21" s="363">
        <v>0</v>
      </c>
      <c r="N21" s="19">
        <v>0</v>
      </c>
      <c r="O21" s="6"/>
      <c r="P21" s="376">
        <f>D21-(M21+N21)</f>
        <v>8</v>
      </c>
      <c r="Q21" s="6"/>
      <c r="R21" s="375" t="s">
        <v>111</v>
      </c>
      <c r="S21" s="213">
        <v>0.122</v>
      </c>
      <c r="T21" s="213">
        <v>0.12</v>
      </c>
      <c r="U21" s="23">
        <f>S21+T21</f>
        <v>0.24199999999999999</v>
      </c>
      <c r="V21" s="223">
        <v>75</v>
      </c>
      <c r="W21" s="91">
        <f>P21*V21</f>
        <v>600</v>
      </c>
      <c r="X21" s="6"/>
      <c r="Y21" s="379">
        <v>444</v>
      </c>
      <c r="Z21" s="380">
        <v>444</v>
      </c>
      <c r="AA21" s="380">
        <v>0</v>
      </c>
      <c r="AB21" s="380">
        <v>0</v>
      </c>
      <c r="AC21" s="381">
        <v>444</v>
      </c>
      <c r="AD21" s="197">
        <v>350</v>
      </c>
      <c r="AE21" s="379">
        <v>10</v>
      </c>
      <c r="AF21" s="380">
        <v>7</v>
      </c>
      <c r="AG21" s="380">
        <v>0</v>
      </c>
      <c r="AH21" s="380">
        <v>10</v>
      </c>
      <c r="AI21" s="5"/>
      <c r="AJ21" s="57">
        <f>AC21*U21</f>
        <v>107.44799999999999</v>
      </c>
      <c r="AK21" s="171">
        <v>2.1</v>
      </c>
      <c r="AL21" s="19">
        <v>3.3</v>
      </c>
      <c r="AM21" s="19">
        <v>0</v>
      </c>
      <c r="AN21" s="91">
        <f>AK21+AM21</f>
        <v>2.1</v>
      </c>
      <c r="AO21" s="338" t="e">
        <f>#REF!</f>
        <v>#REF!</v>
      </c>
      <c r="AP21" s="11">
        <v>0</v>
      </c>
      <c r="AQ21" s="11">
        <v>10</v>
      </c>
      <c r="AR21" s="387">
        <f>100- ((AP21+AQ21)/(AC21*2))*100</f>
        <v>98.873873873873876</v>
      </c>
      <c r="AS21" s="388">
        <f>AU18</f>
        <v>524.34999999999991</v>
      </c>
      <c r="AT21" s="172">
        <f>AJ21+AK21+AL21+AM21</f>
        <v>112.84799999999998</v>
      </c>
      <c r="AU21" s="172">
        <f>AS21-AT21</f>
        <v>411.50199999999995</v>
      </c>
      <c r="AV21" s="5"/>
      <c r="AW21" s="57">
        <f>(AC21/W21)*100</f>
        <v>74</v>
      </c>
      <c r="AX21" s="19" t="s">
        <v>59</v>
      </c>
      <c r="AY21" s="91">
        <f>(AK21/(AJ21+AK21))*100</f>
        <v>1.9169679044802281</v>
      </c>
      <c r="AZ21" s="19">
        <f>(AN21/AJ21)*100</f>
        <v>1.9544337726155911</v>
      </c>
      <c r="BA21" s="6"/>
      <c r="BB21" s="363" t="s">
        <v>481</v>
      </c>
      <c r="BC21" s="19" t="s">
        <v>76</v>
      </c>
      <c r="BD21" s="19" t="s">
        <v>75</v>
      </c>
    </row>
    <row r="22" spans="2:56" ht="15.75">
      <c r="B22" s="374" t="s">
        <v>134</v>
      </c>
      <c r="C22" s="2"/>
      <c r="D22" s="2"/>
      <c r="E22" s="6"/>
      <c r="F22" s="375"/>
      <c r="G22" s="2"/>
      <c r="H22" s="2"/>
      <c r="I22" s="2"/>
      <c r="J22" s="2"/>
      <c r="K22" s="2"/>
      <c r="L22" s="6"/>
      <c r="M22" s="375"/>
      <c r="N22" s="2"/>
      <c r="O22" s="6"/>
      <c r="P22" s="520">
        <f>D21-M21-N21-K21</f>
        <v>6</v>
      </c>
      <c r="Q22" s="6"/>
      <c r="R22" s="375"/>
      <c r="S22" s="213"/>
      <c r="T22" s="213"/>
      <c r="U22" s="23"/>
      <c r="V22" s="223"/>
      <c r="W22" s="517">
        <f>(P21-K21)*V21</f>
        <v>450</v>
      </c>
      <c r="X22" s="289"/>
      <c r="Y22" s="382"/>
      <c r="Z22" s="383"/>
      <c r="AA22" s="383"/>
      <c r="AB22" s="383"/>
      <c r="AC22" s="384"/>
      <c r="AD22" s="122"/>
      <c r="AE22" s="382"/>
      <c r="AF22" s="383"/>
      <c r="AG22" s="383"/>
      <c r="AH22" s="383"/>
      <c r="AI22" s="20"/>
      <c r="AJ22" s="436"/>
      <c r="AK22" s="386"/>
      <c r="AL22" s="378"/>
      <c r="AM22" s="378"/>
      <c r="AN22" s="378"/>
      <c r="AO22" s="289"/>
      <c r="AP22" s="347"/>
      <c r="AQ22" s="347"/>
      <c r="AR22" s="373"/>
      <c r="AS22" s="389"/>
      <c r="AT22" s="386"/>
      <c r="AU22" s="386"/>
      <c r="AV22" s="20"/>
      <c r="AW22" s="518">
        <f>((AC21+AC22)/W22)*100</f>
        <v>98.666666666666671</v>
      </c>
      <c r="AX22" s="378"/>
      <c r="AY22" s="378"/>
      <c r="AZ22" s="378"/>
      <c r="BA22" s="289"/>
      <c r="BB22" s="375"/>
      <c r="BC22" s="2"/>
      <c r="BD22" s="2"/>
    </row>
    <row r="23" spans="2:56" ht="15.75" thickBot="1"/>
    <row r="24" spans="2:56" ht="16.5" thickBot="1">
      <c r="B24" s="17">
        <v>41488</v>
      </c>
      <c r="C24" s="15" t="s">
        <v>1</v>
      </c>
      <c r="D24" s="19">
        <v>7.5</v>
      </c>
      <c r="E24" s="6"/>
      <c r="F24" s="363">
        <v>0</v>
      </c>
      <c r="G24" s="19">
        <v>0</v>
      </c>
      <c r="H24" s="19">
        <v>0</v>
      </c>
      <c r="I24" s="19">
        <v>0</v>
      </c>
      <c r="J24" s="19">
        <v>0</v>
      </c>
      <c r="K24" s="19">
        <f>SUM(F24:J24)</f>
        <v>0</v>
      </c>
      <c r="L24" s="6"/>
      <c r="M24" s="363">
        <v>2.5</v>
      </c>
      <c r="N24" s="19">
        <v>0</v>
      </c>
      <c r="O24" s="6"/>
      <c r="P24" s="376">
        <f>D24-(M24+N24)</f>
        <v>5</v>
      </c>
      <c r="Q24" s="6"/>
      <c r="R24" s="375" t="s">
        <v>111</v>
      </c>
      <c r="S24" s="213">
        <v>0.122</v>
      </c>
      <c r="T24" s="213">
        <v>0.12</v>
      </c>
      <c r="U24" s="23">
        <f>S24+T24</f>
        <v>0.24199999999999999</v>
      </c>
      <c r="V24" s="223">
        <v>75</v>
      </c>
      <c r="W24" s="91">
        <f>P24*V24</f>
        <v>375</v>
      </c>
      <c r="X24" s="6"/>
      <c r="Y24" s="379">
        <v>440</v>
      </c>
      <c r="Z24" s="380">
        <v>440</v>
      </c>
      <c r="AA24" s="380">
        <v>0</v>
      </c>
      <c r="AB24" s="380">
        <v>0</v>
      </c>
      <c r="AC24" s="381">
        <v>440</v>
      </c>
      <c r="AD24" s="197">
        <v>350</v>
      </c>
      <c r="AE24" s="379">
        <v>3</v>
      </c>
      <c r="AF24" s="380">
        <v>3</v>
      </c>
      <c r="AG24" s="380">
        <v>0</v>
      </c>
      <c r="AH24" s="380">
        <v>3</v>
      </c>
      <c r="AI24" s="5"/>
      <c r="AJ24" s="57">
        <f>AC24*U24</f>
        <v>106.47999999999999</v>
      </c>
      <c r="AK24" s="171">
        <v>0.72</v>
      </c>
      <c r="AL24" s="19">
        <v>4.01</v>
      </c>
      <c r="AM24" s="19">
        <v>0</v>
      </c>
      <c r="AN24" s="91">
        <f>AK24+AM24</f>
        <v>0.72</v>
      </c>
      <c r="AO24" s="338" t="e">
        <f>#REF!</f>
        <v>#REF!</v>
      </c>
      <c r="AP24" s="11">
        <v>0</v>
      </c>
      <c r="AQ24" s="11">
        <v>10</v>
      </c>
      <c r="AR24" s="387">
        <f>100- ((AP24+AQ24)/(AC24*2))*100</f>
        <v>98.86363636363636</v>
      </c>
      <c r="AS24" s="388">
        <f>AU21</f>
        <v>411.50199999999995</v>
      </c>
      <c r="AT24" s="172">
        <f>AJ24+AK24+AL24+AM24</f>
        <v>111.21</v>
      </c>
      <c r="AU24" s="172">
        <f>AS24-AT24</f>
        <v>300.29199999999997</v>
      </c>
      <c r="AV24" s="5"/>
      <c r="AW24" s="57">
        <f>(AC24/W24)*100</f>
        <v>117.33333333333333</v>
      </c>
      <c r="AX24" s="19" t="s">
        <v>59</v>
      </c>
      <c r="AY24" s="91">
        <f>(AK24/(AJ24+AK24))*100</f>
        <v>0.67164179104477617</v>
      </c>
      <c r="AZ24" s="19">
        <f>(AN24/AJ24)*100</f>
        <v>0.67618332081142007</v>
      </c>
      <c r="BA24" s="6"/>
      <c r="BB24" s="363" t="s">
        <v>75</v>
      </c>
      <c r="BC24" s="19" t="s">
        <v>76</v>
      </c>
      <c r="BD24" s="19" t="s">
        <v>97</v>
      </c>
    </row>
    <row r="25" spans="2:56" ht="15.75">
      <c r="B25" s="374" t="s">
        <v>153</v>
      </c>
      <c r="C25" s="2"/>
      <c r="D25" s="2"/>
      <c r="E25" s="6"/>
      <c r="F25" s="375"/>
      <c r="G25" s="2"/>
      <c r="H25" s="2"/>
      <c r="I25" s="2"/>
      <c r="J25" s="2"/>
      <c r="K25" s="2"/>
      <c r="L25" s="6"/>
      <c r="M25" s="375"/>
      <c r="N25" s="2"/>
      <c r="O25" s="6"/>
      <c r="P25" s="520">
        <f>D24-M24-N24-K24</f>
        <v>5</v>
      </c>
      <c r="Q25" s="6"/>
      <c r="R25" s="375"/>
      <c r="S25" s="213"/>
      <c r="T25" s="213"/>
      <c r="U25" s="23"/>
      <c r="V25" s="223"/>
      <c r="W25" s="517">
        <f>(P24-K24)*V24</f>
        <v>375</v>
      </c>
      <c r="X25" s="289"/>
      <c r="Y25" s="382"/>
      <c r="Z25" s="383"/>
      <c r="AA25" s="383"/>
      <c r="AB25" s="383"/>
      <c r="AC25" s="384"/>
      <c r="AD25" s="122"/>
      <c r="AE25" s="382"/>
      <c r="AF25" s="383"/>
      <c r="AG25" s="383"/>
      <c r="AH25" s="383"/>
      <c r="AI25" s="20"/>
      <c r="AJ25" s="436"/>
      <c r="AK25" s="386"/>
      <c r="AL25" s="378"/>
      <c r="AM25" s="378"/>
      <c r="AN25" s="378"/>
      <c r="AO25" s="289"/>
      <c r="AP25" s="347"/>
      <c r="AQ25" s="347"/>
      <c r="AR25" s="373"/>
      <c r="AS25" s="389"/>
      <c r="AT25" s="386"/>
      <c r="AU25" s="386"/>
      <c r="AV25" s="20"/>
      <c r="AW25" s="518">
        <f>((AC24+AC25)/W25)*100</f>
        <v>117.33333333333333</v>
      </c>
      <c r="AX25" s="378"/>
      <c r="AY25" s="378"/>
      <c r="AZ25" s="378"/>
      <c r="BA25" s="289"/>
      <c r="BB25" s="375"/>
      <c r="BC25" s="2"/>
      <c r="BD25" s="2"/>
    </row>
    <row r="26" spans="2:56" ht="15.75" thickBot="1"/>
    <row r="27" spans="2:56" ht="16.5" thickBot="1">
      <c r="B27" s="17">
        <v>41489</v>
      </c>
      <c r="C27" s="15" t="s">
        <v>0</v>
      </c>
      <c r="D27" s="19">
        <v>8</v>
      </c>
      <c r="E27" s="6"/>
      <c r="F27" s="363">
        <v>0</v>
      </c>
      <c r="G27" s="19">
        <v>0</v>
      </c>
      <c r="H27" s="19">
        <v>0</v>
      </c>
      <c r="I27" s="19">
        <v>0</v>
      </c>
      <c r="J27" s="19">
        <v>0.5</v>
      </c>
      <c r="K27" s="19">
        <f>SUM(F27:J27)</f>
        <v>0.5</v>
      </c>
      <c r="L27" s="6"/>
      <c r="M27" s="363">
        <v>0</v>
      </c>
      <c r="N27" s="19">
        <v>0</v>
      </c>
      <c r="O27" s="6"/>
      <c r="P27" s="376">
        <f>D27-(M27+N27)</f>
        <v>8</v>
      </c>
      <c r="Q27" s="6"/>
      <c r="R27" s="375" t="s">
        <v>111</v>
      </c>
      <c r="S27" s="213">
        <v>0.122</v>
      </c>
      <c r="T27" s="213">
        <v>0.12</v>
      </c>
      <c r="U27" s="23">
        <f>S27+T27</f>
        <v>0.24199999999999999</v>
      </c>
      <c r="V27" s="223">
        <v>75</v>
      </c>
      <c r="W27" s="91">
        <f>P27*V27</f>
        <v>600</v>
      </c>
      <c r="X27" s="6"/>
      <c r="Y27" s="379">
        <v>396</v>
      </c>
      <c r="Z27" s="380">
        <v>396</v>
      </c>
      <c r="AA27" s="380">
        <v>0</v>
      </c>
      <c r="AB27" s="380">
        <v>0</v>
      </c>
      <c r="AC27" s="381">
        <v>396</v>
      </c>
      <c r="AD27" s="197">
        <v>350</v>
      </c>
      <c r="AE27" s="379">
        <v>10</v>
      </c>
      <c r="AF27" s="380">
        <v>9</v>
      </c>
      <c r="AG27" s="380">
        <v>0</v>
      </c>
      <c r="AH27" s="380">
        <v>10</v>
      </c>
      <c r="AI27" s="5"/>
      <c r="AJ27" s="57">
        <f>AC27*U27</f>
        <v>95.831999999999994</v>
      </c>
      <c r="AK27" s="171">
        <v>2.2999999999999998</v>
      </c>
      <c r="AL27" s="19">
        <v>3</v>
      </c>
      <c r="AM27" s="19">
        <v>0</v>
      </c>
      <c r="AN27" s="91">
        <f>AK27+AM27</f>
        <v>2.2999999999999998</v>
      </c>
      <c r="AO27" s="338" t="e">
        <f>#REF!</f>
        <v>#REF!</v>
      </c>
      <c r="AP27" s="11">
        <v>0</v>
      </c>
      <c r="AQ27" s="11">
        <v>10</v>
      </c>
      <c r="AR27" s="387">
        <f>100- ((AP27+AQ27)/(AC27*2))*100</f>
        <v>98.737373737373744</v>
      </c>
      <c r="AS27" s="388">
        <f>AU24</f>
        <v>300.29199999999997</v>
      </c>
      <c r="AT27" s="172">
        <f>AJ27+AK27+AL27+AM27</f>
        <v>101.13199999999999</v>
      </c>
      <c r="AU27" s="172">
        <f>AS27-AT27</f>
        <v>199.15999999999997</v>
      </c>
      <c r="AV27" s="5"/>
      <c r="AW27" s="57">
        <f>(AC27/W27)*100</f>
        <v>66</v>
      </c>
      <c r="AX27" s="19" t="s">
        <v>59</v>
      </c>
      <c r="AY27" s="91">
        <f>(AK27/(AJ27+AK27))*100</f>
        <v>2.3437818448620229</v>
      </c>
      <c r="AZ27" s="19">
        <f>(AN27/AJ27)*100</f>
        <v>2.4000333917689289</v>
      </c>
      <c r="BA27" s="6"/>
      <c r="BB27" s="363" t="s">
        <v>481</v>
      </c>
      <c r="BC27" s="19" t="s">
        <v>76</v>
      </c>
      <c r="BD27" s="19" t="s">
        <v>75</v>
      </c>
    </row>
    <row r="28" spans="2:56" ht="15.75">
      <c r="B28" s="374" t="s">
        <v>134</v>
      </c>
      <c r="C28" s="2"/>
      <c r="D28" s="2"/>
      <c r="E28" s="6"/>
      <c r="F28" s="375"/>
      <c r="G28" s="2"/>
      <c r="H28" s="2"/>
      <c r="I28" s="2"/>
      <c r="J28" s="2"/>
      <c r="K28" s="2"/>
      <c r="L28" s="6"/>
      <c r="M28" s="375"/>
      <c r="N28" s="2"/>
      <c r="O28" s="6"/>
      <c r="P28" s="520">
        <f>D27-M27-N27-K27</f>
        <v>7.5</v>
      </c>
      <c r="Q28" s="6"/>
      <c r="R28" s="375"/>
      <c r="S28" s="213"/>
      <c r="T28" s="213"/>
      <c r="U28" s="23"/>
      <c r="V28" s="223"/>
      <c r="W28" s="517">
        <f>(P27-K27)*V27</f>
        <v>562.5</v>
      </c>
      <c r="X28" s="289"/>
      <c r="Y28" s="382"/>
      <c r="Z28" s="383"/>
      <c r="AA28" s="383"/>
      <c r="AB28" s="383"/>
      <c r="AC28" s="384"/>
      <c r="AD28" s="122"/>
      <c r="AE28" s="382"/>
      <c r="AF28" s="383"/>
      <c r="AG28" s="383"/>
      <c r="AH28" s="383"/>
      <c r="AI28" s="20"/>
      <c r="AJ28" s="436"/>
      <c r="AK28" s="386"/>
      <c r="AL28" s="378"/>
      <c r="AM28" s="378"/>
      <c r="AN28" s="378"/>
      <c r="AO28" s="289"/>
      <c r="AP28" s="347"/>
      <c r="AQ28" s="347"/>
      <c r="AR28" s="373"/>
      <c r="AS28" s="389"/>
      <c r="AT28" s="386"/>
      <c r="AU28" s="386"/>
      <c r="AV28" s="20"/>
      <c r="AW28" s="518">
        <f>((AC27+AC28)/W28)*100</f>
        <v>70.399999999999991</v>
      </c>
      <c r="AX28" s="378"/>
      <c r="AY28" s="378"/>
      <c r="AZ28" s="378"/>
      <c r="BA28" s="289"/>
      <c r="BB28" s="375"/>
      <c r="BC28" s="2"/>
      <c r="BD28" s="2"/>
    </row>
    <row r="29" spans="2:56" ht="15.75" thickBot="1"/>
    <row r="30" spans="2:56" ht="16.5" thickBot="1">
      <c r="B30" s="17">
        <v>41492</v>
      </c>
      <c r="C30" s="15" t="s">
        <v>0</v>
      </c>
      <c r="D30" s="19">
        <v>8</v>
      </c>
      <c r="E30" s="6"/>
      <c r="F30" s="363">
        <v>1</v>
      </c>
      <c r="G30" s="19">
        <v>0</v>
      </c>
      <c r="H30" s="19">
        <v>0</v>
      </c>
      <c r="I30" s="19">
        <v>0</v>
      </c>
      <c r="J30" s="19">
        <v>0</v>
      </c>
      <c r="K30" s="19">
        <f>SUM(F30:J30)</f>
        <v>1</v>
      </c>
      <c r="L30" s="6"/>
      <c r="M30" s="363">
        <v>0</v>
      </c>
      <c r="N30" s="19">
        <v>0</v>
      </c>
      <c r="O30" s="6"/>
      <c r="P30" s="376">
        <f>D30-(M30+N30)</f>
        <v>8</v>
      </c>
      <c r="Q30" s="6"/>
      <c r="R30" s="375" t="s">
        <v>111</v>
      </c>
      <c r="S30" s="213">
        <v>0.122</v>
      </c>
      <c r="T30" s="213">
        <v>0.12</v>
      </c>
      <c r="U30" s="23">
        <f>S30+T30</f>
        <v>0.24199999999999999</v>
      </c>
      <c r="V30" s="223">
        <v>75</v>
      </c>
      <c r="W30" s="91">
        <f>P30*V30</f>
        <v>600</v>
      </c>
      <c r="X30" s="6"/>
      <c r="Y30" s="379">
        <v>400</v>
      </c>
      <c r="Z30" s="380">
        <v>400</v>
      </c>
      <c r="AA30" s="380">
        <v>0</v>
      </c>
      <c r="AB30" s="380">
        <v>0</v>
      </c>
      <c r="AC30" s="381">
        <v>400</v>
      </c>
      <c r="AD30" s="197">
        <v>350</v>
      </c>
      <c r="AE30" s="379">
        <v>20</v>
      </c>
      <c r="AF30" s="380">
        <v>20</v>
      </c>
      <c r="AG30" s="380">
        <v>0</v>
      </c>
      <c r="AH30" s="380">
        <v>20</v>
      </c>
      <c r="AI30" s="5"/>
      <c r="AJ30" s="57">
        <f>AC30*U30</f>
        <v>96.8</v>
      </c>
      <c r="AK30" s="171">
        <v>5</v>
      </c>
      <c r="AL30" s="19">
        <v>5</v>
      </c>
      <c r="AM30" s="19">
        <v>0</v>
      </c>
      <c r="AN30" s="91">
        <f>AK30+AM30</f>
        <v>5</v>
      </c>
      <c r="AO30" s="338" t="e">
        <f>#REF!</f>
        <v>#REF!</v>
      </c>
      <c r="AP30" s="11">
        <v>0</v>
      </c>
      <c r="AQ30" s="11">
        <v>10</v>
      </c>
      <c r="AR30" s="387">
        <f>100- ((AP30+AQ30)/(AC30*2))*100</f>
        <v>98.75</v>
      </c>
      <c r="AS30" s="388">
        <f>AU27</f>
        <v>199.15999999999997</v>
      </c>
      <c r="AT30" s="172">
        <f>AJ30+AK30+AL30+AM30</f>
        <v>106.8</v>
      </c>
      <c r="AU30" s="172">
        <f>AS30-AT30</f>
        <v>92.359999999999971</v>
      </c>
      <c r="AV30" s="5"/>
      <c r="AW30" s="57">
        <f>(AC30/W30)*100</f>
        <v>66.666666666666657</v>
      </c>
      <c r="AX30" s="19" t="s">
        <v>59</v>
      </c>
      <c r="AY30" s="91">
        <f>(AK30/(AJ30+AK30))*100</f>
        <v>4.9115913555992146</v>
      </c>
      <c r="AZ30" s="19">
        <f>(AN30/AJ30)*100</f>
        <v>5.1652892561983474</v>
      </c>
      <c r="BA30" s="6"/>
      <c r="BB30" s="363" t="s">
        <v>481</v>
      </c>
      <c r="BC30" s="19" t="s">
        <v>76</v>
      </c>
      <c r="BD30" s="19" t="s">
        <v>76</v>
      </c>
    </row>
    <row r="31" spans="2:56" ht="15.75">
      <c r="B31" s="374" t="s">
        <v>134</v>
      </c>
      <c r="C31" s="2"/>
      <c r="D31" s="2"/>
      <c r="E31" s="6"/>
      <c r="F31" s="375"/>
      <c r="G31" s="2"/>
      <c r="H31" s="2"/>
      <c r="I31" s="2"/>
      <c r="J31" s="2"/>
      <c r="K31" s="2"/>
      <c r="L31" s="6"/>
      <c r="M31" s="375"/>
      <c r="N31" s="2"/>
      <c r="O31" s="6"/>
      <c r="P31" s="520">
        <f>D30-M30-N30-K30</f>
        <v>7</v>
      </c>
      <c r="Q31" s="6"/>
      <c r="R31" s="375"/>
      <c r="S31" s="213"/>
      <c r="T31" s="213"/>
      <c r="U31" s="23"/>
      <c r="V31" s="223"/>
      <c r="W31" s="517">
        <f>(P30-K30)*V30</f>
        <v>525</v>
      </c>
      <c r="X31" s="289"/>
      <c r="Y31" s="382"/>
      <c r="Z31" s="383"/>
      <c r="AA31" s="383"/>
      <c r="AB31" s="383"/>
      <c r="AC31" s="384"/>
      <c r="AD31" s="122"/>
      <c r="AE31" s="382"/>
      <c r="AF31" s="383"/>
      <c r="AG31" s="383"/>
      <c r="AH31" s="383"/>
      <c r="AI31" s="20"/>
      <c r="AJ31" s="436"/>
      <c r="AK31" s="386"/>
      <c r="AL31" s="378"/>
      <c r="AM31" s="378"/>
      <c r="AN31" s="378"/>
      <c r="AO31" s="289"/>
      <c r="AP31" s="347"/>
      <c r="AQ31" s="347"/>
      <c r="AR31" s="373"/>
      <c r="AS31" s="389"/>
      <c r="AT31" s="386"/>
      <c r="AU31" s="386"/>
      <c r="AV31" s="20"/>
      <c r="AW31" s="518">
        <f>((AC30+AC31)/W31)*100</f>
        <v>76.19047619047619</v>
      </c>
      <c r="AX31" s="378"/>
      <c r="AY31" s="378"/>
      <c r="AZ31" s="378"/>
      <c r="BA31" s="289"/>
      <c r="BB31" s="375"/>
      <c r="BC31" s="2"/>
      <c r="BD31" s="2"/>
    </row>
    <row r="32" spans="2:56" ht="15.75" thickBot="1"/>
    <row r="33" spans="2:56" ht="16.5" thickBot="1">
      <c r="B33" s="17">
        <v>41495</v>
      </c>
      <c r="C33" s="15" t="s">
        <v>0</v>
      </c>
      <c r="D33" s="19">
        <v>8</v>
      </c>
      <c r="E33" s="6"/>
      <c r="F33" s="363">
        <v>0</v>
      </c>
      <c r="G33" s="19">
        <v>0</v>
      </c>
      <c r="H33" s="19">
        <v>0</v>
      </c>
      <c r="I33" s="19">
        <v>0</v>
      </c>
      <c r="J33" s="19">
        <v>0</v>
      </c>
      <c r="K33" s="19">
        <f>SUM(F33:J33)</f>
        <v>0</v>
      </c>
      <c r="L33" s="6"/>
      <c r="M33" s="363">
        <v>0</v>
      </c>
      <c r="N33" s="19">
        <v>0</v>
      </c>
      <c r="O33" s="6"/>
      <c r="P33" s="376">
        <f>D33-(M33+N33)</f>
        <v>8</v>
      </c>
      <c r="Q33" s="6"/>
      <c r="R33" s="375" t="s">
        <v>67</v>
      </c>
      <c r="S33" s="213">
        <v>0.128</v>
      </c>
      <c r="T33" s="213">
        <v>0.129</v>
      </c>
      <c r="U33" s="23">
        <f>S33+T33</f>
        <v>0.25700000000000001</v>
      </c>
      <c r="V33" s="223">
        <v>80</v>
      </c>
      <c r="W33" s="91">
        <f>P33*V33</f>
        <v>640</v>
      </c>
      <c r="X33" s="6"/>
      <c r="Y33" s="379">
        <v>672</v>
      </c>
      <c r="Z33" s="380">
        <v>672</v>
      </c>
      <c r="AA33" s="380">
        <v>0</v>
      </c>
      <c r="AB33" s="380">
        <v>0</v>
      </c>
      <c r="AC33" s="381">
        <v>672</v>
      </c>
      <c r="AD33" s="197">
        <v>350</v>
      </c>
      <c r="AE33" s="379">
        <v>11</v>
      </c>
      <c r="AF33" s="380">
        <v>11</v>
      </c>
      <c r="AG33" s="380">
        <v>0</v>
      </c>
      <c r="AH33" s="380">
        <v>11</v>
      </c>
      <c r="AI33" s="5"/>
      <c r="AJ33" s="57">
        <f>AC33*U33</f>
        <v>172.70400000000001</v>
      </c>
      <c r="AK33" s="171">
        <v>2.92</v>
      </c>
      <c r="AL33" s="19">
        <v>3.92</v>
      </c>
      <c r="AM33" s="19">
        <v>0</v>
      </c>
      <c r="AN33" s="91">
        <f>AK33+AM33</f>
        <v>2.92</v>
      </c>
      <c r="AO33" s="338" t="e">
        <f>#REF!</f>
        <v>#REF!</v>
      </c>
      <c r="AP33" s="11">
        <v>0</v>
      </c>
      <c r="AQ33" s="11">
        <v>10</v>
      </c>
      <c r="AR33" s="387">
        <f>100- ((AP33+AQ33)/(AC33*2))*100</f>
        <v>99.25595238095238</v>
      </c>
      <c r="AS33" s="388">
        <f>AU30</f>
        <v>92.359999999999971</v>
      </c>
      <c r="AT33" s="172">
        <f>AJ33+AK33+AL33+AM33</f>
        <v>179.54399999999998</v>
      </c>
      <c r="AU33" s="172">
        <f>AS33-AT33</f>
        <v>-87.184000000000012</v>
      </c>
      <c r="AV33" s="5"/>
      <c r="AW33" s="57">
        <f>(AC33/W33)*100</f>
        <v>105</v>
      </c>
      <c r="AX33" s="19" t="s">
        <v>59</v>
      </c>
      <c r="AY33" s="91">
        <f>(AK33/(AJ33+AK33))*100</f>
        <v>1.6626429189632399</v>
      </c>
      <c r="AZ33" s="19">
        <f>(AN33/AJ33)*100</f>
        <v>1.6907541226607374</v>
      </c>
      <c r="BA33" s="6"/>
      <c r="BB33" s="363" t="s">
        <v>76</v>
      </c>
      <c r="BC33" s="19" t="s">
        <v>76</v>
      </c>
      <c r="BD33" s="19" t="s">
        <v>97</v>
      </c>
    </row>
    <row r="34" spans="2:56" ht="15.75">
      <c r="B34" s="374" t="s">
        <v>134</v>
      </c>
      <c r="C34" s="2"/>
      <c r="D34" s="2"/>
      <c r="E34" s="6"/>
      <c r="F34" s="375"/>
      <c r="G34" s="2"/>
      <c r="H34" s="2"/>
      <c r="I34" s="2"/>
      <c r="J34" s="2"/>
      <c r="K34" s="2"/>
      <c r="L34" s="6"/>
      <c r="M34" s="375"/>
      <c r="N34" s="2"/>
      <c r="O34" s="6"/>
      <c r="P34" s="520">
        <f>D33-M33-N33-K33</f>
        <v>8</v>
      </c>
      <c r="Q34" s="6"/>
      <c r="R34" s="375"/>
      <c r="S34" s="213"/>
      <c r="T34" s="213"/>
      <c r="U34" s="23"/>
      <c r="V34" s="223"/>
      <c r="W34" s="517">
        <f>(P33-K33)*V33</f>
        <v>640</v>
      </c>
      <c r="X34" s="289"/>
      <c r="Y34" s="382"/>
      <c r="Z34" s="383"/>
      <c r="AA34" s="383"/>
      <c r="AB34" s="383"/>
      <c r="AC34" s="384"/>
      <c r="AD34" s="122"/>
      <c r="AE34" s="382"/>
      <c r="AF34" s="383"/>
      <c r="AG34" s="383"/>
      <c r="AH34" s="383"/>
      <c r="AI34" s="20"/>
      <c r="AJ34" s="436"/>
      <c r="AK34" s="386"/>
      <c r="AL34" s="378"/>
      <c r="AM34" s="378"/>
      <c r="AN34" s="378"/>
      <c r="AO34" s="289"/>
      <c r="AP34" s="347"/>
      <c r="AQ34" s="347"/>
      <c r="AR34" s="373"/>
      <c r="AS34" s="389"/>
      <c r="AT34" s="386"/>
      <c r="AU34" s="386"/>
      <c r="AV34" s="20"/>
      <c r="AW34" s="518">
        <f>((AC33+AC34)/W34)*100</f>
        <v>105</v>
      </c>
      <c r="AX34" s="378"/>
      <c r="AY34" s="378"/>
      <c r="AZ34" s="378"/>
      <c r="BA34" s="289"/>
      <c r="BB34" s="375"/>
      <c r="BC34" s="2"/>
      <c r="BD34" s="2"/>
    </row>
    <row r="35" spans="2:56" ht="15.75" thickBot="1"/>
    <row r="36" spans="2:56">
      <c r="B36" s="57" t="s">
        <v>42</v>
      </c>
      <c r="C36" s="58" t="s">
        <v>2</v>
      </c>
      <c r="D36" s="59" t="s">
        <v>2</v>
      </c>
      <c r="E36" s="136"/>
      <c r="F36" s="718" t="s">
        <v>14</v>
      </c>
      <c r="G36" s="719"/>
      <c r="H36" s="719"/>
      <c r="I36" s="719"/>
      <c r="J36" s="719"/>
      <c r="K36" s="720"/>
      <c r="L36" s="19"/>
      <c r="M36" s="721" t="s">
        <v>43</v>
      </c>
      <c r="N36" s="722"/>
      <c r="O36" s="19"/>
      <c r="P36" s="91" t="s">
        <v>12</v>
      </c>
      <c r="Q36" s="136"/>
      <c r="R36" s="91" t="s">
        <v>24</v>
      </c>
      <c r="S36" s="718" t="s">
        <v>44</v>
      </c>
      <c r="T36" s="719"/>
      <c r="U36" s="720"/>
      <c r="V36" s="91" t="s">
        <v>39</v>
      </c>
      <c r="W36" s="137" t="s">
        <v>19</v>
      </c>
      <c r="X36" s="136" t="s">
        <v>10</v>
      </c>
      <c r="Y36" s="723" t="s">
        <v>15</v>
      </c>
      <c r="Z36" s="724"/>
      <c r="AA36" s="724"/>
      <c r="AB36" s="724"/>
      <c r="AC36" s="138" t="s">
        <v>19</v>
      </c>
      <c r="AD36" s="139"/>
      <c r="AE36" s="725" t="s">
        <v>55</v>
      </c>
      <c r="AF36" s="726"/>
      <c r="AG36" s="726"/>
      <c r="AH36" s="140" t="s">
        <v>57</v>
      </c>
      <c r="AI36" s="136"/>
      <c r="AJ36" s="141" t="s">
        <v>51</v>
      </c>
      <c r="AK36" s="142"/>
      <c r="AL36" s="143"/>
      <c r="AM36" s="144"/>
      <c r="AN36" s="91" t="s">
        <v>13</v>
      </c>
      <c r="AO36" s="136"/>
      <c r="AP36" s="743" t="s">
        <v>68</v>
      </c>
      <c r="AQ36" s="744"/>
      <c r="AR36" s="745"/>
      <c r="AS36" s="743" t="s">
        <v>52</v>
      </c>
      <c r="AT36" s="744"/>
      <c r="AU36" s="745"/>
      <c r="AV36" s="136"/>
      <c r="AW36" s="145" t="s">
        <v>32</v>
      </c>
      <c r="AX36" s="137" t="s">
        <v>32</v>
      </c>
      <c r="AY36" s="91" t="s">
        <v>29</v>
      </c>
      <c r="AZ36" s="91" t="s">
        <v>29</v>
      </c>
      <c r="BA36" s="136"/>
      <c r="BB36" s="19" t="s">
        <v>32</v>
      </c>
      <c r="BC36" s="19" t="s">
        <v>10</v>
      </c>
      <c r="BD36" s="146" t="s">
        <v>10</v>
      </c>
    </row>
    <row r="37" spans="2:56" ht="15.75" thickBot="1">
      <c r="B37" s="60" t="s">
        <v>10</v>
      </c>
      <c r="C37" s="49" t="s">
        <v>10</v>
      </c>
      <c r="D37" s="61" t="s">
        <v>12</v>
      </c>
      <c r="E37" s="5"/>
      <c r="F37" s="65" t="s">
        <v>4</v>
      </c>
      <c r="G37" s="65" t="s">
        <v>5</v>
      </c>
      <c r="H37" s="65" t="s">
        <v>6</v>
      </c>
      <c r="I37" s="65" t="s">
        <v>7</v>
      </c>
      <c r="J37" s="65" t="s">
        <v>9</v>
      </c>
      <c r="K37" s="65" t="s">
        <v>13</v>
      </c>
      <c r="L37" s="4"/>
      <c r="M37" s="67" t="s">
        <v>12</v>
      </c>
      <c r="N37" s="68" t="s">
        <v>46</v>
      </c>
      <c r="O37" s="3"/>
      <c r="P37" s="49" t="s">
        <v>3</v>
      </c>
      <c r="Q37" s="5"/>
      <c r="R37" s="49" t="s">
        <v>23</v>
      </c>
      <c r="S37" s="53" t="s">
        <v>16</v>
      </c>
      <c r="T37" s="49" t="s">
        <v>17</v>
      </c>
      <c r="U37" s="49" t="s">
        <v>45</v>
      </c>
      <c r="V37" s="49" t="s">
        <v>63</v>
      </c>
      <c r="W37" s="72" t="s">
        <v>21</v>
      </c>
      <c r="X37" s="5" t="s">
        <v>10</v>
      </c>
      <c r="Y37" s="713" t="s">
        <v>26</v>
      </c>
      <c r="Z37" s="714"/>
      <c r="AA37" s="714"/>
      <c r="AB37" s="715"/>
      <c r="AC37" s="39" t="s">
        <v>13</v>
      </c>
      <c r="AD37" s="8"/>
      <c r="AE37" s="716" t="s">
        <v>56</v>
      </c>
      <c r="AF37" s="717"/>
      <c r="AG37" s="717"/>
      <c r="AH37" s="82" t="s">
        <v>58</v>
      </c>
      <c r="AI37" s="5"/>
      <c r="AJ37" s="48" t="s">
        <v>33</v>
      </c>
      <c r="AK37" s="85" t="s">
        <v>27</v>
      </c>
      <c r="AL37" s="48" t="s">
        <v>35</v>
      </c>
      <c r="AM37" s="48" t="s">
        <v>36</v>
      </c>
      <c r="AN37" s="49" t="s">
        <v>40</v>
      </c>
      <c r="AO37" s="20"/>
      <c r="AP37" s="51"/>
      <c r="AQ37" s="52"/>
      <c r="AR37" s="53"/>
      <c r="AS37" s="51" t="s">
        <v>50</v>
      </c>
      <c r="AT37" s="336" t="s">
        <v>474</v>
      </c>
      <c r="AU37" s="53"/>
      <c r="AV37" s="5"/>
      <c r="AW37" s="76" t="s">
        <v>19</v>
      </c>
      <c r="AX37" s="72" t="s">
        <v>19</v>
      </c>
      <c r="AY37" s="49" t="s">
        <v>37</v>
      </c>
      <c r="AZ37" s="49" t="s">
        <v>38</v>
      </c>
      <c r="BA37" s="5"/>
      <c r="BB37" s="4" t="s">
        <v>19</v>
      </c>
      <c r="BC37" s="4" t="s">
        <v>37</v>
      </c>
      <c r="BD37" s="147" t="s">
        <v>38</v>
      </c>
    </row>
    <row r="38" spans="2:56" ht="15" customHeight="1" thickBot="1">
      <c r="B38" s="62"/>
      <c r="C38" s="63"/>
      <c r="D38" s="64" t="s">
        <v>10</v>
      </c>
      <c r="E38" s="111"/>
      <c r="F38" s="148"/>
      <c r="G38" s="148"/>
      <c r="H38" s="148"/>
      <c r="I38" s="148" t="s">
        <v>8</v>
      </c>
      <c r="J38" s="148"/>
      <c r="K38" s="148"/>
      <c r="L38" s="16"/>
      <c r="M38" s="104" t="s">
        <v>20</v>
      </c>
      <c r="N38" s="148" t="s">
        <v>11</v>
      </c>
      <c r="O38" s="16"/>
      <c r="P38" s="63" t="s">
        <v>10</v>
      </c>
      <c r="Q38" s="111"/>
      <c r="R38" s="63"/>
      <c r="S38" s="149"/>
      <c r="T38" s="63"/>
      <c r="U38" s="63"/>
      <c r="V38" s="63" t="s">
        <v>18</v>
      </c>
      <c r="W38" s="150" t="s">
        <v>22</v>
      </c>
      <c r="X38" s="111"/>
      <c r="Y38" s="151" t="s">
        <v>16</v>
      </c>
      <c r="Z38" s="151" t="s">
        <v>17</v>
      </c>
      <c r="AA38" s="152" t="s">
        <v>25</v>
      </c>
      <c r="AB38" s="79" t="s">
        <v>28</v>
      </c>
      <c r="AC38" s="153"/>
      <c r="AD38" s="111"/>
      <c r="AE38" s="154" t="s">
        <v>16</v>
      </c>
      <c r="AF38" s="155" t="s">
        <v>17</v>
      </c>
      <c r="AG38" s="80" t="s">
        <v>28</v>
      </c>
      <c r="AH38" s="81" t="s">
        <v>28</v>
      </c>
      <c r="AI38" s="156"/>
      <c r="AJ38" s="63" t="s">
        <v>34</v>
      </c>
      <c r="AK38" s="157" t="s">
        <v>34</v>
      </c>
      <c r="AL38" s="63" t="s">
        <v>34</v>
      </c>
      <c r="AM38" s="63" t="s">
        <v>34</v>
      </c>
      <c r="AN38" s="63" t="s">
        <v>34</v>
      </c>
      <c r="AO38" s="111"/>
      <c r="AP38" s="158" t="s">
        <v>70</v>
      </c>
      <c r="AQ38" s="159" t="s">
        <v>69</v>
      </c>
      <c r="AR38" s="160" t="s">
        <v>71</v>
      </c>
      <c r="AS38" s="161" t="s">
        <v>48</v>
      </c>
      <c r="AT38" s="159" t="s">
        <v>47</v>
      </c>
      <c r="AU38" s="160" t="s">
        <v>49</v>
      </c>
      <c r="AV38" s="111"/>
      <c r="AW38" s="162" t="s">
        <v>29</v>
      </c>
      <c r="AX38" s="150" t="s">
        <v>29</v>
      </c>
      <c r="AY38" s="63"/>
      <c r="AZ38" s="63"/>
      <c r="BA38" s="111"/>
      <c r="BB38" s="163">
        <v>1</v>
      </c>
      <c r="BC38" s="164">
        <v>0</v>
      </c>
      <c r="BD38" s="115" t="s">
        <v>41</v>
      </c>
    </row>
    <row r="39" spans="2:56" ht="16.5" thickBot="1">
      <c r="B39" s="17">
        <v>41496</v>
      </c>
      <c r="C39" s="15" t="s">
        <v>0</v>
      </c>
      <c r="D39" s="19">
        <v>8</v>
      </c>
      <c r="E39" s="6"/>
      <c r="F39" s="363">
        <v>1</v>
      </c>
      <c r="G39" s="19">
        <v>0</v>
      </c>
      <c r="H39" s="19">
        <v>0</v>
      </c>
      <c r="I39" s="19">
        <v>5</v>
      </c>
      <c r="J39" s="19">
        <v>0</v>
      </c>
      <c r="K39" s="19">
        <f>SUM(F39:J39)</f>
        <v>6</v>
      </c>
      <c r="L39" s="6"/>
      <c r="M39" s="363">
        <v>0</v>
      </c>
      <c r="N39" s="19">
        <v>0</v>
      </c>
      <c r="O39" s="6"/>
      <c r="P39" s="376">
        <f>D39-(M39+N39)</f>
        <v>8</v>
      </c>
      <c r="Q39" s="6"/>
      <c r="R39" s="375" t="s">
        <v>67</v>
      </c>
      <c r="S39" s="213">
        <v>0.128</v>
      </c>
      <c r="T39" s="213">
        <v>0.129</v>
      </c>
      <c r="U39" s="23">
        <f>S39+T39</f>
        <v>0.25700000000000001</v>
      </c>
      <c r="V39" s="223">
        <v>80</v>
      </c>
      <c r="W39" s="91">
        <f>P39*V39</f>
        <v>640</v>
      </c>
      <c r="X39" s="6"/>
      <c r="Y39" s="379">
        <v>112</v>
      </c>
      <c r="Z39" s="380">
        <v>112</v>
      </c>
      <c r="AA39" s="380">
        <v>0</v>
      </c>
      <c r="AB39" s="380">
        <v>0</v>
      </c>
      <c r="AC39" s="381">
        <v>112</v>
      </c>
      <c r="AD39" s="197">
        <v>350</v>
      </c>
      <c r="AE39" s="379">
        <v>2</v>
      </c>
      <c r="AF39" s="380">
        <v>2</v>
      </c>
      <c r="AG39" s="380">
        <v>0</v>
      </c>
      <c r="AH39" s="380">
        <v>2</v>
      </c>
      <c r="AI39" s="5"/>
      <c r="AJ39" s="57">
        <f>AC39*U39</f>
        <v>28.783999999999999</v>
      </c>
      <c r="AK39" s="171">
        <v>0.6</v>
      </c>
      <c r="AL39" s="19">
        <v>1.1000000000000001</v>
      </c>
      <c r="AM39" s="19">
        <v>0</v>
      </c>
      <c r="AN39" s="91">
        <f>AK39+AM39</f>
        <v>0.6</v>
      </c>
      <c r="AO39" s="338" t="e">
        <f>#REF!</f>
        <v>#REF!</v>
      </c>
      <c r="AP39" s="11">
        <v>0</v>
      </c>
      <c r="AQ39" s="11">
        <v>10</v>
      </c>
      <c r="AR39" s="387">
        <f>100- ((AP39+AQ39)/(AC39*2))*100</f>
        <v>95.535714285714292</v>
      </c>
      <c r="AS39" s="388">
        <v>680</v>
      </c>
      <c r="AT39" s="172">
        <f>AJ39+AK39+AL39+AM39</f>
        <v>30.484000000000002</v>
      </c>
      <c r="AU39" s="172">
        <f>AS39-AT39</f>
        <v>649.51599999999996</v>
      </c>
      <c r="AV39" s="5"/>
      <c r="AW39" s="57">
        <f>(AC39/W39)*100</f>
        <v>17.5</v>
      </c>
      <c r="AX39" s="19" t="s">
        <v>59</v>
      </c>
      <c r="AY39" s="91">
        <f>(AK39/(AJ39+AK39))*100</f>
        <v>2.0419275796351757</v>
      </c>
      <c r="AZ39" s="19">
        <f>(AN39/AJ39)*100</f>
        <v>2.0844913841022787</v>
      </c>
      <c r="BA39" s="6"/>
      <c r="BB39" s="363" t="s">
        <v>76</v>
      </c>
      <c r="BC39" s="19" t="s">
        <v>76</v>
      </c>
      <c r="BD39" s="19" t="s">
        <v>97</v>
      </c>
    </row>
    <row r="40" spans="2:56" ht="15.75">
      <c r="B40" s="374" t="s">
        <v>153</v>
      </c>
      <c r="C40" s="2"/>
      <c r="D40" s="2"/>
      <c r="E40" s="6"/>
      <c r="F40" s="375"/>
      <c r="G40" s="2"/>
      <c r="H40" s="2"/>
      <c r="I40" s="2"/>
      <c r="J40" s="2"/>
      <c r="K40" s="2"/>
      <c r="L40" s="6"/>
      <c r="M40" s="375"/>
      <c r="N40" s="2"/>
      <c r="O40" s="6"/>
      <c r="P40" s="520">
        <f>D39-M39-N39-K39</f>
        <v>2</v>
      </c>
      <c r="Q40" s="6"/>
      <c r="R40" s="375"/>
      <c r="S40" s="213"/>
      <c r="T40" s="213"/>
      <c r="U40" s="23"/>
      <c r="V40" s="223"/>
      <c r="W40" s="517">
        <f>(P39-K39)*V39</f>
        <v>160</v>
      </c>
      <c r="X40" s="289"/>
      <c r="Y40" s="382"/>
      <c r="Z40" s="383"/>
      <c r="AA40" s="383"/>
      <c r="AB40" s="383"/>
      <c r="AC40" s="384"/>
      <c r="AD40" s="122"/>
      <c r="AE40" s="382"/>
      <c r="AF40" s="383"/>
      <c r="AG40" s="383"/>
      <c r="AH40" s="383"/>
      <c r="AI40" s="20"/>
      <c r="AJ40" s="436"/>
      <c r="AK40" s="386"/>
      <c r="AL40" s="378"/>
      <c r="AM40" s="378"/>
      <c r="AN40" s="378"/>
      <c r="AO40" s="289"/>
      <c r="AP40" s="347"/>
      <c r="AQ40" s="347"/>
      <c r="AR40" s="373"/>
      <c r="AS40" s="389"/>
      <c r="AT40" s="386"/>
      <c r="AU40" s="386"/>
      <c r="AV40" s="20"/>
      <c r="AW40" s="518">
        <f>((AC39+AC40)/W40)*100</f>
        <v>70</v>
      </c>
      <c r="AX40" s="378"/>
      <c r="AY40" s="378"/>
      <c r="AZ40" s="378"/>
      <c r="BA40" s="289"/>
      <c r="BB40" s="375"/>
      <c r="BC40" s="2"/>
      <c r="BD40" s="2"/>
    </row>
    <row r="41" spans="2:56" ht="15.75" thickBot="1"/>
    <row r="42" spans="2:56" ht="16.5" thickBot="1">
      <c r="B42" s="17">
        <v>41501</v>
      </c>
      <c r="C42" s="15" t="s">
        <v>0</v>
      </c>
      <c r="D42" s="19">
        <v>8</v>
      </c>
      <c r="E42" s="6"/>
      <c r="F42" s="363">
        <v>0.5</v>
      </c>
      <c r="G42" s="19">
        <v>1</v>
      </c>
      <c r="H42" s="19">
        <v>0</v>
      </c>
      <c r="I42" s="19">
        <v>0</v>
      </c>
      <c r="J42" s="19">
        <v>0</v>
      </c>
      <c r="K42" s="19">
        <f>SUM(F42:J42)</f>
        <v>1.5</v>
      </c>
      <c r="L42" s="6"/>
      <c r="M42" s="363">
        <v>0</v>
      </c>
      <c r="N42" s="19">
        <v>0</v>
      </c>
      <c r="O42" s="6"/>
      <c r="P42" s="376">
        <f>D42-(M42+N42)</f>
        <v>8</v>
      </c>
      <c r="Q42" s="6"/>
      <c r="R42" s="375" t="s">
        <v>67</v>
      </c>
      <c r="S42" s="213">
        <v>0.128</v>
      </c>
      <c r="T42" s="213">
        <v>0.129</v>
      </c>
      <c r="U42" s="23">
        <f>S42+T42</f>
        <v>0.25700000000000001</v>
      </c>
      <c r="V42" s="223">
        <v>80</v>
      </c>
      <c r="W42" s="91">
        <f>P42*V42</f>
        <v>640</v>
      </c>
      <c r="X42" s="6"/>
      <c r="Y42" s="379">
        <v>590</v>
      </c>
      <c r="Z42" s="380">
        <v>590</v>
      </c>
      <c r="AA42" s="380">
        <v>0</v>
      </c>
      <c r="AB42" s="380">
        <v>0</v>
      </c>
      <c r="AC42" s="381">
        <v>590</v>
      </c>
      <c r="AD42" s="197">
        <v>350</v>
      </c>
      <c r="AE42" s="379">
        <v>38</v>
      </c>
      <c r="AF42" s="380">
        <v>38</v>
      </c>
      <c r="AG42" s="380">
        <v>0</v>
      </c>
      <c r="AH42" s="380">
        <v>38</v>
      </c>
      <c r="AI42" s="5"/>
      <c r="AJ42" s="57">
        <f>AC42*U42</f>
        <v>151.63</v>
      </c>
      <c r="AK42" s="171">
        <v>10</v>
      </c>
      <c r="AL42" s="19">
        <v>6.63</v>
      </c>
      <c r="AM42" s="19">
        <v>0.73</v>
      </c>
      <c r="AN42" s="91">
        <f>AK42+AM42</f>
        <v>10.73</v>
      </c>
      <c r="AO42" s="338" t="e">
        <f>#REF!</f>
        <v>#REF!</v>
      </c>
      <c r="AP42" s="11">
        <v>0</v>
      </c>
      <c r="AQ42" s="11">
        <v>10</v>
      </c>
      <c r="AR42" s="387">
        <f>100- ((AP42+AQ42)/(AC42*2))*100</f>
        <v>99.152542372881356</v>
      </c>
      <c r="AS42" s="388">
        <f>AU39</f>
        <v>649.51599999999996</v>
      </c>
      <c r="AT42" s="172">
        <f>AJ42+AK42+AL42+AM42</f>
        <v>168.98999999999998</v>
      </c>
      <c r="AU42" s="172">
        <f>AS42-AT42</f>
        <v>480.52599999999995</v>
      </c>
      <c r="AV42" s="5"/>
      <c r="AW42" s="57">
        <f>(AC42/W42)*100</f>
        <v>92.1875</v>
      </c>
      <c r="AX42" s="19" t="s">
        <v>59</v>
      </c>
      <c r="AY42" s="91">
        <f>(AK42/(AJ42+AK42))*100</f>
        <v>6.1869702406731424</v>
      </c>
      <c r="AZ42" s="19">
        <f>(AN42/AJ42)*100</f>
        <v>7.0764360614654107</v>
      </c>
      <c r="BA42" s="6"/>
      <c r="BB42" s="363" t="s">
        <v>97</v>
      </c>
      <c r="BC42" s="19" t="s">
        <v>76</v>
      </c>
      <c r="BD42" s="19" t="s">
        <v>76</v>
      </c>
    </row>
    <row r="43" spans="2:56" ht="15.75">
      <c r="B43" s="374" t="s">
        <v>89</v>
      </c>
      <c r="C43" s="2"/>
      <c r="D43" s="2"/>
      <c r="E43" s="6"/>
      <c r="F43" s="375"/>
      <c r="G43" s="2"/>
      <c r="H43" s="2"/>
      <c r="I43" s="2"/>
      <c r="J43" s="2"/>
      <c r="K43" s="2"/>
      <c r="L43" s="6"/>
      <c r="M43" s="375"/>
      <c r="N43" s="2"/>
      <c r="O43" s="6"/>
      <c r="P43" s="520">
        <f>D42-M42-N42-K42</f>
        <v>6.5</v>
      </c>
      <c r="Q43" s="6"/>
      <c r="R43" s="375"/>
      <c r="S43" s="213"/>
      <c r="T43" s="213"/>
      <c r="U43" s="23"/>
      <c r="V43" s="223"/>
      <c r="W43" s="517">
        <f>(P42-K42)*V42</f>
        <v>520</v>
      </c>
      <c r="X43" s="289"/>
      <c r="Y43" s="382"/>
      <c r="Z43" s="383"/>
      <c r="AA43" s="383"/>
      <c r="AB43" s="383"/>
      <c r="AC43" s="384"/>
      <c r="AD43" s="122"/>
      <c r="AE43" s="382"/>
      <c r="AF43" s="383"/>
      <c r="AG43" s="383"/>
      <c r="AH43" s="383"/>
      <c r="AI43" s="20"/>
      <c r="AJ43" s="436"/>
      <c r="AK43" s="386"/>
      <c r="AL43" s="378"/>
      <c r="AM43" s="378"/>
      <c r="AN43" s="378"/>
      <c r="AO43" s="289"/>
      <c r="AP43" s="347"/>
      <c r="AQ43" s="347"/>
      <c r="AR43" s="373"/>
      <c r="AS43" s="389"/>
      <c r="AT43" s="386"/>
      <c r="AU43" s="386"/>
      <c r="AV43" s="20"/>
      <c r="AW43" s="518">
        <f>((AC42+AC43)/W43)*100</f>
        <v>113.46153846153845</v>
      </c>
      <c r="AX43" s="378"/>
      <c r="AY43" s="378"/>
      <c r="AZ43" s="378"/>
      <c r="BA43" s="289"/>
      <c r="BB43" s="375"/>
      <c r="BC43" s="2"/>
      <c r="BD43" s="2"/>
    </row>
    <row r="44" spans="2:56" ht="15.75" thickBot="1"/>
    <row r="45" spans="2:56" ht="16.5" thickBot="1">
      <c r="B45" s="17">
        <v>41502</v>
      </c>
      <c r="C45" s="15" t="s">
        <v>0</v>
      </c>
      <c r="D45" s="19">
        <v>8</v>
      </c>
      <c r="E45" s="6"/>
      <c r="F45" s="363">
        <v>0</v>
      </c>
      <c r="G45" s="19">
        <v>0</v>
      </c>
      <c r="H45" s="19">
        <v>1</v>
      </c>
      <c r="I45" s="19">
        <v>0</v>
      </c>
      <c r="J45" s="19">
        <v>0</v>
      </c>
      <c r="K45" s="19">
        <f>SUM(F45:J45)</f>
        <v>1</v>
      </c>
      <c r="L45" s="6"/>
      <c r="M45" s="363">
        <v>0</v>
      </c>
      <c r="N45" s="19">
        <v>0</v>
      </c>
      <c r="O45" s="6"/>
      <c r="P45" s="376">
        <f>D45-(M45+N45)</f>
        <v>8</v>
      </c>
      <c r="Q45" s="6"/>
      <c r="R45" s="375" t="s">
        <v>67</v>
      </c>
      <c r="S45" s="213">
        <v>0.128</v>
      </c>
      <c r="T45" s="213">
        <v>0.129</v>
      </c>
      <c r="U45" s="23">
        <f>S45+T45</f>
        <v>0.25700000000000001</v>
      </c>
      <c r="V45" s="223">
        <v>80</v>
      </c>
      <c r="W45" s="91">
        <f>P45*V45</f>
        <v>640</v>
      </c>
      <c r="X45" s="6"/>
      <c r="Y45" s="379">
        <v>576</v>
      </c>
      <c r="Z45" s="380">
        <v>576</v>
      </c>
      <c r="AA45" s="380">
        <v>0</v>
      </c>
      <c r="AB45" s="380">
        <v>0</v>
      </c>
      <c r="AC45" s="381">
        <v>576</v>
      </c>
      <c r="AD45" s="197">
        <v>350</v>
      </c>
      <c r="AE45" s="379">
        <v>30</v>
      </c>
      <c r="AF45" s="380">
        <v>31</v>
      </c>
      <c r="AG45" s="380">
        <v>0</v>
      </c>
      <c r="AH45" s="380">
        <v>30</v>
      </c>
      <c r="AI45" s="5"/>
      <c r="AJ45" s="57">
        <f>AC45*U45</f>
        <v>148.03200000000001</v>
      </c>
      <c r="AK45" s="171">
        <v>8</v>
      </c>
      <c r="AL45" s="19">
        <v>8</v>
      </c>
      <c r="AM45" s="19">
        <v>0</v>
      </c>
      <c r="AN45" s="91">
        <f>AK45+AM45</f>
        <v>8</v>
      </c>
      <c r="AO45" s="338" t="e">
        <f>#REF!</f>
        <v>#REF!</v>
      </c>
      <c r="AP45" s="11">
        <v>0</v>
      </c>
      <c r="AQ45" s="11">
        <v>10</v>
      </c>
      <c r="AR45" s="387">
        <f>100- ((AP45+AQ45)/(AC45*2))*100</f>
        <v>99.131944444444443</v>
      </c>
      <c r="AS45" s="388">
        <f>AU42</f>
        <v>480.52599999999995</v>
      </c>
      <c r="AT45" s="172">
        <f>AJ45+AK45+AL45+AM45</f>
        <v>164.03200000000001</v>
      </c>
      <c r="AU45" s="172">
        <f>AS45-AT45</f>
        <v>316.49399999999991</v>
      </c>
      <c r="AV45" s="5"/>
      <c r="AW45" s="57">
        <f>(AC45/W45)*100</f>
        <v>90</v>
      </c>
      <c r="AX45" s="19" t="s">
        <v>59</v>
      </c>
      <c r="AY45" s="91">
        <f>(AK45/(AJ45+AK45))*100</f>
        <v>5.1271534044298601</v>
      </c>
      <c r="AZ45" s="19">
        <f>(AN45/AJ45)*100</f>
        <v>5.4042369217466488</v>
      </c>
      <c r="BA45" s="6"/>
      <c r="BB45" s="363" t="s">
        <v>97</v>
      </c>
      <c r="BC45" s="19" t="s">
        <v>76</v>
      </c>
      <c r="BD45" s="19" t="s">
        <v>76</v>
      </c>
    </row>
    <row r="46" spans="2:56" ht="15.75">
      <c r="B46" s="374" t="s">
        <v>137</v>
      </c>
      <c r="C46" s="2"/>
      <c r="D46" s="2"/>
      <c r="E46" s="6"/>
      <c r="F46" s="375"/>
      <c r="G46" s="2"/>
      <c r="H46" s="2"/>
      <c r="I46" s="2"/>
      <c r="J46" s="2"/>
      <c r="K46" s="2"/>
      <c r="L46" s="6"/>
      <c r="M46" s="375"/>
      <c r="N46" s="2"/>
      <c r="O46" s="6"/>
      <c r="P46" s="520">
        <f>D45-M45-N45-K45</f>
        <v>7</v>
      </c>
      <c r="Q46" s="6"/>
      <c r="R46" s="375"/>
      <c r="S46" s="213"/>
      <c r="T46" s="213"/>
      <c r="U46" s="23"/>
      <c r="V46" s="223"/>
      <c r="W46" s="517">
        <f>(P45-K45)*V45</f>
        <v>560</v>
      </c>
      <c r="X46" s="289"/>
      <c r="Y46" s="382"/>
      <c r="Z46" s="383"/>
      <c r="AA46" s="383"/>
      <c r="AB46" s="383"/>
      <c r="AC46" s="384"/>
      <c r="AD46" s="122"/>
      <c r="AE46" s="382"/>
      <c r="AF46" s="383"/>
      <c r="AG46" s="383"/>
      <c r="AH46" s="383"/>
      <c r="AI46" s="20"/>
      <c r="AJ46" s="436"/>
      <c r="AK46" s="386"/>
      <c r="AL46" s="378"/>
      <c r="AM46" s="378"/>
      <c r="AN46" s="378"/>
      <c r="AO46" s="289"/>
      <c r="AP46" s="347"/>
      <c r="AQ46" s="347"/>
      <c r="AR46" s="373"/>
      <c r="AS46" s="389"/>
      <c r="AT46" s="386"/>
      <c r="AU46" s="386"/>
      <c r="AV46" s="20"/>
      <c r="AW46" s="518">
        <f>((AC45+AC46)/W46)*100</f>
        <v>102.85714285714285</v>
      </c>
      <c r="AX46" s="378"/>
      <c r="AY46" s="378"/>
      <c r="AZ46" s="378"/>
      <c r="BA46" s="289"/>
      <c r="BB46" s="375"/>
      <c r="BC46" s="2"/>
      <c r="BD46" s="2"/>
    </row>
    <row r="47" spans="2:56" ht="15.75" thickBot="1"/>
    <row r="48" spans="2:56">
      <c r="B48" s="57" t="s">
        <v>42</v>
      </c>
      <c r="C48" s="58" t="s">
        <v>2</v>
      </c>
      <c r="D48" s="59" t="s">
        <v>2</v>
      </c>
      <c r="E48" s="136"/>
      <c r="F48" s="718" t="s">
        <v>14</v>
      </c>
      <c r="G48" s="719"/>
      <c r="H48" s="719"/>
      <c r="I48" s="719"/>
      <c r="J48" s="719"/>
      <c r="K48" s="720"/>
      <c r="L48" s="19"/>
      <c r="M48" s="721" t="s">
        <v>43</v>
      </c>
      <c r="N48" s="722"/>
      <c r="O48" s="19"/>
      <c r="P48" s="91" t="s">
        <v>12</v>
      </c>
      <c r="Q48" s="136"/>
      <c r="R48" s="91" t="s">
        <v>24</v>
      </c>
      <c r="S48" s="718" t="s">
        <v>44</v>
      </c>
      <c r="T48" s="719"/>
      <c r="U48" s="720"/>
      <c r="V48" s="91" t="s">
        <v>39</v>
      </c>
      <c r="W48" s="137" t="s">
        <v>19</v>
      </c>
      <c r="X48" s="136" t="s">
        <v>10</v>
      </c>
      <c r="Y48" s="723" t="s">
        <v>15</v>
      </c>
      <c r="Z48" s="724"/>
      <c r="AA48" s="724"/>
      <c r="AB48" s="724"/>
      <c r="AC48" s="138" t="s">
        <v>19</v>
      </c>
      <c r="AD48" s="139"/>
      <c r="AE48" s="725" t="s">
        <v>55</v>
      </c>
      <c r="AF48" s="726"/>
      <c r="AG48" s="726"/>
      <c r="AH48" s="140" t="s">
        <v>57</v>
      </c>
      <c r="AI48" s="136"/>
      <c r="AJ48" s="141" t="s">
        <v>51</v>
      </c>
      <c r="AK48" s="142"/>
      <c r="AL48" s="143"/>
      <c r="AM48" s="144"/>
      <c r="AN48" s="91" t="s">
        <v>13</v>
      </c>
      <c r="AO48" s="136"/>
      <c r="AP48" s="743" t="s">
        <v>68</v>
      </c>
      <c r="AQ48" s="744"/>
      <c r="AR48" s="745"/>
      <c r="AS48" s="743" t="s">
        <v>52</v>
      </c>
      <c r="AT48" s="744"/>
      <c r="AU48" s="745"/>
      <c r="AV48" s="136"/>
      <c r="AW48" s="145" t="s">
        <v>32</v>
      </c>
      <c r="AX48" s="137" t="s">
        <v>32</v>
      </c>
      <c r="AY48" s="91" t="s">
        <v>29</v>
      </c>
      <c r="AZ48" s="91" t="s">
        <v>29</v>
      </c>
      <c r="BA48" s="136"/>
      <c r="BB48" s="19" t="s">
        <v>32</v>
      </c>
      <c r="BC48" s="19" t="s">
        <v>10</v>
      </c>
      <c r="BD48" s="146" t="s">
        <v>10</v>
      </c>
    </row>
    <row r="49" spans="2:56" ht="15.75" thickBot="1">
      <c r="B49" s="60" t="s">
        <v>10</v>
      </c>
      <c r="C49" s="49" t="s">
        <v>10</v>
      </c>
      <c r="D49" s="61" t="s">
        <v>12</v>
      </c>
      <c r="E49" s="5"/>
      <c r="F49" s="65" t="s">
        <v>4</v>
      </c>
      <c r="G49" s="65" t="s">
        <v>5</v>
      </c>
      <c r="H49" s="65" t="s">
        <v>6</v>
      </c>
      <c r="I49" s="65" t="s">
        <v>7</v>
      </c>
      <c r="J49" s="65" t="s">
        <v>9</v>
      </c>
      <c r="K49" s="65" t="s">
        <v>13</v>
      </c>
      <c r="L49" s="4"/>
      <c r="M49" s="67" t="s">
        <v>12</v>
      </c>
      <c r="N49" s="68" t="s">
        <v>46</v>
      </c>
      <c r="O49" s="3"/>
      <c r="P49" s="49" t="s">
        <v>3</v>
      </c>
      <c r="Q49" s="5"/>
      <c r="R49" s="49" t="s">
        <v>23</v>
      </c>
      <c r="S49" s="53" t="s">
        <v>16</v>
      </c>
      <c r="T49" s="49" t="s">
        <v>17</v>
      </c>
      <c r="U49" s="49" t="s">
        <v>45</v>
      </c>
      <c r="V49" s="49" t="s">
        <v>63</v>
      </c>
      <c r="W49" s="72" t="s">
        <v>21</v>
      </c>
      <c r="X49" s="5" t="s">
        <v>10</v>
      </c>
      <c r="Y49" s="713" t="s">
        <v>26</v>
      </c>
      <c r="Z49" s="714"/>
      <c r="AA49" s="714"/>
      <c r="AB49" s="715"/>
      <c r="AC49" s="39" t="s">
        <v>13</v>
      </c>
      <c r="AD49" s="8"/>
      <c r="AE49" s="716" t="s">
        <v>56</v>
      </c>
      <c r="AF49" s="717"/>
      <c r="AG49" s="717"/>
      <c r="AH49" s="82" t="s">
        <v>58</v>
      </c>
      <c r="AI49" s="5"/>
      <c r="AJ49" s="48" t="s">
        <v>33</v>
      </c>
      <c r="AK49" s="85" t="s">
        <v>27</v>
      </c>
      <c r="AL49" s="48" t="s">
        <v>35</v>
      </c>
      <c r="AM49" s="48" t="s">
        <v>36</v>
      </c>
      <c r="AN49" s="49" t="s">
        <v>40</v>
      </c>
      <c r="AO49" s="20"/>
      <c r="AP49" s="51"/>
      <c r="AQ49" s="52"/>
      <c r="AR49" s="53"/>
      <c r="AS49" s="51" t="s">
        <v>50</v>
      </c>
      <c r="AT49" s="336" t="s">
        <v>467</v>
      </c>
      <c r="AU49" s="53"/>
      <c r="AV49" s="5"/>
      <c r="AW49" s="76" t="s">
        <v>19</v>
      </c>
      <c r="AX49" s="72" t="s">
        <v>19</v>
      </c>
      <c r="AY49" s="49" t="s">
        <v>37</v>
      </c>
      <c r="AZ49" s="49" t="s">
        <v>38</v>
      </c>
      <c r="BA49" s="5"/>
      <c r="BB49" s="4" t="s">
        <v>19</v>
      </c>
      <c r="BC49" s="4" t="s">
        <v>37</v>
      </c>
      <c r="BD49" s="147" t="s">
        <v>38</v>
      </c>
    </row>
    <row r="50" spans="2:56" ht="15" customHeight="1" thickBot="1">
      <c r="B50" s="62"/>
      <c r="C50" s="63"/>
      <c r="D50" s="64" t="s">
        <v>10</v>
      </c>
      <c r="E50" s="111"/>
      <c r="F50" s="148"/>
      <c r="G50" s="148"/>
      <c r="H50" s="148"/>
      <c r="I50" s="148" t="s">
        <v>8</v>
      </c>
      <c r="J50" s="148"/>
      <c r="K50" s="148"/>
      <c r="L50" s="16"/>
      <c r="M50" s="104" t="s">
        <v>20</v>
      </c>
      <c r="N50" s="148" t="s">
        <v>11</v>
      </c>
      <c r="O50" s="16"/>
      <c r="P50" s="63" t="s">
        <v>10</v>
      </c>
      <c r="Q50" s="111"/>
      <c r="R50" s="63"/>
      <c r="S50" s="149"/>
      <c r="T50" s="63"/>
      <c r="U50" s="63"/>
      <c r="V50" s="63" t="s">
        <v>18</v>
      </c>
      <c r="W50" s="150" t="s">
        <v>22</v>
      </c>
      <c r="X50" s="111"/>
      <c r="Y50" s="151" t="s">
        <v>16</v>
      </c>
      <c r="Z50" s="151" t="s">
        <v>17</v>
      </c>
      <c r="AA50" s="152" t="s">
        <v>25</v>
      </c>
      <c r="AB50" s="79" t="s">
        <v>28</v>
      </c>
      <c r="AC50" s="153"/>
      <c r="AD50" s="111"/>
      <c r="AE50" s="154" t="s">
        <v>16</v>
      </c>
      <c r="AF50" s="155" t="s">
        <v>17</v>
      </c>
      <c r="AG50" s="80" t="s">
        <v>28</v>
      </c>
      <c r="AH50" s="81" t="s">
        <v>28</v>
      </c>
      <c r="AI50" s="156"/>
      <c r="AJ50" s="63" t="s">
        <v>34</v>
      </c>
      <c r="AK50" s="157" t="s">
        <v>34</v>
      </c>
      <c r="AL50" s="63" t="s">
        <v>34</v>
      </c>
      <c r="AM50" s="63" t="s">
        <v>34</v>
      </c>
      <c r="AN50" s="63" t="s">
        <v>34</v>
      </c>
      <c r="AO50" s="111"/>
      <c r="AP50" s="158" t="s">
        <v>70</v>
      </c>
      <c r="AQ50" s="159" t="s">
        <v>69</v>
      </c>
      <c r="AR50" s="160" t="s">
        <v>71</v>
      </c>
      <c r="AS50" s="161" t="s">
        <v>48</v>
      </c>
      <c r="AT50" s="159" t="s">
        <v>47</v>
      </c>
      <c r="AU50" s="160" t="s">
        <v>49</v>
      </c>
      <c r="AV50" s="111"/>
      <c r="AW50" s="162" t="s">
        <v>29</v>
      </c>
      <c r="AX50" s="150" t="s">
        <v>29</v>
      </c>
      <c r="AY50" s="63"/>
      <c r="AZ50" s="63"/>
      <c r="BA50" s="111"/>
      <c r="BB50" s="163">
        <v>1</v>
      </c>
      <c r="BC50" s="164">
        <v>0</v>
      </c>
      <c r="BD50" s="115" t="s">
        <v>41</v>
      </c>
    </row>
    <row r="51" spans="2:56" ht="16.5" thickBot="1">
      <c r="B51" s="17">
        <v>41503</v>
      </c>
      <c r="C51" s="15" t="s">
        <v>0</v>
      </c>
      <c r="D51" s="19">
        <v>8</v>
      </c>
      <c r="E51" s="6"/>
      <c r="F51" s="363">
        <v>0</v>
      </c>
      <c r="G51" s="19">
        <v>0</v>
      </c>
      <c r="H51" s="19">
        <v>0.5</v>
      </c>
      <c r="I51" s="19">
        <v>0</v>
      </c>
      <c r="J51" s="19">
        <v>0</v>
      </c>
      <c r="K51" s="19">
        <f>SUM(F51:J51)</f>
        <v>0.5</v>
      </c>
      <c r="L51" s="6"/>
      <c r="M51" s="363">
        <v>0</v>
      </c>
      <c r="N51" s="19">
        <v>0</v>
      </c>
      <c r="O51" s="6"/>
      <c r="P51" s="376">
        <f>D51-(M51+N51)</f>
        <v>8</v>
      </c>
      <c r="Q51" s="6"/>
      <c r="R51" s="375" t="s">
        <v>67</v>
      </c>
      <c r="S51" s="213">
        <v>0.126</v>
      </c>
      <c r="T51" s="213">
        <v>0.127</v>
      </c>
      <c r="U51" s="23">
        <f>S51+T51</f>
        <v>0.253</v>
      </c>
      <c r="V51" s="223">
        <v>80</v>
      </c>
      <c r="W51" s="91">
        <f>P51*V51</f>
        <v>640</v>
      </c>
      <c r="X51" s="6"/>
      <c r="Y51" s="379">
        <v>632</v>
      </c>
      <c r="Z51" s="380">
        <v>632</v>
      </c>
      <c r="AA51" s="380">
        <v>0</v>
      </c>
      <c r="AB51" s="380">
        <v>0</v>
      </c>
      <c r="AC51" s="381">
        <v>632</v>
      </c>
      <c r="AD51" s="197">
        <v>350</v>
      </c>
      <c r="AE51" s="379">
        <v>19</v>
      </c>
      <c r="AF51" s="380">
        <v>19</v>
      </c>
      <c r="AG51" s="380">
        <v>0</v>
      </c>
      <c r="AH51" s="380">
        <v>19</v>
      </c>
      <c r="AI51" s="5"/>
      <c r="AJ51" s="57">
        <f>AC51*U51</f>
        <v>159.89600000000002</v>
      </c>
      <c r="AK51" s="171">
        <v>5</v>
      </c>
      <c r="AL51" s="19">
        <v>6.35</v>
      </c>
      <c r="AM51" s="19">
        <v>0</v>
      </c>
      <c r="AN51" s="91">
        <f>AK51+AM51</f>
        <v>5</v>
      </c>
      <c r="AO51" s="338" t="e">
        <f>#REF!</f>
        <v>#REF!</v>
      </c>
      <c r="AP51" s="11">
        <v>0</v>
      </c>
      <c r="AQ51" s="11">
        <v>10</v>
      </c>
      <c r="AR51" s="387">
        <f>100- ((AP51+AQ51)/(AC51*2))*100</f>
        <v>99.208860759493675</v>
      </c>
      <c r="AS51" s="388">
        <v>680</v>
      </c>
      <c r="AT51" s="172">
        <f>AJ51+AK51+AL51+AM51</f>
        <v>171.24600000000001</v>
      </c>
      <c r="AU51" s="172">
        <f>AS51-AT51</f>
        <v>508.75400000000002</v>
      </c>
      <c r="AV51" s="5"/>
      <c r="AW51" s="57">
        <f>(AC51/W51)*100</f>
        <v>98.75</v>
      </c>
      <c r="AX51" s="19" t="s">
        <v>59</v>
      </c>
      <c r="AY51" s="91">
        <f>(AK51/(AJ51+AK51))*100</f>
        <v>3.0322142441296327</v>
      </c>
      <c r="AZ51" s="19">
        <f>(AN51/AJ51)*100</f>
        <v>3.1270325711712608</v>
      </c>
      <c r="BA51" s="6"/>
      <c r="BB51" s="363" t="s">
        <v>97</v>
      </c>
      <c r="BC51" s="19" t="s">
        <v>76</v>
      </c>
      <c r="BD51" s="19" t="s">
        <v>76</v>
      </c>
    </row>
    <row r="52" spans="2:56" ht="15.75">
      <c r="B52" s="374" t="s">
        <v>137</v>
      </c>
      <c r="C52" s="2"/>
      <c r="D52" s="2"/>
      <c r="E52" s="6"/>
      <c r="F52" s="375"/>
      <c r="G52" s="2"/>
      <c r="H52" s="2"/>
      <c r="I52" s="2"/>
      <c r="J52" s="2"/>
      <c r="K52" s="2"/>
      <c r="L52" s="6"/>
      <c r="M52" s="375"/>
      <c r="N52" s="2"/>
      <c r="O52" s="6"/>
      <c r="P52" s="520">
        <f>D51-M51-N51-K51</f>
        <v>7.5</v>
      </c>
      <c r="Q52" s="6"/>
      <c r="R52" s="375"/>
      <c r="S52" s="213"/>
      <c r="T52" s="213"/>
      <c r="U52" s="23"/>
      <c r="V52" s="223"/>
      <c r="W52" s="517">
        <f>(P51-K51)*V51</f>
        <v>600</v>
      </c>
      <c r="X52" s="289"/>
      <c r="Y52" s="382"/>
      <c r="Z52" s="383"/>
      <c r="AA52" s="383"/>
      <c r="AB52" s="383"/>
      <c r="AC52" s="384"/>
      <c r="AD52" s="122"/>
      <c r="AE52" s="382"/>
      <c r="AF52" s="383"/>
      <c r="AG52" s="383"/>
      <c r="AH52" s="383"/>
      <c r="AI52" s="20"/>
      <c r="AJ52" s="436"/>
      <c r="AK52" s="386"/>
      <c r="AL52" s="378"/>
      <c r="AM52" s="378"/>
      <c r="AN52" s="378"/>
      <c r="AO52" s="289"/>
      <c r="AP52" s="347"/>
      <c r="AQ52" s="347"/>
      <c r="AR52" s="373"/>
      <c r="AS52" s="389"/>
      <c r="AT52" s="386"/>
      <c r="AU52" s="386"/>
      <c r="AV52" s="20"/>
      <c r="AW52" s="518">
        <f>((AC51+AC52)/W52)*100</f>
        <v>105.33333333333333</v>
      </c>
      <c r="AX52" s="378"/>
      <c r="AY52" s="378"/>
      <c r="AZ52" s="378"/>
      <c r="BA52" s="289"/>
      <c r="BB52" s="375"/>
      <c r="BC52" s="2"/>
      <c r="BD52" s="2"/>
    </row>
    <row r="53" spans="2:56" ht="15.75" thickBot="1"/>
    <row r="54" spans="2:56" ht="16.5" thickBot="1">
      <c r="B54" s="17">
        <v>41505</v>
      </c>
      <c r="C54" s="15" t="s">
        <v>0</v>
      </c>
      <c r="D54" s="19">
        <v>10</v>
      </c>
      <c r="E54" s="6"/>
      <c r="F54" s="363">
        <v>2.5</v>
      </c>
      <c r="G54" s="19">
        <v>0</v>
      </c>
      <c r="H54" s="19">
        <v>0</v>
      </c>
      <c r="I54" s="19">
        <v>0</v>
      </c>
      <c r="J54" s="19">
        <v>0</v>
      </c>
      <c r="K54" s="19">
        <f>SUM(F54:J54)</f>
        <v>2.5</v>
      </c>
      <c r="L54" s="6"/>
      <c r="M54" s="363">
        <v>0</v>
      </c>
      <c r="N54" s="19">
        <v>0</v>
      </c>
      <c r="O54" s="6"/>
      <c r="P54" s="376">
        <f>D54-(M54+N54)</f>
        <v>10</v>
      </c>
      <c r="Q54" s="6"/>
      <c r="R54" s="375" t="s">
        <v>67</v>
      </c>
      <c r="S54" s="213">
        <v>0.126</v>
      </c>
      <c r="T54" s="213">
        <v>0.127</v>
      </c>
      <c r="U54" s="23">
        <f>S54+T54</f>
        <v>0.253</v>
      </c>
      <c r="V54" s="223">
        <v>80</v>
      </c>
      <c r="W54" s="91">
        <f>P54*V54</f>
        <v>800</v>
      </c>
      <c r="X54" s="6"/>
      <c r="Y54" s="379">
        <v>502</v>
      </c>
      <c r="Z54" s="380">
        <v>502</v>
      </c>
      <c r="AA54" s="380">
        <v>0</v>
      </c>
      <c r="AB54" s="380">
        <v>0</v>
      </c>
      <c r="AC54" s="381">
        <v>502</v>
      </c>
      <c r="AD54" s="197">
        <v>350</v>
      </c>
      <c r="AE54" s="379">
        <v>5</v>
      </c>
      <c r="AF54" s="380">
        <v>4</v>
      </c>
      <c r="AG54" s="380">
        <v>0</v>
      </c>
      <c r="AH54" s="380">
        <v>5</v>
      </c>
      <c r="AI54" s="5"/>
      <c r="AJ54" s="57">
        <f>AC54*U54</f>
        <v>127.006</v>
      </c>
      <c r="AK54" s="171">
        <v>1.1579999999999999</v>
      </c>
      <c r="AL54" s="19">
        <v>8.1530000000000005</v>
      </c>
      <c r="AM54" s="19">
        <v>0</v>
      </c>
      <c r="AN54" s="91">
        <f>AK54+AM54</f>
        <v>1.1579999999999999</v>
      </c>
      <c r="AO54" s="338" t="e">
        <f>#REF!</f>
        <v>#REF!</v>
      </c>
      <c r="AP54" s="11">
        <v>0</v>
      </c>
      <c r="AQ54" s="11">
        <v>10</v>
      </c>
      <c r="AR54" s="387">
        <f>100- ((AP54+AQ54)/(AC54*2))*100</f>
        <v>99.003984063745023</v>
      </c>
      <c r="AS54" s="388">
        <f>AU51</f>
        <v>508.75400000000002</v>
      </c>
      <c r="AT54" s="172">
        <f>AJ54+AK54+AL54+AM54</f>
        <v>136.31699999999998</v>
      </c>
      <c r="AU54" s="172">
        <f>AS54-AT54</f>
        <v>372.43700000000001</v>
      </c>
      <c r="AV54" s="5"/>
      <c r="AW54" s="57">
        <f>(AC54/W54)*100</f>
        <v>62.749999999999993</v>
      </c>
      <c r="AX54" s="19" t="s">
        <v>59</v>
      </c>
      <c r="AY54" s="91">
        <f>(AK54/(AJ54+AK54))*100</f>
        <v>0.90352985237664252</v>
      </c>
      <c r="AZ54" s="19">
        <f>(AN54/AJ54)*100</f>
        <v>0.91176794797096195</v>
      </c>
      <c r="BA54" s="6"/>
      <c r="BB54" s="363" t="s">
        <v>114</v>
      </c>
      <c r="BC54" s="19" t="s">
        <v>76</v>
      </c>
      <c r="BD54" s="19" t="s">
        <v>76</v>
      </c>
    </row>
    <row r="55" spans="2:56" ht="15.75">
      <c r="B55" s="374" t="s">
        <v>137</v>
      </c>
      <c r="C55" s="2"/>
      <c r="D55" s="2"/>
      <c r="E55" s="6"/>
      <c r="F55" s="375"/>
      <c r="G55" s="2"/>
      <c r="H55" s="2"/>
      <c r="I55" s="2"/>
      <c r="J55" s="2"/>
      <c r="K55" s="2"/>
      <c r="L55" s="6"/>
      <c r="M55" s="375"/>
      <c r="N55" s="2"/>
      <c r="O55" s="6"/>
      <c r="P55" s="520">
        <f>D54-M54-N54-K54</f>
        <v>7.5</v>
      </c>
      <c r="Q55" s="6"/>
      <c r="R55" s="375"/>
      <c r="S55" s="213"/>
      <c r="T55" s="213"/>
      <c r="U55" s="23"/>
      <c r="V55" s="223"/>
      <c r="W55" s="517">
        <f>(P54-K54)*V54</f>
        <v>600</v>
      </c>
      <c r="X55" s="289"/>
      <c r="Y55" s="382"/>
      <c r="Z55" s="383"/>
      <c r="AA55" s="383"/>
      <c r="AB55" s="383"/>
      <c r="AC55" s="384"/>
      <c r="AD55" s="122"/>
      <c r="AE55" s="382"/>
      <c r="AF55" s="383"/>
      <c r="AG55" s="383"/>
      <c r="AH55" s="383"/>
      <c r="AI55" s="20"/>
      <c r="AJ55" s="436"/>
      <c r="AK55" s="386"/>
      <c r="AL55" s="378"/>
      <c r="AM55" s="378"/>
      <c r="AN55" s="378"/>
      <c r="AO55" s="289"/>
      <c r="AP55" s="347"/>
      <c r="AQ55" s="347"/>
      <c r="AR55" s="373"/>
      <c r="AS55" s="389"/>
      <c r="AT55" s="386"/>
      <c r="AU55" s="386"/>
      <c r="AV55" s="20"/>
      <c r="AW55" s="518">
        <f>((AC54+AC55)/W55)*100</f>
        <v>83.666666666666671</v>
      </c>
      <c r="AX55" s="378"/>
      <c r="AY55" s="378"/>
      <c r="AZ55" s="378"/>
      <c r="BA55" s="289"/>
      <c r="BB55" s="375"/>
      <c r="BC55" s="2"/>
      <c r="BD55" s="2"/>
    </row>
    <row r="56" spans="2:56" ht="15.75" thickBot="1"/>
    <row r="57" spans="2:56" ht="16.5" thickBot="1">
      <c r="B57" s="17">
        <v>41507</v>
      </c>
      <c r="C57" s="15" t="s">
        <v>0</v>
      </c>
      <c r="D57" s="19">
        <v>10</v>
      </c>
      <c r="E57" s="6"/>
      <c r="F57" s="363">
        <v>5</v>
      </c>
      <c r="G57" s="19">
        <v>0</v>
      </c>
      <c r="H57" s="19">
        <v>0</v>
      </c>
      <c r="I57" s="19">
        <v>0</v>
      </c>
      <c r="J57" s="19">
        <v>0</v>
      </c>
      <c r="K57" s="19">
        <f>SUM(F57:J57)</f>
        <v>5</v>
      </c>
      <c r="L57" s="6"/>
      <c r="M57" s="363">
        <v>0</v>
      </c>
      <c r="N57" s="19">
        <v>2</v>
      </c>
      <c r="O57" s="6"/>
      <c r="P57" s="376">
        <f>D57-(M57+N57)</f>
        <v>8</v>
      </c>
      <c r="Q57" s="6"/>
      <c r="R57" s="375" t="s">
        <v>487</v>
      </c>
      <c r="S57" s="213">
        <v>0.185</v>
      </c>
      <c r="T57" s="213">
        <v>0.185</v>
      </c>
      <c r="U57" s="23">
        <f>S57+T57</f>
        <v>0.37</v>
      </c>
      <c r="V57" s="223">
        <v>85</v>
      </c>
      <c r="W57" s="91">
        <f>P57*V57</f>
        <v>680</v>
      </c>
      <c r="X57" s="6"/>
      <c r="Y57" s="379">
        <v>108</v>
      </c>
      <c r="Z57" s="380">
        <v>108</v>
      </c>
      <c r="AA57" s="380">
        <v>0</v>
      </c>
      <c r="AB57" s="380">
        <v>0</v>
      </c>
      <c r="AC57" s="381">
        <v>108</v>
      </c>
      <c r="AD57" s="197">
        <v>350</v>
      </c>
      <c r="AE57" s="379">
        <v>17</v>
      </c>
      <c r="AF57" s="380">
        <v>16</v>
      </c>
      <c r="AG57" s="380">
        <v>0</v>
      </c>
      <c r="AH57" s="380">
        <v>16</v>
      </c>
      <c r="AI57" s="5"/>
      <c r="AJ57" s="57">
        <f>AC57*U57</f>
        <v>39.96</v>
      </c>
      <c r="AK57" s="171">
        <v>6</v>
      </c>
      <c r="AL57" s="19">
        <v>1</v>
      </c>
      <c r="AM57" s="19">
        <v>0.5</v>
      </c>
      <c r="AN57" s="91">
        <f>AK57+AM57</f>
        <v>6.5</v>
      </c>
      <c r="AO57" s="338" t="e">
        <f>#REF!</f>
        <v>#REF!</v>
      </c>
      <c r="AP57" s="11">
        <v>0</v>
      </c>
      <c r="AQ57" s="11">
        <v>10</v>
      </c>
      <c r="AR57" s="387">
        <f>100- ((AP57+AQ57)/(AC57*2))*100</f>
        <v>95.370370370370367</v>
      </c>
      <c r="AS57" s="388">
        <f>AU54</f>
        <v>372.43700000000001</v>
      </c>
      <c r="AT57" s="172">
        <f>AJ57+AK57+AL57+AM57</f>
        <v>47.46</v>
      </c>
      <c r="AU57" s="172">
        <f>AS57-AT57</f>
        <v>324.97700000000003</v>
      </c>
      <c r="AV57" s="5"/>
      <c r="AW57" s="57">
        <f>(AC57/W57)*100</f>
        <v>15.882352941176469</v>
      </c>
      <c r="AX57" s="19" t="s">
        <v>59</v>
      </c>
      <c r="AY57" s="91">
        <f>(AK57/(AJ57+AK57))*100</f>
        <v>13.054830287206265</v>
      </c>
      <c r="AZ57" s="19">
        <f>(AN57/AJ57)*100</f>
        <v>16.266266266266268</v>
      </c>
      <c r="BA57" s="6"/>
      <c r="BB57" s="363" t="s">
        <v>114</v>
      </c>
      <c r="BC57" s="19" t="s">
        <v>76</v>
      </c>
      <c r="BD57" s="19" t="s">
        <v>76</v>
      </c>
    </row>
    <row r="58" spans="2:56" ht="15.75">
      <c r="B58" s="374" t="s">
        <v>153</v>
      </c>
      <c r="C58" s="2"/>
      <c r="D58" s="2"/>
      <c r="E58" s="6"/>
      <c r="F58" s="375"/>
      <c r="G58" s="2"/>
      <c r="H58" s="2"/>
      <c r="I58" s="2"/>
      <c r="J58" s="2"/>
      <c r="K58" s="2"/>
      <c r="L58" s="6"/>
      <c r="M58" s="375"/>
      <c r="N58" s="2"/>
      <c r="O58" s="6"/>
      <c r="P58" s="520">
        <f>D57-M57-N57-K57</f>
        <v>3</v>
      </c>
      <c r="Q58" s="6"/>
      <c r="R58" s="375"/>
      <c r="S58" s="213"/>
      <c r="T58" s="213"/>
      <c r="U58" s="23"/>
      <c r="V58" s="223"/>
      <c r="W58" s="517">
        <f>(P57-K57)*V57</f>
        <v>255</v>
      </c>
      <c r="X58" s="289"/>
      <c r="Y58" s="382"/>
      <c r="Z58" s="383"/>
      <c r="AA58" s="383"/>
      <c r="AB58" s="383"/>
      <c r="AC58" s="384"/>
      <c r="AD58" s="122"/>
      <c r="AE58" s="382"/>
      <c r="AF58" s="383"/>
      <c r="AG58" s="383"/>
      <c r="AH58" s="383"/>
      <c r="AI58" s="20"/>
      <c r="AJ58" s="436"/>
      <c r="AK58" s="386"/>
      <c r="AL58" s="378"/>
      <c r="AM58" s="378"/>
      <c r="AN58" s="378"/>
      <c r="AO58" s="289"/>
      <c r="AP58" s="347"/>
      <c r="AQ58" s="347"/>
      <c r="AR58" s="373"/>
      <c r="AS58" s="389"/>
      <c r="AT58" s="386"/>
      <c r="AU58" s="386"/>
      <c r="AV58" s="20"/>
      <c r="AW58" s="518">
        <f>((AC57+AC58)/W58)*100</f>
        <v>42.352941176470587</v>
      </c>
      <c r="AX58" s="378"/>
      <c r="AY58" s="378"/>
      <c r="AZ58" s="378"/>
      <c r="BA58" s="289"/>
      <c r="BB58" s="375"/>
      <c r="BC58" s="2"/>
      <c r="BD58" s="2"/>
    </row>
    <row r="59" spans="2:56" ht="15.75" thickBot="1"/>
    <row r="60" spans="2:56" ht="16.5" thickBot="1">
      <c r="B60" s="17">
        <v>41507</v>
      </c>
      <c r="C60" s="15" t="s">
        <v>0</v>
      </c>
      <c r="D60" s="19">
        <v>10</v>
      </c>
      <c r="E60" s="6"/>
      <c r="F60" s="363">
        <v>5</v>
      </c>
      <c r="G60" s="19">
        <v>0</v>
      </c>
      <c r="H60" s="19">
        <v>0</v>
      </c>
      <c r="I60" s="19">
        <v>0</v>
      </c>
      <c r="J60" s="19">
        <v>0</v>
      </c>
      <c r="K60" s="19">
        <f>SUM(F60:J60)</f>
        <v>5</v>
      </c>
      <c r="L60" s="6"/>
      <c r="M60" s="363">
        <v>0</v>
      </c>
      <c r="N60" s="19">
        <v>2</v>
      </c>
      <c r="O60" s="6"/>
      <c r="P60" s="376">
        <f>D60-(M60+N60)</f>
        <v>8</v>
      </c>
      <c r="Q60" s="6"/>
      <c r="R60" s="375" t="s">
        <v>111</v>
      </c>
      <c r="S60" s="213">
        <v>0.122</v>
      </c>
      <c r="T60" s="213">
        <v>0.122</v>
      </c>
      <c r="U60" s="23">
        <f>S60+T60</f>
        <v>0.24399999999999999</v>
      </c>
      <c r="V60" s="223">
        <v>75</v>
      </c>
      <c r="W60" s="91">
        <f>P60*V60</f>
        <v>600</v>
      </c>
      <c r="X60" s="6"/>
      <c r="Y60" s="379">
        <v>230</v>
      </c>
      <c r="Z60" s="380">
        <v>230</v>
      </c>
      <c r="AA60" s="380">
        <v>0</v>
      </c>
      <c r="AB60" s="380">
        <v>0</v>
      </c>
      <c r="AC60" s="381">
        <v>230</v>
      </c>
      <c r="AD60" s="197">
        <v>350</v>
      </c>
      <c r="AE60" s="379">
        <v>15</v>
      </c>
      <c r="AF60" s="380">
        <v>16</v>
      </c>
      <c r="AG60" s="380">
        <v>0</v>
      </c>
      <c r="AH60" s="380">
        <v>16</v>
      </c>
      <c r="AI60" s="5"/>
      <c r="AJ60" s="57">
        <f>AC60*U60</f>
        <v>56.12</v>
      </c>
      <c r="AK60" s="171">
        <v>3.8</v>
      </c>
      <c r="AL60" s="19">
        <v>3.4</v>
      </c>
      <c r="AM60" s="19">
        <v>0</v>
      </c>
      <c r="AN60" s="91">
        <f>AK60+AM60</f>
        <v>3.8</v>
      </c>
      <c r="AO60" s="338" t="e">
        <f>#REF!</f>
        <v>#REF!</v>
      </c>
      <c r="AP60" s="11">
        <v>0</v>
      </c>
      <c r="AQ60" s="11">
        <v>10</v>
      </c>
      <c r="AR60" s="387">
        <f>100- ((AP60+AQ60)/(AC60*2))*100</f>
        <v>97.826086956521735</v>
      </c>
      <c r="AS60" s="388">
        <f>AU57</f>
        <v>324.97700000000003</v>
      </c>
      <c r="AT60" s="172">
        <f>AJ60+AK60+AL60+AM60</f>
        <v>63.319999999999993</v>
      </c>
      <c r="AU60" s="172">
        <f>AS60-AT60</f>
        <v>261.65700000000004</v>
      </c>
      <c r="AV60" s="5"/>
      <c r="AW60" s="57">
        <f>(AC60/W60)*100</f>
        <v>38.333333333333336</v>
      </c>
      <c r="AX60" s="19" t="s">
        <v>59</v>
      </c>
      <c r="AY60" s="91">
        <f>(AK60/(AJ60+AK60))*100</f>
        <v>6.3417890520694256</v>
      </c>
      <c r="AZ60" s="19">
        <f>(AN60/AJ60)*100</f>
        <v>6.7712045616535992</v>
      </c>
      <c r="BA60" s="6"/>
      <c r="BB60" s="363" t="s">
        <v>114</v>
      </c>
      <c r="BC60" s="19" t="s">
        <v>76</v>
      </c>
      <c r="BD60" s="19" t="s">
        <v>76</v>
      </c>
    </row>
    <row r="61" spans="2:56" ht="15.75">
      <c r="B61" s="374" t="s">
        <v>137</v>
      </c>
      <c r="C61" s="2"/>
      <c r="D61" s="2"/>
      <c r="E61" s="6"/>
      <c r="F61" s="375"/>
      <c r="G61" s="2"/>
      <c r="H61" s="2"/>
      <c r="I61" s="2"/>
      <c r="J61" s="2"/>
      <c r="K61" s="2"/>
      <c r="L61" s="6"/>
      <c r="M61" s="375"/>
      <c r="N61" s="2"/>
      <c r="O61" s="6"/>
      <c r="P61" s="520">
        <f>D60-M60-N60-K60</f>
        <v>3</v>
      </c>
      <c r="Q61" s="6"/>
      <c r="R61" s="375"/>
      <c r="S61" s="213"/>
      <c r="T61" s="213"/>
      <c r="U61" s="23"/>
      <c r="V61" s="223"/>
      <c r="W61" s="517">
        <f>(P60-K60)*V60</f>
        <v>225</v>
      </c>
      <c r="X61" s="289"/>
      <c r="Y61" s="382"/>
      <c r="Z61" s="383"/>
      <c r="AA61" s="383"/>
      <c r="AB61" s="383"/>
      <c r="AC61" s="384"/>
      <c r="AD61" s="122"/>
      <c r="AE61" s="382"/>
      <c r="AF61" s="383"/>
      <c r="AG61" s="383"/>
      <c r="AH61" s="383"/>
      <c r="AI61" s="20"/>
      <c r="AJ61" s="436"/>
      <c r="AK61" s="386"/>
      <c r="AL61" s="378"/>
      <c r="AM61" s="378"/>
      <c r="AN61" s="378"/>
      <c r="AO61" s="289"/>
      <c r="AP61" s="347"/>
      <c r="AQ61" s="347"/>
      <c r="AR61" s="373"/>
      <c r="AS61" s="389"/>
      <c r="AT61" s="386"/>
      <c r="AU61" s="386"/>
      <c r="AV61" s="20"/>
      <c r="AW61" s="518">
        <f>((AC60+AC61)/W61)*100</f>
        <v>102.22222222222221</v>
      </c>
      <c r="AX61" s="378"/>
      <c r="AY61" s="378"/>
      <c r="AZ61" s="378"/>
      <c r="BA61" s="289"/>
      <c r="BB61" s="375"/>
      <c r="BC61" s="2"/>
      <c r="BD61" s="2"/>
    </row>
    <row r="62" spans="2:56" ht="15.75" thickBot="1"/>
    <row r="63" spans="2:56" ht="16.5" thickBot="1">
      <c r="B63" s="17">
        <v>41508</v>
      </c>
      <c r="C63" s="15" t="s">
        <v>0</v>
      </c>
      <c r="D63" s="19">
        <v>10</v>
      </c>
      <c r="E63" s="6"/>
      <c r="F63" s="363">
        <v>0</v>
      </c>
      <c r="G63" s="19">
        <v>0</v>
      </c>
      <c r="H63" s="19">
        <v>0</v>
      </c>
      <c r="I63" s="19">
        <v>0</v>
      </c>
      <c r="J63" s="19">
        <v>1</v>
      </c>
      <c r="K63" s="19">
        <f>SUM(F63:J63)</f>
        <v>1</v>
      </c>
      <c r="L63" s="6"/>
      <c r="M63" s="363">
        <v>0</v>
      </c>
      <c r="N63" s="19">
        <v>0</v>
      </c>
      <c r="O63" s="6"/>
      <c r="P63" s="376">
        <f>D63-(M63+N63)</f>
        <v>10</v>
      </c>
      <c r="Q63" s="6"/>
      <c r="R63" s="375" t="s">
        <v>111</v>
      </c>
      <c r="S63" s="213">
        <v>0.122</v>
      </c>
      <c r="T63" s="213">
        <v>0.122</v>
      </c>
      <c r="U63" s="23">
        <f>S63+T63</f>
        <v>0.24399999999999999</v>
      </c>
      <c r="V63" s="223">
        <v>75</v>
      </c>
      <c r="W63" s="91">
        <f>P63*V63</f>
        <v>750</v>
      </c>
      <c r="X63" s="6"/>
      <c r="Y63" s="379">
        <v>726</v>
      </c>
      <c r="Z63" s="380">
        <v>726</v>
      </c>
      <c r="AA63" s="380">
        <v>0</v>
      </c>
      <c r="AB63" s="380">
        <v>0</v>
      </c>
      <c r="AC63" s="381">
        <v>726</v>
      </c>
      <c r="AD63" s="197">
        <v>350</v>
      </c>
      <c r="AE63" s="379">
        <v>20</v>
      </c>
      <c r="AF63" s="380">
        <v>20</v>
      </c>
      <c r="AG63" s="380">
        <v>0</v>
      </c>
      <c r="AH63" s="380">
        <v>20</v>
      </c>
      <c r="AI63" s="5"/>
      <c r="AJ63" s="57">
        <f>AC63*U63</f>
        <v>177.14400000000001</v>
      </c>
      <c r="AK63" s="171">
        <v>5</v>
      </c>
      <c r="AL63" s="19">
        <v>10</v>
      </c>
      <c r="AM63" s="19">
        <v>0</v>
      </c>
      <c r="AN63" s="91">
        <f>AK63+AM63</f>
        <v>5</v>
      </c>
      <c r="AO63" s="338" t="e">
        <f>#REF!</f>
        <v>#REF!</v>
      </c>
      <c r="AP63" s="11">
        <v>0</v>
      </c>
      <c r="AQ63" s="11">
        <v>10</v>
      </c>
      <c r="AR63" s="387">
        <f>100- ((AP63+AQ63)/(AC63*2))*100</f>
        <v>99.311294765840216</v>
      </c>
      <c r="AS63" s="388">
        <f>AU60</f>
        <v>261.65700000000004</v>
      </c>
      <c r="AT63" s="172">
        <f>AJ63+AK63+AL63+AM63</f>
        <v>192.14400000000001</v>
      </c>
      <c r="AU63" s="172">
        <f>AS63-AT63</f>
        <v>69.513000000000034</v>
      </c>
      <c r="AV63" s="5"/>
      <c r="AW63" s="57">
        <f>(AC63/W63)*100</f>
        <v>96.8</v>
      </c>
      <c r="AX63" s="19" t="s">
        <v>59</v>
      </c>
      <c r="AY63" s="91">
        <f>(AK63/(AJ63+AK63))*100</f>
        <v>2.745080815179199</v>
      </c>
      <c r="AZ63" s="19">
        <f>(AN63/AJ63)*100</f>
        <v>2.8225624350810641</v>
      </c>
      <c r="BA63" s="6"/>
      <c r="BB63" s="363" t="s">
        <v>97</v>
      </c>
      <c r="BC63" s="19" t="s">
        <v>76</v>
      </c>
      <c r="BD63" s="19" t="s">
        <v>97</v>
      </c>
    </row>
    <row r="64" spans="2:56" ht="15.75">
      <c r="B64" s="374" t="s">
        <v>137</v>
      </c>
      <c r="C64" s="2"/>
      <c r="D64" s="2"/>
      <c r="E64" s="6"/>
      <c r="F64" s="375"/>
      <c r="G64" s="2"/>
      <c r="H64" s="2"/>
      <c r="I64" s="2"/>
      <c r="J64" s="2"/>
      <c r="K64" s="2"/>
      <c r="L64" s="6"/>
      <c r="M64" s="375"/>
      <c r="N64" s="2"/>
      <c r="O64" s="6"/>
      <c r="P64" s="520">
        <f>D63-M63-N63-K63</f>
        <v>9</v>
      </c>
      <c r="Q64" s="6"/>
      <c r="R64" s="375"/>
      <c r="S64" s="213"/>
      <c r="T64" s="213"/>
      <c r="U64" s="23"/>
      <c r="V64" s="223"/>
      <c r="W64" s="517">
        <f>(P63-K63)*V63</f>
        <v>675</v>
      </c>
      <c r="X64" s="289"/>
      <c r="Y64" s="382"/>
      <c r="Z64" s="383"/>
      <c r="AA64" s="383"/>
      <c r="AB64" s="383"/>
      <c r="AC64" s="384"/>
      <c r="AD64" s="122"/>
      <c r="AE64" s="382"/>
      <c r="AF64" s="383"/>
      <c r="AG64" s="383"/>
      <c r="AH64" s="383"/>
      <c r="AI64" s="20"/>
      <c r="AJ64" s="436"/>
      <c r="AK64" s="386"/>
      <c r="AL64" s="378"/>
      <c r="AM64" s="378"/>
      <c r="AN64" s="378"/>
      <c r="AO64" s="289"/>
      <c r="AP64" s="347"/>
      <c r="AQ64" s="347"/>
      <c r="AR64" s="373"/>
      <c r="AS64" s="389"/>
      <c r="AT64" s="386"/>
      <c r="AU64" s="386"/>
      <c r="AV64" s="20"/>
      <c r="AW64" s="518">
        <f>((AC63+AC64)/W64)*100</f>
        <v>107.55555555555556</v>
      </c>
      <c r="AX64" s="378"/>
      <c r="AY64" s="378"/>
      <c r="AZ64" s="378"/>
      <c r="BA64" s="289"/>
      <c r="BB64" s="375"/>
      <c r="BC64" s="2"/>
      <c r="BD64" s="2"/>
    </row>
    <row r="65" spans="2:56" ht="15.75" thickBot="1"/>
    <row r="66" spans="2:56" ht="16.5" thickBot="1">
      <c r="B66" s="17">
        <v>41512</v>
      </c>
      <c r="C66" s="15" t="s">
        <v>0</v>
      </c>
      <c r="D66" s="19">
        <v>10</v>
      </c>
      <c r="E66" s="6"/>
      <c r="F66" s="363">
        <v>0</v>
      </c>
      <c r="G66" s="19">
        <v>0.25</v>
      </c>
      <c r="H66" s="19">
        <v>1</v>
      </c>
      <c r="I66" s="19">
        <v>0</v>
      </c>
      <c r="J66" s="19">
        <v>0</v>
      </c>
      <c r="K66" s="19">
        <f>SUM(F66:J66)</f>
        <v>1.25</v>
      </c>
      <c r="L66" s="6"/>
      <c r="M66" s="363">
        <v>0</v>
      </c>
      <c r="N66" s="19">
        <v>0</v>
      </c>
      <c r="O66" s="6"/>
      <c r="P66" s="376">
        <f>D66-(M66+N66)</f>
        <v>10</v>
      </c>
      <c r="Q66" s="6"/>
      <c r="R66" s="375" t="s">
        <v>111</v>
      </c>
      <c r="S66" s="213">
        <v>0.122</v>
      </c>
      <c r="T66" s="213">
        <v>0.122</v>
      </c>
      <c r="U66" s="23">
        <f>S66+T66</f>
        <v>0.24399999999999999</v>
      </c>
      <c r="V66" s="223">
        <v>75</v>
      </c>
      <c r="W66" s="91">
        <f>P66*V66</f>
        <v>750</v>
      </c>
      <c r="X66" s="6"/>
      <c r="Y66" s="379">
        <v>557</v>
      </c>
      <c r="Z66" s="380">
        <v>557</v>
      </c>
      <c r="AA66" s="380">
        <v>0</v>
      </c>
      <c r="AB66" s="380">
        <v>0</v>
      </c>
      <c r="AC66" s="381">
        <v>557</v>
      </c>
      <c r="AD66" s="197">
        <v>350</v>
      </c>
      <c r="AE66" s="379">
        <v>29</v>
      </c>
      <c r="AF66" s="380">
        <v>29</v>
      </c>
      <c r="AG66" s="380">
        <v>0</v>
      </c>
      <c r="AH66" s="380">
        <v>29</v>
      </c>
      <c r="AI66" s="5"/>
      <c r="AJ66" s="57">
        <f>AC66*U66</f>
        <v>135.90799999999999</v>
      </c>
      <c r="AK66" s="171">
        <v>7.14</v>
      </c>
      <c r="AL66" s="19">
        <v>6.02</v>
      </c>
      <c r="AM66" s="19">
        <v>0.68</v>
      </c>
      <c r="AN66" s="91">
        <f>AK66+AM66</f>
        <v>7.8199999999999994</v>
      </c>
      <c r="AO66" s="338" t="e">
        <f>#REF!</f>
        <v>#REF!</v>
      </c>
      <c r="AP66" s="11">
        <v>0</v>
      </c>
      <c r="AQ66" s="11">
        <v>10</v>
      </c>
      <c r="AR66" s="387">
        <f>100- ((AP66+AQ66)/(AC66*2))*100</f>
        <v>99.10233393177738</v>
      </c>
      <c r="AS66" s="388">
        <f>AU63</f>
        <v>69.513000000000034</v>
      </c>
      <c r="AT66" s="172">
        <f>AJ66+AK66+AL66+AM66</f>
        <v>149.74799999999999</v>
      </c>
      <c r="AU66" s="172">
        <f>AS66-AT66</f>
        <v>-80.234999999999957</v>
      </c>
      <c r="AV66" s="5"/>
      <c r="AW66" s="57">
        <f>(AC66/W66)*100</f>
        <v>74.266666666666666</v>
      </c>
      <c r="AX66" s="19" t="s">
        <v>59</v>
      </c>
      <c r="AY66" s="91">
        <f>(AK66/(AJ66+AK66))*100</f>
        <v>4.9913315810077741</v>
      </c>
      <c r="AZ66" s="19">
        <f>(AN66/AJ66)*100</f>
        <v>5.7538923389351622</v>
      </c>
      <c r="BA66" s="6"/>
      <c r="BB66" s="363" t="s">
        <v>97</v>
      </c>
      <c r="BC66" s="19" t="s">
        <v>76</v>
      </c>
      <c r="BD66" s="19" t="s">
        <v>97</v>
      </c>
    </row>
    <row r="67" spans="2:56" ht="15.75">
      <c r="B67" s="374" t="s">
        <v>89</v>
      </c>
      <c r="C67" s="2"/>
      <c r="D67" s="2"/>
      <c r="E67" s="6"/>
      <c r="F67" s="375"/>
      <c r="G67" s="2"/>
      <c r="H67" s="2"/>
      <c r="I67" s="2"/>
      <c r="J67" s="2"/>
      <c r="K67" s="2"/>
      <c r="L67" s="6"/>
      <c r="M67" s="375"/>
      <c r="N67" s="2"/>
      <c r="O67" s="6"/>
      <c r="P67" s="520">
        <f>D66-M66-N66-K66</f>
        <v>8.75</v>
      </c>
      <c r="Q67" s="6"/>
      <c r="R67" s="375"/>
      <c r="S67" s="213"/>
      <c r="T67" s="213"/>
      <c r="U67" s="23"/>
      <c r="V67" s="223"/>
      <c r="W67" s="517">
        <f>(P66-K66)*V66</f>
        <v>656.25</v>
      </c>
      <c r="X67" s="289"/>
      <c r="Y67" s="382"/>
      <c r="Z67" s="383"/>
      <c r="AA67" s="383"/>
      <c r="AB67" s="383"/>
      <c r="AC67" s="384"/>
      <c r="AD67" s="122"/>
      <c r="AE67" s="382"/>
      <c r="AF67" s="383"/>
      <c r="AG67" s="383"/>
      <c r="AH67" s="383"/>
      <c r="AI67" s="20"/>
      <c r="AJ67" s="436"/>
      <c r="AK67" s="386"/>
      <c r="AL67" s="378"/>
      <c r="AM67" s="378"/>
      <c r="AN67" s="378"/>
      <c r="AO67" s="289"/>
      <c r="AP67" s="347"/>
      <c r="AQ67" s="347"/>
      <c r="AR67" s="373"/>
      <c r="AS67" s="389"/>
      <c r="AT67" s="386"/>
      <c r="AU67" s="386"/>
      <c r="AV67" s="20"/>
      <c r="AW67" s="518">
        <f>((AC66+AC67)/W67)*100</f>
        <v>84.876190476190473</v>
      </c>
      <c r="AX67" s="378"/>
      <c r="AY67" s="378"/>
      <c r="AZ67" s="378"/>
      <c r="BA67" s="289"/>
      <c r="BB67" s="375"/>
      <c r="BC67" s="2"/>
      <c r="BD67" s="2"/>
    </row>
    <row r="68" spans="2:56" ht="15.75" thickBot="1"/>
    <row r="69" spans="2:56" ht="16.5" thickBot="1">
      <c r="B69" s="17">
        <v>41513</v>
      </c>
      <c r="C69" s="15" t="s">
        <v>0</v>
      </c>
      <c r="D69" s="19">
        <v>10</v>
      </c>
      <c r="E69" s="6"/>
      <c r="F69" s="363">
        <v>1</v>
      </c>
      <c r="G69" s="19">
        <v>0.26</v>
      </c>
      <c r="H69" s="19">
        <v>0.5</v>
      </c>
      <c r="I69" s="19">
        <v>0</v>
      </c>
      <c r="J69" s="19">
        <v>0</v>
      </c>
      <c r="K69" s="19">
        <f>SUM(F69:J69)</f>
        <v>1.76</v>
      </c>
      <c r="L69" s="6"/>
      <c r="M69" s="363">
        <v>0</v>
      </c>
      <c r="N69" s="19">
        <v>3.5</v>
      </c>
      <c r="O69" s="6"/>
      <c r="P69" s="376">
        <f>D69-(M69+N69)</f>
        <v>6.5</v>
      </c>
      <c r="Q69" s="6"/>
      <c r="R69" s="375" t="s">
        <v>111</v>
      </c>
      <c r="S69" s="213">
        <v>0.122</v>
      </c>
      <c r="T69" s="213">
        <v>0.122</v>
      </c>
      <c r="U69" s="23">
        <f>S69+T69</f>
        <v>0.24399999999999999</v>
      </c>
      <c r="V69" s="223">
        <v>75</v>
      </c>
      <c r="W69" s="91">
        <f>P69*V69</f>
        <v>487.5</v>
      </c>
      <c r="X69" s="6"/>
      <c r="Y69" s="379">
        <v>486</v>
      </c>
      <c r="Z69" s="380">
        <v>486</v>
      </c>
      <c r="AA69" s="380">
        <v>0</v>
      </c>
      <c r="AB69" s="380">
        <v>0</v>
      </c>
      <c r="AC69" s="381">
        <v>486</v>
      </c>
      <c r="AD69" s="197">
        <v>350</v>
      </c>
      <c r="AE69" s="379">
        <v>16</v>
      </c>
      <c r="AF69" s="380">
        <v>16</v>
      </c>
      <c r="AG69" s="380">
        <v>0</v>
      </c>
      <c r="AH69" s="380">
        <v>16</v>
      </c>
      <c r="AI69" s="5"/>
      <c r="AJ69" s="57">
        <f>AC69*U69</f>
        <v>118.584</v>
      </c>
      <c r="AK69" s="171">
        <v>4</v>
      </c>
      <c r="AL69" s="19">
        <v>4</v>
      </c>
      <c r="AM69" s="19">
        <v>1</v>
      </c>
      <c r="AN69" s="91">
        <f>AK69+AM69</f>
        <v>5</v>
      </c>
      <c r="AO69" s="338" t="e">
        <f>#REF!</f>
        <v>#REF!</v>
      </c>
      <c r="AP69" s="11">
        <v>0</v>
      </c>
      <c r="AQ69" s="11">
        <v>10</v>
      </c>
      <c r="AR69" s="387">
        <f>100- ((AP69+AQ69)/(AC69*2))*100</f>
        <v>98.971193415637856</v>
      </c>
      <c r="AS69" s="388">
        <f>AU66</f>
        <v>-80.234999999999957</v>
      </c>
      <c r="AT69" s="172">
        <f>AJ69+AK69+AL69+AM69</f>
        <v>127.584</v>
      </c>
      <c r="AU69" s="172">
        <f>AS69-AT69</f>
        <v>-207.81899999999996</v>
      </c>
      <c r="AV69" s="5"/>
      <c r="AW69" s="57">
        <f>(AC69/W69)*100</f>
        <v>99.692307692307693</v>
      </c>
      <c r="AX69" s="19" t="s">
        <v>59</v>
      </c>
      <c r="AY69" s="91">
        <f>(AK69/(AJ69+AK69))*100</f>
        <v>3.2630685897017555</v>
      </c>
      <c r="AZ69" s="19">
        <f>(AN69/AJ69)*100</f>
        <v>4.2164204277136879</v>
      </c>
      <c r="BA69" s="6"/>
      <c r="BB69" s="363" t="s">
        <v>97</v>
      </c>
      <c r="BC69" s="19" t="s">
        <v>76</v>
      </c>
      <c r="BD69" s="19" t="s">
        <v>97</v>
      </c>
    </row>
    <row r="70" spans="2:56" ht="15.75">
      <c r="B70" s="374" t="s">
        <v>153</v>
      </c>
      <c r="C70" s="2"/>
      <c r="D70" s="2"/>
      <c r="E70" s="6"/>
      <c r="F70" s="375"/>
      <c r="G70" s="2"/>
      <c r="H70" s="2"/>
      <c r="I70" s="2"/>
      <c r="J70" s="2"/>
      <c r="K70" s="2"/>
      <c r="L70" s="6"/>
      <c r="M70" s="375"/>
      <c r="N70" s="2"/>
      <c r="O70" s="6"/>
      <c r="P70" s="520">
        <f>D69-M69-N69-K69</f>
        <v>4.74</v>
      </c>
      <c r="Q70" s="6"/>
      <c r="R70" s="375"/>
      <c r="S70" s="213"/>
      <c r="T70" s="213"/>
      <c r="U70" s="23"/>
      <c r="V70" s="223"/>
      <c r="W70" s="517">
        <f>(P69-K69)*V69</f>
        <v>355.5</v>
      </c>
      <c r="X70" s="289"/>
      <c r="Y70" s="382"/>
      <c r="Z70" s="383"/>
      <c r="AA70" s="383"/>
      <c r="AB70" s="383"/>
      <c r="AC70" s="384"/>
      <c r="AD70" s="122"/>
      <c r="AE70" s="382"/>
      <c r="AF70" s="383"/>
      <c r="AG70" s="383"/>
      <c r="AH70" s="383"/>
      <c r="AI70" s="20"/>
      <c r="AJ70" s="436"/>
      <c r="AK70" s="386"/>
      <c r="AL70" s="378"/>
      <c r="AM70" s="378"/>
      <c r="AN70" s="378"/>
      <c r="AO70" s="289"/>
      <c r="AP70" s="347"/>
      <c r="AQ70" s="347"/>
      <c r="AR70" s="373"/>
      <c r="AS70" s="389"/>
      <c r="AT70" s="386"/>
      <c r="AU70" s="386"/>
      <c r="AV70" s="20"/>
      <c r="AW70" s="518">
        <f>((AC69+AC70)/W70)*100</f>
        <v>136.70886075949366</v>
      </c>
      <c r="AX70" s="378"/>
      <c r="AY70" s="378"/>
      <c r="AZ70" s="378"/>
      <c r="BA70" s="289"/>
      <c r="BB70" s="375"/>
      <c r="BC70" s="2"/>
      <c r="BD70" s="2"/>
    </row>
    <row r="71" spans="2:56" ht="15.75" thickBot="1"/>
    <row r="72" spans="2:56">
      <c r="B72" s="57" t="s">
        <v>42</v>
      </c>
      <c r="C72" s="58" t="s">
        <v>2</v>
      </c>
      <c r="D72" s="59" t="s">
        <v>2</v>
      </c>
      <c r="E72" s="136"/>
      <c r="F72" s="718" t="s">
        <v>14</v>
      </c>
      <c r="G72" s="719"/>
      <c r="H72" s="719"/>
      <c r="I72" s="719"/>
      <c r="J72" s="719"/>
      <c r="K72" s="720"/>
      <c r="L72" s="19"/>
      <c r="M72" s="721" t="s">
        <v>43</v>
      </c>
      <c r="N72" s="722"/>
      <c r="O72" s="19"/>
      <c r="P72" s="91" t="s">
        <v>12</v>
      </c>
      <c r="Q72" s="136"/>
      <c r="R72" s="91" t="s">
        <v>24</v>
      </c>
      <c r="S72" s="718" t="s">
        <v>44</v>
      </c>
      <c r="T72" s="719"/>
      <c r="U72" s="720"/>
      <c r="V72" s="91" t="s">
        <v>39</v>
      </c>
      <c r="W72" s="137" t="s">
        <v>19</v>
      </c>
      <c r="X72" s="136" t="s">
        <v>10</v>
      </c>
      <c r="Y72" s="723" t="s">
        <v>15</v>
      </c>
      <c r="Z72" s="724"/>
      <c r="AA72" s="724"/>
      <c r="AB72" s="724"/>
      <c r="AC72" s="138" t="s">
        <v>19</v>
      </c>
      <c r="AD72" s="139"/>
      <c r="AE72" s="725" t="s">
        <v>55</v>
      </c>
      <c r="AF72" s="726"/>
      <c r="AG72" s="726"/>
      <c r="AH72" s="140" t="s">
        <v>57</v>
      </c>
      <c r="AI72" s="136"/>
      <c r="AJ72" s="141" t="s">
        <v>51</v>
      </c>
      <c r="AK72" s="142"/>
      <c r="AL72" s="143"/>
      <c r="AM72" s="144"/>
      <c r="AN72" s="91" t="s">
        <v>13</v>
      </c>
      <c r="AO72" s="136"/>
      <c r="AP72" s="743" t="s">
        <v>68</v>
      </c>
      <c r="AQ72" s="744"/>
      <c r="AR72" s="745"/>
      <c r="AS72" s="743" t="s">
        <v>52</v>
      </c>
      <c r="AT72" s="744"/>
      <c r="AU72" s="745"/>
      <c r="AV72" s="136"/>
      <c r="AW72" s="145" t="s">
        <v>32</v>
      </c>
      <c r="AX72" s="137" t="s">
        <v>32</v>
      </c>
      <c r="AY72" s="91" t="s">
        <v>29</v>
      </c>
      <c r="AZ72" s="91" t="s">
        <v>29</v>
      </c>
      <c r="BA72" s="136"/>
      <c r="BB72" s="19" t="s">
        <v>32</v>
      </c>
      <c r="BC72" s="19" t="s">
        <v>10</v>
      </c>
      <c r="BD72" s="146" t="s">
        <v>10</v>
      </c>
    </row>
    <row r="73" spans="2:56" ht="15.75" thickBot="1">
      <c r="B73" s="60" t="s">
        <v>10</v>
      </c>
      <c r="C73" s="49" t="s">
        <v>10</v>
      </c>
      <c r="D73" s="61" t="s">
        <v>12</v>
      </c>
      <c r="E73" s="5"/>
      <c r="F73" s="65" t="s">
        <v>4</v>
      </c>
      <c r="G73" s="65" t="s">
        <v>5</v>
      </c>
      <c r="H73" s="65" t="s">
        <v>6</v>
      </c>
      <c r="I73" s="65" t="s">
        <v>7</v>
      </c>
      <c r="J73" s="65" t="s">
        <v>9</v>
      </c>
      <c r="K73" s="65" t="s">
        <v>13</v>
      </c>
      <c r="L73" s="4"/>
      <c r="M73" s="67" t="s">
        <v>12</v>
      </c>
      <c r="N73" s="68" t="s">
        <v>46</v>
      </c>
      <c r="O73" s="3"/>
      <c r="P73" s="49" t="s">
        <v>3</v>
      </c>
      <c r="Q73" s="5"/>
      <c r="R73" s="49" t="s">
        <v>23</v>
      </c>
      <c r="S73" s="53" t="s">
        <v>16</v>
      </c>
      <c r="T73" s="49" t="s">
        <v>17</v>
      </c>
      <c r="U73" s="49" t="s">
        <v>45</v>
      </c>
      <c r="V73" s="49" t="s">
        <v>63</v>
      </c>
      <c r="W73" s="72" t="s">
        <v>21</v>
      </c>
      <c r="X73" s="5" t="s">
        <v>10</v>
      </c>
      <c r="Y73" s="713" t="s">
        <v>26</v>
      </c>
      <c r="Z73" s="714"/>
      <c r="AA73" s="714"/>
      <c r="AB73" s="715"/>
      <c r="AC73" s="39" t="s">
        <v>13</v>
      </c>
      <c r="AD73" s="8"/>
      <c r="AE73" s="716" t="s">
        <v>56</v>
      </c>
      <c r="AF73" s="717"/>
      <c r="AG73" s="717"/>
      <c r="AH73" s="82" t="s">
        <v>58</v>
      </c>
      <c r="AI73" s="5"/>
      <c r="AJ73" s="48" t="s">
        <v>33</v>
      </c>
      <c r="AK73" s="85" t="s">
        <v>27</v>
      </c>
      <c r="AL73" s="48" t="s">
        <v>35</v>
      </c>
      <c r="AM73" s="48" t="s">
        <v>36</v>
      </c>
      <c r="AN73" s="49" t="s">
        <v>40</v>
      </c>
      <c r="AO73" s="20"/>
      <c r="AP73" s="51"/>
      <c r="AQ73" s="52"/>
      <c r="AR73" s="53"/>
      <c r="AS73" s="51" t="s">
        <v>50</v>
      </c>
      <c r="AT73" s="336" t="s">
        <v>485</v>
      </c>
      <c r="AU73" s="53"/>
      <c r="AV73" s="5"/>
      <c r="AW73" s="76" t="s">
        <v>19</v>
      </c>
      <c r="AX73" s="72" t="s">
        <v>19</v>
      </c>
      <c r="AY73" s="49" t="s">
        <v>37</v>
      </c>
      <c r="AZ73" s="49" t="s">
        <v>38</v>
      </c>
      <c r="BA73" s="5"/>
      <c r="BB73" s="4" t="s">
        <v>19</v>
      </c>
      <c r="BC73" s="4" t="s">
        <v>37</v>
      </c>
      <c r="BD73" s="147" t="s">
        <v>38</v>
      </c>
    </row>
    <row r="74" spans="2:56" ht="15" customHeight="1" thickBot="1">
      <c r="B74" s="62"/>
      <c r="C74" s="63"/>
      <c r="D74" s="64" t="s">
        <v>10</v>
      </c>
      <c r="E74" s="111"/>
      <c r="F74" s="148"/>
      <c r="G74" s="148"/>
      <c r="H74" s="148"/>
      <c r="I74" s="148" t="s">
        <v>8</v>
      </c>
      <c r="J74" s="148"/>
      <c r="K74" s="148"/>
      <c r="L74" s="16"/>
      <c r="M74" s="104" t="s">
        <v>20</v>
      </c>
      <c r="N74" s="148" t="s">
        <v>11</v>
      </c>
      <c r="O74" s="16"/>
      <c r="P74" s="63" t="s">
        <v>10</v>
      </c>
      <c r="Q74" s="111"/>
      <c r="R74" s="63"/>
      <c r="S74" s="149"/>
      <c r="T74" s="63"/>
      <c r="U74" s="63"/>
      <c r="V74" s="63" t="s">
        <v>18</v>
      </c>
      <c r="W74" s="150" t="s">
        <v>22</v>
      </c>
      <c r="X74" s="111"/>
      <c r="Y74" s="151" t="s">
        <v>16</v>
      </c>
      <c r="Z74" s="151" t="s">
        <v>17</v>
      </c>
      <c r="AA74" s="152" t="s">
        <v>25</v>
      </c>
      <c r="AB74" s="79" t="s">
        <v>28</v>
      </c>
      <c r="AC74" s="153"/>
      <c r="AD74" s="111"/>
      <c r="AE74" s="154" t="s">
        <v>16</v>
      </c>
      <c r="AF74" s="155" t="s">
        <v>17</v>
      </c>
      <c r="AG74" s="80" t="s">
        <v>28</v>
      </c>
      <c r="AH74" s="81" t="s">
        <v>28</v>
      </c>
      <c r="AI74" s="156"/>
      <c r="AJ74" s="63" t="s">
        <v>34</v>
      </c>
      <c r="AK74" s="157" t="s">
        <v>34</v>
      </c>
      <c r="AL74" s="63" t="s">
        <v>34</v>
      </c>
      <c r="AM74" s="63" t="s">
        <v>34</v>
      </c>
      <c r="AN74" s="63" t="s">
        <v>34</v>
      </c>
      <c r="AO74" s="111"/>
      <c r="AP74" s="158" t="s">
        <v>70</v>
      </c>
      <c r="AQ74" s="159" t="s">
        <v>69</v>
      </c>
      <c r="AR74" s="160" t="s">
        <v>71</v>
      </c>
      <c r="AS74" s="161" t="s">
        <v>48</v>
      </c>
      <c r="AT74" s="159" t="s">
        <v>47</v>
      </c>
      <c r="AU74" s="160" t="s">
        <v>49</v>
      </c>
      <c r="AV74" s="111"/>
      <c r="AW74" s="162" t="s">
        <v>29</v>
      </c>
      <c r="AX74" s="150" t="s">
        <v>29</v>
      </c>
      <c r="AY74" s="63"/>
      <c r="AZ74" s="63"/>
      <c r="BA74" s="111"/>
      <c r="BB74" s="163">
        <v>1</v>
      </c>
      <c r="BC74" s="164">
        <v>0</v>
      </c>
      <c r="BD74" s="115" t="s">
        <v>41</v>
      </c>
    </row>
    <row r="75" spans="2:56" ht="16.5" thickBot="1">
      <c r="B75" s="17">
        <v>41514</v>
      </c>
      <c r="C75" s="15" t="s">
        <v>0</v>
      </c>
      <c r="D75" s="19">
        <v>10</v>
      </c>
      <c r="E75" s="6"/>
      <c r="F75" s="363">
        <v>2</v>
      </c>
      <c r="G75" s="19">
        <v>1.5</v>
      </c>
      <c r="H75" s="19">
        <v>2</v>
      </c>
      <c r="I75" s="19">
        <v>0</v>
      </c>
      <c r="J75" s="19">
        <v>0</v>
      </c>
      <c r="K75" s="19">
        <f>SUM(F75:J75)</f>
        <v>5.5</v>
      </c>
      <c r="L75" s="6"/>
      <c r="M75" s="363">
        <v>0</v>
      </c>
      <c r="N75" s="19">
        <v>0</v>
      </c>
      <c r="O75" s="6"/>
      <c r="P75" s="376">
        <f>D75-(M75+N75)</f>
        <v>10</v>
      </c>
      <c r="Q75" s="6"/>
      <c r="R75" s="375" t="s">
        <v>204</v>
      </c>
      <c r="S75" s="213">
        <v>0.36499999999999999</v>
      </c>
      <c r="T75" s="213">
        <v>0.36499999999999999</v>
      </c>
      <c r="U75" s="23">
        <f>S75+T75</f>
        <v>0.73</v>
      </c>
      <c r="V75" s="223">
        <v>60</v>
      </c>
      <c r="W75" s="91">
        <f>P75*V75</f>
        <v>600</v>
      </c>
      <c r="X75" s="6"/>
      <c r="Y75" s="379">
        <v>275</v>
      </c>
      <c r="Z75" s="380">
        <v>275</v>
      </c>
      <c r="AA75" s="380">
        <v>0</v>
      </c>
      <c r="AB75" s="380">
        <v>0</v>
      </c>
      <c r="AC75" s="381">
        <v>275</v>
      </c>
      <c r="AD75" s="197">
        <v>350</v>
      </c>
      <c r="AE75" s="379">
        <v>36</v>
      </c>
      <c r="AF75" s="380">
        <v>35</v>
      </c>
      <c r="AG75" s="380">
        <v>0</v>
      </c>
      <c r="AH75" s="380">
        <v>36</v>
      </c>
      <c r="AI75" s="5"/>
      <c r="AJ75" s="57">
        <f>AC75*U75</f>
        <v>200.75</v>
      </c>
      <c r="AK75" s="171">
        <v>26</v>
      </c>
      <c r="AL75" s="19">
        <v>6</v>
      </c>
      <c r="AM75" s="19">
        <v>7.98</v>
      </c>
      <c r="AN75" s="91">
        <f>AK75+AM75</f>
        <v>33.980000000000004</v>
      </c>
      <c r="AO75" s="338" t="e">
        <f>#REF!</f>
        <v>#REF!</v>
      </c>
      <c r="AP75" s="11">
        <v>0</v>
      </c>
      <c r="AQ75" s="11">
        <v>10</v>
      </c>
      <c r="AR75" s="387">
        <f>100- ((AP75+AQ75)/(AC75*2))*100</f>
        <v>98.181818181818187</v>
      </c>
      <c r="AS75" s="388">
        <v>648</v>
      </c>
      <c r="AT75" s="172">
        <f>AJ75+AK75+AL75+AM75</f>
        <v>240.73</v>
      </c>
      <c r="AU75" s="172">
        <f>AS75-AT75</f>
        <v>407.27</v>
      </c>
      <c r="AV75" s="5"/>
      <c r="AW75" s="57">
        <f>(AC75/W75)*100</f>
        <v>45.833333333333329</v>
      </c>
      <c r="AX75" s="19" t="s">
        <v>59</v>
      </c>
      <c r="AY75" s="91">
        <f>(AK75/(AJ75+AK75))*100</f>
        <v>11.466372657111357</v>
      </c>
      <c r="AZ75" s="19">
        <f>(AN75/AJ75)*100</f>
        <v>16.926525529265255</v>
      </c>
      <c r="BA75" s="6"/>
      <c r="BB75" s="363" t="s">
        <v>97</v>
      </c>
      <c r="BC75" s="19" t="s">
        <v>76</v>
      </c>
      <c r="BD75" s="19" t="s">
        <v>76</v>
      </c>
    </row>
    <row r="76" spans="2:56" ht="15.75">
      <c r="B76" s="374" t="s">
        <v>137</v>
      </c>
      <c r="C76" s="2"/>
      <c r="D76" s="2"/>
      <c r="E76" s="6"/>
      <c r="F76" s="375"/>
      <c r="G76" s="2"/>
      <c r="H76" s="2"/>
      <c r="I76" s="2"/>
      <c r="J76" s="2"/>
      <c r="K76" s="2"/>
      <c r="L76" s="6"/>
      <c r="M76" s="375"/>
      <c r="N76" s="2"/>
      <c r="O76" s="6"/>
      <c r="P76" s="520">
        <f>D75-M75-N75-K75</f>
        <v>4.5</v>
      </c>
      <c r="Q76" s="6"/>
      <c r="R76" s="375"/>
      <c r="S76" s="213"/>
      <c r="T76" s="213"/>
      <c r="U76" s="23"/>
      <c r="V76" s="223"/>
      <c r="W76" s="517">
        <f>(P75-K75)*V75</f>
        <v>270</v>
      </c>
      <c r="X76" s="289"/>
      <c r="Y76" s="382"/>
      <c r="Z76" s="383"/>
      <c r="AA76" s="383"/>
      <c r="AB76" s="383"/>
      <c r="AC76" s="384"/>
      <c r="AD76" s="122"/>
      <c r="AE76" s="382"/>
      <c r="AF76" s="383"/>
      <c r="AG76" s="383"/>
      <c r="AH76" s="383"/>
      <c r="AI76" s="20"/>
      <c r="AJ76" s="436"/>
      <c r="AK76" s="386"/>
      <c r="AL76" s="378"/>
      <c r="AM76" s="378"/>
      <c r="AN76" s="378"/>
      <c r="AO76" s="289"/>
      <c r="AP76" s="347"/>
      <c r="AQ76" s="347"/>
      <c r="AR76" s="373"/>
      <c r="AS76" s="389"/>
      <c r="AT76" s="386"/>
      <c r="AU76" s="386"/>
      <c r="AV76" s="20"/>
      <c r="AW76" s="518">
        <f>((AC75+AC76)/W76)*100</f>
        <v>101.85185185185186</v>
      </c>
      <c r="AX76" s="378"/>
      <c r="AY76" s="378"/>
      <c r="AZ76" s="378"/>
      <c r="BA76" s="289"/>
      <c r="BB76" s="375"/>
      <c r="BC76" s="2"/>
      <c r="BD76" s="2"/>
    </row>
    <row r="77" spans="2:56" ht="15.75" thickBot="1"/>
    <row r="78" spans="2:56" ht="16.5" thickBot="1">
      <c r="B78" s="17">
        <v>41516</v>
      </c>
      <c r="C78" s="15" t="s">
        <v>0</v>
      </c>
      <c r="D78" s="19">
        <v>2</v>
      </c>
      <c r="E78" s="6"/>
      <c r="F78" s="363">
        <v>0</v>
      </c>
      <c r="G78" s="19">
        <v>0</v>
      </c>
      <c r="H78" s="19">
        <v>0</v>
      </c>
      <c r="I78" s="19">
        <v>0</v>
      </c>
      <c r="J78" s="19">
        <v>0</v>
      </c>
      <c r="K78" s="19">
        <f>SUM(F78:J78)</f>
        <v>0</v>
      </c>
      <c r="L78" s="6"/>
      <c r="M78" s="363">
        <v>0</v>
      </c>
      <c r="N78" s="19">
        <v>0</v>
      </c>
      <c r="O78" s="6"/>
      <c r="P78" s="376">
        <f>D78-(M78+N78)</f>
        <v>2</v>
      </c>
      <c r="Q78" s="6"/>
      <c r="R78" s="375" t="s">
        <v>204</v>
      </c>
      <c r="S78" s="213">
        <v>0.36499999999999999</v>
      </c>
      <c r="T78" s="213">
        <v>0.36499999999999999</v>
      </c>
      <c r="U78" s="23">
        <f>S78+T78</f>
        <v>0.73</v>
      </c>
      <c r="V78" s="223">
        <v>60</v>
      </c>
      <c r="W78" s="91">
        <f>P78*V78</f>
        <v>120</v>
      </c>
      <c r="X78" s="6"/>
      <c r="Y78" s="379">
        <v>100</v>
      </c>
      <c r="Z78" s="380">
        <v>100</v>
      </c>
      <c r="AA78" s="380">
        <v>0</v>
      </c>
      <c r="AB78" s="380">
        <v>0</v>
      </c>
      <c r="AC78" s="381">
        <v>100</v>
      </c>
      <c r="AD78" s="197">
        <v>350</v>
      </c>
      <c r="AE78" s="379">
        <v>8</v>
      </c>
      <c r="AF78" s="380">
        <v>8</v>
      </c>
      <c r="AG78" s="380">
        <v>0</v>
      </c>
      <c r="AH78" s="380">
        <v>8</v>
      </c>
      <c r="AI78" s="5"/>
      <c r="AJ78" s="57">
        <f>AC78*U78</f>
        <v>73</v>
      </c>
      <c r="AK78" s="171">
        <v>6</v>
      </c>
      <c r="AL78" s="19">
        <v>6.5</v>
      </c>
      <c r="AM78" s="19">
        <v>4.84</v>
      </c>
      <c r="AN78" s="91">
        <f>AK78+AM78</f>
        <v>10.84</v>
      </c>
      <c r="AO78" s="338" t="e">
        <f>#REF!</f>
        <v>#REF!</v>
      </c>
      <c r="AP78" s="11">
        <v>0</v>
      </c>
      <c r="AQ78" s="11">
        <v>10</v>
      </c>
      <c r="AR78" s="387">
        <f>100- ((AP78+AQ78)/(AC78*2))*100</f>
        <v>95</v>
      </c>
      <c r="AS78" s="388">
        <v>648</v>
      </c>
      <c r="AT78" s="172">
        <f>AJ78+AK78+AL78+AM78</f>
        <v>90.34</v>
      </c>
      <c r="AU78" s="172">
        <f>AS78-AT78</f>
        <v>557.66</v>
      </c>
      <c r="AV78" s="5"/>
      <c r="AW78" s="57">
        <f>(AC78/W78)*100</f>
        <v>83.333333333333343</v>
      </c>
      <c r="AX78" s="19" t="s">
        <v>59</v>
      </c>
      <c r="AY78" s="91">
        <f>(AK78/(AJ78+AK78))*100</f>
        <v>7.59493670886076</v>
      </c>
      <c r="AZ78" s="19">
        <f>(AN78/AJ78)*100</f>
        <v>14.849315068493151</v>
      </c>
      <c r="BA78" s="6"/>
      <c r="BB78" s="363" t="s">
        <v>97</v>
      </c>
      <c r="BC78" s="19" t="s">
        <v>76</v>
      </c>
      <c r="BD78" s="19" t="s">
        <v>76</v>
      </c>
    </row>
    <row r="79" spans="2:56" ht="15.75">
      <c r="B79" s="374" t="s">
        <v>137</v>
      </c>
      <c r="C79" s="2"/>
      <c r="D79" s="2"/>
      <c r="E79" s="6"/>
      <c r="F79" s="375"/>
      <c r="G79" s="2"/>
      <c r="H79" s="2"/>
      <c r="I79" s="2"/>
      <c r="J79" s="2"/>
      <c r="K79" s="2"/>
      <c r="L79" s="6"/>
      <c r="M79" s="375"/>
      <c r="N79" s="2"/>
      <c r="O79" s="6"/>
      <c r="P79" s="520">
        <f>D78-M78-N78-K78</f>
        <v>2</v>
      </c>
      <c r="Q79" s="6"/>
      <c r="R79" s="375"/>
      <c r="S79" s="213"/>
      <c r="T79" s="213"/>
      <c r="U79" s="23"/>
      <c r="V79" s="223"/>
      <c r="W79" s="517">
        <f>(P78-K78)*V78</f>
        <v>120</v>
      </c>
      <c r="X79" s="289"/>
      <c r="Y79" s="382"/>
      <c r="Z79" s="383"/>
      <c r="AA79" s="383"/>
      <c r="AB79" s="383"/>
      <c r="AC79" s="384"/>
      <c r="AD79" s="122"/>
      <c r="AE79" s="382"/>
      <c r="AF79" s="383"/>
      <c r="AG79" s="383"/>
      <c r="AH79" s="383"/>
      <c r="AI79" s="20"/>
      <c r="AJ79" s="436"/>
      <c r="AK79" s="386"/>
      <c r="AL79" s="378"/>
      <c r="AM79" s="378"/>
      <c r="AN79" s="378"/>
      <c r="AO79" s="289"/>
      <c r="AP79" s="347"/>
      <c r="AQ79" s="347"/>
      <c r="AR79" s="373"/>
      <c r="AS79" s="389"/>
      <c r="AT79" s="386"/>
      <c r="AU79" s="386"/>
      <c r="AV79" s="20"/>
      <c r="AW79" s="518">
        <f>((AC78+AC79)/W79)*100</f>
        <v>83.333333333333343</v>
      </c>
      <c r="AX79" s="378"/>
      <c r="AY79" s="378"/>
      <c r="AZ79" s="378"/>
      <c r="BA79" s="289"/>
      <c r="BB79" s="375"/>
      <c r="BC79" s="2"/>
      <c r="BD79" s="2"/>
    </row>
    <row r="80" spans="2:56" ht="15.75">
      <c r="B80" s="116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85"/>
      <c r="Q80" s="5"/>
      <c r="R80" s="5"/>
      <c r="S80" s="302"/>
      <c r="T80" s="302"/>
      <c r="U80" s="302"/>
      <c r="V80" s="20"/>
      <c r="W80" s="686"/>
      <c r="X80" s="20"/>
      <c r="Y80" s="122"/>
      <c r="Z80" s="122"/>
      <c r="AA80" s="122"/>
      <c r="AB80" s="122"/>
      <c r="AC80" s="211"/>
      <c r="AD80" s="122"/>
      <c r="AE80" s="122"/>
      <c r="AF80" s="122"/>
      <c r="AG80" s="122"/>
      <c r="AH80" s="122"/>
      <c r="AI80" s="20"/>
      <c r="AJ80" s="269"/>
      <c r="AK80" s="123"/>
      <c r="AL80" s="20"/>
      <c r="AM80" s="20"/>
      <c r="AN80" s="20"/>
      <c r="AO80" s="20"/>
      <c r="AP80" s="20"/>
      <c r="AQ80" s="20"/>
      <c r="AR80" s="20"/>
      <c r="AS80" s="123"/>
      <c r="AT80" s="123"/>
      <c r="AU80" s="123"/>
      <c r="AV80" s="20"/>
      <c r="AW80" s="686"/>
      <c r="AX80" s="20"/>
      <c r="AY80" s="20"/>
      <c r="AZ80" s="20"/>
      <c r="BA80" s="20"/>
      <c r="BB80" s="5"/>
      <c r="BC80" s="5"/>
      <c r="BD80" s="5"/>
    </row>
    <row r="81" spans="2:56 16384:16384" ht="15.75" thickBot="1">
      <c r="B81" s="268" t="s">
        <v>106</v>
      </c>
    </row>
    <row r="82" spans="2:56 16384:16384">
      <c r="B82" s="588" t="s">
        <v>42</v>
      </c>
      <c r="C82" s="589" t="s">
        <v>2</v>
      </c>
      <c r="D82" s="590" t="s">
        <v>2</v>
      </c>
      <c r="E82" s="591"/>
      <c r="F82" s="831" t="s">
        <v>14</v>
      </c>
      <c r="G82" s="832"/>
      <c r="H82" s="832"/>
      <c r="I82" s="832"/>
      <c r="J82" s="832"/>
      <c r="K82" s="833"/>
      <c r="L82" s="536"/>
      <c r="M82" s="834" t="s">
        <v>43</v>
      </c>
      <c r="N82" s="835"/>
      <c r="O82" s="536"/>
      <c r="P82" s="536" t="s">
        <v>12</v>
      </c>
      <c r="Q82" s="591"/>
      <c r="R82" s="536" t="s">
        <v>24</v>
      </c>
      <c r="S82" s="831" t="s">
        <v>44</v>
      </c>
      <c r="T82" s="832"/>
      <c r="U82" s="833"/>
      <c r="V82" s="536" t="s">
        <v>39</v>
      </c>
      <c r="W82" s="536" t="s">
        <v>19</v>
      </c>
      <c r="X82" s="591" t="s">
        <v>10</v>
      </c>
      <c r="Y82" s="836" t="s">
        <v>15</v>
      </c>
      <c r="Z82" s="837"/>
      <c r="AA82" s="837"/>
      <c r="AB82" s="837"/>
      <c r="AC82" s="592" t="s">
        <v>19</v>
      </c>
      <c r="AD82" s="684"/>
      <c r="AE82" s="836" t="s">
        <v>55</v>
      </c>
      <c r="AF82" s="837"/>
      <c r="AG82" s="837"/>
      <c r="AH82" s="594" t="s">
        <v>57</v>
      </c>
      <c r="AI82" s="591"/>
      <c r="AJ82" s="595" t="s">
        <v>51</v>
      </c>
      <c r="AK82" s="596"/>
      <c r="AL82" s="591"/>
      <c r="AM82" s="597"/>
      <c r="AN82" s="536" t="s">
        <v>13</v>
      </c>
      <c r="AO82" s="591"/>
      <c r="AP82" s="838" t="s">
        <v>68</v>
      </c>
      <c r="AQ82" s="839"/>
      <c r="AR82" s="840"/>
      <c r="AS82" s="838" t="s">
        <v>52</v>
      </c>
      <c r="AT82" s="839"/>
      <c r="AU82" s="840"/>
      <c r="AV82" s="591"/>
      <c r="AW82" s="536" t="s">
        <v>32</v>
      </c>
      <c r="AX82" s="536" t="s">
        <v>32</v>
      </c>
      <c r="AY82" s="536" t="s">
        <v>29</v>
      </c>
      <c r="AZ82" s="536" t="s">
        <v>29</v>
      </c>
      <c r="BA82" s="591"/>
      <c r="BB82" s="536" t="s">
        <v>32</v>
      </c>
      <c r="BC82" s="536" t="s">
        <v>10</v>
      </c>
      <c r="BD82" s="598" t="s">
        <v>10</v>
      </c>
    </row>
    <row r="83" spans="2:56 16384:16384" ht="15.75" thickBot="1">
      <c r="B83" s="599" t="s">
        <v>10</v>
      </c>
      <c r="C83" s="554" t="s">
        <v>10</v>
      </c>
      <c r="D83" s="600" t="s">
        <v>12</v>
      </c>
      <c r="E83" s="601"/>
      <c r="F83" s="602" t="s">
        <v>4</v>
      </c>
      <c r="G83" s="602" t="s">
        <v>5</v>
      </c>
      <c r="H83" s="602" t="s">
        <v>6</v>
      </c>
      <c r="I83" s="602" t="s">
        <v>7</v>
      </c>
      <c r="J83" s="602" t="s">
        <v>9</v>
      </c>
      <c r="K83" s="602" t="s">
        <v>13</v>
      </c>
      <c r="L83" s="554"/>
      <c r="M83" s="603" t="s">
        <v>12</v>
      </c>
      <c r="N83" s="604" t="s">
        <v>46</v>
      </c>
      <c r="O83" s="554"/>
      <c r="P83" s="554" t="s">
        <v>3</v>
      </c>
      <c r="Q83" s="601"/>
      <c r="R83" s="554" t="s">
        <v>23</v>
      </c>
      <c r="S83" s="605" t="s">
        <v>16</v>
      </c>
      <c r="T83" s="554" t="s">
        <v>17</v>
      </c>
      <c r="U83" s="554" t="s">
        <v>45</v>
      </c>
      <c r="V83" s="554" t="s">
        <v>63</v>
      </c>
      <c r="W83" s="554" t="s">
        <v>21</v>
      </c>
      <c r="X83" s="601" t="s">
        <v>10</v>
      </c>
      <c r="Y83" s="827" t="s">
        <v>26</v>
      </c>
      <c r="Z83" s="828"/>
      <c r="AA83" s="828"/>
      <c r="AB83" s="829"/>
      <c r="AC83" s="603" t="s">
        <v>13</v>
      </c>
      <c r="AD83" s="683"/>
      <c r="AE83" s="830" t="s">
        <v>56</v>
      </c>
      <c r="AF83" s="829"/>
      <c r="AG83" s="829"/>
      <c r="AH83" s="549" t="s">
        <v>58</v>
      </c>
      <c r="AI83" s="601"/>
      <c r="AJ83" s="607" t="s">
        <v>33</v>
      </c>
      <c r="AK83" s="608" t="s">
        <v>27</v>
      </c>
      <c r="AL83" s="607" t="s">
        <v>35</v>
      </c>
      <c r="AM83" s="607" t="s">
        <v>36</v>
      </c>
      <c r="AN83" s="554" t="s">
        <v>40</v>
      </c>
      <c r="AO83" s="601"/>
      <c r="AP83" s="609"/>
      <c r="AQ83" s="601"/>
      <c r="AR83" s="605"/>
      <c r="AS83" s="609" t="s">
        <v>50</v>
      </c>
      <c r="AT83" s="601" t="s">
        <v>485</v>
      </c>
      <c r="AU83" s="605"/>
      <c r="AV83" s="601"/>
      <c r="AW83" s="554" t="s">
        <v>19</v>
      </c>
      <c r="AX83" s="554" t="s">
        <v>19</v>
      </c>
      <c r="AY83" s="554" t="s">
        <v>37</v>
      </c>
      <c r="AZ83" s="554" t="s">
        <v>38</v>
      </c>
      <c r="BA83" s="601"/>
      <c r="BB83" s="554" t="s">
        <v>19</v>
      </c>
      <c r="BC83" s="554" t="s">
        <v>37</v>
      </c>
      <c r="BD83" s="600" t="s">
        <v>38</v>
      </c>
    </row>
    <row r="84" spans="2:56 16384:16384" ht="15" customHeight="1" thickBot="1">
      <c r="B84" s="610"/>
      <c r="C84" s="577"/>
      <c r="D84" s="611" t="s">
        <v>10</v>
      </c>
      <c r="E84" s="612"/>
      <c r="F84" s="613"/>
      <c r="G84" s="613"/>
      <c r="H84" s="613"/>
      <c r="I84" s="613" t="s">
        <v>8</v>
      </c>
      <c r="J84" s="613"/>
      <c r="K84" s="613"/>
      <c r="L84" s="577"/>
      <c r="M84" s="614" t="s">
        <v>20</v>
      </c>
      <c r="N84" s="613" t="s">
        <v>11</v>
      </c>
      <c r="O84" s="577"/>
      <c r="P84" s="577" t="s">
        <v>10</v>
      </c>
      <c r="Q84" s="612"/>
      <c r="R84" s="577"/>
      <c r="S84" s="615"/>
      <c r="T84" s="577"/>
      <c r="U84" s="577"/>
      <c r="V84" s="577" t="s">
        <v>18</v>
      </c>
      <c r="W84" s="577" t="s">
        <v>22</v>
      </c>
      <c r="X84" s="612"/>
      <c r="Y84" s="616" t="s">
        <v>16</v>
      </c>
      <c r="Z84" s="616" t="s">
        <v>17</v>
      </c>
      <c r="AA84" s="566" t="s">
        <v>25</v>
      </c>
      <c r="AB84" s="617" t="s">
        <v>28</v>
      </c>
      <c r="AC84" s="615"/>
      <c r="AD84" s="612"/>
      <c r="AE84" s="618" t="s">
        <v>16</v>
      </c>
      <c r="AF84" s="619" t="s">
        <v>17</v>
      </c>
      <c r="AG84" s="620" t="s">
        <v>28</v>
      </c>
      <c r="AH84" s="621" t="s">
        <v>28</v>
      </c>
      <c r="AI84" s="612"/>
      <c r="AJ84" s="577" t="s">
        <v>34</v>
      </c>
      <c r="AK84" s="622" t="s">
        <v>34</v>
      </c>
      <c r="AL84" s="577" t="s">
        <v>34</v>
      </c>
      <c r="AM84" s="577" t="s">
        <v>34</v>
      </c>
      <c r="AN84" s="577" t="s">
        <v>34</v>
      </c>
      <c r="AO84" s="612"/>
      <c r="AP84" s="623" t="s">
        <v>70</v>
      </c>
      <c r="AQ84" s="624" t="s">
        <v>69</v>
      </c>
      <c r="AR84" s="616" t="s">
        <v>71</v>
      </c>
      <c r="AS84" s="625" t="s">
        <v>48</v>
      </c>
      <c r="AT84" s="624" t="s">
        <v>47</v>
      </c>
      <c r="AU84" s="616" t="s">
        <v>49</v>
      </c>
      <c r="AV84" s="612"/>
      <c r="AW84" s="577" t="s">
        <v>29</v>
      </c>
      <c r="AX84" s="577" t="s">
        <v>29</v>
      </c>
      <c r="AY84" s="577"/>
      <c r="AZ84" s="577"/>
      <c r="BA84" s="612"/>
      <c r="BB84" s="626">
        <v>1</v>
      </c>
      <c r="BC84" s="627">
        <v>0</v>
      </c>
      <c r="BD84" s="611" t="s">
        <v>41</v>
      </c>
    </row>
    <row r="85" spans="2:56 16384:16384">
      <c r="F85">
        <f t="shared" ref="F85:K85" si="0">F15+F18+F21+F24+F27+F30+F33+F39+F42+F45+F51+F54+F57+F60+F63+F66+F69+F75+F78</f>
        <v>18</v>
      </c>
      <c r="G85">
        <f t="shared" si="0"/>
        <v>5.01</v>
      </c>
      <c r="H85">
        <f t="shared" si="0"/>
        <v>5</v>
      </c>
      <c r="I85">
        <f t="shared" si="0"/>
        <v>5</v>
      </c>
      <c r="J85">
        <f t="shared" si="0"/>
        <v>1.5</v>
      </c>
      <c r="K85">
        <f t="shared" si="0"/>
        <v>34.510000000000005</v>
      </c>
      <c r="M85">
        <f>M15+M18+M21+M24+M27+M30+M33+M39+M42+M45+M51+M54+M57+M60+M63+M66+M69+M75+M78</f>
        <v>5</v>
      </c>
      <c r="N85">
        <f>N15+N18+N21+N24+N27+N30+N33+N39+N42+N45+N51+N54+N57+N60+N63+N66+N69+N75+N78</f>
        <v>11.5</v>
      </c>
      <c r="P85">
        <f>P16+P19+P22+P25+P28+P31+P34+P40+P43+P46+P52+P55+P58+P61+P64+P67+P70+P76+P79</f>
        <v>107.99</v>
      </c>
      <c r="W85">
        <f>W16+W19+W22+W25+W28+W31+W34+W40+W43+W46+W52+W55+W58+W61+W64+W67+W70+W76+W79</f>
        <v>8224.25</v>
      </c>
      <c r="AC85">
        <f>AC15+AC18+AC21+AC24+AC27+AC30+AC33+AC39+AC42+AC45+AC51+AC54+AC57+AC60+AC63+AC66+AC69+AC75+AC78</f>
        <v>7856</v>
      </c>
      <c r="AH85">
        <f>AH15+AH18+AH21+AH24+AH27+AH30+AH33+AH39+AH42+AH45+AH51+AH54+AH57+AH60+AH63+AH66+AH69+AH75+AH78</f>
        <v>297</v>
      </c>
      <c r="AJ85">
        <f>AJ15+AJ18+AJ21+AJ24+AJ27+AJ30+AJ33+AJ39+AJ42+AJ45+AJ51+AJ54+AJ57+AJ60+AJ63+AJ66+AJ69+AJ75+AJ78</f>
        <v>2143.6979999999999</v>
      </c>
      <c r="AK85">
        <f>AK15+AK18+AK21+AK24+AK27+AK30+AK33+AK39+AK42+AK45+AK51+AK54+AK57+AK60+AK63+AK66+AK69+AK75+AK78</f>
        <v>97.757999999999996</v>
      </c>
      <c r="AL85">
        <f>AL15+AL18+AL21+AL24+AL27+AL30+AL33+AL39+AL42+AL45+AL51+AL54+AL57+AL60+AL63+AL66+AL69+AL75+AL78</f>
        <v>92.393000000000001</v>
      </c>
      <c r="AM85">
        <f>AM15+AM18+AM21+AM24+AM27+AM30+AM33+AM39+AM42+AM45+AM51+AM54+AM57+AM60+AM63+AM66+AM69+AM75+AM78</f>
        <v>15.73</v>
      </c>
      <c r="AN85">
        <f>AN15+AN18+AN21+AN24+AN27+AN30+AN33+AN39+AN42+AN45+AN51+AN54+AN57+AN60+AN63+AN66+AN69+AN75+AN78</f>
        <v>113.48800000000001</v>
      </c>
      <c r="XFD85">
        <f>XFD15+XFD18+XFD21+XFD24+XFD27+XFD30+XFD33+XFD39+XFD42+XFD45+XFD51+XFD54+XFD57+XFD60+XFD63+XFD66+XFD69+XFD75+XFD78</f>
        <v>0</v>
      </c>
    </row>
  </sheetData>
  <mergeCells count="48">
    <mergeCell ref="AP72:AR72"/>
    <mergeCell ref="AS72:AU72"/>
    <mergeCell ref="Y73:AB73"/>
    <mergeCell ref="AE73:AG73"/>
    <mergeCell ref="F72:K72"/>
    <mergeCell ref="M72:N72"/>
    <mergeCell ref="S72:U72"/>
    <mergeCell ref="Y72:AB72"/>
    <mergeCell ref="AE72:AG72"/>
    <mergeCell ref="AP48:AR48"/>
    <mergeCell ref="AS48:AU48"/>
    <mergeCell ref="Y49:AB49"/>
    <mergeCell ref="AE49:AG49"/>
    <mergeCell ref="F48:K48"/>
    <mergeCell ref="M48:N48"/>
    <mergeCell ref="S48:U48"/>
    <mergeCell ref="Y48:AB48"/>
    <mergeCell ref="AE48:AG48"/>
    <mergeCell ref="AP36:AR36"/>
    <mergeCell ref="AS36:AU36"/>
    <mergeCell ref="Y37:AB37"/>
    <mergeCell ref="AE37:AG37"/>
    <mergeCell ref="F36:K36"/>
    <mergeCell ref="M36:N36"/>
    <mergeCell ref="S36:U36"/>
    <mergeCell ref="Y36:AB36"/>
    <mergeCell ref="AE36:AG36"/>
    <mergeCell ref="I2:AN5"/>
    <mergeCell ref="AS2:AZ5"/>
    <mergeCell ref="BB8:BD8"/>
    <mergeCell ref="AS12:AU12"/>
    <mergeCell ref="Y13:AB13"/>
    <mergeCell ref="AE13:AG13"/>
    <mergeCell ref="F12:K12"/>
    <mergeCell ref="M12:N12"/>
    <mergeCell ref="S12:U12"/>
    <mergeCell ref="Y12:AB12"/>
    <mergeCell ref="AE12:AG12"/>
    <mergeCell ref="AP12:AR12"/>
    <mergeCell ref="AP82:AR82"/>
    <mergeCell ref="AS82:AU82"/>
    <mergeCell ref="Y83:AB83"/>
    <mergeCell ref="AE83:AG83"/>
    <mergeCell ref="F82:K82"/>
    <mergeCell ref="M82:N82"/>
    <mergeCell ref="S82:U82"/>
    <mergeCell ref="Y82:AB82"/>
    <mergeCell ref="AE82:AG82"/>
  </mergeCells>
  <conditionalFormatting sqref="BB7:BD7 BB15:BD16 BB18:BD19 BB21:BD22 BB24:BD25 BB27:BD28 BB30:BD31 BB33:BD34 BB39:BD40 BB42:BD43 BB45:BD46 BB51:BD52">
    <cfRule type="containsText" dxfId="117" priority="45" operator="containsText" text="Si">
      <formula>NOT(ISERROR(SEARCH("Si",BB7)))</formula>
    </cfRule>
    <cfRule type="containsText" dxfId="116" priority="46" operator="containsText" text="No">
      <formula>NOT(ISERROR(SEARCH("No",BB7)))</formula>
    </cfRule>
  </conditionalFormatting>
  <conditionalFormatting sqref="BB54:BD55">
    <cfRule type="containsText" dxfId="115" priority="15" operator="containsText" text="Si">
      <formula>NOT(ISERROR(SEARCH("Si",BB54)))</formula>
    </cfRule>
    <cfRule type="containsText" dxfId="114" priority="16" operator="containsText" text="No">
      <formula>NOT(ISERROR(SEARCH("No",BB54)))</formula>
    </cfRule>
  </conditionalFormatting>
  <conditionalFormatting sqref="BB57:BD58">
    <cfRule type="containsText" dxfId="113" priority="13" operator="containsText" text="Si">
      <formula>NOT(ISERROR(SEARCH("Si",BB57)))</formula>
    </cfRule>
    <cfRule type="containsText" dxfId="112" priority="14" operator="containsText" text="No">
      <formula>NOT(ISERROR(SEARCH("No",BB57)))</formula>
    </cfRule>
  </conditionalFormatting>
  <conditionalFormatting sqref="BB60:BD61">
    <cfRule type="containsText" dxfId="111" priority="11" operator="containsText" text="Si">
      <formula>NOT(ISERROR(SEARCH("Si",BB60)))</formula>
    </cfRule>
    <cfRule type="containsText" dxfId="110" priority="12" operator="containsText" text="No">
      <formula>NOT(ISERROR(SEARCH("No",BB60)))</formula>
    </cfRule>
  </conditionalFormatting>
  <conditionalFormatting sqref="BB63:BD64">
    <cfRule type="containsText" dxfId="109" priority="9" operator="containsText" text="Si">
      <formula>NOT(ISERROR(SEARCH("Si",BB63)))</formula>
    </cfRule>
    <cfRule type="containsText" dxfId="108" priority="10" operator="containsText" text="No">
      <formula>NOT(ISERROR(SEARCH("No",BB63)))</formula>
    </cfRule>
  </conditionalFormatting>
  <conditionalFormatting sqref="BB66:BD67">
    <cfRule type="containsText" dxfId="107" priority="7" operator="containsText" text="Si">
      <formula>NOT(ISERROR(SEARCH("Si",BB66)))</formula>
    </cfRule>
    <cfRule type="containsText" dxfId="106" priority="8" operator="containsText" text="No">
      <formula>NOT(ISERROR(SEARCH("No",BB66)))</formula>
    </cfRule>
  </conditionalFormatting>
  <conditionalFormatting sqref="BB69:BD70">
    <cfRule type="containsText" dxfId="105" priority="5" operator="containsText" text="Si">
      <formula>NOT(ISERROR(SEARCH("Si",BB69)))</formula>
    </cfRule>
    <cfRule type="containsText" dxfId="104" priority="6" operator="containsText" text="No">
      <formula>NOT(ISERROR(SEARCH("No",BB69)))</formula>
    </cfRule>
  </conditionalFormatting>
  <conditionalFormatting sqref="BB75:BD76">
    <cfRule type="containsText" dxfId="103" priority="3" operator="containsText" text="Si">
      <formula>NOT(ISERROR(SEARCH("Si",BB75)))</formula>
    </cfRule>
    <cfRule type="containsText" dxfId="102" priority="4" operator="containsText" text="No">
      <formula>NOT(ISERROR(SEARCH("No",BB75)))</formula>
    </cfRule>
  </conditionalFormatting>
  <conditionalFormatting sqref="BB78:BD80">
    <cfRule type="containsText" dxfId="101" priority="1" operator="containsText" text="Si">
      <formula>NOT(ISERROR(SEARCH("Si",BB78)))</formula>
    </cfRule>
    <cfRule type="containsText" dxfId="100" priority="2" operator="containsText" text="No">
      <formula>NOT(ISERROR(SEARCH("No",BB78)))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37889" r:id="rId3"/>
  </oleObjects>
</worksheet>
</file>

<file path=xl/worksheets/sheet16.xml><?xml version="1.0" encoding="utf-8"?>
<worksheet xmlns="http://schemas.openxmlformats.org/spreadsheetml/2006/main" xmlns:r="http://schemas.openxmlformats.org/officeDocument/2006/relationships">
  <dimension ref="A1:BD120"/>
  <sheetViews>
    <sheetView topLeftCell="A91" zoomScale="85" zoomScaleNormal="85" workbookViewId="0">
      <selection activeCell="AC113" sqref="AC113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6" width="6.85546875" customWidth="1"/>
    <col min="47" max="47" width="7.7109375" customWidth="1"/>
    <col min="48" max="48" width="1" customWidth="1"/>
    <col min="49" max="50" width="4.7109375" customWidth="1"/>
    <col min="51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342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10" spans="1:56" ht="15.75" thickBot="1"/>
    <row r="11" spans="1:56">
      <c r="B11" s="57" t="s">
        <v>42</v>
      </c>
      <c r="C11" s="58" t="s">
        <v>2</v>
      </c>
      <c r="D11" s="59" t="s">
        <v>2</v>
      </c>
      <c r="E11" s="136"/>
      <c r="F11" s="718" t="s">
        <v>14</v>
      </c>
      <c r="G11" s="719"/>
      <c r="H11" s="719"/>
      <c r="I11" s="719"/>
      <c r="J11" s="719"/>
      <c r="K11" s="720"/>
      <c r="L11" s="19"/>
      <c r="M11" s="721" t="s">
        <v>43</v>
      </c>
      <c r="N11" s="722"/>
      <c r="O11" s="19"/>
      <c r="P11" s="91" t="s">
        <v>12</v>
      </c>
      <c r="Q11" s="136"/>
      <c r="R11" s="91" t="s">
        <v>24</v>
      </c>
      <c r="S11" s="718" t="s">
        <v>44</v>
      </c>
      <c r="T11" s="719"/>
      <c r="U11" s="720"/>
      <c r="V11" s="91" t="s">
        <v>39</v>
      </c>
      <c r="W11" s="137" t="s">
        <v>19</v>
      </c>
      <c r="X11" s="136" t="s">
        <v>10</v>
      </c>
      <c r="Y11" s="723" t="s">
        <v>15</v>
      </c>
      <c r="Z11" s="724"/>
      <c r="AA11" s="724"/>
      <c r="AB11" s="724"/>
      <c r="AC11" s="138" t="s">
        <v>19</v>
      </c>
      <c r="AD11" s="139"/>
      <c r="AE11" s="725" t="s">
        <v>55</v>
      </c>
      <c r="AF11" s="726"/>
      <c r="AG11" s="726"/>
      <c r="AH11" s="140" t="s">
        <v>57</v>
      </c>
      <c r="AI11" s="136"/>
      <c r="AJ11" s="141" t="s">
        <v>51</v>
      </c>
      <c r="AK11" s="142"/>
      <c r="AL11" s="143"/>
      <c r="AM11" s="144"/>
      <c r="AN11" s="91" t="s">
        <v>13</v>
      </c>
      <c r="AO11" s="136"/>
      <c r="AP11" s="743" t="s">
        <v>68</v>
      </c>
      <c r="AQ11" s="744"/>
      <c r="AR11" s="745"/>
      <c r="AS11" s="743" t="s">
        <v>52</v>
      </c>
      <c r="AT11" s="744"/>
      <c r="AU11" s="745"/>
      <c r="AV11" s="136"/>
      <c r="AW11" s="145" t="s">
        <v>32</v>
      </c>
      <c r="AX11" s="137" t="s">
        <v>32</v>
      </c>
      <c r="AY11" s="91" t="s">
        <v>29</v>
      </c>
      <c r="AZ11" s="91" t="s">
        <v>29</v>
      </c>
      <c r="BA11" s="136"/>
      <c r="BB11" s="19" t="s">
        <v>32</v>
      </c>
      <c r="BC11" s="19" t="s">
        <v>10</v>
      </c>
      <c r="BD11" s="146" t="s">
        <v>10</v>
      </c>
    </row>
    <row r="12" spans="1:56" ht="15.75" thickBot="1">
      <c r="B12" s="60" t="s">
        <v>10</v>
      </c>
      <c r="C12" s="49" t="s">
        <v>10</v>
      </c>
      <c r="D12" s="61" t="s">
        <v>12</v>
      </c>
      <c r="E12" s="5"/>
      <c r="F12" s="65" t="s">
        <v>4</v>
      </c>
      <c r="G12" s="65" t="s">
        <v>5</v>
      </c>
      <c r="H12" s="65" t="s">
        <v>6</v>
      </c>
      <c r="I12" s="65" t="s">
        <v>7</v>
      </c>
      <c r="J12" s="65" t="s">
        <v>9</v>
      </c>
      <c r="K12" s="65" t="s">
        <v>13</v>
      </c>
      <c r="L12" s="4"/>
      <c r="M12" s="67" t="s">
        <v>12</v>
      </c>
      <c r="N12" s="68" t="s">
        <v>46</v>
      </c>
      <c r="O12" s="3"/>
      <c r="P12" s="49" t="s">
        <v>3</v>
      </c>
      <c r="Q12" s="5"/>
      <c r="R12" s="49" t="s">
        <v>23</v>
      </c>
      <c r="S12" s="53" t="s">
        <v>16</v>
      </c>
      <c r="T12" s="49" t="s">
        <v>17</v>
      </c>
      <c r="U12" s="49" t="s">
        <v>45</v>
      </c>
      <c r="V12" s="49" t="s">
        <v>63</v>
      </c>
      <c r="W12" s="72" t="s">
        <v>21</v>
      </c>
      <c r="X12" s="5" t="s">
        <v>10</v>
      </c>
      <c r="Y12" s="713" t="s">
        <v>26</v>
      </c>
      <c r="Z12" s="714"/>
      <c r="AA12" s="714"/>
      <c r="AB12" s="715"/>
      <c r="AC12" s="39" t="s">
        <v>13</v>
      </c>
      <c r="AD12" s="8"/>
      <c r="AE12" s="716" t="s">
        <v>56</v>
      </c>
      <c r="AF12" s="717"/>
      <c r="AG12" s="717"/>
      <c r="AH12" s="82" t="s">
        <v>58</v>
      </c>
      <c r="AI12" s="5"/>
      <c r="AJ12" s="48" t="s">
        <v>33</v>
      </c>
      <c r="AK12" s="85" t="s">
        <v>27</v>
      </c>
      <c r="AL12" s="48" t="s">
        <v>35</v>
      </c>
      <c r="AM12" s="48" t="s">
        <v>36</v>
      </c>
      <c r="AN12" s="49" t="s">
        <v>40</v>
      </c>
      <c r="AO12" s="20"/>
      <c r="AP12" s="51"/>
      <c r="AQ12" s="52"/>
      <c r="AR12" s="53"/>
      <c r="AS12" s="51" t="s">
        <v>50</v>
      </c>
      <c r="AT12" s="336" t="s">
        <v>460</v>
      </c>
      <c r="AU12" s="53"/>
      <c r="AV12" s="5"/>
      <c r="AW12" s="76" t="s">
        <v>19</v>
      </c>
      <c r="AX12" s="72" t="s">
        <v>19</v>
      </c>
      <c r="AY12" s="49" t="s">
        <v>37</v>
      </c>
      <c r="AZ12" s="49" t="s">
        <v>38</v>
      </c>
      <c r="BA12" s="5"/>
      <c r="BB12" s="4" t="s">
        <v>19</v>
      </c>
      <c r="BC12" s="4" t="s">
        <v>37</v>
      </c>
      <c r="BD12" s="147" t="s">
        <v>38</v>
      </c>
    </row>
    <row r="13" spans="1:56" ht="15" customHeight="1" thickBot="1">
      <c r="B13" s="62"/>
      <c r="C13" s="63"/>
      <c r="D13" s="64" t="s">
        <v>10</v>
      </c>
      <c r="E13" s="111"/>
      <c r="F13" s="148"/>
      <c r="G13" s="148"/>
      <c r="H13" s="148"/>
      <c r="I13" s="148" t="s">
        <v>8</v>
      </c>
      <c r="J13" s="148"/>
      <c r="K13" s="148"/>
      <c r="L13" s="16"/>
      <c r="M13" s="104" t="s">
        <v>20</v>
      </c>
      <c r="N13" s="148" t="s">
        <v>11</v>
      </c>
      <c r="O13" s="16"/>
      <c r="P13" s="63" t="s">
        <v>10</v>
      </c>
      <c r="Q13" s="111"/>
      <c r="R13" s="63"/>
      <c r="S13" s="149"/>
      <c r="T13" s="63"/>
      <c r="U13" s="63"/>
      <c r="V13" s="63" t="s">
        <v>18</v>
      </c>
      <c r="W13" s="150" t="s">
        <v>22</v>
      </c>
      <c r="X13" s="111"/>
      <c r="Y13" s="151" t="s">
        <v>16</v>
      </c>
      <c r="Z13" s="151" t="s">
        <v>17</v>
      </c>
      <c r="AA13" s="152" t="s">
        <v>25</v>
      </c>
      <c r="AB13" s="79" t="s">
        <v>28</v>
      </c>
      <c r="AC13" s="153"/>
      <c r="AD13" s="111"/>
      <c r="AE13" s="154" t="s">
        <v>16</v>
      </c>
      <c r="AF13" s="155" t="s">
        <v>17</v>
      </c>
      <c r="AG13" s="80" t="s">
        <v>28</v>
      </c>
      <c r="AH13" s="81" t="s">
        <v>28</v>
      </c>
      <c r="AI13" s="156"/>
      <c r="AJ13" s="63" t="s">
        <v>34</v>
      </c>
      <c r="AK13" s="157" t="s">
        <v>34</v>
      </c>
      <c r="AL13" s="63" t="s">
        <v>34</v>
      </c>
      <c r="AM13" s="63" t="s">
        <v>34</v>
      </c>
      <c r="AN13" s="63" t="s">
        <v>34</v>
      </c>
      <c r="AO13" s="111"/>
      <c r="AP13" s="158" t="s">
        <v>70</v>
      </c>
      <c r="AQ13" s="159" t="s">
        <v>69</v>
      </c>
      <c r="AR13" s="160" t="s">
        <v>71</v>
      </c>
      <c r="AS13" s="161" t="s">
        <v>48</v>
      </c>
      <c r="AT13" s="159" t="s">
        <v>47</v>
      </c>
      <c r="AU13" s="160" t="s">
        <v>49</v>
      </c>
      <c r="AV13" s="111"/>
      <c r="AW13" s="162" t="s">
        <v>29</v>
      </c>
      <c r="AX13" s="150" t="s">
        <v>29</v>
      </c>
      <c r="AY13" s="63"/>
      <c r="AZ13" s="63"/>
      <c r="BA13" s="111"/>
      <c r="BB13" s="163">
        <v>1</v>
      </c>
      <c r="BC13" s="164">
        <v>0</v>
      </c>
      <c r="BD13" s="115" t="s">
        <v>41</v>
      </c>
    </row>
    <row r="14" spans="1:56" ht="16.5" thickBot="1">
      <c r="B14" s="17">
        <v>41458</v>
      </c>
      <c r="C14" s="15" t="s">
        <v>0</v>
      </c>
      <c r="D14" s="19">
        <v>8</v>
      </c>
      <c r="E14" s="6"/>
      <c r="F14" s="363">
        <v>0</v>
      </c>
      <c r="G14" s="19">
        <v>0</v>
      </c>
      <c r="H14" s="19">
        <v>0</v>
      </c>
      <c r="I14" s="19">
        <v>0</v>
      </c>
      <c r="J14" s="19">
        <v>0</v>
      </c>
      <c r="K14" s="19">
        <f>SUM(F14:J14)</f>
        <v>0</v>
      </c>
      <c r="L14" s="6"/>
      <c r="M14" s="363">
        <v>0</v>
      </c>
      <c r="N14" s="19">
        <v>1</v>
      </c>
      <c r="O14" s="6"/>
      <c r="P14" s="376">
        <f>D14-(M14+N14)</f>
        <v>7</v>
      </c>
      <c r="Q14" s="6"/>
      <c r="R14" s="375" t="s">
        <v>463</v>
      </c>
      <c r="S14" s="213">
        <v>0.128</v>
      </c>
      <c r="T14" s="213">
        <v>0.127</v>
      </c>
      <c r="U14" s="23">
        <f>S14+T14</f>
        <v>0.255</v>
      </c>
      <c r="V14" s="223">
        <v>80</v>
      </c>
      <c r="W14" s="91">
        <f>P14*V14</f>
        <v>560</v>
      </c>
      <c r="X14" s="6"/>
      <c r="Y14" s="379">
        <v>596</v>
      </c>
      <c r="Z14" s="380">
        <v>596</v>
      </c>
      <c r="AA14" s="380">
        <v>0</v>
      </c>
      <c r="AB14" s="380"/>
      <c r="AC14" s="381">
        <v>596</v>
      </c>
      <c r="AD14" s="197"/>
      <c r="AE14" s="379">
        <v>11</v>
      </c>
      <c r="AF14" s="380">
        <v>12</v>
      </c>
      <c r="AG14" s="380">
        <v>0</v>
      </c>
      <c r="AH14" s="380">
        <v>11</v>
      </c>
      <c r="AI14" s="5"/>
      <c r="AJ14" s="57">
        <f>AC14*U14</f>
        <v>151.97999999999999</v>
      </c>
      <c r="AK14" s="171">
        <v>3</v>
      </c>
      <c r="AL14" s="19">
        <v>2</v>
      </c>
      <c r="AM14" s="19">
        <v>0</v>
      </c>
      <c r="AN14" s="91">
        <f>AK14+AM14</f>
        <v>3</v>
      </c>
      <c r="AO14" s="338" t="e">
        <f>#REF!</f>
        <v>#REF!</v>
      </c>
      <c r="AP14" s="11">
        <v>0</v>
      </c>
      <c r="AQ14" s="11">
        <v>10</v>
      </c>
      <c r="AR14" s="387">
        <f>100- ((AP14+AQ14)/(AC14*2))*100</f>
        <v>99.161073825503351</v>
      </c>
      <c r="AS14" s="388">
        <v>207.08</v>
      </c>
      <c r="AT14" s="172">
        <f>AJ14+AK14+AL14+AM14</f>
        <v>156.97999999999999</v>
      </c>
      <c r="AU14" s="172">
        <f>AS14-AT14</f>
        <v>50.100000000000023</v>
      </c>
      <c r="AV14" s="5"/>
      <c r="AW14" s="57">
        <f>(AC14/W14)*100</f>
        <v>106.42857142857143</v>
      </c>
      <c r="AX14" s="19" t="s">
        <v>59</v>
      </c>
      <c r="AY14" s="91">
        <f>(AK14/(AJ14+AK14))*100</f>
        <v>1.9357336430507164</v>
      </c>
      <c r="AZ14" s="19">
        <f>(AN14/AJ14)*100</f>
        <v>1.9739439399921046</v>
      </c>
      <c r="BA14" s="6"/>
      <c r="BB14" s="363" t="s">
        <v>114</v>
      </c>
      <c r="BC14" s="19" t="s">
        <v>76</v>
      </c>
      <c r="BD14" s="19" t="s">
        <v>97</v>
      </c>
    </row>
    <row r="15" spans="1:56" ht="15.75">
      <c r="B15" s="374" t="s">
        <v>134</v>
      </c>
      <c r="C15" s="2"/>
      <c r="D15" s="2"/>
      <c r="E15" s="6"/>
      <c r="F15" s="375"/>
      <c r="G15" s="2"/>
      <c r="H15" s="2"/>
      <c r="I15" s="2"/>
      <c r="J15" s="2"/>
      <c r="K15" s="2"/>
      <c r="L15" s="6"/>
      <c r="M15" s="375"/>
      <c r="N15" s="2">
        <v>0</v>
      </c>
      <c r="O15" s="6"/>
      <c r="P15" s="520">
        <f>D14-M14-N14-K14</f>
        <v>7</v>
      </c>
      <c r="Q15" s="6"/>
      <c r="R15" s="375"/>
      <c r="S15" s="213"/>
      <c r="T15" s="213"/>
      <c r="U15" s="23"/>
      <c r="V15" s="223"/>
      <c r="W15" s="517">
        <f>(P14-K14)*V14</f>
        <v>560</v>
      </c>
      <c r="X15" s="289"/>
      <c r="Y15" s="382"/>
      <c r="Z15" s="383"/>
      <c r="AA15" s="383"/>
      <c r="AB15" s="383"/>
      <c r="AC15" s="384"/>
      <c r="AD15" s="122"/>
      <c r="AE15" s="382"/>
      <c r="AF15" s="383"/>
      <c r="AG15" s="383"/>
      <c r="AH15" s="383"/>
      <c r="AI15" s="20"/>
      <c r="AJ15" s="436"/>
      <c r="AK15" s="386"/>
      <c r="AL15" s="378"/>
      <c r="AM15" s="378"/>
      <c r="AN15" s="378"/>
      <c r="AO15" s="289"/>
      <c r="AP15" s="347"/>
      <c r="AQ15" s="347"/>
      <c r="AR15" s="373"/>
      <c r="AS15" s="389"/>
      <c r="AT15" s="386"/>
      <c r="AU15" s="386"/>
      <c r="AV15" s="20"/>
      <c r="AW15" s="518">
        <f>((AC14+AC15)/W15)*100</f>
        <v>106.42857142857143</v>
      </c>
      <c r="AX15" s="378"/>
      <c r="AY15" s="378"/>
      <c r="AZ15" s="378"/>
      <c r="BA15" s="289"/>
      <c r="BB15" s="375"/>
      <c r="BC15" s="2"/>
      <c r="BD15" s="2"/>
    </row>
    <row r="16" spans="1:56" ht="15.75" thickBot="1"/>
    <row r="17" spans="2:56" ht="16.5" thickBot="1">
      <c r="B17" s="17">
        <v>41459</v>
      </c>
      <c r="C17" s="15" t="s">
        <v>0</v>
      </c>
      <c r="D17" s="19">
        <v>8</v>
      </c>
      <c r="E17" s="6"/>
      <c r="F17" s="363">
        <v>0</v>
      </c>
      <c r="G17" s="19">
        <v>0</v>
      </c>
      <c r="H17" s="19">
        <v>0</v>
      </c>
      <c r="I17" s="19">
        <v>0</v>
      </c>
      <c r="J17" s="19">
        <v>2</v>
      </c>
      <c r="K17" s="19">
        <f>SUM(F17:J17)</f>
        <v>2</v>
      </c>
      <c r="L17" s="6"/>
      <c r="M17" s="363">
        <v>0</v>
      </c>
      <c r="N17" s="19">
        <v>0</v>
      </c>
      <c r="O17" s="6"/>
      <c r="P17" s="376">
        <f>D17-(M17+N17)</f>
        <v>8</v>
      </c>
      <c r="Q17" s="6"/>
      <c r="R17" s="375" t="s">
        <v>463</v>
      </c>
      <c r="S17" s="213">
        <v>0.126</v>
      </c>
      <c r="T17" s="213">
        <v>0.126</v>
      </c>
      <c r="U17" s="23">
        <f>S17+T17</f>
        <v>0.252</v>
      </c>
      <c r="V17" s="223">
        <v>80</v>
      </c>
      <c r="W17" s="91">
        <f>P17*V17</f>
        <v>640</v>
      </c>
      <c r="X17" s="6"/>
      <c r="Y17" s="379">
        <v>484</v>
      </c>
      <c r="Z17" s="380">
        <v>484</v>
      </c>
      <c r="AA17" s="380">
        <v>0</v>
      </c>
      <c r="AB17" s="380"/>
      <c r="AC17" s="381">
        <v>484</v>
      </c>
      <c r="AD17" s="197"/>
      <c r="AE17" s="379">
        <v>11</v>
      </c>
      <c r="AF17" s="380">
        <v>12</v>
      </c>
      <c r="AG17" s="380">
        <v>0</v>
      </c>
      <c r="AH17" s="380">
        <v>11</v>
      </c>
      <c r="AI17" s="5"/>
      <c r="AJ17" s="57">
        <f>AC17*U17</f>
        <v>121.968</v>
      </c>
      <c r="AK17" s="171">
        <v>3</v>
      </c>
      <c r="AL17" s="19">
        <v>6</v>
      </c>
      <c r="AM17" s="19">
        <v>0</v>
      </c>
      <c r="AN17" s="91">
        <f>AK17+AM17</f>
        <v>3</v>
      </c>
      <c r="AO17" s="338" t="e">
        <f>#REF!</f>
        <v>#REF!</v>
      </c>
      <c r="AP17" s="11">
        <v>0</v>
      </c>
      <c r="AQ17" s="11">
        <v>10</v>
      </c>
      <c r="AR17" s="387">
        <f>100- ((AP17+AQ17)/(AC17*2))*100</f>
        <v>98.966942148760324</v>
      </c>
      <c r="AS17" s="388">
        <f>AU14</f>
        <v>50.100000000000023</v>
      </c>
      <c r="AT17" s="172">
        <f>AJ17+AK17+AL17+AM17</f>
        <v>130.96800000000002</v>
      </c>
      <c r="AU17" s="172">
        <f>AS17-AT17</f>
        <v>-80.867999999999995</v>
      </c>
      <c r="AV17" s="5"/>
      <c r="AW17" s="57">
        <f>(AC17/W17)*100</f>
        <v>75.625</v>
      </c>
      <c r="AX17" s="19" t="s">
        <v>59</v>
      </c>
      <c r="AY17" s="91">
        <f>(AK17/(AJ17+AK17))*100</f>
        <v>2.4006145573266755</v>
      </c>
      <c r="AZ17" s="19">
        <f>(AN17/AJ17)*100</f>
        <v>2.4596615505706412</v>
      </c>
      <c r="BA17" s="6"/>
      <c r="BB17" s="363" t="s">
        <v>75</v>
      </c>
      <c r="BC17" s="19" t="s">
        <v>76</v>
      </c>
      <c r="BD17" s="19" t="s">
        <v>97</v>
      </c>
    </row>
    <row r="18" spans="2:56" ht="15.75">
      <c r="B18" s="374" t="s">
        <v>137</v>
      </c>
      <c r="C18" s="2"/>
      <c r="D18" s="2"/>
      <c r="E18" s="6"/>
      <c r="F18" s="375"/>
      <c r="G18" s="2"/>
      <c r="H18" s="2"/>
      <c r="I18" s="2"/>
      <c r="J18" s="2"/>
      <c r="K18" s="2"/>
      <c r="L18" s="6"/>
      <c r="M18" s="375"/>
      <c r="N18" s="2">
        <v>0</v>
      </c>
      <c r="O18" s="6"/>
      <c r="P18" s="520">
        <f>D17-M17-N17-K17</f>
        <v>6</v>
      </c>
      <c r="Q18" s="6"/>
      <c r="R18" s="375"/>
      <c r="S18" s="213"/>
      <c r="T18" s="213"/>
      <c r="U18" s="23"/>
      <c r="V18" s="223"/>
      <c r="W18" s="517">
        <f>(P17-K17)*V17</f>
        <v>480</v>
      </c>
      <c r="X18" s="289"/>
      <c r="Y18" s="382"/>
      <c r="Z18" s="383"/>
      <c r="AA18" s="383"/>
      <c r="AB18" s="383"/>
      <c r="AC18" s="384"/>
      <c r="AD18" s="122"/>
      <c r="AE18" s="382"/>
      <c r="AF18" s="383"/>
      <c r="AG18" s="383"/>
      <c r="AH18" s="383"/>
      <c r="AI18" s="20"/>
      <c r="AJ18" s="436"/>
      <c r="AK18" s="386"/>
      <c r="AL18" s="378"/>
      <c r="AM18" s="378"/>
      <c r="AN18" s="378"/>
      <c r="AO18" s="289"/>
      <c r="AP18" s="347"/>
      <c r="AQ18" s="347"/>
      <c r="AR18" s="373"/>
      <c r="AS18" s="389"/>
      <c r="AT18" s="386"/>
      <c r="AU18" s="386"/>
      <c r="AV18" s="20"/>
      <c r="AW18" s="518">
        <f>((AC17+AC18)/W18)*100</f>
        <v>100.83333333333333</v>
      </c>
      <c r="AX18" s="378"/>
      <c r="AY18" s="378"/>
      <c r="AZ18" s="378"/>
      <c r="BA18" s="289"/>
      <c r="BB18" s="375"/>
      <c r="BC18" s="2"/>
      <c r="BD18" s="2"/>
    </row>
    <row r="19" spans="2:56" ht="15.75" thickBot="1"/>
    <row r="20" spans="2:56" ht="16.5" thickBot="1">
      <c r="B20" s="17">
        <v>41460</v>
      </c>
      <c r="C20" s="15" t="s">
        <v>0</v>
      </c>
      <c r="D20" s="19">
        <v>8</v>
      </c>
      <c r="E20" s="6"/>
      <c r="F20" s="363">
        <v>0</v>
      </c>
      <c r="G20" s="19">
        <v>0</v>
      </c>
      <c r="H20" s="19">
        <v>0</v>
      </c>
      <c r="I20" s="19">
        <v>0</v>
      </c>
      <c r="J20" s="19">
        <v>7</v>
      </c>
      <c r="K20" s="19">
        <f>SUM(F20:J20)</f>
        <v>7</v>
      </c>
      <c r="L20" s="6"/>
      <c r="M20" s="363">
        <v>0</v>
      </c>
      <c r="N20" s="19">
        <v>0</v>
      </c>
      <c r="O20" s="6"/>
      <c r="P20" s="376">
        <f>D20-(M20+N20)</f>
        <v>8</v>
      </c>
      <c r="Q20" s="6"/>
      <c r="R20" s="375" t="s">
        <v>463</v>
      </c>
      <c r="S20" s="213">
        <v>0.126</v>
      </c>
      <c r="T20" s="213">
        <v>0.126</v>
      </c>
      <c r="U20" s="23">
        <f>S20+T20</f>
        <v>0.252</v>
      </c>
      <c r="V20" s="223">
        <v>80</v>
      </c>
      <c r="W20" s="91">
        <f>P20*V20</f>
        <v>640</v>
      </c>
      <c r="X20" s="6"/>
      <c r="Y20" s="379">
        <v>64</v>
      </c>
      <c r="Z20" s="380">
        <v>64</v>
      </c>
      <c r="AA20" s="380">
        <v>0</v>
      </c>
      <c r="AB20" s="380"/>
      <c r="AC20" s="381">
        <v>64</v>
      </c>
      <c r="AD20" s="197"/>
      <c r="AE20" s="379">
        <v>0</v>
      </c>
      <c r="AF20" s="380">
        <v>0</v>
      </c>
      <c r="AG20" s="380">
        <v>0</v>
      </c>
      <c r="AH20" s="380">
        <v>0</v>
      </c>
      <c r="AI20" s="5"/>
      <c r="AJ20" s="57">
        <f>AC20*U20</f>
        <v>16.128</v>
      </c>
      <c r="AK20" s="171">
        <v>0</v>
      </c>
      <c r="AL20" s="19">
        <v>0.96</v>
      </c>
      <c r="AM20" s="19">
        <v>0</v>
      </c>
      <c r="AN20" s="91">
        <f>AK20+AM20</f>
        <v>0</v>
      </c>
      <c r="AO20" s="338" t="e">
        <f>#REF!</f>
        <v>#REF!</v>
      </c>
      <c r="AP20" s="11">
        <v>0</v>
      </c>
      <c r="AQ20" s="11">
        <v>10</v>
      </c>
      <c r="AR20" s="387">
        <f>100- ((AP20+AQ20)/(AC20*2))*100</f>
        <v>92.1875</v>
      </c>
      <c r="AS20" s="388">
        <f>AU17</f>
        <v>-80.867999999999995</v>
      </c>
      <c r="AT20" s="172">
        <f>AJ20+AK20+AL20+AM20</f>
        <v>17.088000000000001</v>
      </c>
      <c r="AU20" s="172">
        <f>AS20-AT20</f>
        <v>-97.955999999999989</v>
      </c>
      <c r="AV20" s="5"/>
      <c r="AW20" s="57">
        <f>(AC20/W20)*100</f>
        <v>10</v>
      </c>
      <c r="AX20" s="19" t="s">
        <v>59</v>
      </c>
      <c r="AY20" s="91">
        <f>(AK20/(AJ20+AK20))*100</f>
        <v>0</v>
      </c>
      <c r="AZ20" s="19">
        <f>(AN20/AJ20)*100</f>
        <v>0</v>
      </c>
      <c r="BA20" s="6"/>
      <c r="BB20" s="363" t="s">
        <v>114</v>
      </c>
      <c r="BC20" s="19" t="s">
        <v>76</v>
      </c>
      <c r="BD20" s="19" t="s">
        <v>97</v>
      </c>
    </row>
    <row r="21" spans="2:56" ht="15.75">
      <c r="B21" s="374" t="s">
        <v>137</v>
      </c>
      <c r="C21" s="2"/>
      <c r="D21" s="2"/>
      <c r="E21" s="6"/>
      <c r="F21" s="375"/>
      <c r="G21" s="2"/>
      <c r="H21" s="2"/>
      <c r="I21" s="2"/>
      <c r="J21" s="2"/>
      <c r="K21" s="2"/>
      <c r="L21" s="6"/>
      <c r="M21" s="375"/>
      <c r="N21" s="2">
        <v>0</v>
      </c>
      <c r="O21" s="6"/>
      <c r="P21" s="520">
        <f>D20-M20-N20-K20</f>
        <v>1</v>
      </c>
      <c r="Q21" s="6"/>
      <c r="R21" s="375"/>
      <c r="S21" s="213"/>
      <c r="T21" s="213"/>
      <c r="U21" s="23"/>
      <c r="V21" s="223"/>
      <c r="W21" s="517">
        <f>(P20-K20)*V20</f>
        <v>80</v>
      </c>
      <c r="X21" s="289"/>
      <c r="Y21" s="382"/>
      <c r="Z21" s="383"/>
      <c r="AA21" s="383"/>
      <c r="AB21" s="383"/>
      <c r="AC21" s="384"/>
      <c r="AD21" s="122"/>
      <c r="AE21" s="382"/>
      <c r="AF21" s="383"/>
      <c r="AG21" s="383"/>
      <c r="AH21" s="383"/>
      <c r="AI21" s="20"/>
      <c r="AJ21" s="436"/>
      <c r="AK21" s="386"/>
      <c r="AL21" s="378"/>
      <c r="AM21" s="378"/>
      <c r="AN21" s="378"/>
      <c r="AO21" s="289"/>
      <c r="AP21" s="347"/>
      <c r="AQ21" s="347"/>
      <c r="AR21" s="373"/>
      <c r="AS21" s="389"/>
      <c r="AT21" s="386"/>
      <c r="AU21" s="386"/>
      <c r="AV21" s="20"/>
      <c r="AW21" s="518">
        <f>((AC20+AC21)/W21)*100</f>
        <v>80</v>
      </c>
      <c r="AX21" s="378"/>
      <c r="AY21" s="378"/>
      <c r="AZ21" s="378"/>
      <c r="BA21" s="289"/>
      <c r="BB21" s="375"/>
      <c r="BC21" s="2"/>
      <c r="BD21" s="2"/>
    </row>
    <row r="22" spans="2:56" ht="15.75" thickBot="1"/>
    <row r="23" spans="2:56">
      <c r="B23" s="57" t="s">
        <v>42</v>
      </c>
      <c r="C23" s="58" t="s">
        <v>2</v>
      </c>
      <c r="D23" s="59" t="s">
        <v>2</v>
      </c>
      <c r="E23" s="136"/>
      <c r="F23" s="718" t="s">
        <v>14</v>
      </c>
      <c r="G23" s="719"/>
      <c r="H23" s="719"/>
      <c r="I23" s="719"/>
      <c r="J23" s="719"/>
      <c r="K23" s="720"/>
      <c r="L23" s="19"/>
      <c r="M23" s="721" t="s">
        <v>43</v>
      </c>
      <c r="N23" s="722"/>
      <c r="O23" s="19"/>
      <c r="P23" s="91" t="s">
        <v>12</v>
      </c>
      <c r="Q23" s="136"/>
      <c r="R23" s="91" t="s">
        <v>24</v>
      </c>
      <c r="S23" s="718" t="s">
        <v>44</v>
      </c>
      <c r="T23" s="719"/>
      <c r="U23" s="720"/>
      <c r="V23" s="91" t="s">
        <v>39</v>
      </c>
      <c r="W23" s="137" t="s">
        <v>19</v>
      </c>
      <c r="X23" s="136" t="s">
        <v>10</v>
      </c>
      <c r="Y23" s="723" t="s">
        <v>15</v>
      </c>
      <c r="Z23" s="724"/>
      <c r="AA23" s="724"/>
      <c r="AB23" s="724"/>
      <c r="AC23" s="138" t="s">
        <v>19</v>
      </c>
      <c r="AD23" s="139"/>
      <c r="AE23" s="725" t="s">
        <v>55</v>
      </c>
      <c r="AF23" s="726"/>
      <c r="AG23" s="726"/>
      <c r="AH23" s="140" t="s">
        <v>57</v>
      </c>
      <c r="AI23" s="136"/>
      <c r="AJ23" s="141" t="s">
        <v>51</v>
      </c>
      <c r="AK23" s="142"/>
      <c r="AL23" s="143"/>
      <c r="AM23" s="144"/>
      <c r="AN23" s="91" t="s">
        <v>13</v>
      </c>
      <c r="AO23" s="136"/>
      <c r="AP23" s="743" t="s">
        <v>68</v>
      </c>
      <c r="AQ23" s="744"/>
      <c r="AR23" s="745"/>
      <c r="AS23" s="743" t="s">
        <v>52</v>
      </c>
      <c r="AT23" s="744"/>
      <c r="AU23" s="745"/>
      <c r="AV23" s="136"/>
      <c r="AW23" s="145" t="s">
        <v>32</v>
      </c>
      <c r="AX23" s="137" t="s">
        <v>32</v>
      </c>
      <c r="AY23" s="91" t="s">
        <v>29</v>
      </c>
      <c r="AZ23" s="91" t="s">
        <v>29</v>
      </c>
      <c r="BA23" s="136"/>
      <c r="BB23" s="19" t="s">
        <v>32</v>
      </c>
      <c r="BC23" s="19" t="s">
        <v>10</v>
      </c>
      <c r="BD23" s="146" t="s">
        <v>10</v>
      </c>
    </row>
    <row r="24" spans="2:56" ht="15.75" thickBot="1">
      <c r="B24" s="60" t="s">
        <v>10</v>
      </c>
      <c r="C24" s="49" t="s">
        <v>10</v>
      </c>
      <c r="D24" s="61" t="s">
        <v>12</v>
      </c>
      <c r="E24" s="5"/>
      <c r="F24" s="65" t="s">
        <v>4</v>
      </c>
      <c r="G24" s="65" t="s">
        <v>5</v>
      </c>
      <c r="H24" s="65" t="s">
        <v>6</v>
      </c>
      <c r="I24" s="65" t="s">
        <v>7</v>
      </c>
      <c r="J24" s="65" t="s">
        <v>9</v>
      </c>
      <c r="K24" s="65" t="s">
        <v>13</v>
      </c>
      <c r="L24" s="4"/>
      <c r="M24" s="67" t="s">
        <v>12</v>
      </c>
      <c r="N24" s="68" t="s">
        <v>46</v>
      </c>
      <c r="O24" s="3"/>
      <c r="P24" s="49" t="s">
        <v>3</v>
      </c>
      <c r="Q24" s="5"/>
      <c r="R24" s="49" t="s">
        <v>23</v>
      </c>
      <c r="S24" s="53" t="s">
        <v>16</v>
      </c>
      <c r="T24" s="49" t="s">
        <v>17</v>
      </c>
      <c r="U24" s="49" t="s">
        <v>45</v>
      </c>
      <c r="V24" s="49" t="s">
        <v>63</v>
      </c>
      <c r="W24" s="72" t="s">
        <v>21</v>
      </c>
      <c r="X24" s="5" t="s">
        <v>10</v>
      </c>
      <c r="Y24" s="713" t="s">
        <v>26</v>
      </c>
      <c r="Z24" s="714"/>
      <c r="AA24" s="714"/>
      <c r="AB24" s="715"/>
      <c r="AC24" s="39" t="s">
        <v>13</v>
      </c>
      <c r="AD24" s="8"/>
      <c r="AE24" s="716" t="s">
        <v>56</v>
      </c>
      <c r="AF24" s="717"/>
      <c r="AG24" s="717"/>
      <c r="AH24" s="82" t="s">
        <v>58</v>
      </c>
      <c r="AI24" s="5"/>
      <c r="AJ24" s="48" t="s">
        <v>33</v>
      </c>
      <c r="AK24" s="85" t="s">
        <v>27</v>
      </c>
      <c r="AL24" s="48" t="s">
        <v>35</v>
      </c>
      <c r="AM24" s="48" t="s">
        <v>36</v>
      </c>
      <c r="AN24" s="49" t="s">
        <v>40</v>
      </c>
      <c r="AO24" s="20"/>
      <c r="AP24" s="51"/>
      <c r="AQ24" s="52"/>
      <c r="AR24" s="53"/>
      <c r="AS24" s="51" t="s">
        <v>50</v>
      </c>
      <c r="AT24" s="336" t="s">
        <v>455</v>
      </c>
      <c r="AU24" s="53"/>
      <c r="AV24" s="5"/>
      <c r="AW24" s="76" t="s">
        <v>19</v>
      </c>
      <c r="AX24" s="72" t="s">
        <v>19</v>
      </c>
      <c r="AY24" s="49" t="s">
        <v>37</v>
      </c>
      <c r="AZ24" s="49" t="s">
        <v>38</v>
      </c>
      <c r="BA24" s="5"/>
      <c r="BB24" s="4" t="s">
        <v>19</v>
      </c>
      <c r="BC24" s="4" t="s">
        <v>37</v>
      </c>
      <c r="BD24" s="147" t="s">
        <v>38</v>
      </c>
    </row>
    <row r="25" spans="2:56" ht="15" customHeight="1" thickBot="1">
      <c r="B25" s="62"/>
      <c r="C25" s="63"/>
      <c r="D25" s="64" t="s">
        <v>10</v>
      </c>
      <c r="E25" s="111"/>
      <c r="F25" s="148"/>
      <c r="G25" s="148"/>
      <c r="H25" s="148"/>
      <c r="I25" s="148" t="s">
        <v>8</v>
      </c>
      <c r="J25" s="148"/>
      <c r="K25" s="148"/>
      <c r="L25" s="16"/>
      <c r="M25" s="104" t="s">
        <v>20</v>
      </c>
      <c r="N25" s="148" t="s">
        <v>11</v>
      </c>
      <c r="O25" s="16"/>
      <c r="P25" s="63" t="s">
        <v>10</v>
      </c>
      <c r="Q25" s="111"/>
      <c r="R25" s="63"/>
      <c r="S25" s="149"/>
      <c r="T25" s="63"/>
      <c r="U25" s="63"/>
      <c r="V25" s="63" t="s">
        <v>18</v>
      </c>
      <c r="W25" s="150" t="s">
        <v>22</v>
      </c>
      <c r="X25" s="111"/>
      <c r="Y25" s="151" t="s">
        <v>16</v>
      </c>
      <c r="Z25" s="151" t="s">
        <v>17</v>
      </c>
      <c r="AA25" s="152" t="s">
        <v>25</v>
      </c>
      <c r="AB25" s="79" t="s">
        <v>28</v>
      </c>
      <c r="AC25" s="153"/>
      <c r="AD25" s="111"/>
      <c r="AE25" s="154" t="s">
        <v>16</v>
      </c>
      <c r="AF25" s="155" t="s">
        <v>17</v>
      </c>
      <c r="AG25" s="80" t="s">
        <v>28</v>
      </c>
      <c r="AH25" s="81" t="s">
        <v>28</v>
      </c>
      <c r="AI25" s="156"/>
      <c r="AJ25" s="63" t="s">
        <v>34</v>
      </c>
      <c r="AK25" s="157" t="s">
        <v>34</v>
      </c>
      <c r="AL25" s="63" t="s">
        <v>34</v>
      </c>
      <c r="AM25" s="63" t="s">
        <v>34</v>
      </c>
      <c r="AN25" s="63" t="s">
        <v>34</v>
      </c>
      <c r="AO25" s="111"/>
      <c r="AP25" s="158" t="s">
        <v>70</v>
      </c>
      <c r="AQ25" s="159" t="s">
        <v>69</v>
      </c>
      <c r="AR25" s="160" t="s">
        <v>71</v>
      </c>
      <c r="AS25" s="161" t="s">
        <v>48</v>
      </c>
      <c r="AT25" s="159" t="s">
        <v>47</v>
      </c>
      <c r="AU25" s="160" t="s">
        <v>49</v>
      </c>
      <c r="AV25" s="111"/>
      <c r="AW25" s="162" t="s">
        <v>29</v>
      </c>
      <c r="AX25" s="150" t="s">
        <v>29</v>
      </c>
      <c r="AY25" s="63"/>
      <c r="AZ25" s="63"/>
      <c r="BA25" s="111"/>
      <c r="BB25" s="163">
        <v>1</v>
      </c>
      <c r="BC25" s="164">
        <v>0</v>
      </c>
      <c r="BD25" s="115" t="s">
        <v>41</v>
      </c>
    </row>
    <row r="26" spans="2:56" ht="16.5" thickBot="1">
      <c r="B26" s="17">
        <v>41465</v>
      </c>
      <c r="C26" s="15" t="s">
        <v>0</v>
      </c>
      <c r="D26" s="19">
        <v>10</v>
      </c>
      <c r="E26" s="6"/>
      <c r="F26" s="363">
        <v>0</v>
      </c>
      <c r="G26" s="19">
        <v>0</v>
      </c>
      <c r="H26" s="19">
        <v>0.5</v>
      </c>
      <c r="I26" s="19">
        <v>0</v>
      </c>
      <c r="J26" s="19">
        <v>0</v>
      </c>
      <c r="K26" s="19">
        <f>SUM(F26:J26)</f>
        <v>0.5</v>
      </c>
      <c r="L26" s="6"/>
      <c r="M26" s="363">
        <v>0</v>
      </c>
      <c r="N26" s="19">
        <v>0</v>
      </c>
      <c r="O26" s="6"/>
      <c r="P26" s="376">
        <f>D26-(M26+N26)</f>
        <v>10</v>
      </c>
      <c r="Q26" s="6"/>
      <c r="R26" s="375" t="s">
        <v>463</v>
      </c>
      <c r="S26" s="213">
        <v>0.126</v>
      </c>
      <c r="T26" s="213">
        <v>0.126</v>
      </c>
      <c r="U26" s="23">
        <f>S26+T26</f>
        <v>0.252</v>
      </c>
      <c r="V26" s="223">
        <v>80</v>
      </c>
      <c r="W26" s="91">
        <f>P26*V26</f>
        <v>800</v>
      </c>
      <c r="X26" s="6"/>
      <c r="Y26" s="379">
        <v>624</v>
      </c>
      <c r="Z26" s="380">
        <v>624</v>
      </c>
      <c r="AA26" s="380">
        <v>0</v>
      </c>
      <c r="AB26" s="380"/>
      <c r="AC26" s="381">
        <v>624</v>
      </c>
      <c r="AD26" s="197"/>
      <c r="AE26" s="379">
        <v>15</v>
      </c>
      <c r="AF26" s="380">
        <v>15</v>
      </c>
      <c r="AG26" s="380">
        <v>0</v>
      </c>
      <c r="AH26" s="380">
        <v>15</v>
      </c>
      <c r="AI26" s="5"/>
      <c r="AJ26" s="57">
        <f>AC26*U26</f>
        <v>157.24799999999999</v>
      </c>
      <c r="AK26" s="171">
        <v>4</v>
      </c>
      <c r="AL26" s="19">
        <v>7</v>
      </c>
      <c r="AM26" s="19">
        <v>0</v>
      </c>
      <c r="AN26" s="91">
        <f>AK26+AM26</f>
        <v>4</v>
      </c>
      <c r="AO26" s="338" t="e">
        <f>#REF!</f>
        <v>#REF!</v>
      </c>
      <c r="AP26" s="11">
        <v>0</v>
      </c>
      <c r="AQ26" s="11">
        <v>10</v>
      </c>
      <c r="AR26" s="387">
        <f>100- ((AP26+AQ26)/(AC26*2))*100</f>
        <v>99.198717948717942</v>
      </c>
      <c r="AS26" s="388">
        <v>681</v>
      </c>
      <c r="AT26" s="172">
        <f>AJ26+AK26+AL26+AM26</f>
        <v>168.24799999999999</v>
      </c>
      <c r="AU26" s="172">
        <f>AS26-AT26</f>
        <v>512.75199999999995</v>
      </c>
      <c r="AV26" s="5"/>
      <c r="AW26" s="57">
        <f>(AC26/W26)*100</f>
        <v>78</v>
      </c>
      <c r="AX26" s="19" t="s">
        <v>59</v>
      </c>
      <c r="AY26" s="91">
        <f>(AK26/(AJ26+AK26))*100</f>
        <v>2.4806509228021434</v>
      </c>
      <c r="AZ26" s="19">
        <f>(AN26/AJ26)*100</f>
        <v>2.5437525437525439</v>
      </c>
      <c r="BA26" s="6"/>
      <c r="BB26" s="363" t="s">
        <v>114</v>
      </c>
      <c r="BC26" s="19" t="s">
        <v>76</v>
      </c>
      <c r="BD26" s="19" t="s">
        <v>97</v>
      </c>
    </row>
    <row r="27" spans="2:56" ht="15.75">
      <c r="B27" s="374" t="s">
        <v>153</v>
      </c>
      <c r="C27" s="2"/>
      <c r="D27" s="2"/>
      <c r="E27" s="6"/>
      <c r="F27" s="375"/>
      <c r="G27" s="2"/>
      <c r="H27" s="2"/>
      <c r="I27" s="2"/>
      <c r="J27" s="2"/>
      <c r="K27" s="2"/>
      <c r="L27" s="6"/>
      <c r="M27" s="375"/>
      <c r="N27" s="2">
        <v>0</v>
      </c>
      <c r="O27" s="6"/>
      <c r="P27" s="520">
        <f>D26-M26-N26-K26</f>
        <v>9.5</v>
      </c>
      <c r="Q27" s="6"/>
      <c r="R27" s="375"/>
      <c r="S27" s="213"/>
      <c r="T27" s="213"/>
      <c r="U27" s="23"/>
      <c r="V27" s="223"/>
      <c r="W27" s="517">
        <f>(P26-K26)*V26</f>
        <v>760</v>
      </c>
      <c r="X27" s="289"/>
      <c r="Y27" s="382"/>
      <c r="Z27" s="383"/>
      <c r="AA27" s="383"/>
      <c r="AB27" s="383"/>
      <c r="AC27" s="384"/>
      <c r="AD27" s="122"/>
      <c r="AE27" s="382"/>
      <c r="AF27" s="383"/>
      <c r="AG27" s="383"/>
      <c r="AH27" s="383"/>
      <c r="AI27" s="20"/>
      <c r="AJ27" s="436"/>
      <c r="AK27" s="386"/>
      <c r="AL27" s="378"/>
      <c r="AM27" s="378"/>
      <c r="AN27" s="378"/>
      <c r="AO27" s="289"/>
      <c r="AP27" s="347"/>
      <c r="AQ27" s="347"/>
      <c r="AR27" s="373"/>
      <c r="AS27" s="389"/>
      <c r="AT27" s="386"/>
      <c r="AU27" s="386"/>
      <c r="AV27" s="20"/>
      <c r="AW27" s="518">
        <f>((AC26+AC27)/W27)*100</f>
        <v>82.10526315789474</v>
      </c>
      <c r="AX27" s="378"/>
      <c r="AY27" s="378"/>
      <c r="AZ27" s="378"/>
      <c r="BA27" s="289"/>
      <c r="BB27" s="375"/>
      <c r="BC27" s="2"/>
      <c r="BD27" s="2"/>
    </row>
    <row r="28" spans="2:56" ht="15.75" thickBot="1"/>
    <row r="29" spans="2:56" ht="16.5" thickBot="1">
      <c r="B29" s="17">
        <v>41466</v>
      </c>
      <c r="C29" s="15" t="s">
        <v>0</v>
      </c>
      <c r="D29" s="19">
        <v>10</v>
      </c>
      <c r="E29" s="6"/>
      <c r="F29" s="363">
        <v>0</v>
      </c>
      <c r="G29" s="19">
        <v>0</v>
      </c>
      <c r="H29" s="19">
        <v>0</v>
      </c>
      <c r="I29" s="19">
        <v>0</v>
      </c>
      <c r="J29" s="19">
        <v>0</v>
      </c>
      <c r="K29" s="19">
        <f>SUM(F29:J29)</f>
        <v>0</v>
      </c>
      <c r="L29" s="6"/>
      <c r="M29" s="363">
        <v>0</v>
      </c>
      <c r="N29" s="19">
        <v>0</v>
      </c>
      <c r="O29" s="6"/>
      <c r="P29" s="376">
        <f>D29-(M29+N29)</f>
        <v>10</v>
      </c>
      <c r="Q29" s="6"/>
      <c r="R29" s="375" t="s">
        <v>463</v>
      </c>
      <c r="S29" s="213">
        <v>0.126</v>
      </c>
      <c r="T29" s="213">
        <v>0.126</v>
      </c>
      <c r="U29" s="23">
        <f>S29+T29</f>
        <v>0.252</v>
      </c>
      <c r="V29" s="223">
        <v>80</v>
      </c>
      <c r="W29" s="91">
        <f>P29*V29</f>
        <v>800</v>
      </c>
      <c r="X29" s="6"/>
      <c r="Y29" s="379">
        <v>704</v>
      </c>
      <c r="Z29" s="380">
        <v>704</v>
      </c>
      <c r="AA29" s="380">
        <v>0</v>
      </c>
      <c r="AB29" s="380">
        <v>0</v>
      </c>
      <c r="AC29" s="381">
        <v>704</v>
      </c>
      <c r="AD29" s="197"/>
      <c r="AE29" s="379">
        <v>9</v>
      </c>
      <c r="AF29" s="380">
        <v>10</v>
      </c>
      <c r="AG29" s="380">
        <v>0</v>
      </c>
      <c r="AH29" s="380">
        <v>9</v>
      </c>
      <c r="AI29" s="5"/>
      <c r="AJ29" s="57">
        <f>AC29*U29</f>
        <v>177.40800000000002</v>
      </c>
      <c r="AK29" s="171">
        <v>2.5</v>
      </c>
      <c r="AL29" s="19">
        <v>9.5</v>
      </c>
      <c r="AM29" s="19">
        <v>0</v>
      </c>
      <c r="AN29" s="91">
        <f>AK29+AM29</f>
        <v>2.5</v>
      </c>
      <c r="AO29" s="338" t="e">
        <f>#REF!</f>
        <v>#REF!</v>
      </c>
      <c r="AP29" s="11">
        <v>0</v>
      </c>
      <c r="AQ29" s="11">
        <v>10</v>
      </c>
      <c r="AR29" s="387">
        <f>100- ((AP29+AQ29)/(AC29*2))*100</f>
        <v>99.289772727272734</v>
      </c>
      <c r="AS29" s="388">
        <f>AU26</f>
        <v>512.75199999999995</v>
      </c>
      <c r="AT29" s="172">
        <f>AJ29+AK29+AL29+AM29</f>
        <v>189.40800000000002</v>
      </c>
      <c r="AU29" s="172">
        <f>AS29-AT29</f>
        <v>323.34399999999994</v>
      </c>
      <c r="AV29" s="5"/>
      <c r="AW29" s="57">
        <f>(AC29/W29)*100</f>
        <v>88</v>
      </c>
      <c r="AX29" s="19" t="s">
        <v>59</v>
      </c>
      <c r="AY29" s="91">
        <f>(AK29/(AJ29+AK29))*100</f>
        <v>1.3895991284434266</v>
      </c>
      <c r="AZ29" s="19">
        <f>(AN29/AJ29)*100</f>
        <v>1.4091810966810967</v>
      </c>
      <c r="BA29" s="6"/>
      <c r="BB29" s="363" t="s">
        <v>114</v>
      </c>
      <c r="BC29" s="19" t="s">
        <v>76</v>
      </c>
      <c r="BD29" s="19" t="s">
        <v>97</v>
      </c>
    </row>
    <row r="30" spans="2:56" ht="15.75">
      <c r="B30" s="374" t="s">
        <v>153</v>
      </c>
      <c r="C30" s="2"/>
      <c r="D30" s="2"/>
      <c r="E30" s="6"/>
      <c r="F30" s="375"/>
      <c r="G30" s="2"/>
      <c r="H30" s="2"/>
      <c r="I30" s="2"/>
      <c r="J30" s="2"/>
      <c r="K30" s="2"/>
      <c r="L30" s="6"/>
      <c r="M30" s="375"/>
      <c r="N30" s="2">
        <v>0</v>
      </c>
      <c r="O30" s="6"/>
      <c r="P30" s="520">
        <f>D29-M29-N29-K29</f>
        <v>10</v>
      </c>
      <c r="Q30" s="6"/>
      <c r="R30" s="375"/>
      <c r="S30" s="213"/>
      <c r="T30" s="213"/>
      <c r="U30" s="23"/>
      <c r="V30" s="223"/>
      <c r="W30" s="517">
        <f>(P29-K29)*V29</f>
        <v>800</v>
      </c>
      <c r="X30" s="289"/>
      <c r="Y30" s="382"/>
      <c r="Z30" s="383"/>
      <c r="AA30" s="383"/>
      <c r="AB30" s="383"/>
      <c r="AC30" s="384"/>
      <c r="AD30" s="122"/>
      <c r="AE30" s="382"/>
      <c r="AF30" s="383"/>
      <c r="AG30" s="383"/>
      <c r="AH30" s="383"/>
      <c r="AI30" s="20"/>
      <c r="AJ30" s="436"/>
      <c r="AK30" s="386"/>
      <c r="AL30" s="378"/>
      <c r="AM30" s="378"/>
      <c r="AN30" s="378"/>
      <c r="AO30" s="289"/>
      <c r="AP30" s="347"/>
      <c r="AQ30" s="347"/>
      <c r="AR30" s="373"/>
      <c r="AS30" s="389"/>
      <c r="AT30" s="386"/>
      <c r="AU30" s="386"/>
      <c r="AV30" s="20"/>
      <c r="AW30" s="518">
        <f>((AC29+AC30)/W30)*100</f>
        <v>88</v>
      </c>
      <c r="AX30" s="378"/>
      <c r="AY30" s="378"/>
      <c r="AZ30" s="378"/>
      <c r="BA30" s="289"/>
      <c r="BB30" s="375"/>
      <c r="BC30" s="2"/>
      <c r="BD30" s="2"/>
    </row>
    <row r="31" spans="2:56" ht="15.75" thickBot="1"/>
    <row r="32" spans="2:56" ht="16.5" thickBot="1">
      <c r="B32" s="17">
        <v>41467</v>
      </c>
      <c r="C32" s="15" t="s">
        <v>0</v>
      </c>
      <c r="D32" s="19">
        <v>10</v>
      </c>
      <c r="E32" s="6"/>
      <c r="F32" s="363">
        <v>0</v>
      </c>
      <c r="G32" s="19">
        <v>0</v>
      </c>
      <c r="H32" s="19">
        <v>0</v>
      </c>
      <c r="I32" s="19">
        <v>0</v>
      </c>
      <c r="J32" s="19">
        <v>0</v>
      </c>
      <c r="K32" s="19">
        <f>SUM(F32:J32)</f>
        <v>0</v>
      </c>
      <c r="L32" s="6"/>
      <c r="M32" s="363">
        <v>0</v>
      </c>
      <c r="N32" s="19">
        <v>2</v>
      </c>
      <c r="O32" s="6"/>
      <c r="P32" s="376">
        <f>D32-(M32+N32)</f>
        <v>8</v>
      </c>
      <c r="Q32" s="6"/>
      <c r="R32" s="375" t="s">
        <v>54</v>
      </c>
      <c r="S32" s="213">
        <v>0.122</v>
      </c>
      <c r="T32" s="213">
        <v>0.122</v>
      </c>
      <c r="U32" s="23">
        <f>S32+T32</f>
        <v>0.24399999999999999</v>
      </c>
      <c r="V32" s="223">
        <v>75</v>
      </c>
      <c r="W32" s="91">
        <f>P32*V32</f>
        <v>600</v>
      </c>
      <c r="X32" s="6"/>
      <c r="Y32" s="379">
        <v>550</v>
      </c>
      <c r="Z32" s="380">
        <v>550</v>
      </c>
      <c r="AA32" s="380">
        <v>0</v>
      </c>
      <c r="AB32" s="380">
        <v>0</v>
      </c>
      <c r="AC32" s="381">
        <v>550</v>
      </c>
      <c r="AD32" s="197"/>
      <c r="AE32" s="379">
        <v>8</v>
      </c>
      <c r="AF32" s="380">
        <v>8</v>
      </c>
      <c r="AG32" s="380">
        <v>0</v>
      </c>
      <c r="AH32" s="380">
        <v>8</v>
      </c>
      <c r="AI32" s="5"/>
      <c r="AJ32" s="57">
        <f>AC32*U32</f>
        <v>134.19999999999999</v>
      </c>
      <c r="AK32" s="171">
        <v>2</v>
      </c>
      <c r="AL32" s="19">
        <v>6.5</v>
      </c>
      <c r="AM32" s="19">
        <v>0</v>
      </c>
      <c r="AN32" s="91">
        <f>AK32+AM32</f>
        <v>2</v>
      </c>
      <c r="AO32" s="338" t="e">
        <f>#REF!</f>
        <v>#REF!</v>
      </c>
      <c r="AP32" s="11">
        <v>0</v>
      </c>
      <c r="AQ32" s="11">
        <v>10</v>
      </c>
      <c r="AR32" s="387">
        <f>100- ((AP32+AQ32)/(AC32*2))*100</f>
        <v>99.090909090909093</v>
      </c>
      <c r="AS32" s="388">
        <f>AU29</f>
        <v>323.34399999999994</v>
      </c>
      <c r="AT32" s="172">
        <f>AJ32+AK32+AL32+AM32</f>
        <v>142.69999999999999</v>
      </c>
      <c r="AU32" s="172">
        <f>AS32-AT32</f>
        <v>180.64399999999995</v>
      </c>
      <c r="AV32" s="5"/>
      <c r="AW32" s="57">
        <f>(AC32/W32)*100</f>
        <v>91.666666666666657</v>
      </c>
      <c r="AX32" s="19" t="s">
        <v>59</v>
      </c>
      <c r="AY32" s="91">
        <f>(AK32/(AJ32+AK32))*100</f>
        <v>1.4684287812041117</v>
      </c>
      <c r="AZ32" s="19">
        <f>(AN32/AJ32)*100</f>
        <v>1.490312965722802</v>
      </c>
      <c r="BA32" s="6"/>
      <c r="BB32" s="363" t="s">
        <v>114</v>
      </c>
      <c r="BC32" s="19" t="s">
        <v>76</v>
      </c>
      <c r="BD32" s="19" t="s">
        <v>97</v>
      </c>
    </row>
    <row r="33" spans="2:56" ht="15.75">
      <c r="B33" s="374" t="s">
        <v>153</v>
      </c>
      <c r="C33" s="2"/>
      <c r="D33" s="2"/>
      <c r="E33" s="6"/>
      <c r="F33" s="375"/>
      <c r="G33" s="2"/>
      <c r="H33" s="2"/>
      <c r="I33" s="2"/>
      <c r="J33" s="2"/>
      <c r="K33" s="2"/>
      <c r="L33" s="6"/>
      <c r="M33" s="375"/>
      <c r="N33" s="2">
        <v>0</v>
      </c>
      <c r="O33" s="6"/>
      <c r="P33" s="520">
        <f>D32-M32-N32-K32</f>
        <v>8</v>
      </c>
      <c r="Q33" s="6"/>
      <c r="R33" s="375"/>
      <c r="S33" s="213"/>
      <c r="T33" s="213"/>
      <c r="U33" s="23"/>
      <c r="V33" s="223"/>
      <c r="W33" s="517">
        <f>(P32-K32)*V32</f>
        <v>600</v>
      </c>
      <c r="X33" s="289"/>
      <c r="Y33" s="382"/>
      <c r="Z33" s="383"/>
      <c r="AA33" s="383"/>
      <c r="AB33" s="383"/>
      <c r="AC33" s="384"/>
      <c r="AD33" s="122"/>
      <c r="AE33" s="382"/>
      <c r="AF33" s="383"/>
      <c r="AG33" s="383"/>
      <c r="AH33" s="383"/>
      <c r="AI33" s="20"/>
      <c r="AJ33" s="436"/>
      <c r="AK33" s="386"/>
      <c r="AL33" s="378"/>
      <c r="AM33" s="378"/>
      <c r="AN33" s="378"/>
      <c r="AO33" s="289"/>
      <c r="AP33" s="347"/>
      <c r="AQ33" s="347"/>
      <c r="AR33" s="373"/>
      <c r="AS33" s="389"/>
      <c r="AT33" s="386"/>
      <c r="AU33" s="386"/>
      <c r="AV33" s="20"/>
      <c r="AW33" s="518">
        <f>((AC32+AC33)/W33)*100</f>
        <v>91.666666666666657</v>
      </c>
      <c r="AX33" s="378"/>
      <c r="AY33" s="378"/>
      <c r="AZ33" s="378"/>
      <c r="BA33" s="289"/>
      <c r="BB33" s="375"/>
      <c r="BC33" s="2"/>
      <c r="BD33" s="2"/>
    </row>
    <row r="34" spans="2:56" ht="15.75" thickBot="1"/>
    <row r="35" spans="2:56" ht="16.5" thickBot="1">
      <c r="B35" s="17">
        <v>41470</v>
      </c>
      <c r="C35" s="15" t="s">
        <v>0</v>
      </c>
      <c r="D35" s="19">
        <v>1</v>
      </c>
      <c r="E35" s="6"/>
      <c r="F35" s="363">
        <v>0</v>
      </c>
      <c r="G35" s="19">
        <v>0</v>
      </c>
      <c r="H35" s="19">
        <v>0</v>
      </c>
      <c r="I35" s="19">
        <v>0</v>
      </c>
      <c r="J35" s="19">
        <v>0</v>
      </c>
      <c r="K35" s="19">
        <f>SUM(F35:J35)</f>
        <v>0</v>
      </c>
      <c r="L35" s="6"/>
      <c r="M35" s="363">
        <v>0</v>
      </c>
      <c r="N35" s="19">
        <v>0</v>
      </c>
      <c r="O35" s="6"/>
      <c r="P35" s="376">
        <f>D35-(M35+N35)</f>
        <v>1</v>
      </c>
      <c r="Q35" s="6"/>
      <c r="R35" s="375" t="s">
        <v>54</v>
      </c>
      <c r="S35" s="213">
        <v>0.122</v>
      </c>
      <c r="T35" s="213">
        <v>0.122</v>
      </c>
      <c r="U35" s="23">
        <f>S35+T35</f>
        <v>0.24399999999999999</v>
      </c>
      <c r="V35" s="223">
        <v>75</v>
      </c>
      <c r="W35" s="91">
        <f>P35*V35</f>
        <v>75</v>
      </c>
      <c r="X35" s="6"/>
      <c r="Y35" s="379">
        <v>88</v>
      </c>
      <c r="Z35" s="380">
        <v>88</v>
      </c>
      <c r="AA35" s="380">
        <v>0</v>
      </c>
      <c r="AB35" s="380">
        <v>0</v>
      </c>
      <c r="AC35" s="381">
        <v>88</v>
      </c>
      <c r="AD35" s="197"/>
      <c r="AE35" s="379">
        <v>2</v>
      </c>
      <c r="AF35" s="380">
        <v>1</v>
      </c>
      <c r="AG35" s="380">
        <v>0</v>
      </c>
      <c r="AH35" s="380">
        <v>3</v>
      </c>
      <c r="AI35" s="5"/>
      <c r="AJ35" s="57">
        <f>AC35*U35</f>
        <v>21.472000000000001</v>
      </c>
      <c r="AK35" s="171">
        <v>0.5</v>
      </c>
      <c r="AL35" s="19">
        <v>1.32</v>
      </c>
      <c r="AM35" s="19">
        <v>0</v>
      </c>
      <c r="AN35" s="91">
        <f>AK35+AM35</f>
        <v>0.5</v>
      </c>
      <c r="AO35" s="338" t="e">
        <f>#REF!</f>
        <v>#REF!</v>
      </c>
      <c r="AP35" s="11">
        <v>0</v>
      </c>
      <c r="AQ35" s="11">
        <v>10</v>
      </c>
      <c r="AR35" s="387">
        <f>100- ((AP35+AQ35)/(AC35*2))*100</f>
        <v>94.318181818181813</v>
      </c>
      <c r="AS35" s="388">
        <f>AU32</f>
        <v>180.64399999999995</v>
      </c>
      <c r="AT35" s="172">
        <f>AJ35+AK35+AL35+AM35</f>
        <v>23.292000000000002</v>
      </c>
      <c r="AU35" s="172">
        <f>AS35-AT35</f>
        <v>157.35199999999995</v>
      </c>
      <c r="AV35" s="5"/>
      <c r="AW35" s="57">
        <f>(AC35/W35)*100</f>
        <v>117.33333333333333</v>
      </c>
      <c r="AX35" s="19" t="s">
        <v>59</v>
      </c>
      <c r="AY35" s="91">
        <f>(AK35/(AJ35+AK35))*100</f>
        <v>2.2756235208447113</v>
      </c>
      <c r="AZ35" s="19">
        <f>(AN35/AJ35)*100</f>
        <v>2.3286140089418779</v>
      </c>
      <c r="BA35" s="6"/>
      <c r="BB35" s="363" t="s">
        <v>114</v>
      </c>
      <c r="BC35" s="19" t="s">
        <v>76</v>
      </c>
      <c r="BD35" s="19" t="s">
        <v>97</v>
      </c>
    </row>
    <row r="36" spans="2:56" ht="15.75">
      <c r="B36" s="374" t="s">
        <v>137</v>
      </c>
      <c r="C36" s="2"/>
      <c r="D36" s="2"/>
      <c r="E36" s="6"/>
      <c r="F36" s="375"/>
      <c r="G36" s="2"/>
      <c r="H36" s="2"/>
      <c r="I36" s="2"/>
      <c r="J36" s="2"/>
      <c r="K36" s="2"/>
      <c r="L36" s="6"/>
      <c r="M36" s="375"/>
      <c r="N36" s="2">
        <v>0</v>
      </c>
      <c r="O36" s="6"/>
      <c r="P36" s="520">
        <f>D35-M35-N35-K35</f>
        <v>1</v>
      </c>
      <c r="Q36" s="6"/>
      <c r="R36" s="375"/>
      <c r="S36" s="213"/>
      <c r="T36" s="213"/>
      <c r="U36" s="23"/>
      <c r="V36" s="223"/>
      <c r="W36" s="517">
        <f>(P35-K35)*V35</f>
        <v>75</v>
      </c>
      <c r="X36" s="289"/>
      <c r="Y36" s="382"/>
      <c r="Z36" s="383"/>
      <c r="AA36" s="383"/>
      <c r="AB36" s="383"/>
      <c r="AC36" s="384"/>
      <c r="AD36" s="122"/>
      <c r="AE36" s="382"/>
      <c r="AF36" s="383"/>
      <c r="AG36" s="383"/>
      <c r="AH36" s="383"/>
      <c r="AI36" s="20"/>
      <c r="AJ36" s="436"/>
      <c r="AK36" s="386"/>
      <c r="AL36" s="378"/>
      <c r="AM36" s="378"/>
      <c r="AN36" s="378"/>
      <c r="AO36" s="289"/>
      <c r="AP36" s="347"/>
      <c r="AQ36" s="347"/>
      <c r="AR36" s="373"/>
      <c r="AS36" s="389"/>
      <c r="AT36" s="386"/>
      <c r="AU36" s="386"/>
      <c r="AV36" s="20"/>
      <c r="AW36" s="518">
        <f>((AC35+AC36)/W36)*100</f>
        <v>117.33333333333333</v>
      </c>
      <c r="AX36" s="378"/>
      <c r="AY36" s="378"/>
      <c r="AZ36" s="378"/>
      <c r="BA36" s="289"/>
      <c r="BB36" s="375"/>
      <c r="BC36" s="2"/>
      <c r="BD36" s="2"/>
    </row>
    <row r="37" spans="2:56" ht="15.75" thickBot="1"/>
    <row r="38" spans="2:56" ht="16.5" thickBot="1">
      <c r="B38" s="17">
        <v>41471</v>
      </c>
      <c r="C38" s="15" t="s">
        <v>0</v>
      </c>
      <c r="D38" s="19">
        <v>10</v>
      </c>
      <c r="E38" s="6"/>
      <c r="F38" s="363">
        <v>0</v>
      </c>
      <c r="G38" s="19">
        <v>0</v>
      </c>
      <c r="H38" s="19">
        <v>0</v>
      </c>
      <c r="I38" s="19">
        <v>0</v>
      </c>
      <c r="J38" s="19">
        <v>0</v>
      </c>
      <c r="K38" s="19">
        <f>SUM(F38:J38)</f>
        <v>0</v>
      </c>
      <c r="L38" s="6"/>
      <c r="M38" s="363">
        <v>0</v>
      </c>
      <c r="N38" s="19">
        <v>0</v>
      </c>
      <c r="O38" s="6"/>
      <c r="P38" s="376">
        <f>D38-(M38+N38)</f>
        <v>10</v>
      </c>
      <c r="Q38" s="6"/>
      <c r="R38" s="375" t="s">
        <v>54</v>
      </c>
      <c r="S38" s="213">
        <v>0.122</v>
      </c>
      <c r="T38" s="213">
        <v>0.125</v>
      </c>
      <c r="U38" s="23">
        <f>S38+T38</f>
        <v>0.247</v>
      </c>
      <c r="V38" s="223">
        <v>75</v>
      </c>
      <c r="W38" s="91">
        <f>P38*V38</f>
        <v>750</v>
      </c>
      <c r="X38" s="6"/>
      <c r="Y38" s="379">
        <v>750</v>
      </c>
      <c r="Z38" s="380">
        <v>750</v>
      </c>
      <c r="AA38" s="380">
        <v>0</v>
      </c>
      <c r="AB38" s="380">
        <v>0</v>
      </c>
      <c r="AC38" s="381">
        <v>750</v>
      </c>
      <c r="AD38" s="197"/>
      <c r="AE38" s="379">
        <v>0</v>
      </c>
      <c r="AF38" s="380">
        <v>0</v>
      </c>
      <c r="AG38" s="380">
        <v>0</v>
      </c>
      <c r="AH38" s="380">
        <v>0</v>
      </c>
      <c r="AI38" s="5"/>
      <c r="AJ38" s="57">
        <f>AC38*U38</f>
        <v>185.25</v>
      </c>
      <c r="AK38" s="171">
        <v>0</v>
      </c>
      <c r="AL38" s="19">
        <v>11.25</v>
      </c>
      <c r="AM38" s="19">
        <v>0</v>
      </c>
      <c r="AN38" s="91">
        <f>AK38+AM38</f>
        <v>0</v>
      </c>
      <c r="AO38" s="338" t="e">
        <f>#REF!</f>
        <v>#REF!</v>
      </c>
      <c r="AP38" s="11">
        <v>0</v>
      </c>
      <c r="AQ38" s="11">
        <v>10</v>
      </c>
      <c r="AR38" s="387">
        <f>100- ((AP38+AQ38)/(AC38*2))*100</f>
        <v>99.333333333333329</v>
      </c>
      <c r="AS38" s="388">
        <f>AU35</f>
        <v>157.35199999999995</v>
      </c>
      <c r="AT38" s="172">
        <f>AJ38+AK38+AL38+AM38</f>
        <v>196.5</v>
      </c>
      <c r="AU38" s="172">
        <f>AS38-AT38</f>
        <v>-39.148000000000053</v>
      </c>
      <c r="AV38" s="5"/>
      <c r="AW38" s="57">
        <f>(AC38/W38)*100</f>
        <v>100</v>
      </c>
      <c r="AX38" s="19" t="s">
        <v>59</v>
      </c>
      <c r="AY38" s="91">
        <f>(AK38/(AJ38+AK38))*100</f>
        <v>0</v>
      </c>
      <c r="AZ38" s="19">
        <f>(AN38/AJ38)*100</f>
        <v>0</v>
      </c>
      <c r="BA38" s="6"/>
      <c r="BB38" s="363" t="s">
        <v>114</v>
      </c>
      <c r="BC38" s="19" t="s">
        <v>76</v>
      </c>
      <c r="BD38" s="19" t="s">
        <v>97</v>
      </c>
    </row>
    <row r="39" spans="2:56" ht="15.75">
      <c r="B39" s="374" t="s">
        <v>137</v>
      </c>
      <c r="C39" s="2"/>
      <c r="D39" s="2"/>
      <c r="E39" s="6"/>
      <c r="F39" s="375"/>
      <c r="G39" s="2"/>
      <c r="H39" s="2"/>
      <c r="I39" s="2"/>
      <c r="J39" s="2"/>
      <c r="K39" s="2"/>
      <c r="L39" s="6"/>
      <c r="M39" s="375"/>
      <c r="N39" s="2">
        <v>0</v>
      </c>
      <c r="O39" s="6"/>
      <c r="P39" s="520">
        <f>D38-M38-N38-K38</f>
        <v>10</v>
      </c>
      <c r="Q39" s="6"/>
      <c r="R39" s="375"/>
      <c r="S39" s="213"/>
      <c r="T39" s="213"/>
      <c r="U39" s="23"/>
      <c r="V39" s="223"/>
      <c r="W39" s="517">
        <f>(P38-K38)*V38</f>
        <v>750</v>
      </c>
      <c r="X39" s="289"/>
      <c r="Y39" s="382"/>
      <c r="Z39" s="383"/>
      <c r="AA39" s="383"/>
      <c r="AB39" s="383"/>
      <c r="AC39" s="384"/>
      <c r="AD39" s="122"/>
      <c r="AE39" s="382"/>
      <c r="AF39" s="383"/>
      <c r="AG39" s="383"/>
      <c r="AH39" s="383"/>
      <c r="AI39" s="20"/>
      <c r="AJ39" s="436"/>
      <c r="AK39" s="386"/>
      <c r="AL39" s="378"/>
      <c r="AM39" s="378"/>
      <c r="AN39" s="378"/>
      <c r="AO39" s="289"/>
      <c r="AP39" s="347"/>
      <c r="AQ39" s="347"/>
      <c r="AR39" s="373"/>
      <c r="AS39" s="389"/>
      <c r="AT39" s="386"/>
      <c r="AU39" s="386"/>
      <c r="AV39" s="20"/>
      <c r="AW39" s="518">
        <f>((AC38+AC39)/W39)*100</f>
        <v>100</v>
      </c>
      <c r="AX39" s="378"/>
      <c r="AY39" s="378"/>
      <c r="AZ39" s="378"/>
      <c r="BA39" s="289"/>
      <c r="BB39" s="375"/>
      <c r="BC39" s="2"/>
      <c r="BD39" s="2"/>
    </row>
    <row r="40" spans="2:56" ht="15.75" thickBot="1"/>
    <row r="41" spans="2:56" ht="16.5" thickBot="1">
      <c r="B41" s="17">
        <v>41472</v>
      </c>
      <c r="C41" s="15" t="s">
        <v>0</v>
      </c>
      <c r="D41" s="19">
        <v>8</v>
      </c>
      <c r="E41" s="6"/>
      <c r="F41" s="363">
        <v>0</v>
      </c>
      <c r="G41" s="19">
        <v>0</v>
      </c>
      <c r="H41" s="19">
        <v>0</v>
      </c>
      <c r="I41" s="19">
        <v>0</v>
      </c>
      <c r="J41" s="19">
        <v>1</v>
      </c>
      <c r="K41" s="19">
        <f>SUM(F41:J41)</f>
        <v>1</v>
      </c>
      <c r="L41" s="6"/>
      <c r="M41" s="363">
        <v>0</v>
      </c>
      <c r="N41" s="19">
        <v>0</v>
      </c>
      <c r="O41" s="6"/>
      <c r="P41" s="376">
        <f>D41-(M41+N41)</f>
        <v>8</v>
      </c>
      <c r="Q41" s="6"/>
      <c r="R41" s="375" t="s">
        <v>54</v>
      </c>
      <c r="S41" s="213">
        <v>0.122</v>
      </c>
      <c r="T41" s="213">
        <v>0.125</v>
      </c>
      <c r="U41" s="23">
        <f>S41+T41</f>
        <v>0.247</v>
      </c>
      <c r="V41" s="223">
        <v>75</v>
      </c>
      <c r="W41" s="91">
        <f>P41*V41</f>
        <v>600</v>
      </c>
      <c r="X41" s="6"/>
      <c r="Y41" s="379">
        <v>473</v>
      </c>
      <c r="Z41" s="380">
        <v>473</v>
      </c>
      <c r="AA41" s="380">
        <v>0</v>
      </c>
      <c r="AB41" s="380">
        <v>0</v>
      </c>
      <c r="AC41" s="381">
        <v>473</v>
      </c>
      <c r="AD41" s="197"/>
      <c r="AE41" s="379">
        <v>12</v>
      </c>
      <c r="AF41" s="380">
        <v>12</v>
      </c>
      <c r="AG41" s="380">
        <v>0</v>
      </c>
      <c r="AH41" s="380">
        <v>12</v>
      </c>
      <c r="AI41" s="5"/>
      <c r="AJ41" s="57">
        <f>AC41*U41</f>
        <v>116.831</v>
      </c>
      <c r="AK41" s="171">
        <v>3</v>
      </c>
      <c r="AL41" s="19">
        <v>6</v>
      </c>
      <c r="AM41" s="19">
        <v>0</v>
      </c>
      <c r="AN41" s="91">
        <f>AK41+AM41</f>
        <v>3</v>
      </c>
      <c r="AO41" s="338" t="e">
        <f>#REF!</f>
        <v>#REF!</v>
      </c>
      <c r="AP41" s="11">
        <v>0</v>
      </c>
      <c r="AQ41" s="11">
        <v>10</v>
      </c>
      <c r="AR41" s="387">
        <f>100- ((AP41+AQ41)/(AC41*2))*100</f>
        <v>98.942917547568712</v>
      </c>
      <c r="AS41" s="388">
        <f>AU38</f>
        <v>-39.148000000000053</v>
      </c>
      <c r="AT41" s="172">
        <f>AJ41+AK41+AL41+AM41</f>
        <v>125.831</v>
      </c>
      <c r="AU41" s="172">
        <f>AS41-AT41</f>
        <v>-164.97900000000004</v>
      </c>
      <c r="AV41" s="5"/>
      <c r="AW41" s="57">
        <f>(AC41/W41)*100</f>
        <v>78.833333333333329</v>
      </c>
      <c r="AX41" s="19" t="s">
        <v>59</v>
      </c>
      <c r="AY41" s="91">
        <f>(AK41/(AJ41+AK41))*100</f>
        <v>2.503525798833357</v>
      </c>
      <c r="AZ41" s="19">
        <f>(AN41/AJ41)*100</f>
        <v>2.5678116253391652</v>
      </c>
      <c r="BA41" s="6"/>
      <c r="BB41" s="363" t="s">
        <v>114</v>
      </c>
      <c r="BC41" s="19" t="s">
        <v>76</v>
      </c>
      <c r="BD41" s="19" t="s">
        <v>97</v>
      </c>
    </row>
    <row r="42" spans="2:56" ht="15.75">
      <c r="B42" s="374" t="s">
        <v>137</v>
      </c>
      <c r="C42" s="2"/>
      <c r="D42" s="2"/>
      <c r="E42" s="6"/>
      <c r="F42" s="375"/>
      <c r="G42" s="2"/>
      <c r="H42" s="2"/>
      <c r="I42" s="2"/>
      <c r="J42" s="2"/>
      <c r="K42" s="2"/>
      <c r="L42" s="6"/>
      <c r="M42" s="375"/>
      <c r="N42" s="2">
        <v>0</v>
      </c>
      <c r="O42" s="6"/>
      <c r="P42" s="520">
        <f>D41-M41-N41-K41</f>
        <v>7</v>
      </c>
      <c r="Q42" s="6"/>
      <c r="R42" s="375"/>
      <c r="S42" s="213"/>
      <c r="T42" s="213"/>
      <c r="U42" s="23"/>
      <c r="V42" s="223"/>
      <c r="W42" s="517">
        <f>(P41-K41)*V41</f>
        <v>525</v>
      </c>
      <c r="X42" s="289"/>
      <c r="Y42" s="382"/>
      <c r="Z42" s="383"/>
      <c r="AA42" s="383"/>
      <c r="AB42" s="383"/>
      <c r="AC42" s="384"/>
      <c r="AD42" s="122"/>
      <c r="AE42" s="382"/>
      <c r="AF42" s="383"/>
      <c r="AG42" s="383"/>
      <c r="AH42" s="383"/>
      <c r="AI42" s="20"/>
      <c r="AJ42" s="436"/>
      <c r="AK42" s="386"/>
      <c r="AL42" s="378"/>
      <c r="AM42" s="378"/>
      <c r="AN42" s="378"/>
      <c r="AO42" s="289"/>
      <c r="AP42" s="347"/>
      <c r="AQ42" s="347"/>
      <c r="AR42" s="373"/>
      <c r="AS42" s="389"/>
      <c r="AT42" s="386"/>
      <c r="AU42" s="386"/>
      <c r="AV42" s="20"/>
      <c r="AW42" s="518">
        <f>((AC41+AC42)/W42)*100</f>
        <v>90.095238095238102</v>
      </c>
      <c r="AX42" s="378"/>
      <c r="AY42" s="378"/>
      <c r="AZ42" s="378"/>
      <c r="BA42" s="289"/>
      <c r="BB42" s="375"/>
      <c r="BC42" s="2"/>
      <c r="BD42" s="2"/>
    </row>
    <row r="43" spans="2:56" ht="15.75" thickBot="1"/>
    <row r="44" spans="2:56">
      <c r="B44" s="57" t="s">
        <v>42</v>
      </c>
      <c r="C44" s="58" t="s">
        <v>2</v>
      </c>
      <c r="D44" s="59" t="s">
        <v>2</v>
      </c>
      <c r="E44" s="136"/>
      <c r="F44" s="718" t="s">
        <v>14</v>
      </c>
      <c r="G44" s="719"/>
      <c r="H44" s="719"/>
      <c r="I44" s="719"/>
      <c r="J44" s="719"/>
      <c r="K44" s="720"/>
      <c r="L44" s="19"/>
      <c r="M44" s="721" t="s">
        <v>43</v>
      </c>
      <c r="N44" s="722"/>
      <c r="O44" s="19"/>
      <c r="P44" s="91" t="s">
        <v>12</v>
      </c>
      <c r="Q44" s="136"/>
      <c r="R44" s="91" t="s">
        <v>24</v>
      </c>
      <c r="S44" s="718" t="s">
        <v>44</v>
      </c>
      <c r="T44" s="719"/>
      <c r="U44" s="720"/>
      <c r="V44" s="91" t="s">
        <v>39</v>
      </c>
      <c r="W44" s="137" t="s">
        <v>19</v>
      </c>
      <c r="X44" s="136" t="s">
        <v>10</v>
      </c>
      <c r="Y44" s="723" t="s">
        <v>15</v>
      </c>
      <c r="Z44" s="724"/>
      <c r="AA44" s="724"/>
      <c r="AB44" s="724"/>
      <c r="AC44" s="138" t="s">
        <v>19</v>
      </c>
      <c r="AD44" s="139"/>
      <c r="AE44" s="725" t="s">
        <v>55</v>
      </c>
      <c r="AF44" s="726"/>
      <c r="AG44" s="726"/>
      <c r="AH44" s="140" t="s">
        <v>57</v>
      </c>
      <c r="AI44" s="136"/>
      <c r="AJ44" s="141" t="s">
        <v>51</v>
      </c>
      <c r="AK44" s="142"/>
      <c r="AL44" s="143"/>
      <c r="AM44" s="144"/>
      <c r="AN44" s="91" t="s">
        <v>13</v>
      </c>
      <c r="AO44" s="136"/>
      <c r="AP44" s="743" t="s">
        <v>68</v>
      </c>
      <c r="AQ44" s="744"/>
      <c r="AR44" s="745"/>
      <c r="AS44" s="743" t="s">
        <v>52</v>
      </c>
      <c r="AT44" s="744"/>
      <c r="AU44" s="745"/>
      <c r="AV44" s="136"/>
      <c r="AW44" s="145" t="s">
        <v>32</v>
      </c>
      <c r="AX44" s="137" t="s">
        <v>32</v>
      </c>
      <c r="AY44" s="91" t="s">
        <v>29</v>
      </c>
      <c r="AZ44" s="91" t="s">
        <v>29</v>
      </c>
      <c r="BA44" s="136"/>
      <c r="BB44" s="19" t="s">
        <v>32</v>
      </c>
      <c r="BC44" s="19" t="s">
        <v>10</v>
      </c>
      <c r="BD44" s="146" t="s">
        <v>10</v>
      </c>
    </row>
    <row r="45" spans="2:56" ht="15.75" thickBot="1">
      <c r="B45" s="60" t="s">
        <v>10</v>
      </c>
      <c r="C45" s="49" t="s">
        <v>10</v>
      </c>
      <c r="D45" s="61" t="s">
        <v>12</v>
      </c>
      <c r="E45" s="5"/>
      <c r="F45" s="65" t="s">
        <v>4</v>
      </c>
      <c r="G45" s="65" t="s">
        <v>5</v>
      </c>
      <c r="H45" s="65" t="s">
        <v>6</v>
      </c>
      <c r="I45" s="65" t="s">
        <v>7</v>
      </c>
      <c r="J45" s="65" t="s">
        <v>9</v>
      </c>
      <c r="K45" s="65" t="s">
        <v>13</v>
      </c>
      <c r="L45" s="4"/>
      <c r="M45" s="67" t="s">
        <v>12</v>
      </c>
      <c r="N45" s="68" t="s">
        <v>46</v>
      </c>
      <c r="O45" s="3"/>
      <c r="P45" s="49" t="s">
        <v>3</v>
      </c>
      <c r="Q45" s="5"/>
      <c r="R45" s="49" t="s">
        <v>23</v>
      </c>
      <c r="S45" s="53" t="s">
        <v>16</v>
      </c>
      <c r="T45" s="49" t="s">
        <v>17</v>
      </c>
      <c r="U45" s="49" t="s">
        <v>45</v>
      </c>
      <c r="V45" s="49" t="s">
        <v>63</v>
      </c>
      <c r="W45" s="72" t="s">
        <v>21</v>
      </c>
      <c r="X45" s="5" t="s">
        <v>10</v>
      </c>
      <c r="Y45" s="713" t="s">
        <v>26</v>
      </c>
      <c r="Z45" s="714"/>
      <c r="AA45" s="714"/>
      <c r="AB45" s="715"/>
      <c r="AC45" s="39" t="s">
        <v>13</v>
      </c>
      <c r="AD45" s="8"/>
      <c r="AE45" s="716" t="s">
        <v>56</v>
      </c>
      <c r="AF45" s="717"/>
      <c r="AG45" s="717"/>
      <c r="AH45" s="82" t="s">
        <v>58</v>
      </c>
      <c r="AI45" s="5"/>
      <c r="AJ45" s="48" t="s">
        <v>33</v>
      </c>
      <c r="AK45" s="85" t="s">
        <v>27</v>
      </c>
      <c r="AL45" s="48" t="s">
        <v>35</v>
      </c>
      <c r="AM45" s="48" t="s">
        <v>36</v>
      </c>
      <c r="AN45" s="49" t="s">
        <v>40</v>
      </c>
      <c r="AO45" s="20"/>
      <c r="AP45" s="51"/>
      <c r="AQ45" s="52"/>
      <c r="AR45" s="53"/>
      <c r="AS45" s="51" t="s">
        <v>50</v>
      </c>
      <c r="AT45" s="336" t="s">
        <v>391</v>
      </c>
      <c r="AU45" s="53"/>
      <c r="AV45" s="5"/>
      <c r="AW45" s="76" t="s">
        <v>19</v>
      </c>
      <c r="AX45" s="72" t="s">
        <v>19</v>
      </c>
      <c r="AY45" s="49" t="s">
        <v>37</v>
      </c>
      <c r="AZ45" s="49" t="s">
        <v>38</v>
      </c>
      <c r="BA45" s="5"/>
      <c r="BB45" s="4" t="s">
        <v>19</v>
      </c>
      <c r="BC45" s="4" t="s">
        <v>37</v>
      </c>
      <c r="BD45" s="147" t="s">
        <v>38</v>
      </c>
    </row>
    <row r="46" spans="2:56" ht="15" customHeight="1" thickBot="1">
      <c r="B46" s="62"/>
      <c r="C46" s="63"/>
      <c r="D46" s="64" t="s">
        <v>10</v>
      </c>
      <c r="E46" s="111"/>
      <c r="F46" s="148"/>
      <c r="G46" s="148"/>
      <c r="H46" s="148"/>
      <c r="I46" s="148" t="s">
        <v>8</v>
      </c>
      <c r="J46" s="148"/>
      <c r="K46" s="148"/>
      <c r="L46" s="16"/>
      <c r="M46" s="104" t="s">
        <v>20</v>
      </c>
      <c r="N46" s="148" t="s">
        <v>11</v>
      </c>
      <c r="O46" s="16"/>
      <c r="P46" s="63" t="s">
        <v>10</v>
      </c>
      <c r="Q46" s="111"/>
      <c r="R46" s="63"/>
      <c r="S46" s="149"/>
      <c r="T46" s="63"/>
      <c r="U46" s="63"/>
      <c r="V46" s="63" t="s">
        <v>18</v>
      </c>
      <c r="W46" s="150" t="s">
        <v>22</v>
      </c>
      <c r="X46" s="111"/>
      <c r="Y46" s="151" t="s">
        <v>16</v>
      </c>
      <c r="Z46" s="151" t="s">
        <v>17</v>
      </c>
      <c r="AA46" s="152" t="s">
        <v>25</v>
      </c>
      <c r="AB46" s="79" t="s">
        <v>28</v>
      </c>
      <c r="AC46" s="153"/>
      <c r="AD46" s="111"/>
      <c r="AE46" s="154" t="s">
        <v>16</v>
      </c>
      <c r="AF46" s="155" t="s">
        <v>17</v>
      </c>
      <c r="AG46" s="80" t="s">
        <v>28</v>
      </c>
      <c r="AH46" s="81" t="s">
        <v>28</v>
      </c>
      <c r="AI46" s="156"/>
      <c r="AJ46" s="63" t="s">
        <v>34</v>
      </c>
      <c r="AK46" s="157" t="s">
        <v>34</v>
      </c>
      <c r="AL46" s="63" t="s">
        <v>34</v>
      </c>
      <c r="AM46" s="63" t="s">
        <v>34</v>
      </c>
      <c r="AN46" s="63" t="s">
        <v>34</v>
      </c>
      <c r="AO46" s="111"/>
      <c r="AP46" s="158" t="s">
        <v>70</v>
      </c>
      <c r="AQ46" s="159" t="s">
        <v>69</v>
      </c>
      <c r="AR46" s="160" t="s">
        <v>71</v>
      </c>
      <c r="AS46" s="161" t="s">
        <v>48</v>
      </c>
      <c r="AT46" s="159" t="s">
        <v>47</v>
      </c>
      <c r="AU46" s="160" t="s">
        <v>49</v>
      </c>
      <c r="AV46" s="111"/>
      <c r="AW46" s="162" t="s">
        <v>29</v>
      </c>
      <c r="AX46" s="150" t="s">
        <v>29</v>
      </c>
      <c r="AY46" s="63"/>
      <c r="AZ46" s="63"/>
      <c r="BA46" s="111"/>
      <c r="BB46" s="163">
        <v>1</v>
      </c>
      <c r="BC46" s="164">
        <v>0</v>
      </c>
      <c r="BD46" s="115" t="s">
        <v>41</v>
      </c>
    </row>
    <row r="47" spans="2:56" ht="16.5" thickBot="1">
      <c r="B47" s="17">
        <v>41473</v>
      </c>
      <c r="C47" s="15" t="s">
        <v>0</v>
      </c>
      <c r="D47" s="19">
        <v>8</v>
      </c>
      <c r="E47" s="6"/>
      <c r="F47" s="363">
        <v>0</v>
      </c>
      <c r="G47" s="19">
        <v>0</v>
      </c>
      <c r="H47" s="19">
        <v>0.5</v>
      </c>
      <c r="I47" s="19">
        <v>0</v>
      </c>
      <c r="J47" s="19">
        <v>0</v>
      </c>
      <c r="K47" s="19">
        <f>SUM(F47:J47)</f>
        <v>0.5</v>
      </c>
      <c r="L47" s="6"/>
      <c r="M47" s="363">
        <v>0</v>
      </c>
      <c r="N47" s="19">
        <v>1</v>
      </c>
      <c r="O47" s="6"/>
      <c r="P47" s="376">
        <f>D47-(M47+N47)</f>
        <v>7</v>
      </c>
      <c r="Q47" s="6"/>
      <c r="R47" s="375" t="s">
        <v>462</v>
      </c>
      <c r="S47" s="213">
        <v>0.36799999999999999</v>
      </c>
      <c r="T47" s="213">
        <v>0.38</v>
      </c>
      <c r="U47" s="23">
        <f>S47+T47</f>
        <v>0.748</v>
      </c>
      <c r="V47" s="223">
        <v>60</v>
      </c>
      <c r="W47" s="91">
        <f>P47*V47</f>
        <v>420</v>
      </c>
      <c r="X47" s="6"/>
      <c r="Y47" s="379">
        <v>275</v>
      </c>
      <c r="Z47" s="380">
        <v>275</v>
      </c>
      <c r="AA47" s="380">
        <v>0</v>
      </c>
      <c r="AB47" s="380">
        <v>0</v>
      </c>
      <c r="AC47" s="381">
        <v>275</v>
      </c>
      <c r="AD47" s="197"/>
      <c r="AE47" s="379">
        <v>10</v>
      </c>
      <c r="AF47" s="380">
        <v>10</v>
      </c>
      <c r="AG47" s="380">
        <v>0</v>
      </c>
      <c r="AH47" s="380">
        <v>10</v>
      </c>
      <c r="AI47" s="5"/>
      <c r="AJ47" s="57">
        <f>AC47*U47</f>
        <v>205.7</v>
      </c>
      <c r="AK47" s="171">
        <v>4</v>
      </c>
      <c r="AL47" s="19">
        <v>6</v>
      </c>
      <c r="AM47" s="19">
        <v>0</v>
      </c>
      <c r="AN47" s="91">
        <f>AK47+AM47</f>
        <v>4</v>
      </c>
      <c r="AO47" s="338" t="e">
        <f>#REF!</f>
        <v>#REF!</v>
      </c>
      <c r="AP47" s="11">
        <v>0</v>
      </c>
      <c r="AQ47" s="11">
        <v>10</v>
      </c>
      <c r="AR47" s="387">
        <f>100- ((AP47+AQ47)/(AC47*2))*100</f>
        <v>98.181818181818187</v>
      </c>
      <c r="AS47" s="388">
        <v>176.45</v>
      </c>
      <c r="AT47" s="172">
        <f>AJ47+AK47+AL47+AM47</f>
        <v>215.7</v>
      </c>
      <c r="AU47" s="172">
        <f>AS47-AT47</f>
        <v>-39.25</v>
      </c>
      <c r="AV47" s="5"/>
      <c r="AW47" s="57">
        <f>(AC47/W47)*100</f>
        <v>65.476190476190482</v>
      </c>
      <c r="AX47" s="19" t="s">
        <v>59</v>
      </c>
      <c r="AY47" s="91">
        <f>(AK47/(AJ47+AK47))*100</f>
        <v>1.9074868860276588</v>
      </c>
      <c r="AZ47" s="19">
        <f>(AN47/AJ47)*100</f>
        <v>1.9445794846864366</v>
      </c>
      <c r="BA47" s="6"/>
      <c r="BB47" s="363" t="s">
        <v>76</v>
      </c>
      <c r="BC47" s="19" t="s">
        <v>76</v>
      </c>
      <c r="BD47" s="19" t="s">
        <v>97</v>
      </c>
    </row>
    <row r="48" spans="2:56" ht="15.75">
      <c r="B48" s="374" t="s">
        <v>137</v>
      </c>
      <c r="C48" s="2"/>
      <c r="D48" s="2"/>
      <c r="E48" s="6"/>
      <c r="F48" s="375"/>
      <c r="G48" s="2"/>
      <c r="H48" s="2"/>
      <c r="I48" s="2"/>
      <c r="J48" s="2"/>
      <c r="K48" s="2"/>
      <c r="L48" s="6"/>
      <c r="M48" s="375"/>
      <c r="N48" s="2">
        <v>0</v>
      </c>
      <c r="O48" s="6"/>
      <c r="P48" s="520">
        <f>D47-M47-N47-K47</f>
        <v>6.5</v>
      </c>
      <c r="Q48" s="6"/>
      <c r="R48" s="375"/>
      <c r="S48" s="213"/>
      <c r="T48" s="213"/>
      <c r="U48" s="23"/>
      <c r="V48" s="223"/>
      <c r="W48" s="517">
        <f>(P47-K47)*V47</f>
        <v>390</v>
      </c>
      <c r="X48" s="289"/>
      <c r="Y48" s="382"/>
      <c r="Z48" s="383"/>
      <c r="AA48" s="383"/>
      <c r="AB48" s="383"/>
      <c r="AC48" s="384"/>
      <c r="AD48" s="122"/>
      <c r="AE48" s="382"/>
      <c r="AF48" s="383"/>
      <c r="AG48" s="383"/>
      <c r="AH48" s="383"/>
      <c r="AI48" s="20"/>
      <c r="AJ48" s="436"/>
      <c r="AK48" s="386"/>
      <c r="AL48" s="378"/>
      <c r="AM48" s="378"/>
      <c r="AN48" s="378"/>
      <c r="AO48" s="289"/>
      <c r="AP48" s="347"/>
      <c r="AQ48" s="347"/>
      <c r="AR48" s="373"/>
      <c r="AS48" s="389"/>
      <c r="AT48" s="386"/>
      <c r="AU48" s="386"/>
      <c r="AV48" s="20"/>
      <c r="AW48" s="518">
        <f>((AC47+AC48)/W48)*100</f>
        <v>70.512820512820511</v>
      </c>
      <c r="AX48" s="378"/>
      <c r="AY48" s="378"/>
      <c r="AZ48" s="378"/>
      <c r="BA48" s="289"/>
      <c r="BB48" s="375"/>
      <c r="BC48" s="2"/>
      <c r="BD48" s="2"/>
    </row>
    <row r="49" spans="2:56" ht="15.75" thickBot="1"/>
    <row r="50" spans="2:56">
      <c r="B50" s="57" t="s">
        <v>42</v>
      </c>
      <c r="C50" s="58" t="s">
        <v>2</v>
      </c>
      <c r="D50" s="59" t="s">
        <v>2</v>
      </c>
      <c r="E50" s="136"/>
      <c r="F50" s="718" t="s">
        <v>14</v>
      </c>
      <c r="G50" s="719"/>
      <c r="H50" s="719"/>
      <c r="I50" s="719"/>
      <c r="J50" s="719"/>
      <c r="K50" s="720"/>
      <c r="L50" s="19"/>
      <c r="M50" s="721" t="s">
        <v>43</v>
      </c>
      <c r="N50" s="722"/>
      <c r="O50" s="19"/>
      <c r="P50" s="91" t="s">
        <v>12</v>
      </c>
      <c r="Q50" s="136"/>
      <c r="R50" s="91" t="s">
        <v>24</v>
      </c>
      <c r="S50" s="718" t="s">
        <v>44</v>
      </c>
      <c r="T50" s="719"/>
      <c r="U50" s="720"/>
      <c r="V50" s="91" t="s">
        <v>39</v>
      </c>
      <c r="W50" s="137" t="s">
        <v>19</v>
      </c>
      <c r="X50" s="136" t="s">
        <v>10</v>
      </c>
      <c r="Y50" s="723" t="s">
        <v>15</v>
      </c>
      <c r="Z50" s="724"/>
      <c r="AA50" s="724"/>
      <c r="AB50" s="724"/>
      <c r="AC50" s="138" t="s">
        <v>19</v>
      </c>
      <c r="AD50" s="139"/>
      <c r="AE50" s="725" t="s">
        <v>55</v>
      </c>
      <c r="AF50" s="726"/>
      <c r="AG50" s="726"/>
      <c r="AH50" s="140" t="s">
        <v>57</v>
      </c>
      <c r="AI50" s="136"/>
      <c r="AJ50" s="141" t="s">
        <v>51</v>
      </c>
      <c r="AK50" s="142"/>
      <c r="AL50" s="143"/>
      <c r="AM50" s="144"/>
      <c r="AN50" s="91" t="s">
        <v>13</v>
      </c>
      <c r="AO50" s="136"/>
      <c r="AP50" s="743" t="s">
        <v>68</v>
      </c>
      <c r="AQ50" s="744"/>
      <c r="AR50" s="745"/>
      <c r="AS50" s="743" t="s">
        <v>52</v>
      </c>
      <c r="AT50" s="744"/>
      <c r="AU50" s="745"/>
      <c r="AV50" s="136"/>
      <c r="AW50" s="145" t="s">
        <v>32</v>
      </c>
      <c r="AX50" s="137" t="s">
        <v>32</v>
      </c>
      <c r="AY50" s="91" t="s">
        <v>29</v>
      </c>
      <c r="AZ50" s="91" t="s">
        <v>29</v>
      </c>
      <c r="BA50" s="136"/>
      <c r="BB50" s="19" t="s">
        <v>32</v>
      </c>
      <c r="BC50" s="19" t="s">
        <v>10</v>
      </c>
      <c r="BD50" s="146" t="s">
        <v>10</v>
      </c>
    </row>
    <row r="51" spans="2:56" ht="15.75" thickBot="1">
      <c r="B51" s="60" t="s">
        <v>10</v>
      </c>
      <c r="C51" s="49" t="s">
        <v>10</v>
      </c>
      <c r="D51" s="61" t="s">
        <v>12</v>
      </c>
      <c r="E51" s="5"/>
      <c r="F51" s="65" t="s">
        <v>4</v>
      </c>
      <c r="G51" s="65" t="s">
        <v>5</v>
      </c>
      <c r="H51" s="65" t="s">
        <v>6</v>
      </c>
      <c r="I51" s="65" t="s">
        <v>7</v>
      </c>
      <c r="J51" s="65" t="s">
        <v>9</v>
      </c>
      <c r="K51" s="65" t="s">
        <v>13</v>
      </c>
      <c r="L51" s="4"/>
      <c r="M51" s="67" t="s">
        <v>12</v>
      </c>
      <c r="N51" s="68" t="s">
        <v>46</v>
      </c>
      <c r="O51" s="3"/>
      <c r="P51" s="49" t="s">
        <v>3</v>
      </c>
      <c r="Q51" s="5"/>
      <c r="R51" s="49" t="s">
        <v>23</v>
      </c>
      <c r="S51" s="53" t="s">
        <v>16</v>
      </c>
      <c r="T51" s="49" t="s">
        <v>17</v>
      </c>
      <c r="U51" s="49" t="s">
        <v>45</v>
      </c>
      <c r="V51" s="49" t="s">
        <v>63</v>
      </c>
      <c r="W51" s="72" t="s">
        <v>21</v>
      </c>
      <c r="X51" s="5" t="s">
        <v>10</v>
      </c>
      <c r="Y51" s="713" t="s">
        <v>26</v>
      </c>
      <c r="Z51" s="714"/>
      <c r="AA51" s="714"/>
      <c r="AB51" s="715"/>
      <c r="AC51" s="39" t="s">
        <v>13</v>
      </c>
      <c r="AD51" s="8"/>
      <c r="AE51" s="716" t="s">
        <v>56</v>
      </c>
      <c r="AF51" s="717"/>
      <c r="AG51" s="717"/>
      <c r="AH51" s="82" t="s">
        <v>58</v>
      </c>
      <c r="AI51" s="5"/>
      <c r="AJ51" s="48" t="s">
        <v>33</v>
      </c>
      <c r="AK51" s="85" t="s">
        <v>27</v>
      </c>
      <c r="AL51" s="48" t="s">
        <v>35</v>
      </c>
      <c r="AM51" s="48" t="s">
        <v>36</v>
      </c>
      <c r="AN51" s="49" t="s">
        <v>40</v>
      </c>
      <c r="AO51" s="20"/>
      <c r="AP51" s="51"/>
      <c r="AQ51" s="52"/>
      <c r="AR51" s="53"/>
      <c r="AS51" s="51" t="s">
        <v>50</v>
      </c>
      <c r="AT51" s="336" t="s">
        <v>110</v>
      </c>
      <c r="AU51" s="53"/>
      <c r="AV51" s="5"/>
      <c r="AW51" s="76" t="s">
        <v>19</v>
      </c>
      <c r="AX51" s="72" t="s">
        <v>19</v>
      </c>
      <c r="AY51" s="49" t="s">
        <v>37</v>
      </c>
      <c r="AZ51" s="49" t="s">
        <v>38</v>
      </c>
      <c r="BA51" s="5"/>
      <c r="BB51" s="4" t="s">
        <v>19</v>
      </c>
      <c r="BC51" s="4" t="s">
        <v>37</v>
      </c>
      <c r="BD51" s="147" t="s">
        <v>38</v>
      </c>
    </row>
    <row r="52" spans="2:56" ht="15" customHeight="1" thickBot="1">
      <c r="B52" s="62"/>
      <c r="C52" s="63"/>
      <c r="D52" s="64" t="s">
        <v>10</v>
      </c>
      <c r="E52" s="111"/>
      <c r="F52" s="148"/>
      <c r="G52" s="148"/>
      <c r="H52" s="148"/>
      <c r="I52" s="148" t="s">
        <v>8</v>
      </c>
      <c r="J52" s="148"/>
      <c r="K52" s="148"/>
      <c r="L52" s="16"/>
      <c r="M52" s="104" t="s">
        <v>20</v>
      </c>
      <c r="N52" s="148" t="s">
        <v>11</v>
      </c>
      <c r="O52" s="16"/>
      <c r="P52" s="63" t="s">
        <v>10</v>
      </c>
      <c r="Q52" s="111"/>
      <c r="R52" s="63"/>
      <c r="S52" s="149"/>
      <c r="T52" s="63"/>
      <c r="U52" s="63"/>
      <c r="V52" s="63" t="s">
        <v>18</v>
      </c>
      <c r="W52" s="150" t="s">
        <v>22</v>
      </c>
      <c r="X52" s="111"/>
      <c r="Y52" s="151" t="s">
        <v>16</v>
      </c>
      <c r="Z52" s="151" t="s">
        <v>17</v>
      </c>
      <c r="AA52" s="152" t="s">
        <v>25</v>
      </c>
      <c r="AB52" s="79" t="s">
        <v>28</v>
      </c>
      <c r="AC52" s="153"/>
      <c r="AD52" s="111"/>
      <c r="AE52" s="154" t="s">
        <v>16</v>
      </c>
      <c r="AF52" s="155" t="s">
        <v>17</v>
      </c>
      <c r="AG52" s="80" t="s">
        <v>28</v>
      </c>
      <c r="AH52" s="81" t="s">
        <v>28</v>
      </c>
      <c r="AI52" s="156"/>
      <c r="AJ52" s="63" t="s">
        <v>34</v>
      </c>
      <c r="AK52" s="157" t="s">
        <v>34</v>
      </c>
      <c r="AL52" s="63" t="s">
        <v>34</v>
      </c>
      <c r="AM52" s="63" t="s">
        <v>34</v>
      </c>
      <c r="AN52" s="63" t="s">
        <v>34</v>
      </c>
      <c r="AO52" s="111"/>
      <c r="AP52" s="158" t="s">
        <v>70</v>
      </c>
      <c r="AQ52" s="159" t="s">
        <v>69</v>
      </c>
      <c r="AR52" s="160" t="s">
        <v>71</v>
      </c>
      <c r="AS52" s="161" t="s">
        <v>48</v>
      </c>
      <c r="AT52" s="159" t="s">
        <v>47</v>
      </c>
      <c r="AU52" s="160" t="s">
        <v>49</v>
      </c>
      <c r="AV52" s="111"/>
      <c r="AW52" s="162" t="s">
        <v>29</v>
      </c>
      <c r="AX52" s="150" t="s">
        <v>29</v>
      </c>
      <c r="AY52" s="63"/>
      <c r="AZ52" s="63"/>
      <c r="BA52" s="111"/>
      <c r="BB52" s="163">
        <v>1</v>
      </c>
      <c r="BC52" s="164">
        <v>0</v>
      </c>
      <c r="BD52" s="115" t="s">
        <v>41</v>
      </c>
    </row>
    <row r="53" spans="2:56" ht="16.5" thickBot="1">
      <c r="B53" s="17">
        <v>41473</v>
      </c>
      <c r="C53" s="15" t="s">
        <v>1</v>
      </c>
      <c r="D53" s="19">
        <v>7.5</v>
      </c>
      <c r="E53" s="6"/>
      <c r="F53" s="363">
        <v>0</v>
      </c>
      <c r="G53" s="19">
        <v>0</v>
      </c>
      <c r="H53" s="19">
        <v>0.5</v>
      </c>
      <c r="I53" s="19">
        <v>0</v>
      </c>
      <c r="J53" s="19">
        <v>0</v>
      </c>
      <c r="K53" s="19">
        <f>SUM(F53:J53)</f>
        <v>0.5</v>
      </c>
      <c r="L53" s="6"/>
      <c r="M53" s="363">
        <v>2.5</v>
      </c>
      <c r="N53" s="19">
        <v>2</v>
      </c>
      <c r="O53" s="6"/>
      <c r="P53" s="376">
        <f>D53-(M53+N53)</f>
        <v>3</v>
      </c>
      <c r="Q53" s="6"/>
      <c r="R53" s="375" t="s">
        <v>54</v>
      </c>
      <c r="S53" s="213">
        <v>0.122</v>
      </c>
      <c r="T53" s="213">
        <v>0.125</v>
      </c>
      <c r="U53" s="23">
        <f>S53+T53</f>
        <v>0.247</v>
      </c>
      <c r="V53" s="223">
        <v>75</v>
      </c>
      <c r="W53" s="91">
        <f>P53*V53</f>
        <v>225</v>
      </c>
      <c r="X53" s="6"/>
      <c r="Y53" s="379">
        <v>132</v>
      </c>
      <c r="Z53" s="380">
        <v>132</v>
      </c>
      <c r="AA53" s="380">
        <v>0</v>
      </c>
      <c r="AB53" s="380">
        <v>0</v>
      </c>
      <c r="AC53" s="381">
        <v>132</v>
      </c>
      <c r="AD53" s="197">
        <v>350</v>
      </c>
      <c r="AE53" s="379">
        <v>0</v>
      </c>
      <c r="AF53" s="380">
        <v>0</v>
      </c>
      <c r="AG53" s="380">
        <v>0</v>
      </c>
      <c r="AH53" s="380">
        <v>0</v>
      </c>
      <c r="AI53" s="5"/>
      <c r="AJ53" s="57">
        <f>AC53*U53</f>
        <v>32.603999999999999</v>
      </c>
      <c r="AK53" s="171">
        <v>0</v>
      </c>
      <c r="AL53" s="19">
        <v>1.98</v>
      </c>
      <c r="AM53" s="19">
        <v>0</v>
      </c>
      <c r="AN53" s="91">
        <f>AK53+AM53</f>
        <v>0</v>
      </c>
      <c r="AO53" s="338" t="e">
        <f>#REF!</f>
        <v>#REF!</v>
      </c>
      <c r="AP53" s="11">
        <v>0</v>
      </c>
      <c r="AQ53" s="11">
        <v>10</v>
      </c>
      <c r="AR53" s="387">
        <f>100- ((AP53+AQ53)/(AC53*2))*100</f>
        <v>96.212121212121218</v>
      </c>
      <c r="AS53" s="388">
        <v>680</v>
      </c>
      <c r="AT53" s="172">
        <f>AJ53+AK53+AL53+AM53</f>
        <v>34.583999999999996</v>
      </c>
      <c r="AU53" s="172">
        <f>AS53-AT53</f>
        <v>645.41600000000005</v>
      </c>
      <c r="AV53" s="5"/>
      <c r="AW53" s="57">
        <f>(AC53/W53)*100</f>
        <v>58.666666666666664</v>
      </c>
      <c r="AX53" s="19" t="s">
        <v>59</v>
      </c>
      <c r="AY53" s="91">
        <f>(AK53/(AJ53+AK53))*100</f>
        <v>0</v>
      </c>
      <c r="AZ53" s="19">
        <f>(AN53/AJ53)*100</f>
        <v>0</v>
      </c>
      <c r="BA53" s="6"/>
      <c r="BB53" s="363" t="s">
        <v>76</v>
      </c>
      <c r="BC53" s="19" t="s">
        <v>76</v>
      </c>
      <c r="BD53" s="19" t="s">
        <v>76</v>
      </c>
    </row>
    <row r="54" spans="2:56" ht="15.75">
      <c r="B54" s="374" t="s">
        <v>153</v>
      </c>
      <c r="C54" s="2"/>
      <c r="D54" s="2"/>
      <c r="E54" s="6"/>
      <c r="F54" s="375"/>
      <c r="G54" s="2"/>
      <c r="H54" s="2"/>
      <c r="I54" s="2"/>
      <c r="J54" s="2"/>
      <c r="K54" s="2"/>
      <c r="L54" s="6"/>
      <c r="M54" s="375"/>
      <c r="N54" s="2"/>
      <c r="O54" s="6"/>
      <c r="P54" s="520">
        <f>D53-M53-N53-K53</f>
        <v>2.5</v>
      </c>
      <c r="Q54" s="6"/>
      <c r="R54" s="375"/>
      <c r="S54" s="213"/>
      <c r="T54" s="213"/>
      <c r="U54" s="23"/>
      <c r="V54" s="223"/>
      <c r="W54" s="517">
        <f>(P53-K53)*V53</f>
        <v>187.5</v>
      </c>
      <c r="X54" s="289"/>
      <c r="Y54" s="382"/>
      <c r="Z54" s="383"/>
      <c r="AA54" s="383"/>
      <c r="AB54" s="383"/>
      <c r="AC54" s="384"/>
      <c r="AD54" s="122"/>
      <c r="AE54" s="382"/>
      <c r="AF54" s="383"/>
      <c r="AG54" s="383"/>
      <c r="AH54" s="383"/>
      <c r="AI54" s="20"/>
      <c r="AJ54" s="436"/>
      <c r="AK54" s="386"/>
      <c r="AL54" s="378"/>
      <c r="AM54" s="378"/>
      <c r="AN54" s="378"/>
      <c r="AO54" s="289"/>
      <c r="AP54" s="347"/>
      <c r="AQ54" s="347"/>
      <c r="AR54" s="373"/>
      <c r="AS54" s="389"/>
      <c r="AT54" s="386"/>
      <c r="AU54" s="386"/>
      <c r="AV54" s="20"/>
      <c r="AW54" s="518">
        <f>((AC53+AC54)/W54)*100</f>
        <v>70.399999999999991</v>
      </c>
      <c r="AX54" s="378"/>
      <c r="AY54" s="378"/>
      <c r="AZ54" s="378"/>
      <c r="BA54" s="289"/>
      <c r="BB54" s="375"/>
      <c r="BC54" s="2"/>
      <c r="BD54" s="2"/>
    </row>
    <row r="55" spans="2:56" ht="15.75" thickBot="1"/>
    <row r="56" spans="2:56" ht="16.5" thickBot="1">
      <c r="B56" s="17">
        <v>41474</v>
      </c>
      <c r="C56" s="15" t="s">
        <v>0</v>
      </c>
      <c r="D56" s="19">
        <v>8</v>
      </c>
      <c r="E56" s="6"/>
      <c r="F56" s="363">
        <v>0</v>
      </c>
      <c r="G56" s="19">
        <v>0</v>
      </c>
      <c r="H56" s="19">
        <v>2</v>
      </c>
      <c r="I56" s="19">
        <v>0</v>
      </c>
      <c r="J56" s="19">
        <v>0</v>
      </c>
      <c r="K56" s="19">
        <f>SUM(F56:J56)</f>
        <v>2</v>
      </c>
      <c r="L56" s="6"/>
      <c r="M56" s="363">
        <v>0</v>
      </c>
      <c r="N56" s="19">
        <v>0</v>
      </c>
      <c r="O56" s="6"/>
      <c r="P56" s="376">
        <f>D56-(M56+N56)</f>
        <v>8</v>
      </c>
      <c r="Q56" s="6"/>
      <c r="R56" s="375" t="s">
        <v>54</v>
      </c>
      <c r="S56" s="213">
        <v>0.122</v>
      </c>
      <c r="T56" s="213">
        <v>0.125</v>
      </c>
      <c r="U56" s="23">
        <f>S56+T56</f>
        <v>0.247</v>
      </c>
      <c r="V56" s="223">
        <v>75</v>
      </c>
      <c r="W56" s="91">
        <f>P56*V56</f>
        <v>600</v>
      </c>
      <c r="X56" s="6"/>
      <c r="Y56" s="379">
        <v>396</v>
      </c>
      <c r="Z56" s="380">
        <v>396</v>
      </c>
      <c r="AA56" s="380">
        <v>0</v>
      </c>
      <c r="AB56" s="380">
        <v>0</v>
      </c>
      <c r="AC56" s="381">
        <v>396</v>
      </c>
      <c r="AD56" s="197">
        <v>350</v>
      </c>
      <c r="AE56" s="379">
        <v>16</v>
      </c>
      <c r="AF56" s="380">
        <v>16</v>
      </c>
      <c r="AG56" s="380">
        <v>0</v>
      </c>
      <c r="AH56" s="380">
        <v>16</v>
      </c>
      <c r="AI56" s="5"/>
      <c r="AJ56" s="57">
        <f>AC56*U56</f>
        <v>97.811999999999998</v>
      </c>
      <c r="AK56" s="171">
        <v>4</v>
      </c>
      <c r="AL56" s="19">
        <v>6</v>
      </c>
      <c r="AM56" s="19">
        <v>0</v>
      </c>
      <c r="AN56" s="91">
        <f>AK56+AM56</f>
        <v>4</v>
      </c>
      <c r="AO56" s="338" t="e">
        <f>#REF!</f>
        <v>#REF!</v>
      </c>
      <c r="AP56" s="11">
        <v>0</v>
      </c>
      <c r="AQ56" s="11">
        <v>10</v>
      </c>
      <c r="AR56" s="387">
        <f>100- ((AP56+AQ56)/(AC56*2))*100</f>
        <v>98.737373737373744</v>
      </c>
      <c r="AS56" s="388">
        <f>AU53</f>
        <v>645.41600000000005</v>
      </c>
      <c r="AT56" s="172">
        <f>AJ56+AK56+AL56+AM56</f>
        <v>107.812</v>
      </c>
      <c r="AU56" s="172">
        <f>AS56-AT56</f>
        <v>537.60400000000004</v>
      </c>
      <c r="AV56" s="5"/>
      <c r="AW56" s="57">
        <f>(AC56/W56)*100</f>
        <v>66</v>
      </c>
      <c r="AX56" s="19" t="s">
        <v>59</v>
      </c>
      <c r="AY56" s="91">
        <f>(AK56/(AJ56+AK56))*100</f>
        <v>3.9288099634620677</v>
      </c>
      <c r="AZ56" s="19">
        <f>(AN56/AJ56)*100</f>
        <v>4.0894777736882997</v>
      </c>
      <c r="BA56" s="6"/>
      <c r="BB56" s="363" t="s">
        <v>76</v>
      </c>
      <c r="BC56" s="19" t="s">
        <v>76</v>
      </c>
      <c r="BD56" s="19" t="s">
        <v>76</v>
      </c>
    </row>
    <row r="57" spans="2:56" ht="15.75">
      <c r="B57" s="374" t="s">
        <v>137</v>
      </c>
      <c r="C57" s="2"/>
      <c r="D57" s="2"/>
      <c r="E57" s="6"/>
      <c r="F57" s="375"/>
      <c r="G57" s="2"/>
      <c r="H57" s="2"/>
      <c r="I57" s="2"/>
      <c r="J57" s="2"/>
      <c r="K57" s="2"/>
      <c r="L57" s="6"/>
      <c r="M57" s="375"/>
      <c r="N57" s="2"/>
      <c r="O57" s="6"/>
      <c r="P57" s="520">
        <f>D56-M56-N56-K56</f>
        <v>6</v>
      </c>
      <c r="Q57" s="6"/>
      <c r="R57" s="375"/>
      <c r="S57" s="213"/>
      <c r="T57" s="213"/>
      <c r="U57" s="23"/>
      <c r="V57" s="223"/>
      <c r="W57" s="517">
        <f>(P56-K56)*V56</f>
        <v>450</v>
      </c>
      <c r="X57" s="289"/>
      <c r="Y57" s="382"/>
      <c r="Z57" s="383"/>
      <c r="AA57" s="383"/>
      <c r="AB57" s="383"/>
      <c r="AC57" s="384"/>
      <c r="AD57" s="122"/>
      <c r="AE57" s="382"/>
      <c r="AF57" s="383"/>
      <c r="AG57" s="383"/>
      <c r="AH57" s="383"/>
      <c r="AI57" s="20"/>
      <c r="AJ57" s="436"/>
      <c r="AK57" s="386"/>
      <c r="AL57" s="378"/>
      <c r="AM57" s="378"/>
      <c r="AN57" s="378"/>
      <c r="AO57" s="289"/>
      <c r="AP57" s="347"/>
      <c r="AQ57" s="347"/>
      <c r="AR57" s="373"/>
      <c r="AS57" s="389"/>
      <c r="AT57" s="386"/>
      <c r="AU57" s="386"/>
      <c r="AV57" s="20"/>
      <c r="AW57" s="518">
        <f>((AC56+AC57)/W57)*100</f>
        <v>88</v>
      </c>
      <c r="AX57" s="378"/>
      <c r="AY57" s="378"/>
      <c r="AZ57" s="378"/>
      <c r="BA57" s="289"/>
      <c r="BB57" s="375"/>
      <c r="BC57" s="2"/>
      <c r="BD57" s="2"/>
    </row>
    <row r="58" spans="2:56" ht="15.75" thickBot="1"/>
    <row r="59" spans="2:56" ht="16.5" thickBot="1">
      <c r="B59" s="17">
        <v>41474</v>
      </c>
      <c r="C59" s="15" t="s">
        <v>1</v>
      </c>
      <c r="D59" s="19">
        <v>7.5</v>
      </c>
      <c r="E59" s="6"/>
      <c r="F59" s="363">
        <v>0</v>
      </c>
      <c r="G59" s="19">
        <v>0</v>
      </c>
      <c r="H59" s="19">
        <v>1</v>
      </c>
      <c r="I59" s="19">
        <v>0</v>
      </c>
      <c r="J59" s="19">
        <v>0</v>
      </c>
      <c r="K59" s="19">
        <f>SUM(F59:J59)</f>
        <v>1</v>
      </c>
      <c r="L59" s="6"/>
      <c r="M59" s="363">
        <v>0</v>
      </c>
      <c r="N59" s="19">
        <v>0</v>
      </c>
      <c r="O59" s="6"/>
      <c r="P59" s="376">
        <f>D59-(M59+N59)</f>
        <v>7.5</v>
      </c>
      <c r="Q59" s="6"/>
      <c r="R59" s="375" t="s">
        <v>54</v>
      </c>
      <c r="S59" s="213">
        <v>0.122</v>
      </c>
      <c r="T59" s="213">
        <v>0.125</v>
      </c>
      <c r="U59" s="23">
        <f>S59+T59</f>
        <v>0.247</v>
      </c>
      <c r="V59" s="223">
        <v>75</v>
      </c>
      <c r="W59" s="91">
        <f>P59*V59</f>
        <v>562.5</v>
      </c>
      <c r="X59" s="6"/>
      <c r="Y59" s="379">
        <v>286</v>
      </c>
      <c r="Z59" s="380">
        <v>286</v>
      </c>
      <c r="AA59" s="380">
        <v>0</v>
      </c>
      <c r="AB59" s="380">
        <v>0</v>
      </c>
      <c r="AC59" s="381">
        <v>286</v>
      </c>
      <c r="AD59" s="197">
        <v>350</v>
      </c>
      <c r="AE59" s="379">
        <v>20</v>
      </c>
      <c r="AF59" s="380">
        <v>20</v>
      </c>
      <c r="AG59" s="380">
        <v>0</v>
      </c>
      <c r="AH59" s="380">
        <v>20</v>
      </c>
      <c r="AI59" s="5"/>
      <c r="AJ59" s="57">
        <f>AC59*U59</f>
        <v>70.641999999999996</v>
      </c>
      <c r="AK59" s="171">
        <v>5</v>
      </c>
      <c r="AL59" s="19">
        <v>4</v>
      </c>
      <c r="AM59" s="19">
        <v>1</v>
      </c>
      <c r="AN59" s="91">
        <f>AK59+AM59</f>
        <v>6</v>
      </c>
      <c r="AO59" s="338" t="e">
        <f>#REF!</f>
        <v>#REF!</v>
      </c>
      <c r="AP59" s="11">
        <v>0</v>
      </c>
      <c r="AQ59" s="11">
        <v>10</v>
      </c>
      <c r="AR59" s="387">
        <f>100- ((AP59+AQ59)/(AC59*2))*100</f>
        <v>98.251748251748253</v>
      </c>
      <c r="AS59" s="388">
        <f>AU56</f>
        <v>537.60400000000004</v>
      </c>
      <c r="AT59" s="172">
        <f>AJ59+AK59+AL59+AM59</f>
        <v>80.641999999999996</v>
      </c>
      <c r="AU59" s="172">
        <f>AS59-AT59</f>
        <v>456.96200000000005</v>
      </c>
      <c r="AV59" s="5"/>
      <c r="AW59" s="57">
        <f>(AC59/W59)*100</f>
        <v>50.844444444444449</v>
      </c>
      <c r="AX59" s="19" t="s">
        <v>59</v>
      </c>
      <c r="AY59" s="91">
        <f>(AK59/(AJ59+AK59))*100</f>
        <v>6.6100843446762383</v>
      </c>
      <c r="AZ59" s="19">
        <f>(AN59/AJ59)*100</f>
        <v>8.4935307607372383</v>
      </c>
      <c r="BA59" s="6"/>
      <c r="BB59" s="363" t="s">
        <v>76</v>
      </c>
      <c r="BC59" s="19" t="s">
        <v>76</v>
      </c>
      <c r="BD59" s="19" t="s">
        <v>76</v>
      </c>
    </row>
    <row r="60" spans="2:56" ht="15.75">
      <c r="B60" s="374" t="s">
        <v>153</v>
      </c>
      <c r="C60" s="2"/>
      <c r="D60" s="2"/>
      <c r="E60" s="6"/>
      <c r="F60" s="375"/>
      <c r="G60" s="2"/>
      <c r="H60" s="2"/>
      <c r="I60" s="2"/>
      <c r="J60" s="2"/>
      <c r="K60" s="2"/>
      <c r="L60" s="6"/>
      <c r="M60" s="375"/>
      <c r="N60" s="2"/>
      <c r="O60" s="6"/>
      <c r="P60" s="520">
        <f>D59-M59-N59-K59</f>
        <v>6.5</v>
      </c>
      <c r="Q60" s="6"/>
      <c r="R60" s="375"/>
      <c r="S60" s="213"/>
      <c r="T60" s="213"/>
      <c r="U60" s="23"/>
      <c r="V60" s="223"/>
      <c r="W60" s="517">
        <f>(P59-K59)*V59</f>
        <v>487.5</v>
      </c>
      <c r="X60" s="289"/>
      <c r="Y60" s="382"/>
      <c r="Z60" s="383"/>
      <c r="AA60" s="383"/>
      <c r="AB60" s="383"/>
      <c r="AC60" s="384"/>
      <c r="AD60" s="122"/>
      <c r="AE60" s="382"/>
      <c r="AF60" s="383"/>
      <c r="AG60" s="383"/>
      <c r="AH60" s="383"/>
      <c r="AI60" s="20"/>
      <c r="AJ60" s="436"/>
      <c r="AK60" s="386"/>
      <c r="AL60" s="378"/>
      <c r="AM60" s="378"/>
      <c r="AN60" s="378"/>
      <c r="AO60" s="289"/>
      <c r="AP60" s="347"/>
      <c r="AQ60" s="347"/>
      <c r="AR60" s="373"/>
      <c r="AS60" s="389"/>
      <c r="AT60" s="386"/>
      <c r="AU60" s="386"/>
      <c r="AV60" s="20"/>
      <c r="AW60" s="518">
        <f>((AC59+AC60)/W60)*100</f>
        <v>58.666666666666664</v>
      </c>
      <c r="AX60" s="378"/>
      <c r="AY60" s="378"/>
      <c r="AZ60" s="378"/>
      <c r="BA60" s="289"/>
      <c r="BB60" s="375"/>
      <c r="BC60" s="2"/>
      <c r="BD60" s="2"/>
    </row>
    <row r="61" spans="2:56" ht="15.75" thickBot="1"/>
    <row r="62" spans="2:56" ht="16.5" thickBot="1">
      <c r="B62" s="17">
        <v>41475</v>
      </c>
      <c r="C62" s="15" t="s">
        <v>0</v>
      </c>
      <c r="D62" s="19">
        <v>8</v>
      </c>
      <c r="E62" s="6"/>
      <c r="F62" s="363">
        <v>0</v>
      </c>
      <c r="G62" s="19">
        <v>0</v>
      </c>
      <c r="H62" s="19">
        <v>0</v>
      </c>
      <c r="I62" s="19">
        <v>0</v>
      </c>
      <c r="J62" s="19">
        <v>0</v>
      </c>
      <c r="K62" s="19">
        <f>SUM(F62:J62)</f>
        <v>0</v>
      </c>
      <c r="L62" s="6"/>
      <c r="M62" s="363">
        <v>0</v>
      </c>
      <c r="N62" s="19">
        <v>3</v>
      </c>
      <c r="O62" s="6"/>
      <c r="P62" s="376">
        <f>D62-(M62+N62)</f>
        <v>5</v>
      </c>
      <c r="Q62" s="6"/>
      <c r="R62" s="375" t="s">
        <v>54</v>
      </c>
      <c r="S62" s="213">
        <v>0.122</v>
      </c>
      <c r="T62" s="213">
        <v>0.125</v>
      </c>
      <c r="U62" s="23">
        <f>S62+T62</f>
        <v>0.247</v>
      </c>
      <c r="V62" s="223">
        <v>75</v>
      </c>
      <c r="W62" s="91">
        <f>P62*V62</f>
        <v>375</v>
      </c>
      <c r="X62" s="6"/>
      <c r="Y62" s="379">
        <v>194</v>
      </c>
      <c r="Z62" s="380">
        <v>194</v>
      </c>
      <c r="AA62" s="380">
        <v>0</v>
      </c>
      <c r="AB62" s="380">
        <v>0</v>
      </c>
      <c r="AC62" s="381">
        <v>194</v>
      </c>
      <c r="AD62" s="197">
        <v>350</v>
      </c>
      <c r="AE62" s="379">
        <v>8</v>
      </c>
      <c r="AF62" s="380">
        <v>8</v>
      </c>
      <c r="AG62" s="380">
        <v>0</v>
      </c>
      <c r="AH62" s="380">
        <v>8</v>
      </c>
      <c r="AI62" s="5"/>
      <c r="AJ62" s="57">
        <f>AC62*U62</f>
        <v>47.917999999999999</v>
      </c>
      <c r="AK62" s="171">
        <v>6</v>
      </c>
      <c r="AL62" s="19">
        <v>4.1269999999999998</v>
      </c>
      <c r="AM62" s="19">
        <v>1</v>
      </c>
      <c r="AN62" s="91">
        <f>AK62+AM62</f>
        <v>7</v>
      </c>
      <c r="AO62" s="338" t="e">
        <f>#REF!</f>
        <v>#REF!</v>
      </c>
      <c r="AP62" s="11">
        <v>0</v>
      </c>
      <c r="AQ62" s="11">
        <v>10</v>
      </c>
      <c r="AR62" s="387">
        <f>100- ((AP62+AQ62)/(AC62*2))*100</f>
        <v>97.422680412371136</v>
      </c>
      <c r="AS62" s="388">
        <f>AU59</f>
        <v>456.96200000000005</v>
      </c>
      <c r="AT62" s="172">
        <f>AJ62+AK62+AL62+AM62</f>
        <v>59.045000000000002</v>
      </c>
      <c r="AU62" s="172">
        <f>AS62-AT62</f>
        <v>397.91700000000003</v>
      </c>
      <c r="AV62" s="5"/>
      <c r="AW62" s="57">
        <f>(AC62/W62)*100</f>
        <v>51.733333333333334</v>
      </c>
      <c r="AX62" s="19" t="s">
        <v>59</v>
      </c>
      <c r="AY62" s="91">
        <f>(AK62/(AJ62+AK62))*100</f>
        <v>11.128009199154272</v>
      </c>
      <c r="AZ62" s="19">
        <f>(AN62/AJ62)*100</f>
        <v>14.608289160649443</v>
      </c>
      <c r="BA62" s="6"/>
      <c r="BB62" s="363" t="s">
        <v>76</v>
      </c>
      <c r="BC62" s="19" t="s">
        <v>76</v>
      </c>
      <c r="BD62" s="19" t="s">
        <v>76</v>
      </c>
    </row>
    <row r="63" spans="2:56" ht="15.75">
      <c r="B63" s="374" t="s">
        <v>137</v>
      </c>
      <c r="C63" s="2"/>
      <c r="D63" s="2"/>
      <c r="E63" s="6"/>
      <c r="F63" s="375"/>
      <c r="G63" s="2"/>
      <c r="H63" s="2"/>
      <c r="I63" s="2"/>
      <c r="J63" s="2"/>
      <c r="K63" s="2"/>
      <c r="L63" s="6"/>
      <c r="M63" s="375"/>
      <c r="N63" s="2"/>
      <c r="O63" s="6"/>
      <c r="P63" s="520">
        <f>D62-M62-N62-K62</f>
        <v>5</v>
      </c>
      <c r="Q63" s="6"/>
      <c r="R63" s="375" t="s">
        <v>204</v>
      </c>
      <c r="S63" s="213">
        <v>0.36499999999999999</v>
      </c>
      <c r="T63" s="213">
        <v>0.36499999999999999</v>
      </c>
      <c r="U63" s="23">
        <f>S63+T63</f>
        <v>0.73</v>
      </c>
      <c r="V63" s="223">
        <v>60</v>
      </c>
      <c r="W63" s="517">
        <f>(P62-K62)*V62</f>
        <v>375</v>
      </c>
      <c r="X63" s="289"/>
      <c r="Y63" s="382"/>
      <c r="Z63" s="383"/>
      <c r="AA63" s="383"/>
      <c r="AB63" s="383"/>
      <c r="AC63" s="384"/>
      <c r="AD63" s="122"/>
      <c r="AE63" s="382"/>
      <c r="AF63" s="383"/>
      <c r="AG63" s="383"/>
      <c r="AH63" s="383"/>
      <c r="AI63" s="20"/>
      <c r="AJ63" s="436"/>
      <c r="AK63" s="386"/>
      <c r="AL63" s="378"/>
      <c r="AM63" s="378"/>
      <c r="AN63" s="378"/>
      <c r="AO63" s="289"/>
      <c r="AP63" s="347"/>
      <c r="AQ63" s="347"/>
      <c r="AR63" s="373"/>
      <c r="AS63" s="389"/>
      <c r="AT63" s="386"/>
      <c r="AU63" s="386"/>
      <c r="AV63" s="20"/>
      <c r="AW63" s="518">
        <f>((AC62+AC63)/W63)*100</f>
        <v>51.733333333333334</v>
      </c>
      <c r="AX63" s="378"/>
      <c r="AY63" s="378"/>
      <c r="AZ63" s="378"/>
      <c r="BA63" s="289"/>
      <c r="BB63" s="375"/>
      <c r="BC63" s="2"/>
      <c r="BD63" s="2"/>
    </row>
    <row r="64" spans="2:56" ht="15.75" thickBot="1"/>
    <row r="65" spans="2:56">
      <c r="B65" s="57" t="s">
        <v>42</v>
      </c>
      <c r="C65" s="58" t="s">
        <v>2</v>
      </c>
      <c r="D65" s="59" t="s">
        <v>2</v>
      </c>
      <c r="E65" s="136"/>
      <c r="F65" s="718" t="s">
        <v>14</v>
      </c>
      <c r="G65" s="719"/>
      <c r="H65" s="719"/>
      <c r="I65" s="719"/>
      <c r="J65" s="719"/>
      <c r="K65" s="720"/>
      <c r="L65" s="19"/>
      <c r="M65" s="721" t="s">
        <v>43</v>
      </c>
      <c r="N65" s="722"/>
      <c r="O65" s="19"/>
      <c r="P65" s="91" t="s">
        <v>12</v>
      </c>
      <c r="Q65" s="136"/>
      <c r="R65" s="91" t="s">
        <v>24</v>
      </c>
      <c r="S65" s="718" t="s">
        <v>44</v>
      </c>
      <c r="T65" s="719"/>
      <c r="U65" s="720"/>
      <c r="V65" s="91" t="s">
        <v>39</v>
      </c>
      <c r="W65" s="137" t="s">
        <v>19</v>
      </c>
      <c r="X65" s="136" t="s">
        <v>10</v>
      </c>
      <c r="Y65" s="723" t="s">
        <v>15</v>
      </c>
      <c r="Z65" s="724"/>
      <c r="AA65" s="724"/>
      <c r="AB65" s="724"/>
      <c r="AC65" s="138" t="s">
        <v>19</v>
      </c>
      <c r="AD65" s="139"/>
      <c r="AE65" s="725" t="s">
        <v>55</v>
      </c>
      <c r="AF65" s="726"/>
      <c r="AG65" s="726"/>
      <c r="AH65" s="140" t="s">
        <v>57</v>
      </c>
      <c r="AI65" s="136"/>
      <c r="AJ65" s="141" t="s">
        <v>51</v>
      </c>
      <c r="AK65" s="142"/>
      <c r="AL65" s="143"/>
      <c r="AM65" s="144"/>
      <c r="AN65" s="91" t="s">
        <v>13</v>
      </c>
      <c r="AO65" s="136"/>
      <c r="AP65" s="743" t="s">
        <v>68</v>
      </c>
      <c r="AQ65" s="744"/>
      <c r="AR65" s="745"/>
      <c r="AS65" s="743" t="s">
        <v>52</v>
      </c>
      <c r="AT65" s="744"/>
      <c r="AU65" s="745"/>
      <c r="AV65" s="136"/>
      <c r="AW65" s="145" t="s">
        <v>32</v>
      </c>
      <c r="AX65" s="137" t="s">
        <v>32</v>
      </c>
      <c r="AY65" s="91" t="s">
        <v>29</v>
      </c>
      <c r="AZ65" s="91" t="s">
        <v>29</v>
      </c>
      <c r="BA65" s="136"/>
      <c r="BB65" s="19" t="s">
        <v>32</v>
      </c>
      <c r="BC65" s="19" t="s">
        <v>10</v>
      </c>
      <c r="BD65" s="146" t="s">
        <v>10</v>
      </c>
    </row>
    <row r="66" spans="2:56" ht="15.75" thickBot="1">
      <c r="B66" s="60" t="s">
        <v>10</v>
      </c>
      <c r="C66" s="49" t="s">
        <v>10</v>
      </c>
      <c r="D66" s="61" t="s">
        <v>12</v>
      </c>
      <c r="E66" s="5"/>
      <c r="F66" s="65" t="s">
        <v>4</v>
      </c>
      <c r="G66" s="65" t="s">
        <v>5</v>
      </c>
      <c r="H66" s="65" t="s">
        <v>6</v>
      </c>
      <c r="I66" s="65" t="s">
        <v>7</v>
      </c>
      <c r="J66" s="65" t="s">
        <v>9</v>
      </c>
      <c r="K66" s="65" t="s">
        <v>13</v>
      </c>
      <c r="L66" s="4"/>
      <c r="M66" s="67" t="s">
        <v>12</v>
      </c>
      <c r="N66" s="68" t="s">
        <v>46</v>
      </c>
      <c r="O66" s="3"/>
      <c r="P66" s="49" t="s">
        <v>3</v>
      </c>
      <c r="Q66" s="5"/>
      <c r="R66" s="49" t="s">
        <v>23</v>
      </c>
      <c r="S66" s="53" t="s">
        <v>16</v>
      </c>
      <c r="T66" s="49" t="s">
        <v>17</v>
      </c>
      <c r="U66" s="49" t="s">
        <v>45</v>
      </c>
      <c r="V66" s="49" t="s">
        <v>63</v>
      </c>
      <c r="W66" s="72" t="s">
        <v>21</v>
      </c>
      <c r="X66" s="5" t="s">
        <v>10</v>
      </c>
      <c r="Y66" s="713" t="s">
        <v>26</v>
      </c>
      <c r="Z66" s="714"/>
      <c r="AA66" s="714"/>
      <c r="AB66" s="715"/>
      <c r="AC66" s="39" t="s">
        <v>13</v>
      </c>
      <c r="AD66" s="8"/>
      <c r="AE66" s="716" t="s">
        <v>56</v>
      </c>
      <c r="AF66" s="717"/>
      <c r="AG66" s="717"/>
      <c r="AH66" s="82" t="s">
        <v>58</v>
      </c>
      <c r="AI66" s="5"/>
      <c r="AJ66" s="48" t="s">
        <v>33</v>
      </c>
      <c r="AK66" s="85" t="s">
        <v>27</v>
      </c>
      <c r="AL66" s="48" t="s">
        <v>35</v>
      </c>
      <c r="AM66" s="48" t="s">
        <v>36</v>
      </c>
      <c r="AN66" s="49" t="s">
        <v>40</v>
      </c>
      <c r="AO66" s="20"/>
      <c r="AP66" s="51"/>
      <c r="AQ66" s="52"/>
      <c r="AR66" s="53"/>
      <c r="AS66" s="51" t="s">
        <v>50</v>
      </c>
      <c r="AT66" s="336" t="s">
        <v>391</v>
      </c>
      <c r="AU66" s="53"/>
      <c r="AV66" s="5"/>
      <c r="AW66" s="76" t="s">
        <v>19</v>
      </c>
      <c r="AX66" s="72" t="s">
        <v>19</v>
      </c>
      <c r="AY66" s="49" t="s">
        <v>37</v>
      </c>
      <c r="AZ66" s="49" t="s">
        <v>38</v>
      </c>
      <c r="BA66" s="5"/>
      <c r="BB66" s="4" t="s">
        <v>19</v>
      </c>
      <c r="BC66" s="4" t="s">
        <v>37</v>
      </c>
      <c r="BD66" s="147" t="s">
        <v>38</v>
      </c>
    </row>
    <row r="67" spans="2:56" ht="15" customHeight="1" thickBot="1">
      <c r="B67" s="62"/>
      <c r="C67" s="63"/>
      <c r="D67" s="64" t="s">
        <v>10</v>
      </c>
      <c r="E67" s="111"/>
      <c r="F67" s="148"/>
      <c r="G67" s="148"/>
      <c r="H67" s="148"/>
      <c r="I67" s="148" t="s">
        <v>8</v>
      </c>
      <c r="J67" s="148"/>
      <c r="K67" s="148"/>
      <c r="L67" s="16"/>
      <c r="M67" s="104" t="s">
        <v>20</v>
      </c>
      <c r="N67" s="148" t="s">
        <v>11</v>
      </c>
      <c r="O67" s="16"/>
      <c r="P67" s="63" t="s">
        <v>10</v>
      </c>
      <c r="Q67" s="111"/>
      <c r="R67" s="63"/>
      <c r="S67" s="149"/>
      <c r="T67" s="63"/>
      <c r="U67" s="63"/>
      <c r="V67" s="63" t="s">
        <v>18</v>
      </c>
      <c r="W67" s="150" t="s">
        <v>22</v>
      </c>
      <c r="X67" s="111"/>
      <c r="Y67" s="151" t="s">
        <v>16</v>
      </c>
      <c r="Z67" s="151" t="s">
        <v>17</v>
      </c>
      <c r="AA67" s="152" t="s">
        <v>25</v>
      </c>
      <c r="AB67" s="79" t="s">
        <v>28</v>
      </c>
      <c r="AC67" s="153"/>
      <c r="AD67" s="111"/>
      <c r="AE67" s="154" t="s">
        <v>16</v>
      </c>
      <c r="AF67" s="155" t="s">
        <v>17</v>
      </c>
      <c r="AG67" s="80" t="s">
        <v>28</v>
      </c>
      <c r="AH67" s="81" t="s">
        <v>28</v>
      </c>
      <c r="AI67" s="156"/>
      <c r="AJ67" s="63" t="s">
        <v>34</v>
      </c>
      <c r="AK67" s="157" t="s">
        <v>34</v>
      </c>
      <c r="AL67" s="63" t="s">
        <v>34</v>
      </c>
      <c r="AM67" s="63" t="s">
        <v>34</v>
      </c>
      <c r="AN67" s="63" t="s">
        <v>34</v>
      </c>
      <c r="AO67" s="111"/>
      <c r="AP67" s="158" t="s">
        <v>70</v>
      </c>
      <c r="AQ67" s="159" t="s">
        <v>69</v>
      </c>
      <c r="AR67" s="160" t="s">
        <v>71</v>
      </c>
      <c r="AS67" s="161" t="s">
        <v>48</v>
      </c>
      <c r="AT67" s="159" t="s">
        <v>47</v>
      </c>
      <c r="AU67" s="160" t="s">
        <v>49</v>
      </c>
      <c r="AV67" s="111"/>
      <c r="AW67" s="162" t="s">
        <v>29</v>
      </c>
      <c r="AX67" s="150" t="s">
        <v>29</v>
      </c>
      <c r="AY67" s="63"/>
      <c r="AZ67" s="63"/>
      <c r="BA67" s="111"/>
      <c r="BB67" s="163">
        <v>1</v>
      </c>
      <c r="BC67" s="164">
        <v>0</v>
      </c>
      <c r="BD67" s="115" t="s">
        <v>41</v>
      </c>
    </row>
    <row r="68" spans="2:56" ht="16.5" thickBot="1">
      <c r="B68" s="17">
        <v>41476</v>
      </c>
      <c r="C68" s="15" t="s">
        <v>0</v>
      </c>
      <c r="D68" s="19">
        <v>8</v>
      </c>
      <c r="E68" s="6"/>
      <c r="F68" s="363">
        <v>0</v>
      </c>
      <c r="G68" s="19">
        <v>0</v>
      </c>
      <c r="H68" s="19">
        <v>1</v>
      </c>
      <c r="I68" s="19">
        <v>0</v>
      </c>
      <c r="J68" s="19">
        <v>0</v>
      </c>
      <c r="K68" s="19">
        <f>SUM(F68:J68)</f>
        <v>1</v>
      </c>
      <c r="L68" s="6"/>
      <c r="M68" s="363">
        <v>0</v>
      </c>
      <c r="N68" s="19">
        <v>2</v>
      </c>
      <c r="O68" s="6"/>
      <c r="P68" s="376">
        <f>D68-(M68+N68)</f>
        <v>6</v>
      </c>
      <c r="Q68" s="6"/>
      <c r="R68" s="375" t="s">
        <v>462</v>
      </c>
      <c r="S68" s="213">
        <v>0.36799999999999999</v>
      </c>
      <c r="T68" s="213">
        <v>0.38</v>
      </c>
      <c r="U68" s="23">
        <f>S68+T68</f>
        <v>0.748</v>
      </c>
      <c r="V68" s="223">
        <v>60</v>
      </c>
      <c r="W68" s="91">
        <f>P68*V68</f>
        <v>360</v>
      </c>
      <c r="X68" s="6"/>
      <c r="Y68" s="379">
        <v>280</v>
      </c>
      <c r="Z68" s="380">
        <v>280</v>
      </c>
      <c r="AA68" s="380">
        <v>0</v>
      </c>
      <c r="AB68" s="380">
        <v>0</v>
      </c>
      <c r="AC68" s="381">
        <v>280</v>
      </c>
      <c r="AD68" s="197"/>
      <c r="AE68" s="379">
        <v>30</v>
      </c>
      <c r="AF68" s="380">
        <v>30</v>
      </c>
      <c r="AG68" s="380">
        <v>0</v>
      </c>
      <c r="AH68" s="380">
        <v>30</v>
      </c>
      <c r="AI68" s="5"/>
      <c r="AJ68" s="57">
        <f>AC68*U68</f>
        <v>209.44</v>
      </c>
      <c r="AK68" s="171">
        <v>22.6</v>
      </c>
      <c r="AL68" s="19">
        <v>6.44</v>
      </c>
      <c r="AM68" s="19">
        <v>0</v>
      </c>
      <c r="AN68" s="91">
        <f>AK68+AM68</f>
        <v>22.6</v>
      </c>
      <c r="AO68" s="338" t="e">
        <f>#REF!</f>
        <v>#REF!</v>
      </c>
      <c r="AP68" s="11">
        <v>0</v>
      </c>
      <c r="AQ68" s="11">
        <v>10</v>
      </c>
      <c r="AR68" s="387">
        <f>100- ((AP68+AQ68)/(AC68*2))*100</f>
        <v>98.214285714285708</v>
      </c>
      <c r="AS68" s="388">
        <v>176.45</v>
      </c>
      <c r="AT68" s="172">
        <f>AJ68+AK68+AL68+AM68</f>
        <v>238.48</v>
      </c>
      <c r="AU68" s="172">
        <f>AS68-AT68</f>
        <v>-62.03</v>
      </c>
      <c r="AV68" s="5"/>
      <c r="AW68" s="57">
        <f>(AC68/W68)*100</f>
        <v>77.777777777777786</v>
      </c>
      <c r="AX68" s="19" t="s">
        <v>59</v>
      </c>
      <c r="AY68" s="91">
        <f>(AK68/(AJ68+AK68))*100</f>
        <v>9.7397000517152215</v>
      </c>
      <c r="AZ68" s="19">
        <f>(AN68/AJ68)*100</f>
        <v>10.790679908326968</v>
      </c>
      <c r="BA68" s="6"/>
      <c r="BB68" s="363" t="s">
        <v>76</v>
      </c>
      <c r="BC68" s="19" t="s">
        <v>76</v>
      </c>
      <c r="BD68" s="19" t="s">
        <v>97</v>
      </c>
    </row>
    <row r="69" spans="2:56" ht="15.75">
      <c r="B69" s="374" t="s">
        <v>153</v>
      </c>
      <c r="C69" s="2"/>
      <c r="D69" s="2"/>
      <c r="E69" s="6"/>
      <c r="F69" s="375"/>
      <c r="G69" s="2"/>
      <c r="H69" s="2"/>
      <c r="I69" s="2"/>
      <c r="J69" s="2"/>
      <c r="K69" s="2"/>
      <c r="L69" s="6"/>
      <c r="M69" s="375"/>
      <c r="N69" s="2">
        <v>0</v>
      </c>
      <c r="O69" s="6"/>
      <c r="P69" s="520">
        <f>D68-M68-N68-K68</f>
        <v>5</v>
      </c>
      <c r="Q69" s="6"/>
      <c r="R69" s="375"/>
      <c r="S69" s="213"/>
      <c r="T69" s="213"/>
      <c r="U69" s="23"/>
      <c r="V69" s="223"/>
      <c r="W69" s="517">
        <f>(P68-K68)*V68</f>
        <v>300</v>
      </c>
      <c r="X69" s="289"/>
      <c r="Y69" s="382"/>
      <c r="Z69" s="383"/>
      <c r="AA69" s="383"/>
      <c r="AB69" s="383"/>
      <c r="AC69" s="384"/>
      <c r="AD69" s="122"/>
      <c r="AE69" s="382"/>
      <c r="AF69" s="383"/>
      <c r="AG69" s="383"/>
      <c r="AH69" s="383"/>
      <c r="AI69" s="20"/>
      <c r="AJ69" s="436"/>
      <c r="AK69" s="386"/>
      <c r="AL69" s="378"/>
      <c r="AM69" s="378"/>
      <c r="AN69" s="378"/>
      <c r="AO69" s="289"/>
      <c r="AP69" s="347"/>
      <c r="AQ69" s="347"/>
      <c r="AR69" s="373"/>
      <c r="AS69" s="389"/>
      <c r="AT69" s="386"/>
      <c r="AU69" s="386"/>
      <c r="AV69" s="20"/>
      <c r="AW69" s="518">
        <f>((AC68+AC69)/W69)*100</f>
        <v>93.333333333333329</v>
      </c>
      <c r="AX69" s="378"/>
      <c r="AY69" s="378"/>
      <c r="AZ69" s="378"/>
      <c r="BA69" s="289"/>
      <c r="BB69" s="375"/>
      <c r="BC69" s="2"/>
      <c r="BD69" s="2"/>
    </row>
    <row r="70" spans="2:56" ht="15.75" thickBot="1"/>
    <row r="71" spans="2:56">
      <c r="B71" s="57" t="s">
        <v>42</v>
      </c>
      <c r="C71" s="58" t="s">
        <v>2</v>
      </c>
      <c r="D71" s="59" t="s">
        <v>2</v>
      </c>
      <c r="E71" s="136"/>
      <c r="F71" s="718" t="s">
        <v>14</v>
      </c>
      <c r="G71" s="719"/>
      <c r="H71" s="719"/>
      <c r="I71" s="719"/>
      <c r="J71" s="719"/>
      <c r="K71" s="720"/>
      <c r="L71" s="19"/>
      <c r="M71" s="721" t="s">
        <v>43</v>
      </c>
      <c r="N71" s="722"/>
      <c r="O71" s="19"/>
      <c r="P71" s="91" t="s">
        <v>12</v>
      </c>
      <c r="Q71" s="136"/>
      <c r="R71" s="91" t="s">
        <v>24</v>
      </c>
      <c r="S71" s="718" t="s">
        <v>44</v>
      </c>
      <c r="T71" s="719"/>
      <c r="U71" s="720"/>
      <c r="V71" s="91" t="s">
        <v>39</v>
      </c>
      <c r="W71" s="137" t="s">
        <v>19</v>
      </c>
      <c r="X71" s="136" t="s">
        <v>10</v>
      </c>
      <c r="Y71" s="723" t="s">
        <v>15</v>
      </c>
      <c r="Z71" s="724"/>
      <c r="AA71" s="724"/>
      <c r="AB71" s="724"/>
      <c r="AC71" s="138" t="s">
        <v>19</v>
      </c>
      <c r="AD71" s="139"/>
      <c r="AE71" s="725" t="s">
        <v>55</v>
      </c>
      <c r="AF71" s="726"/>
      <c r="AG71" s="726"/>
      <c r="AH71" s="140" t="s">
        <v>57</v>
      </c>
      <c r="AI71" s="136"/>
      <c r="AJ71" s="141" t="s">
        <v>51</v>
      </c>
      <c r="AK71" s="142"/>
      <c r="AL71" s="143"/>
      <c r="AM71" s="144"/>
      <c r="AN71" s="91" t="s">
        <v>13</v>
      </c>
      <c r="AO71" s="136"/>
      <c r="AP71" s="743" t="s">
        <v>68</v>
      </c>
      <c r="AQ71" s="744"/>
      <c r="AR71" s="745"/>
      <c r="AS71" s="743" t="s">
        <v>52</v>
      </c>
      <c r="AT71" s="744"/>
      <c r="AU71" s="745"/>
      <c r="AV71" s="136"/>
      <c r="AW71" s="145" t="s">
        <v>32</v>
      </c>
      <c r="AX71" s="137" t="s">
        <v>32</v>
      </c>
      <c r="AY71" s="91" t="s">
        <v>29</v>
      </c>
      <c r="AZ71" s="91" t="s">
        <v>29</v>
      </c>
      <c r="BA71" s="136"/>
      <c r="BB71" s="19" t="s">
        <v>32</v>
      </c>
      <c r="BC71" s="19" t="s">
        <v>10</v>
      </c>
      <c r="BD71" s="146" t="s">
        <v>10</v>
      </c>
    </row>
    <row r="72" spans="2:56" ht="15.75" thickBot="1">
      <c r="B72" s="60" t="s">
        <v>10</v>
      </c>
      <c r="C72" s="49" t="s">
        <v>10</v>
      </c>
      <c r="D72" s="61" t="s">
        <v>12</v>
      </c>
      <c r="E72" s="5"/>
      <c r="F72" s="65" t="s">
        <v>4</v>
      </c>
      <c r="G72" s="65" t="s">
        <v>5</v>
      </c>
      <c r="H72" s="65" t="s">
        <v>6</v>
      </c>
      <c r="I72" s="65" t="s">
        <v>7</v>
      </c>
      <c r="J72" s="65" t="s">
        <v>9</v>
      </c>
      <c r="K72" s="65" t="s">
        <v>13</v>
      </c>
      <c r="L72" s="4"/>
      <c r="M72" s="67" t="s">
        <v>12</v>
      </c>
      <c r="N72" s="68" t="s">
        <v>46</v>
      </c>
      <c r="O72" s="3"/>
      <c r="P72" s="49" t="s">
        <v>3</v>
      </c>
      <c r="Q72" s="5"/>
      <c r="R72" s="49" t="s">
        <v>23</v>
      </c>
      <c r="S72" s="53" t="s">
        <v>16</v>
      </c>
      <c r="T72" s="49" t="s">
        <v>17</v>
      </c>
      <c r="U72" s="49" t="s">
        <v>45</v>
      </c>
      <c r="V72" s="49" t="s">
        <v>63</v>
      </c>
      <c r="W72" s="72" t="s">
        <v>21</v>
      </c>
      <c r="X72" s="5" t="s">
        <v>10</v>
      </c>
      <c r="Y72" s="713" t="s">
        <v>26</v>
      </c>
      <c r="Z72" s="714"/>
      <c r="AA72" s="714"/>
      <c r="AB72" s="715"/>
      <c r="AC72" s="39" t="s">
        <v>13</v>
      </c>
      <c r="AD72" s="8"/>
      <c r="AE72" s="716" t="s">
        <v>56</v>
      </c>
      <c r="AF72" s="717"/>
      <c r="AG72" s="717"/>
      <c r="AH72" s="82" t="s">
        <v>58</v>
      </c>
      <c r="AI72" s="5"/>
      <c r="AJ72" s="48" t="s">
        <v>33</v>
      </c>
      <c r="AK72" s="85" t="s">
        <v>27</v>
      </c>
      <c r="AL72" s="48" t="s">
        <v>35</v>
      </c>
      <c r="AM72" s="48" t="s">
        <v>36</v>
      </c>
      <c r="AN72" s="49" t="s">
        <v>40</v>
      </c>
      <c r="AO72" s="20"/>
      <c r="AP72" s="51"/>
      <c r="AQ72" s="52"/>
      <c r="AR72" s="53"/>
      <c r="AS72" s="51" t="s">
        <v>50</v>
      </c>
      <c r="AT72" s="336" t="s">
        <v>433</v>
      </c>
      <c r="AU72" s="53"/>
      <c r="AV72" s="5"/>
      <c r="AW72" s="76" t="s">
        <v>19</v>
      </c>
      <c r="AX72" s="72" t="s">
        <v>19</v>
      </c>
      <c r="AY72" s="49" t="s">
        <v>37</v>
      </c>
      <c r="AZ72" s="49" t="s">
        <v>38</v>
      </c>
      <c r="BA72" s="5"/>
      <c r="BB72" s="4" t="s">
        <v>19</v>
      </c>
      <c r="BC72" s="4" t="s">
        <v>37</v>
      </c>
      <c r="BD72" s="147" t="s">
        <v>38</v>
      </c>
    </row>
    <row r="73" spans="2:56" ht="15" customHeight="1" thickBot="1">
      <c r="B73" s="62"/>
      <c r="C73" s="63"/>
      <c r="D73" s="64" t="s">
        <v>10</v>
      </c>
      <c r="E73" s="111"/>
      <c r="F73" s="148"/>
      <c r="G73" s="148"/>
      <c r="H73" s="148"/>
      <c r="I73" s="148" t="s">
        <v>8</v>
      </c>
      <c r="J73" s="148"/>
      <c r="K73" s="148"/>
      <c r="L73" s="16"/>
      <c r="M73" s="104" t="s">
        <v>20</v>
      </c>
      <c r="N73" s="148" t="s">
        <v>11</v>
      </c>
      <c r="O73" s="16"/>
      <c r="P73" s="63" t="s">
        <v>10</v>
      </c>
      <c r="Q73" s="111"/>
      <c r="R73" s="63"/>
      <c r="S73" s="149"/>
      <c r="T73" s="63"/>
      <c r="U73" s="63"/>
      <c r="V73" s="63" t="s">
        <v>18</v>
      </c>
      <c r="W73" s="150" t="s">
        <v>22</v>
      </c>
      <c r="X73" s="111"/>
      <c r="Y73" s="151" t="s">
        <v>16</v>
      </c>
      <c r="Z73" s="151" t="s">
        <v>17</v>
      </c>
      <c r="AA73" s="152" t="s">
        <v>25</v>
      </c>
      <c r="AB73" s="79" t="s">
        <v>28</v>
      </c>
      <c r="AC73" s="153"/>
      <c r="AD73" s="111"/>
      <c r="AE73" s="154" t="s">
        <v>16</v>
      </c>
      <c r="AF73" s="155" t="s">
        <v>17</v>
      </c>
      <c r="AG73" s="80" t="s">
        <v>28</v>
      </c>
      <c r="AH73" s="81" t="s">
        <v>28</v>
      </c>
      <c r="AI73" s="156"/>
      <c r="AJ73" s="63" t="s">
        <v>34</v>
      </c>
      <c r="AK73" s="157" t="s">
        <v>34</v>
      </c>
      <c r="AL73" s="63" t="s">
        <v>34</v>
      </c>
      <c r="AM73" s="63" t="s">
        <v>34</v>
      </c>
      <c r="AN73" s="63" t="s">
        <v>34</v>
      </c>
      <c r="AO73" s="111"/>
      <c r="AP73" s="158" t="s">
        <v>70</v>
      </c>
      <c r="AQ73" s="159" t="s">
        <v>69</v>
      </c>
      <c r="AR73" s="160" t="s">
        <v>71</v>
      </c>
      <c r="AS73" s="161" t="s">
        <v>48</v>
      </c>
      <c r="AT73" s="159" t="s">
        <v>47</v>
      </c>
      <c r="AU73" s="160" t="s">
        <v>49</v>
      </c>
      <c r="AV73" s="111"/>
      <c r="AW73" s="162" t="s">
        <v>29</v>
      </c>
      <c r="AX73" s="150" t="s">
        <v>29</v>
      </c>
      <c r="AY73" s="63"/>
      <c r="AZ73" s="63"/>
      <c r="BA73" s="111"/>
      <c r="BB73" s="163">
        <v>1</v>
      </c>
      <c r="BC73" s="164">
        <v>0</v>
      </c>
      <c r="BD73" s="115" t="s">
        <v>41</v>
      </c>
    </row>
    <row r="74" spans="2:56" ht="16.5" thickBot="1">
      <c r="B74" s="17">
        <v>41477</v>
      </c>
      <c r="C74" s="15" t="s">
        <v>0</v>
      </c>
      <c r="D74" s="19">
        <v>8</v>
      </c>
      <c r="E74" s="6"/>
      <c r="F74" s="363">
        <v>1</v>
      </c>
      <c r="G74" s="19">
        <v>0</v>
      </c>
      <c r="H74" s="19">
        <v>0</v>
      </c>
      <c r="I74" s="19">
        <v>0</v>
      </c>
      <c r="J74" s="19">
        <v>0</v>
      </c>
      <c r="K74" s="19">
        <f>SUM(F74:J74)</f>
        <v>1</v>
      </c>
      <c r="L74" s="6"/>
      <c r="M74" s="363">
        <v>0</v>
      </c>
      <c r="N74" s="19">
        <v>0</v>
      </c>
      <c r="O74" s="6"/>
      <c r="P74" s="376">
        <f>D74-(M74+N74)</f>
        <v>8</v>
      </c>
      <c r="Q74" s="6"/>
      <c r="R74" s="375" t="s">
        <v>452</v>
      </c>
      <c r="S74" s="213">
        <v>0.185</v>
      </c>
      <c r="T74" s="213">
        <v>0.185</v>
      </c>
      <c r="U74" s="23">
        <f>S74+T74</f>
        <v>0.37</v>
      </c>
      <c r="V74" s="223">
        <v>85</v>
      </c>
      <c r="W74" s="91">
        <f>P74*V74</f>
        <v>680</v>
      </c>
      <c r="X74" s="6"/>
      <c r="Y74" s="379">
        <v>567</v>
      </c>
      <c r="Z74" s="380">
        <v>567</v>
      </c>
      <c r="AA74" s="380">
        <v>0</v>
      </c>
      <c r="AB74" s="380">
        <v>0</v>
      </c>
      <c r="AC74" s="381">
        <v>567</v>
      </c>
      <c r="AD74" s="197"/>
      <c r="AE74" s="379">
        <v>35</v>
      </c>
      <c r="AF74" s="380">
        <v>35</v>
      </c>
      <c r="AG74" s="380">
        <v>0</v>
      </c>
      <c r="AH74" s="380">
        <v>35</v>
      </c>
      <c r="AI74" s="5"/>
      <c r="AJ74" s="57">
        <f>AC74*U74</f>
        <v>209.79</v>
      </c>
      <c r="AK74" s="171">
        <v>13</v>
      </c>
      <c r="AL74" s="19">
        <v>7</v>
      </c>
      <c r="AM74" s="19">
        <v>0</v>
      </c>
      <c r="AN74" s="91">
        <f>AK74+AM74</f>
        <v>13</v>
      </c>
      <c r="AO74" s="338" t="e">
        <f>#REF!</f>
        <v>#REF!</v>
      </c>
      <c r="AP74" s="11">
        <v>0</v>
      </c>
      <c r="AQ74" s="11">
        <v>10</v>
      </c>
      <c r="AR74" s="387">
        <f>100- ((AP74+AQ74)/(AC74*2))*100</f>
        <v>99.118165784832456</v>
      </c>
      <c r="AS74" s="388">
        <v>680</v>
      </c>
      <c r="AT74" s="172">
        <f>AJ74+AK74+AL74+AM74</f>
        <v>229.79</v>
      </c>
      <c r="AU74" s="172">
        <f>AS74-AT74</f>
        <v>450.21000000000004</v>
      </c>
      <c r="AV74" s="5"/>
      <c r="AW74" s="57">
        <f>(AC74/W74)*100</f>
        <v>83.382352941176478</v>
      </c>
      <c r="AX74" s="19" t="s">
        <v>59</v>
      </c>
      <c r="AY74" s="91">
        <f>(AK74/(AJ74+AK74))*100</f>
        <v>5.8350913416221557</v>
      </c>
      <c r="AZ74" s="19">
        <f>(AN74/AJ74)*100</f>
        <v>6.19667286333953</v>
      </c>
      <c r="BA74" s="6"/>
      <c r="BB74" s="363" t="s">
        <v>76</v>
      </c>
      <c r="BC74" s="19" t="s">
        <v>76</v>
      </c>
      <c r="BD74" s="19" t="s">
        <v>97</v>
      </c>
    </row>
    <row r="75" spans="2:56" ht="15.75">
      <c r="B75" s="374" t="s">
        <v>153</v>
      </c>
      <c r="C75" s="2"/>
      <c r="D75" s="2"/>
      <c r="E75" s="6"/>
      <c r="F75" s="375"/>
      <c r="G75" s="2"/>
      <c r="H75" s="2"/>
      <c r="I75" s="2"/>
      <c r="J75" s="2"/>
      <c r="K75" s="2"/>
      <c r="L75" s="6"/>
      <c r="M75" s="375"/>
      <c r="N75" s="2">
        <v>0</v>
      </c>
      <c r="O75" s="6"/>
      <c r="P75" s="520">
        <f>D74-M74-N74-K74</f>
        <v>7</v>
      </c>
      <c r="Q75" s="6"/>
      <c r="R75" s="375"/>
      <c r="S75" s="213"/>
      <c r="T75" s="213"/>
      <c r="U75" s="23"/>
      <c r="V75" s="223"/>
      <c r="W75" s="517">
        <f>(P74-K74)*V74</f>
        <v>595</v>
      </c>
      <c r="X75" s="289"/>
      <c r="Y75" s="382"/>
      <c r="Z75" s="383"/>
      <c r="AA75" s="383"/>
      <c r="AB75" s="383"/>
      <c r="AC75" s="384"/>
      <c r="AD75" s="122"/>
      <c r="AE75" s="382"/>
      <c r="AF75" s="383"/>
      <c r="AG75" s="383"/>
      <c r="AH75" s="383"/>
      <c r="AI75" s="20"/>
      <c r="AJ75" s="436"/>
      <c r="AK75" s="386"/>
      <c r="AL75" s="378"/>
      <c r="AM75" s="378"/>
      <c r="AN75" s="378"/>
      <c r="AO75" s="289"/>
      <c r="AP75" s="347"/>
      <c r="AQ75" s="347"/>
      <c r="AR75" s="373"/>
      <c r="AS75" s="389"/>
      <c r="AT75" s="386"/>
      <c r="AU75" s="386"/>
      <c r="AV75" s="20"/>
      <c r="AW75" s="518">
        <f>((AC74+AC75)/W75)*100</f>
        <v>95.294117647058812</v>
      </c>
      <c r="AX75" s="378"/>
      <c r="AY75" s="378"/>
      <c r="AZ75" s="378"/>
      <c r="BA75" s="289"/>
      <c r="BB75" s="375"/>
      <c r="BC75" s="2"/>
      <c r="BD75" s="2"/>
    </row>
    <row r="76" spans="2:56" ht="15.75" thickBot="1"/>
    <row r="77" spans="2:56" ht="16.5" thickBot="1">
      <c r="B77" s="17">
        <v>41477</v>
      </c>
      <c r="C77" s="15" t="s">
        <v>1</v>
      </c>
      <c r="D77" s="19">
        <v>7.5</v>
      </c>
      <c r="E77" s="6"/>
      <c r="F77" s="363">
        <v>0</v>
      </c>
      <c r="G77" s="19">
        <v>0</v>
      </c>
      <c r="H77" s="19">
        <v>0</v>
      </c>
      <c r="I77" s="19">
        <v>0</v>
      </c>
      <c r="J77" s="19">
        <v>0</v>
      </c>
      <c r="K77" s="19">
        <f>SUM(F77:J77)</f>
        <v>0</v>
      </c>
      <c r="L77" s="6"/>
      <c r="M77" s="363">
        <v>2.5</v>
      </c>
      <c r="N77" s="19">
        <v>1</v>
      </c>
      <c r="O77" s="6"/>
      <c r="P77" s="376">
        <f>D77-(M77+N77)</f>
        <v>4</v>
      </c>
      <c r="Q77" s="6"/>
      <c r="R77" s="375" t="s">
        <v>452</v>
      </c>
      <c r="S77" s="213">
        <v>0.185</v>
      </c>
      <c r="T77" s="213">
        <v>0.185</v>
      </c>
      <c r="U77" s="23">
        <f>S77+T77</f>
        <v>0.37</v>
      </c>
      <c r="V77" s="223">
        <v>85</v>
      </c>
      <c r="W77" s="91">
        <f>P77*V77</f>
        <v>340</v>
      </c>
      <c r="X77" s="6"/>
      <c r="Y77" s="379">
        <v>378</v>
      </c>
      <c r="Z77" s="380">
        <v>378</v>
      </c>
      <c r="AA77" s="380">
        <v>0</v>
      </c>
      <c r="AB77" s="380">
        <v>0</v>
      </c>
      <c r="AC77" s="381">
        <v>378</v>
      </c>
      <c r="AD77" s="197">
        <v>350</v>
      </c>
      <c r="AE77" s="379">
        <v>3</v>
      </c>
      <c r="AF77" s="380">
        <v>2</v>
      </c>
      <c r="AG77" s="380">
        <v>0</v>
      </c>
      <c r="AH77" s="380">
        <v>3</v>
      </c>
      <c r="AI77" s="5"/>
      <c r="AJ77" s="57">
        <f>AC77*U77</f>
        <v>139.85999999999999</v>
      </c>
      <c r="AK77" s="171">
        <v>0.3</v>
      </c>
      <c r="AL77" s="19">
        <v>5</v>
      </c>
      <c r="AM77" s="19">
        <v>0</v>
      </c>
      <c r="AN77" s="91">
        <f>AK77+AM77</f>
        <v>0.3</v>
      </c>
      <c r="AO77" s="338" t="e">
        <f>#REF!</f>
        <v>#REF!</v>
      </c>
      <c r="AP77" s="11">
        <v>0</v>
      </c>
      <c r="AQ77" s="11">
        <v>10</v>
      </c>
      <c r="AR77" s="387">
        <f>100- ((AP77+AQ77)/(AC77*2))*100</f>
        <v>98.677248677248684</v>
      </c>
      <c r="AS77" s="388">
        <f>AU74</f>
        <v>450.21000000000004</v>
      </c>
      <c r="AT77" s="172">
        <f>AJ77+AK77+AL77+AM77</f>
        <v>145.16</v>
      </c>
      <c r="AU77" s="172">
        <f>AS77-AT77</f>
        <v>305.05000000000007</v>
      </c>
      <c r="AV77" s="5"/>
      <c r="AW77" s="57">
        <f>(AC77/W77)*100</f>
        <v>111.1764705882353</v>
      </c>
      <c r="AX77" s="19" t="s">
        <v>59</v>
      </c>
      <c r="AY77" s="91">
        <f>(AK77/(AJ77+AK77))*100</f>
        <v>0.21404109589041095</v>
      </c>
      <c r="AZ77" s="19">
        <f>(AN77/AJ77)*100</f>
        <v>0.21450021450021453</v>
      </c>
      <c r="BA77" s="6"/>
      <c r="BB77" s="363" t="s">
        <v>76</v>
      </c>
      <c r="BC77" s="19" t="s">
        <v>76</v>
      </c>
      <c r="BD77" s="19" t="s">
        <v>76</v>
      </c>
    </row>
    <row r="78" spans="2:56" ht="15.75">
      <c r="B78" s="374" t="s">
        <v>137</v>
      </c>
      <c r="C78" s="2"/>
      <c r="D78" s="2"/>
      <c r="E78" s="6"/>
      <c r="F78" s="375"/>
      <c r="G78" s="2"/>
      <c r="H78" s="2"/>
      <c r="I78" s="2"/>
      <c r="J78" s="2"/>
      <c r="K78" s="2"/>
      <c r="L78" s="6"/>
      <c r="M78" s="375"/>
      <c r="N78" s="2"/>
      <c r="O78" s="6"/>
      <c r="P78" s="520">
        <f>D77-M77-N77-K77</f>
        <v>4</v>
      </c>
      <c r="Q78" s="6"/>
      <c r="R78" s="375"/>
      <c r="S78" s="213"/>
      <c r="T78" s="213"/>
      <c r="U78" s="23"/>
      <c r="V78" s="223"/>
      <c r="W78" s="517">
        <f>(P77-K77)*V77</f>
        <v>340</v>
      </c>
      <c r="X78" s="289"/>
      <c r="Y78" s="382"/>
      <c r="Z78" s="383"/>
      <c r="AA78" s="383"/>
      <c r="AB78" s="383"/>
      <c r="AC78" s="384"/>
      <c r="AD78" s="122"/>
      <c r="AE78" s="382"/>
      <c r="AF78" s="383"/>
      <c r="AG78" s="383"/>
      <c r="AH78" s="383"/>
      <c r="AI78" s="20"/>
      <c r="AJ78" s="436"/>
      <c r="AK78" s="386"/>
      <c r="AL78" s="378"/>
      <c r="AM78" s="378"/>
      <c r="AN78" s="378"/>
      <c r="AO78" s="289"/>
      <c r="AP78" s="347"/>
      <c r="AQ78" s="347"/>
      <c r="AR78" s="373"/>
      <c r="AS78" s="389"/>
      <c r="AT78" s="386"/>
      <c r="AU78" s="386"/>
      <c r="AV78" s="20"/>
      <c r="AW78" s="518">
        <f>((AC77+AC78)/W78)*100</f>
        <v>111.1764705882353</v>
      </c>
      <c r="AX78" s="378"/>
      <c r="AY78" s="378"/>
      <c r="AZ78" s="378"/>
      <c r="BA78" s="289"/>
      <c r="BB78" s="375"/>
      <c r="BC78" s="2"/>
      <c r="BD78" s="2"/>
    </row>
    <row r="79" spans="2:56" ht="15.75" thickBot="1"/>
    <row r="80" spans="2:56">
      <c r="B80" s="57" t="s">
        <v>42</v>
      </c>
      <c r="C80" s="58" t="s">
        <v>2</v>
      </c>
      <c r="D80" s="59" t="s">
        <v>2</v>
      </c>
      <c r="E80" s="136"/>
      <c r="F80" s="718" t="s">
        <v>14</v>
      </c>
      <c r="G80" s="719"/>
      <c r="H80" s="719"/>
      <c r="I80" s="719"/>
      <c r="J80" s="719"/>
      <c r="K80" s="720"/>
      <c r="L80" s="19"/>
      <c r="M80" s="721" t="s">
        <v>43</v>
      </c>
      <c r="N80" s="722"/>
      <c r="O80" s="19"/>
      <c r="P80" s="91" t="s">
        <v>12</v>
      </c>
      <c r="Q80" s="136"/>
      <c r="R80" s="91" t="s">
        <v>24</v>
      </c>
      <c r="S80" s="718" t="s">
        <v>44</v>
      </c>
      <c r="T80" s="719"/>
      <c r="U80" s="720"/>
      <c r="V80" s="91" t="s">
        <v>39</v>
      </c>
      <c r="W80" s="137" t="s">
        <v>19</v>
      </c>
      <c r="X80" s="136" t="s">
        <v>10</v>
      </c>
      <c r="Y80" s="723" t="s">
        <v>15</v>
      </c>
      <c r="Z80" s="724"/>
      <c r="AA80" s="724"/>
      <c r="AB80" s="724"/>
      <c r="AC80" s="138" t="s">
        <v>19</v>
      </c>
      <c r="AD80" s="139"/>
      <c r="AE80" s="725" t="s">
        <v>55</v>
      </c>
      <c r="AF80" s="726"/>
      <c r="AG80" s="726"/>
      <c r="AH80" s="140" t="s">
        <v>57</v>
      </c>
      <c r="AI80" s="136"/>
      <c r="AJ80" s="141" t="s">
        <v>51</v>
      </c>
      <c r="AK80" s="142"/>
      <c r="AL80" s="143"/>
      <c r="AM80" s="144"/>
      <c r="AN80" s="91" t="s">
        <v>13</v>
      </c>
      <c r="AO80" s="136"/>
      <c r="AP80" s="743" t="s">
        <v>68</v>
      </c>
      <c r="AQ80" s="744"/>
      <c r="AR80" s="745"/>
      <c r="AS80" s="743" t="s">
        <v>52</v>
      </c>
      <c r="AT80" s="744"/>
      <c r="AU80" s="745"/>
      <c r="AV80" s="136"/>
      <c r="AW80" s="145" t="s">
        <v>32</v>
      </c>
      <c r="AX80" s="137" t="s">
        <v>32</v>
      </c>
      <c r="AY80" s="91" t="s">
        <v>29</v>
      </c>
      <c r="AZ80" s="91" t="s">
        <v>29</v>
      </c>
      <c r="BA80" s="136"/>
      <c r="BB80" s="19" t="s">
        <v>32</v>
      </c>
      <c r="BC80" s="19" t="s">
        <v>10</v>
      </c>
      <c r="BD80" s="146" t="s">
        <v>10</v>
      </c>
    </row>
    <row r="81" spans="2:56" ht="15.75" thickBot="1">
      <c r="B81" s="60" t="s">
        <v>10</v>
      </c>
      <c r="C81" s="49" t="s">
        <v>10</v>
      </c>
      <c r="D81" s="61" t="s">
        <v>12</v>
      </c>
      <c r="E81" s="5"/>
      <c r="F81" s="65" t="s">
        <v>4</v>
      </c>
      <c r="G81" s="65" t="s">
        <v>5</v>
      </c>
      <c r="H81" s="65" t="s">
        <v>6</v>
      </c>
      <c r="I81" s="65" t="s">
        <v>7</v>
      </c>
      <c r="J81" s="65" t="s">
        <v>9</v>
      </c>
      <c r="K81" s="65" t="s">
        <v>13</v>
      </c>
      <c r="L81" s="4"/>
      <c r="M81" s="67" t="s">
        <v>12</v>
      </c>
      <c r="N81" s="68" t="s">
        <v>46</v>
      </c>
      <c r="O81" s="3"/>
      <c r="P81" s="49" t="s">
        <v>3</v>
      </c>
      <c r="Q81" s="5"/>
      <c r="R81" s="49" t="s">
        <v>23</v>
      </c>
      <c r="S81" s="53" t="s">
        <v>16</v>
      </c>
      <c r="T81" s="49" t="s">
        <v>17</v>
      </c>
      <c r="U81" s="49" t="s">
        <v>45</v>
      </c>
      <c r="V81" s="49" t="s">
        <v>63</v>
      </c>
      <c r="W81" s="72" t="s">
        <v>21</v>
      </c>
      <c r="X81" s="5" t="s">
        <v>10</v>
      </c>
      <c r="Y81" s="713" t="s">
        <v>26</v>
      </c>
      <c r="Z81" s="714"/>
      <c r="AA81" s="714"/>
      <c r="AB81" s="715"/>
      <c r="AC81" s="39" t="s">
        <v>13</v>
      </c>
      <c r="AD81" s="8"/>
      <c r="AE81" s="716" t="s">
        <v>56</v>
      </c>
      <c r="AF81" s="717"/>
      <c r="AG81" s="717"/>
      <c r="AH81" s="82" t="s">
        <v>58</v>
      </c>
      <c r="AI81" s="5"/>
      <c r="AJ81" s="48" t="s">
        <v>33</v>
      </c>
      <c r="AK81" s="85" t="s">
        <v>27</v>
      </c>
      <c r="AL81" s="48" t="s">
        <v>35</v>
      </c>
      <c r="AM81" s="48" t="s">
        <v>36</v>
      </c>
      <c r="AN81" s="49" t="s">
        <v>40</v>
      </c>
      <c r="AO81" s="20"/>
      <c r="AP81" s="51"/>
      <c r="AQ81" s="52"/>
      <c r="AR81" s="53"/>
      <c r="AS81" s="51" t="s">
        <v>50</v>
      </c>
      <c r="AT81" s="336" t="s">
        <v>465</v>
      </c>
      <c r="AU81" s="53"/>
      <c r="AV81" s="5"/>
      <c r="AW81" s="76" t="s">
        <v>19</v>
      </c>
      <c r="AX81" s="72" t="s">
        <v>19</v>
      </c>
      <c r="AY81" s="49" t="s">
        <v>37</v>
      </c>
      <c r="AZ81" s="49" t="s">
        <v>38</v>
      </c>
      <c r="BA81" s="5"/>
      <c r="BB81" s="4" t="s">
        <v>19</v>
      </c>
      <c r="BC81" s="4" t="s">
        <v>37</v>
      </c>
      <c r="BD81" s="147" t="s">
        <v>38</v>
      </c>
    </row>
    <row r="82" spans="2:56" ht="15" customHeight="1" thickBot="1">
      <c r="B82" s="62"/>
      <c r="C82" s="63"/>
      <c r="D82" s="64" t="s">
        <v>10</v>
      </c>
      <c r="E82" s="111"/>
      <c r="F82" s="148"/>
      <c r="G82" s="148"/>
      <c r="H82" s="148"/>
      <c r="I82" s="148" t="s">
        <v>8</v>
      </c>
      <c r="J82" s="148"/>
      <c r="K82" s="148"/>
      <c r="L82" s="16"/>
      <c r="M82" s="104" t="s">
        <v>20</v>
      </c>
      <c r="N82" s="148" t="s">
        <v>11</v>
      </c>
      <c r="O82" s="16"/>
      <c r="P82" s="63" t="s">
        <v>10</v>
      </c>
      <c r="Q82" s="111"/>
      <c r="R82" s="63"/>
      <c r="S82" s="149"/>
      <c r="T82" s="63"/>
      <c r="U82" s="63"/>
      <c r="V82" s="63" t="s">
        <v>18</v>
      </c>
      <c r="W82" s="150" t="s">
        <v>22</v>
      </c>
      <c r="X82" s="111"/>
      <c r="Y82" s="151" t="s">
        <v>16</v>
      </c>
      <c r="Z82" s="151" t="s">
        <v>17</v>
      </c>
      <c r="AA82" s="152" t="s">
        <v>25</v>
      </c>
      <c r="AB82" s="79" t="s">
        <v>28</v>
      </c>
      <c r="AC82" s="153"/>
      <c r="AD82" s="111"/>
      <c r="AE82" s="154" t="s">
        <v>16</v>
      </c>
      <c r="AF82" s="155" t="s">
        <v>17</v>
      </c>
      <c r="AG82" s="80" t="s">
        <v>28</v>
      </c>
      <c r="AH82" s="81" t="s">
        <v>28</v>
      </c>
      <c r="AI82" s="156"/>
      <c r="AJ82" s="63" t="s">
        <v>34</v>
      </c>
      <c r="AK82" s="157" t="s">
        <v>34</v>
      </c>
      <c r="AL82" s="63" t="s">
        <v>34</v>
      </c>
      <c r="AM82" s="63" t="s">
        <v>34</v>
      </c>
      <c r="AN82" s="63" t="s">
        <v>34</v>
      </c>
      <c r="AO82" s="111"/>
      <c r="AP82" s="158" t="s">
        <v>70</v>
      </c>
      <c r="AQ82" s="159" t="s">
        <v>69</v>
      </c>
      <c r="AR82" s="160" t="s">
        <v>71</v>
      </c>
      <c r="AS82" s="161" t="s">
        <v>48</v>
      </c>
      <c r="AT82" s="159" t="s">
        <v>47</v>
      </c>
      <c r="AU82" s="160" t="s">
        <v>49</v>
      </c>
      <c r="AV82" s="111"/>
      <c r="AW82" s="162" t="s">
        <v>29</v>
      </c>
      <c r="AX82" s="150" t="s">
        <v>29</v>
      </c>
      <c r="AY82" s="63"/>
      <c r="AZ82" s="63"/>
      <c r="BA82" s="111"/>
      <c r="BB82" s="163">
        <v>1</v>
      </c>
      <c r="BC82" s="164">
        <v>0</v>
      </c>
      <c r="BD82" s="115" t="s">
        <v>41</v>
      </c>
    </row>
    <row r="83" spans="2:56" ht="16.5" thickBot="1">
      <c r="B83" s="17">
        <v>41478</v>
      </c>
      <c r="C83" s="15" t="s">
        <v>0</v>
      </c>
      <c r="D83" s="19">
        <v>7</v>
      </c>
      <c r="E83" s="6"/>
      <c r="F83" s="363">
        <v>0</v>
      </c>
      <c r="G83" s="19">
        <v>0</v>
      </c>
      <c r="H83" s="19">
        <v>0</v>
      </c>
      <c r="I83" s="19">
        <v>0</v>
      </c>
      <c r="J83" s="19">
        <v>0</v>
      </c>
      <c r="K83" s="19">
        <f>SUM(F83:J83)</f>
        <v>0</v>
      </c>
      <c r="L83" s="6"/>
      <c r="M83" s="363">
        <v>0</v>
      </c>
      <c r="N83" s="19">
        <v>0</v>
      </c>
      <c r="O83" s="6"/>
      <c r="P83" s="376">
        <f>D83-(M83+N83)</f>
        <v>7</v>
      </c>
      <c r="Q83" s="6"/>
      <c r="R83" s="375" t="s">
        <v>54</v>
      </c>
      <c r="S83" s="213">
        <v>0.122</v>
      </c>
      <c r="T83" s="213">
        <v>0.125</v>
      </c>
      <c r="U83" s="23">
        <f>S83+T83</f>
        <v>0.247</v>
      </c>
      <c r="V83" s="223">
        <v>75</v>
      </c>
      <c r="W83" s="91">
        <f>P83*V83</f>
        <v>525</v>
      </c>
      <c r="X83" s="6"/>
      <c r="Y83" s="379">
        <v>524</v>
      </c>
      <c r="Z83" s="380">
        <v>524</v>
      </c>
      <c r="AA83" s="380">
        <v>0</v>
      </c>
      <c r="AB83" s="380">
        <v>0</v>
      </c>
      <c r="AC83" s="381">
        <v>524</v>
      </c>
      <c r="AD83" s="197">
        <v>350</v>
      </c>
      <c r="AE83" s="379">
        <v>20</v>
      </c>
      <c r="AF83" s="380">
        <v>20</v>
      </c>
      <c r="AG83" s="380">
        <v>0</v>
      </c>
      <c r="AH83" s="380">
        <v>20</v>
      </c>
      <c r="AI83" s="5"/>
      <c r="AJ83" s="57">
        <f>AC83*U83</f>
        <v>129.428</v>
      </c>
      <c r="AK83" s="171">
        <v>5</v>
      </c>
      <c r="AL83" s="19">
        <v>6</v>
      </c>
      <c r="AM83" s="19">
        <v>0</v>
      </c>
      <c r="AN83" s="91">
        <f>AK83+AM83</f>
        <v>5</v>
      </c>
      <c r="AO83" s="338" t="e">
        <f>#REF!</f>
        <v>#REF!</v>
      </c>
      <c r="AP83" s="11">
        <v>0</v>
      </c>
      <c r="AQ83" s="11">
        <v>10</v>
      </c>
      <c r="AR83" s="387">
        <f>100- ((AP83+AQ83)/(AC83*2))*100</f>
        <v>99.045801526717554</v>
      </c>
      <c r="AS83" s="388">
        <v>680</v>
      </c>
      <c r="AT83" s="172">
        <f>AJ83+AK83+AL83+AM83</f>
        <v>140.428</v>
      </c>
      <c r="AU83" s="172">
        <f>AS83-AT83</f>
        <v>539.572</v>
      </c>
      <c r="AV83" s="5"/>
      <c r="AW83" s="57">
        <f>(AC83/W83)*100</f>
        <v>99.80952380952381</v>
      </c>
      <c r="AX83" s="19" t="s">
        <v>59</v>
      </c>
      <c r="AY83" s="91">
        <f>(AK83/(AJ83+AK83))*100</f>
        <v>3.7194632070699556</v>
      </c>
      <c r="AZ83" s="19">
        <f>(AN83/AJ83)*100</f>
        <v>3.8631517136941005</v>
      </c>
      <c r="BA83" s="6"/>
      <c r="BB83" s="363" t="s">
        <v>76</v>
      </c>
      <c r="BC83" s="19" t="s">
        <v>76</v>
      </c>
      <c r="BD83" s="19" t="s">
        <v>76</v>
      </c>
    </row>
    <row r="84" spans="2:56" ht="15.75">
      <c r="B84" s="374" t="s">
        <v>153</v>
      </c>
      <c r="C84" s="2"/>
      <c r="D84" s="2"/>
      <c r="E84" s="6"/>
      <c r="F84" s="375"/>
      <c r="G84" s="2"/>
      <c r="H84" s="2"/>
      <c r="I84" s="2"/>
      <c r="J84" s="2"/>
      <c r="K84" s="2"/>
      <c r="L84" s="6"/>
      <c r="M84" s="375"/>
      <c r="N84" s="2"/>
      <c r="O84" s="6"/>
      <c r="P84" s="520">
        <f>D83-M83-N83-K83</f>
        <v>7</v>
      </c>
      <c r="Q84" s="6"/>
      <c r="R84" s="375"/>
      <c r="S84" s="213"/>
      <c r="T84" s="213"/>
      <c r="U84" s="23"/>
      <c r="V84" s="223"/>
      <c r="W84" s="517">
        <f>(P83-K83)*V83</f>
        <v>525</v>
      </c>
      <c r="X84" s="289"/>
      <c r="Y84" s="382"/>
      <c r="Z84" s="383"/>
      <c r="AA84" s="383"/>
      <c r="AB84" s="383"/>
      <c r="AC84" s="384"/>
      <c r="AD84" s="122"/>
      <c r="AE84" s="382"/>
      <c r="AF84" s="383"/>
      <c r="AG84" s="383"/>
      <c r="AH84" s="383"/>
      <c r="AI84" s="20"/>
      <c r="AJ84" s="436"/>
      <c r="AK84" s="386"/>
      <c r="AL84" s="378"/>
      <c r="AM84" s="378"/>
      <c r="AN84" s="378"/>
      <c r="AO84" s="289"/>
      <c r="AP84" s="347"/>
      <c r="AQ84" s="347"/>
      <c r="AR84" s="373"/>
      <c r="AS84" s="389"/>
      <c r="AT84" s="386"/>
      <c r="AU84" s="386"/>
      <c r="AV84" s="20"/>
      <c r="AW84" s="518">
        <f>((AC83+AC84)/W84)*100</f>
        <v>99.80952380952381</v>
      </c>
      <c r="AX84" s="378"/>
      <c r="AY84" s="378"/>
      <c r="AZ84" s="378"/>
      <c r="BA84" s="289"/>
      <c r="BB84" s="375"/>
      <c r="BC84" s="2"/>
      <c r="BD84" s="2"/>
    </row>
    <row r="85" spans="2:56" ht="15.75" thickBot="1"/>
    <row r="86" spans="2:56" ht="16.5" thickBot="1">
      <c r="B86" s="17">
        <v>41478</v>
      </c>
      <c r="C86" s="15" t="s">
        <v>1</v>
      </c>
      <c r="D86" s="19">
        <v>7.5</v>
      </c>
      <c r="E86" s="6"/>
      <c r="F86" s="363">
        <v>0</v>
      </c>
      <c r="G86" s="19">
        <v>0</v>
      </c>
      <c r="H86" s="19">
        <v>0</v>
      </c>
      <c r="I86" s="19">
        <v>0</v>
      </c>
      <c r="J86" s="19">
        <v>2</v>
      </c>
      <c r="K86" s="19">
        <f>SUM(F86:J86)</f>
        <v>2</v>
      </c>
      <c r="L86" s="6"/>
      <c r="M86" s="363">
        <v>2.5</v>
      </c>
      <c r="N86" s="19">
        <v>0</v>
      </c>
      <c r="O86" s="6"/>
      <c r="P86" s="376">
        <f>D86-(M86+N86)</f>
        <v>5</v>
      </c>
      <c r="Q86" s="6"/>
      <c r="R86" s="375" t="s">
        <v>54</v>
      </c>
      <c r="S86" s="213">
        <v>0.122</v>
      </c>
      <c r="T86" s="213">
        <v>0.125</v>
      </c>
      <c r="U86" s="23">
        <f>S86+T86</f>
        <v>0.247</v>
      </c>
      <c r="V86" s="223">
        <v>75</v>
      </c>
      <c r="W86" s="91">
        <f>P86*V86</f>
        <v>375</v>
      </c>
      <c r="X86" s="6"/>
      <c r="Y86" s="379">
        <v>180</v>
      </c>
      <c r="Z86" s="380">
        <v>180</v>
      </c>
      <c r="AA86" s="380">
        <v>0</v>
      </c>
      <c r="AB86" s="380">
        <v>0</v>
      </c>
      <c r="AC86" s="381">
        <v>180</v>
      </c>
      <c r="AD86" s="197">
        <v>350</v>
      </c>
      <c r="AE86" s="379">
        <v>5</v>
      </c>
      <c r="AF86" s="380">
        <v>5</v>
      </c>
      <c r="AG86" s="380">
        <v>0</v>
      </c>
      <c r="AH86" s="380">
        <v>5</v>
      </c>
      <c r="AI86" s="5"/>
      <c r="AJ86" s="57">
        <f>AC86*U86</f>
        <v>44.46</v>
      </c>
      <c r="AK86" s="171">
        <v>1.3</v>
      </c>
      <c r="AL86" s="19">
        <v>2.2999999999999998</v>
      </c>
      <c r="AM86" s="19">
        <v>8</v>
      </c>
      <c r="AN86" s="91">
        <f>AK86+AM86</f>
        <v>9.3000000000000007</v>
      </c>
      <c r="AO86" s="338" t="e">
        <f>#REF!</f>
        <v>#REF!</v>
      </c>
      <c r="AP86" s="11">
        <v>0</v>
      </c>
      <c r="AQ86" s="11">
        <v>10</v>
      </c>
      <c r="AR86" s="387">
        <f>100- ((AP86+AQ86)/(AC86*2))*100</f>
        <v>97.222222222222229</v>
      </c>
      <c r="AS86" s="388">
        <f>AU83</f>
        <v>539.572</v>
      </c>
      <c r="AT86" s="172">
        <f>AJ86+AK86+AL86+AM86</f>
        <v>56.059999999999995</v>
      </c>
      <c r="AU86" s="172">
        <f>AS86-AT86</f>
        <v>483.512</v>
      </c>
      <c r="AV86" s="5"/>
      <c r="AW86" s="57">
        <f>(AC86/W86)*100</f>
        <v>48</v>
      </c>
      <c r="AX86" s="19" t="s">
        <v>59</v>
      </c>
      <c r="AY86" s="91">
        <f>(AK86/(AJ86+AK86))*100</f>
        <v>2.8409090909090913</v>
      </c>
      <c r="AZ86" s="19">
        <f>(AN86/AJ86)*100</f>
        <v>20.917678812415655</v>
      </c>
      <c r="BA86" s="6"/>
      <c r="BB86" s="363" t="s">
        <v>76</v>
      </c>
      <c r="BC86" s="19" t="s">
        <v>76</v>
      </c>
      <c r="BD86" s="19" t="s">
        <v>76</v>
      </c>
    </row>
    <row r="87" spans="2:56" ht="15.75">
      <c r="B87" s="374" t="s">
        <v>137</v>
      </c>
      <c r="C87" s="2"/>
      <c r="D87" s="2"/>
      <c r="E87" s="6"/>
      <c r="F87" s="375"/>
      <c r="G87" s="2"/>
      <c r="H87" s="2"/>
      <c r="I87" s="2"/>
      <c r="J87" s="2"/>
      <c r="K87" s="2"/>
      <c r="L87" s="6"/>
      <c r="M87" s="375"/>
      <c r="N87" s="2"/>
      <c r="O87" s="6"/>
      <c r="P87" s="520">
        <f>D86-M86-N86-K86</f>
        <v>3</v>
      </c>
      <c r="Q87" s="6"/>
      <c r="R87" s="375"/>
      <c r="S87" s="213"/>
      <c r="T87" s="213"/>
      <c r="U87" s="23"/>
      <c r="V87" s="223"/>
      <c r="W87" s="517">
        <f>(P86-K86)*V86</f>
        <v>225</v>
      </c>
      <c r="X87" s="289"/>
      <c r="Y87" s="382"/>
      <c r="Z87" s="383"/>
      <c r="AA87" s="383"/>
      <c r="AB87" s="383"/>
      <c r="AC87" s="384"/>
      <c r="AD87" s="122"/>
      <c r="AE87" s="382"/>
      <c r="AF87" s="383"/>
      <c r="AG87" s="383"/>
      <c r="AH87" s="383"/>
      <c r="AI87" s="20"/>
      <c r="AJ87" s="436"/>
      <c r="AK87" s="386"/>
      <c r="AL87" s="378"/>
      <c r="AM87" s="378"/>
      <c r="AN87" s="378"/>
      <c r="AO87" s="289"/>
      <c r="AP87" s="347"/>
      <c r="AQ87" s="347"/>
      <c r="AR87" s="373"/>
      <c r="AS87" s="389"/>
      <c r="AT87" s="386"/>
      <c r="AU87" s="386"/>
      <c r="AV87" s="20"/>
      <c r="AW87" s="518">
        <f>((AC86+AC87)/W87)*100</f>
        <v>80</v>
      </c>
      <c r="AX87" s="378"/>
      <c r="AY87" s="378"/>
      <c r="AZ87" s="378"/>
      <c r="BA87" s="289"/>
      <c r="BB87" s="375"/>
      <c r="BC87" s="2"/>
      <c r="BD87" s="2"/>
    </row>
    <row r="88" spans="2:56" ht="15.75" thickBot="1"/>
    <row r="89" spans="2:56">
      <c r="B89" s="57" t="s">
        <v>42</v>
      </c>
      <c r="C89" s="58" t="s">
        <v>2</v>
      </c>
      <c r="D89" s="59" t="s">
        <v>2</v>
      </c>
      <c r="E89" s="136"/>
      <c r="F89" s="718" t="s">
        <v>14</v>
      </c>
      <c r="G89" s="719"/>
      <c r="H89" s="719"/>
      <c r="I89" s="719"/>
      <c r="J89" s="719"/>
      <c r="K89" s="720"/>
      <c r="L89" s="19"/>
      <c r="M89" s="721" t="s">
        <v>43</v>
      </c>
      <c r="N89" s="722"/>
      <c r="O89" s="19"/>
      <c r="P89" s="91" t="s">
        <v>12</v>
      </c>
      <c r="Q89" s="136"/>
      <c r="R89" s="91" t="s">
        <v>24</v>
      </c>
      <c r="S89" s="718" t="s">
        <v>44</v>
      </c>
      <c r="T89" s="719"/>
      <c r="U89" s="720"/>
      <c r="V89" s="91" t="s">
        <v>39</v>
      </c>
      <c r="W89" s="137" t="s">
        <v>19</v>
      </c>
      <c r="X89" s="136" t="s">
        <v>10</v>
      </c>
      <c r="Y89" s="723" t="s">
        <v>15</v>
      </c>
      <c r="Z89" s="724"/>
      <c r="AA89" s="724"/>
      <c r="AB89" s="724"/>
      <c r="AC89" s="138" t="s">
        <v>19</v>
      </c>
      <c r="AD89" s="139"/>
      <c r="AE89" s="725" t="s">
        <v>55</v>
      </c>
      <c r="AF89" s="726"/>
      <c r="AG89" s="726"/>
      <c r="AH89" s="140" t="s">
        <v>57</v>
      </c>
      <c r="AI89" s="136"/>
      <c r="AJ89" s="141" t="s">
        <v>51</v>
      </c>
      <c r="AK89" s="142"/>
      <c r="AL89" s="143"/>
      <c r="AM89" s="144"/>
      <c r="AN89" s="91" t="s">
        <v>13</v>
      </c>
      <c r="AO89" s="136"/>
      <c r="AP89" s="743" t="s">
        <v>68</v>
      </c>
      <c r="AQ89" s="744"/>
      <c r="AR89" s="745"/>
      <c r="AS89" s="743" t="s">
        <v>52</v>
      </c>
      <c r="AT89" s="744"/>
      <c r="AU89" s="745"/>
      <c r="AV89" s="136"/>
      <c r="AW89" s="145" t="s">
        <v>32</v>
      </c>
      <c r="AX89" s="137" t="s">
        <v>32</v>
      </c>
      <c r="AY89" s="91" t="s">
        <v>29</v>
      </c>
      <c r="AZ89" s="91" t="s">
        <v>29</v>
      </c>
      <c r="BA89" s="136"/>
      <c r="BB89" s="19" t="s">
        <v>32</v>
      </c>
      <c r="BC89" s="19" t="s">
        <v>10</v>
      </c>
      <c r="BD89" s="146" t="s">
        <v>10</v>
      </c>
    </row>
    <row r="90" spans="2:56" ht="15.75" thickBot="1">
      <c r="B90" s="60" t="s">
        <v>10</v>
      </c>
      <c r="C90" s="49" t="s">
        <v>10</v>
      </c>
      <c r="D90" s="61" t="s">
        <v>12</v>
      </c>
      <c r="E90" s="5"/>
      <c r="F90" s="65" t="s">
        <v>4</v>
      </c>
      <c r="G90" s="65" t="s">
        <v>5</v>
      </c>
      <c r="H90" s="65" t="s">
        <v>6</v>
      </c>
      <c r="I90" s="65" t="s">
        <v>7</v>
      </c>
      <c r="J90" s="65" t="s">
        <v>9</v>
      </c>
      <c r="K90" s="65" t="s">
        <v>13</v>
      </c>
      <c r="L90" s="4"/>
      <c r="M90" s="67" t="s">
        <v>12</v>
      </c>
      <c r="N90" s="68" t="s">
        <v>46</v>
      </c>
      <c r="O90" s="3"/>
      <c r="P90" s="49" t="s">
        <v>3</v>
      </c>
      <c r="Q90" s="5"/>
      <c r="R90" s="49" t="s">
        <v>23</v>
      </c>
      <c r="S90" s="53" t="s">
        <v>16</v>
      </c>
      <c r="T90" s="49" t="s">
        <v>17</v>
      </c>
      <c r="U90" s="49" t="s">
        <v>45</v>
      </c>
      <c r="V90" s="49" t="s">
        <v>63</v>
      </c>
      <c r="W90" s="72" t="s">
        <v>21</v>
      </c>
      <c r="X90" s="5" t="s">
        <v>10</v>
      </c>
      <c r="Y90" s="713" t="s">
        <v>26</v>
      </c>
      <c r="Z90" s="714"/>
      <c r="AA90" s="714"/>
      <c r="AB90" s="715"/>
      <c r="AC90" s="39" t="s">
        <v>13</v>
      </c>
      <c r="AD90" s="8"/>
      <c r="AE90" s="716" t="s">
        <v>56</v>
      </c>
      <c r="AF90" s="717"/>
      <c r="AG90" s="717"/>
      <c r="AH90" s="82" t="s">
        <v>58</v>
      </c>
      <c r="AI90" s="5"/>
      <c r="AJ90" s="48" t="s">
        <v>33</v>
      </c>
      <c r="AK90" s="85" t="s">
        <v>27</v>
      </c>
      <c r="AL90" s="48" t="s">
        <v>35</v>
      </c>
      <c r="AM90" s="48" t="s">
        <v>36</v>
      </c>
      <c r="AN90" s="49" t="s">
        <v>40</v>
      </c>
      <c r="AO90" s="20"/>
      <c r="AP90" s="51"/>
      <c r="AQ90" s="52"/>
      <c r="AR90" s="53"/>
      <c r="AS90" s="51" t="s">
        <v>50</v>
      </c>
      <c r="AT90" s="336" t="s">
        <v>110</v>
      </c>
      <c r="AU90" s="53"/>
      <c r="AV90" s="5"/>
      <c r="AW90" s="76" t="s">
        <v>19</v>
      </c>
      <c r="AX90" s="72" t="s">
        <v>19</v>
      </c>
      <c r="AY90" s="49" t="s">
        <v>37</v>
      </c>
      <c r="AZ90" s="49" t="s">
        <v>38</v>
      </c>
      <c r="BA90" s="5"/>
      <c r="BB90" s="4" t="s">
        <v>19</v>
      </c>
      <c r="BC90" s="4" t="s">
        <v>37</v>
      </c>
      <c r="BD90" s="147" t="s">
        <v>38</v>
      </c>
    </row>
    <row r="91" spans="2:56" ht="15" customHeight="1" thickBot="1">
      <c r="B91" s="62"/>
      <c r="C91" s="63"/>
      <c r="D91" s="64" t="s">
        <v>10</v>
      </c>
      <c r="E91" s="111"/>
      <c r="F91" s="148"/>
      <c r="G91" s="148"/>
      <c r="H91" s="148"/>
      <c r="I91" s="148" t="s">
        <v>8</v>
      </c>
      <c r="J91" s="148"/>
      <c r="K91" s="148"/>
      <c r="L91" s="16"/>
      <c r="M91" s="104" t="s">
        <v>20</v>
      </c>
      <c r="N91" s="148" t="s">
        <v>11</v>
      </c>
      <c r="O91" s="16"/>
      <c r="P91" s="63" t="s">
        <v>10</v>
      </c>
      <c r="Q91" s="111"/>
      <c r="R91" s="63"/>
      <c r="S91" s="149"/>
      <c r="T91" s="63"/>
      <c r="U91" s="63"/>
      <c r="V91" s="63" t="s">
        <v>18</v>
      </c>
      <c r="W91" s="150" t="s">
        <v>22</v>
      </c>
      <c r="X91" s="111"/>
      <c r="Y91" s="151" t="s">
        <v>16</v>
      </c>
      <c r="Z91" s="151" t="s">
        <v>17</v>
      </c>
      <c r="AA91" s="152" t="s">
        <v>25</v>
      </c>
      <c r="AB91" s="79" t="s">
        <v>28</v>
      </c>
      <c r="AC91" s="153"/>
      <c r="AD91" s="111"/>
      <c r="AE91" s="154" t="s">
        <v>16</v>
      </c>
      <c r="AF91" s="155" t="s">
        <v>17</v>
      </c>
      <c r="AG91" s="80" t="s">
        <v>28</v>
      </c>
      <c r="AH91" s="81" t="s">
        <v>28</v>
      </c>
      <c r="AI91" s="156"/>
      <c r="AJ91" s="63" t="s">
        <v>34</v>
      </c>
      <c r="AK91" s="157" t="s">
        <v>34</v>
      </c>
      <c r="AL91" s="63" t="s">
        <v>34</v>
      </c>
      <c r="AM91" s="63" t="s">
        <v>34</v>
      </c>
      <c r="AN91" s="63" t="s">
        <v>34</v>
      </c>
      <c r="AO91" s="111"/>
      <c r="AP91" s="158" t="s">
        <v>70</v>
      </c>
      <c r="AQ91" s="159" t="s">
        <v>69</v>
      </c>
      <c r="AR91" s="160" t="s">
        <v>71</v>
      </c>
      <c r="AS91" s="161" t="s">
        <v>48</v>
      </c>
      <c r="AT91" s="159" t="s">
        <v>47</v>
      </c>
      <c r="AU91" s="160" t="s">
        <v>49</v>
      </c>
      <c r="AV91" s="111"/>
      <c r="AW91" s="162" t="s">
        <v>29</v>
      </c>
      <c r="AX91" s="150" t="s">
        <v>29</v>
      </c>
      <c r="AY91" s="63"/>
      <c r="AZ91" s="63"/>
      <c r="BA91" s="111"/>
      <c r="BB91" s="163">
        <v>1</v>
      </c>
      <c r="BC91" s="164">
        <v>0</v>
      </c>
      <c r="BD91" s="115" t="s">
        <v>41</v>
      </c>
    </row>
    <row r="92" spans="2:56" ht="16.5" thickBot="1">
      <c r="B92" s="17">
        <v>41479</v>
      </c>
      <c r="C92" s="15" t="s">
        <v>1</v>
      </c>
      <c r="D92" s="19">
        <v>4.5</v>
      </c>
      <c r="E92" s="6"/>
      <c r="F92" s="363">
        <v>0</v>
      </c>
      <c r="G92" s="19">
        <v>0</v>
      </c>
      <c r="H92" s="19">
        <v>0</v>
      </c>
      <c r="I92" s="19">
        <v>0</v>
      </c>
      <c r="J92" s="19">
        <v>0</v>
      </c>
      <c r="K92" s="19">
        <f>SUM(F92:J92)</f>
        <v>0</v>
      </c>
      <c r="L92" s="6"/>
      <c r="M92" s="363">
        <v>2.5</v>
      </c>
      <c r="N92" s="19">
        <v>0</v>
      </c>
      <c r="O92" s="6"/>
      <c r="P92" s="376">
        <f>D92-(M92+N92)</f>
        <v>2</v>
      </c>
      <c r="Q92" s="6"/>
      <c r="R92" s="375" t="s">
        <v>54</v>
      </c>
      <c r="S92" s="213">
        <v>0.122</v>
      </c>
      <c r="T92" s="213">
        <v>0.125</v>
      </c>
      <c r="U92" s="23">
        <f>S92+T92</f>
        <v>0.247</v>
      </c>
      <c r="V92" s="223">
        <v>75</v>
      </c>
      <c r="W92" s="91">
        <f>P92*V92</f>
        <v>150</v>
      </c>
      <c r="X92" s="6"/>
      <c r="Y92" s="379">
        <v>160</v>
      </c>
      <c r="Z92" s="380">
        <v>160</v>
      </c>
      <c r="AA92" s="380">
        <v>0</v>
      </c>
      <c r="AB92" s="380">
        <v>0</v>
      </c>
      <c r="AC92" s="381">
        <v>160</v>
      </c>
      <c r="AD92" s="197">
        <v>350</v>
      </c>
      <c r="AE92" s="379">
        <v>16</v>
      </c>
      <c r="AF92" s="380">
        <v>15</v>
      </c>
      <c r="AG92" s="380">
        <v>0</v>
      </c>
      <c r="AH92" s="380">
        <v>16</v>
      </c>
      <c r="AI92" s="5"/>
      <c r="AJ92" s="57">
        <f>AC92*U92</f>
        <v>39.519999999999996</v>
      </c>
      <c r="AK92" s="171">
        <v>3.8</v>
      </c>
      <c r="AL92" s="19">
        <v>5</v>
      </c>
      <c r="AM92" s="19">
        <v>5.28</v>
      </c>
      <c r="AN92" s="91">
        <f>AK92+AM92</f>
        <v>9.08</v>
      </c>
      <c r="AO92" s="338" t="e">
        <f>#REF!</f>
        <v>#REF!</v>
      </c>
      <c r="AP92" s="11">
        <v>0</v>
      </c>
      <c r="AQ92" s="11">
        <v>10</v>
      </c>
      <c r="AR92" s="387">
        <f>100- ((AP92+AQ92)/(AC92*2))*100</f>
        <v>96.875</v>
      </c>
      <c r="AS92" s="388">
        <v>397.02</v>
      </c>
      <c r="AT92" s="172">
        <f>AJ92+AK92+AL92+AM92</f>
        <v>53.599999999999994</v>
      </c>
      <c r="AU92" s="172">
        <f>AS92-AT92</f>
        <v>343.41999999999996</v>
      </c>
      <c r="AV92" s="5"/>
      <c r="AW92" s="57">
        <f>(AC92/W92)*100</f>
        <v>106.66666666666667</v>
      </c>
      <c r="AX92" s="19" t="s">
        <v>59</v>
      </c>
      <c r="AY92" s="91">
        <f>(AK92/(AJ92+AK92))*100</f>
        <v>8.7719298245614041</v>
      </c>
      <c r="AZ92" s="19">
        <f>(AN92/AJ92)*100</f>
        <v>22.975708502024293</v>
      </c>
      <c r="BA92" s="6"/>
      <c r="BB92" s="363" t="s">
        <v>97</v>
      </c>
      <c r="BC92" s="19" t="s">
        <v>76</v>
      </c>
      <c r="BD92" s="19" t="s">
        <v>76</v>
      </c>
    </row>
    <row r="93" spans="2:56" ht="15.75">
      <c r="B93" s="374" t="s">
        <v>89</v>
      </c>
      <c r="C93" s="2"/>
      <c r="D93" s="2"/>
      <c r="E93" s="6"/>
      <c r="F93" s="375"/>
      <c r="G93" s="2"/>
      <c r="H93" s="2"/>
      <c r="I93" s="2"/>
      <c r="J93" s="2"/>
      <c r="K93" s="2"/>
      <c r="L93" s="6"/>
      <c r="M93" s="375"/>
      <c r="N93" s="2"/>
      <c r="O93" s="6"/>
      <c r="P93" s="520">
        <f>D92-M92-N92-K92</f>
        <v>2</v>
      </c>
      <c r="Q93" s="6"/>
      <c r="R93" s="375"/>
      <c r="S93" s="213"/>
      <c r="T93" s="213"/>
      <c r="U93" s="23"/>
      <c r="V93" s="223"/>
      <c r="W93" s="517">
        <f>(P92-K92)*V92</f>
        <v>150</v>
      </c>
      <c r="X93" s="289"/>
      <c r="Y93" s="382"/>
      <c r="Z93" s="383"/>
      <c r="AA93" s="383"/>
      <c r="AB93" s="383"/>
      <c r="AC93" s="384"/>
      <c r="AD93" s="122"/>
      <c r="AE93" s="382"/>
      <c r="AF93" s="383"/>
      <c r="AG93" s="383"/>
      <c r="AH93" s="383"/>
      <c r="AI93" s="20"/>
      <c r="AJ93" s="436"/>
      <c r="AK93" s="386"/>
      <c r="AL93" s="378"/>
      <c r="AM93" s="378"/>
      <c r="AN93" s="378"/>
      <c r="AO93" s="289"/>
      <c r="AP93" s="347"/>
      <c r="AQ93" s="347"/>
      <c r="AR93" s="373"/>
      <c r="AS93" s="389"/>
      <c r="AT93" s="386"/>
      <c r="AU93" s="386"/>
      <c r="AV93" s="20"/>
      <c r="AW93" s="518">
        <f>((AC92+AC93)/W93)*100</f>
        <v>106.66666666666667</v>
      </c>
      <c r="AX93" s="378"/>
      <c r="AY93" s="378"/>
      <c r="AZ93" s="378"/>
      <c r="BA93" s="289"/>
      <c r="BB93" s="375"/>
      <c r="BC93" s="2"/>
      <c r="BD93" s="2"/>
    </row>
    <row r="94" spans="2:56" ht="15.75" thickBot="1"/>
    <row r="95" spans="2:56" ht="16.5" thickBot="1">
      <c r="B95" s="17">
        <v>41480</v>
      </c>
      <c r="C95" s="15" t="s">
        <v>0</v>
      </c>
      <c r="D95" s="19">
        <v>8</v>
      </c>
      <c r="E95" s="6"/>
      <c r="F95" s="363">
        <v>0</v>
      </c>
      <c r="G95" s="19">
        <v>0</v>
      </c>
      <c r="H95" s="19">
        <v>0</v>
      </c>
      <c r="I95" s="19">
        <v>0</v>
      </c>
      <c r="J95" s="19">
        <v>0</v>
      </c>
      <c r="K95" s="19">
        <f>SUM(F95:J95)</f>
        <v>0</v>
      </c>
      <c r="L95" s="6"/>
      <c r="M95" s="363">
        <v>0</v>
      </c>
      <c r="N95" s="19">
        <v>0</v>
      </c>
      <c r="O95" s="6"/>
      <c r="P95" s="376">
        <f>D95-(M95+N95)</f>
        <v>8</v>
      </c>
      <c r="Q95" s="6"/>
      <c r="R95" s="375" t="s">
        <v>54</v>
      </c>
      <c r="S95" s="213">
        <v>0.122</v>
      </c>
      <c r="T95" s="213">
        <v>0.125</v>
      </c>
      <c r="U95" s="23">
        <f>S95+T95</f>
        <v>0.247</v>
      </c>
      <c r="V95" s="223">
        <v>75</v>
      </c>
      <c r="W95" s="91">
        <f>P95*V95</f>
        <v>600</v>
      </c>
      <c r="X95" s="6"/>
      <c r="Y95" s="379">
        <v>440</v>
      </c>
      <c r="Z95" s="380">
        <v>440</v>
      </c>
      <c r="AA95" s="380">
        <v>0</v>
      </c>
      <c r="AB95" s="380">
        <v>0</v>
      </c>
      <c r="AC95" s="381">
        <v>440</v>
      </c>
      <c r="AD95" s="197">
        <v>350</v>
      </c>
      <c r="AE95" s="379">
        <v>13</v>
      </c>
      <c r="AF95" s="380">
        <v>13</v>
      </c>
      <c r="AG95" s="380">
        <v>0</v>
      </c>
      <c r="AH95" s="380">
        <v>13</v>
      </c>
      <c r="AI95" s="5"/>
      <c r="AJ95" s="57">
        <f>AC95*U95</f>
        <v>108.67999999999999</v>
      </c>
      <c r="AK95" s="171">
        <v>3.2</v>
      </c>
      <c r="AL95" s="19">
        <v>6</v>
      </c>
      <c r="AM95" s="19">
        <v>0</v>
      </c>
      <c r="AN95" s="91">
        <f>AK95+AM95</f>
        <v>3.2</v>
      </c>
      <c r="AO95" s="338" t="e">
        <f>#REF!</f>
        <v>#REF!</v>
      </c>
      <c r="AP95" s="11">
        <v>0</v>
      </c>
      <c r="AQ95" s="11">
        <v>10</v>
      </c>
      <c r="AR95" s="387">
        <f>100- ((AP95+AQ95)/(AC95*2))*100</f>
        <v>98.86363636363636</v>
      </c>
      <c r="AS95" s="388">
        <f>AU92</f>
        <v>343.41999999999996</v>
      </c>
      <c r="AT95" s="172">
        <f>AJ95+AK95+AL95+AM95</f>
        <v>117.88</v>
      </c>
      <c r="AU95" s="172">
        <f>AS95-AT95</f>
        <v>225.53999999999996</v>
      </c>
      <c r="AV95" s="5"/>
      <c r="AW95" s="57">
        <f>(AC95/W95)*100</f>
        <v>73.333333333333329</v>
      </c>
      <c r="AX95" s="19" t="s">
        <v>59</v>
      </c>
      <c r="AY95" s="91">
        <f>(AK95/(AJ95+AK95))*100</f>
        <v>2.8602073650339652</v>
      </c>
      <c r="AZ95" s="19">
        <f>(AN95/AJ95)*100</f>
        <v>2.9444239970555763</v>
      </c>
      <c r="BA95" s="6"/>
      <c r="BB95" s="363" t="s">
        <v>76</v>
      </c>
      <c r="BC95" s="19" t="s">
        <v>76</v>
      </c>
      <c r="BD95" s="19" t="s">
        <v>97</v>
      </c>
    </row>
    <row r="96" spans="2:56" ht="15.75">
      <c r="B96" s="374" t="s">
        <v>153</v>
      </c>
      <c r="C96" s="2"/>
      <c r="D96" s="2"/>
      <c r="E96" s="6"/>
      <c r="F96" s="375"/>
      <c r="G96" s="2"/>
      <c r="H96" s="2"/>
      <c r="I96" s="2"/>
      <c r="J96" s="2"/>
      <c r="K96" s="2"/>
      <c r="L96" s="6"/>
      <c r="M96" s="375"/>
      <c r="N96" s="2"/>
      <c r="O96" s="6"/>
      <c r="P96" s="520">
        <f>D95-M95-N95-K95</f>
        <v>8</v>
      </c>
      <c r="Q96" s="6"/>
      <c r="R96" s="375"/>
      <c r="S96" s="213"/>
      <c r="T96" s="213"/>
      <c r="U96" s="23"/>
      <c r="V96" s="223"/>
      <c r="W96" s="517">
        <f>(P95-K95)*V95</f>
        <v>600</v>
      </c>
      <c r="X96" s="289"/>
      <c r="Y96" s="382"/>
      <c r="Z96" s="383"/>
      <c r="AA96" s="383"/>
      <c r="AB96" s="383"/>
      <c r="AC96" s="384"/>
      <c r="AD96" s="122"/>
      <c r="AE96" s="382"/>
      <c r="AF96" s="383"/>
      <c r="AG96" s="383"/>
      <c r="AH96" s="383"/>
      <c r="AI96" s="20"/>
      <c r="AJ96" s="436"/>
      <c r="AK96" s="386"/>
      <c r="AL96" s="378"/>
      <c r="AM96" s="378"/>
      <c r="AN96" s="378"/>
      <c r="AO96" s="289"/>
      <c r="AP96" s="347"/>
      <c r="AQ96" s="347"/>
      <c r="AR96" s="373"/>
      <c r="AS96" s="389"/>
      <c r="AT96" s="386"/>
      <c r="AU96" s="386"/>
      <c r="AV96" s="20"/>
      <c r="AW96" s="518">
        <f>((AC95+AC96)/W96)*100</f>
        <v>73.333333333333329</v>
      </c>
      <c r="AX96" s="378"/>
      <c r="AY96" s="378"/>
      <c r="AZ96" s="378"/>
      <c r="BA96" s="289"/>
      <c r="BB96" s="375"/>
      <c r="BC96" s="2"/>
      <c r="BD96" s="2"/>
    </row>
    <row r="97" spans="2:56" ht="15.75" thickBot="1"/>
    <row r="98" spans="2:56" ht="16.5" thickBot="1">
      <c r="B98" s="17">
        <v>41480</v>
      </c>
      <c r="C98" s="15" t="s">
        <v>1</v>
      </c>
      <c r="D98" s="19">
        <v>7.5</v>
      </c>
      <c r="E98" s="6"/>
      <c r="F98" s="363">
        <v>0</v>
      </c>
      <c r="G98" s="19">
        <v>0</v>
      </c>
      <c r="H98" s="19">
        <v>0</v>
      </c>
      <c r="I98" s="19">
        <v>0</v>
      </c>
      <c r="J98" s="19">
        <v>0</v>
      </c>
      <c r="K98" s="19">
        <f>SUM(F98:J98)</f>
        <v>0</v>
      </c>
      <c r="L98" s="6"/>
      <c r="M98" s="363">
        <v>2.5</v>
      </c>
      <c r="N98" s="19">
        <v>0</v>
      </c>
      <c r="O98" s="6"/>
      <c r="P98" s="376">
        <f>D98-(M98+N98)</f>
        <v>5</v>
      </c>
      <c r="Q98" s="6"/>
      <c r="R98" s="375" t="s">
        <v>54</v>
      </c>
      <c r="S98" s="213">
        <v>0.122</v>
      </c>
      <c r="T98" s="213">
        <v>0.125</v>
      </c>
      <c r="U98" s="23">
        <f>S98+T98</f>
        <v>0.247</v>
      </c>
      <c r="V98" s="223">
        <v>75</v>
      </c>
      <c r="W98" s="91">
        <f>P98*V98</f>
        <v>375</v>
      </c>
      <c r="X98" s="6"/>
      <c r="Y98" s="379">
        <v>374</v>
      </c>
      <c r="Z98" s="380">
        <v>374</v>
      </c>
      <c r="AA98" s="380">
        <v>0</v>
      </c>
      <c r="AB98" s="380">
        <v>0</v>
      </c>
      <c r="AC98" s="381">
        <v>374</v>
      </c>
      <c r="AD98" s="197">
        <v>350</v>
      </c>
      <c r="AE98" s="379">
        <v>5</v>
      </c>
      <c r="AF98" s="380">
        <v>6</v>
      </c>
      <c r="AG98" s="380">
        <v>0</v>
      </c>
      <c r="AH98" s="380">
        <v>5</v>
      </c>
      <c r="AI98" s="5"/>
      <c r="AJ98" s="57">
        <f>AC98*U98</f>
        <v>92.378</v>
      </c>
      <c r="AK98" s="171">
        <v>1.39</v>
      </c>
      <c r="AL98" s="19">
        <v>5.61</v>
      </c>
      <c r="AM98" s="19">
        <v>0</v>
      </c>
      <c r="AN98" s="91">
        <f>AK98+AM98</f>
        <v>1.39</v>
      </c>
      <c r="AO98" s="338" t="e">
        <f>#REF!</f>
        <v>#REF!</v>
      </c>
      <c r="AP98" s="11">
        <v>0</v>
      </c>
      <c r="AQ98" s="11">
        <v>10</v>
      </c>
      <c r="AR98" s="387">
        <f>100- ((AP98+AQ98)/(AC98*2))*100</f>
        <v>98.663101604278069</v>
      </c>
      <c r="AS98" s="388">
        <f>AU95</f>
        <v>225.53999999999996</v>
      </c>
      <c r="AT98" s="172">
        <f>AJ98+AK98+AL98+AM98</f>
        <v>99.378</v>
      </c>
      <c r="AU98" s="172">
        <f>AS98-AT98</f>
        <v>126.16199999999996</v>
      </c>
      <c r="AV98" s="5"/>
      <c r="AW98" s="57">
        <f>(AC98/W98)*100</f>
        <v>99.733333333333334</v>
      </c>
      <c r="AX98" s="19" t="s">
        <v>59</v>
      </c>
      <c r="AY98" s="91">
        <f>(AK98/(AJ98+AK98))*100</f>
        <v>1.4823820493131985</v>
      </c>
      <c r="AZ98" s="19">
        <f>(AN98/AJ98)*100</f>
        <v>1.5046872632011949</v>
      </c>
      <c r="BA98" s="6"/>
      <c r="BB98" s="363" t="s">
        <v>76</v>
      </c>
      <c r="BC98" s="19" t="s">
        <v>76</v>
      </c>
      <c r="BD98" s="19" t="s">
        <v>76</v>
      </c>
    </row>
    <row r="99" spans="2:56" ht="15.75">
      <c r="B99" s="374" t="s">
        <v>137</v>
      </c>
      <c r="C99" s="2"/>
      <c r="D99" s="2"/>
      <c r="E99" s="6"/>
      <c r="F99" s="375"/>
      <c r="G99" s="2"/>
      <c r="H99" s="2"/>
      <c r="I99" s="2"/>
      <c r="J99" s="2"/>
      <c r="K99" s="2"/>
      <c r="L99" s="6"/>
      <c r="M99" s="375"/>
      <c r="N99" s="2"/>
      <c r="O99" s="6"/>
      <c r="P99" s="520">
        <f>D98-M98-N98-K98</f>
        <v>5</v>
      </c>
      <c r="Q99" s="6"/>
      <c r="R99" s="375"/>
      <c r="S99" s="213"/>
      <c r="T99" s="213"/>
      <c r="U99" s="23"/>
      <c r="V99" s="223"/>
      <c r="W99" s="517">
        <f>(P98-K98)*V98</f>
        <v>375</v>
      </c>
      <c r="X99" s="289"/>
      <c r="Y99" s="382"/>
      <c r="Z99" s="383"/>
      <c r="AA99" s="383"/>
      <c r="AB99" s="383"/>
      <c r="AC99" s="384"/>
      <c r="AD99" s="122"/>
      <c r="AE99" s="382"/>
      <c r="AF99" s="383"/>
      <c r="AG99" s="383"/>
      <c r="AH99" s="383"/>
      <c r="AI99" s="20"/>
      <c r="AJ99" s="436"/>
      <c r="AK99" s="386"/>
      <c r="AL99" s="378"/>
      <c r="AM99" s="378"/>
      <c r="AN99" s="378"/>
      <c r="AO99" s="289"/>
      <c r="AP99" s="347"/>
      <c r="AQ99" s="347"/>
      <c r="AR99" s="373"/>
      <c r="AS99" s="389"/>
      <c r="AT99" s="386"/>
      <c r="AU99" s="386"/>
      <c r="AV99" s="20"/>
      <c r="AW99" s="518">
        <f>((AC98+AC99)/W99)*100</f>
        <v>99.733333333333334</v>
      </c>
      <c r="AX99" s="378"/>
      <c r="AY99" s="378"/>
      <c r="AZ99" s="378"/>
      <c r="BA99" s="289"/>
      <c r="BB99" s="375"/>
      <c r="BC99" s="2"/>
      <c r="BD99" s="2"/>
    </row>
    <row r="100" spans="2:56" ht="15.75" thickBot="1"/>
    <row r="101" spans="2:56" ht="16.5" thickBot="1">
      <c r="B101" s="17">
        <v>41481</v>
      </c>
      <c r="C101" s="15" t="s">
        <v>0</v>
      </c>
      <c r="D101" s="19">
        <v>8</v>
      </c>
      <c r="E101" s="6"/>
      <c r="F101" s="363">
        <v>0</v>
      </c>
      <c r="G101" s="19">
        <v>1.5</v>
      </c>
      <c r="H101" s="19">
        <v>0</v>
      </c>
      <c r="I101" s="19">
        <v>0</v>
      </c>
      <c r="J101" s="19">
        <v>0</v>
      </c>
      <c r="K101" s="19">
        <f>SUM(F101:J101)</f>
        <v>1.5</v>
      </c>
      <c r="L101" s="6"/>
      <c r="M101" s="363">
        <v>0</v>
      </c>
      <c r="N101" s="19">
        <v>0</v>
      </c>
      <c r="O101" s="6"/>
      <c r="P101" s="376">
        <f>D101-(M101+N101)</f>
        <v>8</v>
      </c>
      <c r="Q101" s="6"/>
      <c r="R101" s="375" t="s">
        <v>54</v>
      </c>
      <c r="S101" s="213">
        <v>0.122</v>
      </c>
      <c r="T101" s="213">
        <v>0.125</v>
      </c>
      <c r="U101" s="23">
        <f>S101+T101</f>
        <v>0.247</v>
      </c>
      <c r="V101" s="223">
        <v>75</v>
      </c>
      <c r="W101" s="91">
        <f>P101*V101</f>
        <v>600</v>
      </c>
      <c r="X101" s="6"/>
      <c r="Y101" s="379">
        <v>490</v>
      </c>
      <c r="Z101" s="380">
        <v>490</v>
      </c>
      <c r="AA101" s="380">
        <v>0</v>
      </c>
      <c r="AB101" s="380">
        <v>0</v>
      </c>
      <c r="AC101" s="381">
        <v>490</v>
      </c>
      <c r="AD101" s="197">
        <v>350</v>
      </c>
      <c r="AE101" s="379">
        <v>16</v>
      </c>
      <c r="AF101" s="380">
        <v>17</v>
      </c>
      <c r="AG101" s="380">
        <v>0</v>
      </c>
      <c r="AH101" s="380">
        <v>16</v>
      </c>
      <c r="AI101" s="5"/>
      <c r="AJ101" s="57">
        <f>AC101*U101</f>
        <v>121.03</v>
      </c>
      <c r="AK101" s="171">
        <v>4</v>
      </c>
      <c r="AL101" s="19">
        <v>6</v>
      </c>
      <c r="AM101" s="19">
        <v>0</v>
      </c>
      <c r="AN101" s="91">
        <f>AK101+AM101</f>
        <v>4</v>
      </c>
      <c r="AO101" s="338" t="e">
        <f>#REF!</f>
        <v>#REF!</v>
      </c>
      <c r="AP101" s="11">
        <v>0</v>
      </c>
      <c r="AQ101" s="11">
        <v>10</v>
      </c>
      <c r="AR101" s="387">
        <f>100- ((AP101+AQ101)/(AC101*2))*100</f>
        <v>98.979591836734699</v>
      </c>
      <c r="AS101" s="388">
        <f>AU98</f>
        <v>126.16199999999996</v>
      </c>
      <c r="AT101" s="172">
        <f>AJ101+AK101+AL101+AM101</f>
        <v>131.03</v>
      </c>
      <c r="AU101" s="172">
        <f>AS101-AT101</f>
        <v>-4.8680000000000376</v>
      </c>
      <c r="AV101" s="5"/>
      <c r="AW101" s="57">
        <f>(AC101/W101)*100</f>
        <v>81.666666666666671</v>
      </c>
      <c r="AX101" s="19" t="s">
        <v>59</v>
      </c>
      <c r="AY101" s="91">
        <f>(AK101/(AJ101+AK101))*100</f>
        <v>3.1992321842757736</v>
      </c>
      <c r="AZ101" s="19">
        <f>(AN101/AJ101)*100</f>
        <v>3.3049657109807486</v>
      </c>
      <c r="BA101" s="6"/>
      <c r="BB101" s="363" t="s">
        <v>97</v>
      </c>
      <c r="BC101" s="19" t="s">
        <v>76</v>
      </c>
      <c r="BD101" s="19" t="s">
        <v>76</v>
      </c>
    </row>
    <row r="102" spans="2:56" ht="15.75">
      <c r="B102" s="374" t="s">
        <v>153</v>
      </c>
      <c r="C102" s="2"/>
      <c r="D102" s="2"/>
      <c r="E102" s="6"/>
      <c r="F102" s="375"/>
      <c r="G102" s="2"/>
      <c r="H102" s="2"/>
      <c r="I102" s="2"/>
      <c r="J102" s="2"/>
      <c r="K102" s="2"/>
      <c r="L102" s="6"/>
      <c r="M102" s="375"/>
      <c r="N102" s="2"/>
      <c r="O102" s="6"/>
      <c r="P102" s="520">
        <f>D101-M101-N101-K101</f>
        <v>6.5</v>
      </c>
      <c r="Q102" s="6"/>
      <c r="R102" s="375"/>
      <c r="S102" s="213"/>
      <c r="T102" s="213"/>
      <c r="U102" s="23"/>
      <c r="V102" s="223"/>
      <c r="W102" s="517">
        <f>(P101-K101)*V101</f>
        <v>487.5</v>
      </c>
      <c r="X102" s="289"/>
      <c r="Y102" s="382"/>
      <c r="Z102" s="383"/>
      <c r="AA102" s="383"/>
      <c r="AB102" s="383"/>
      <c r="AC102" s="384"/>
      <c r="AD102" s="122"/>
      <c r="AE102" s="382"/>
      <c r="AF102" s="383"/>
      <c r="AG102" s="383"/>
      <c r="AH102" s="383"/>
      <c r="AI102" s="20"/>
      <c r="AJ102" s="436"/>
      <c r="AK102" s="386"/>
      <c r="AL102" s="378"/>
      <c r="AM102" s="378"/>
      <c r="AN102" s="378"/>
      <c r="AO102" s="289"/>
      <c r="AP102" s="347"/>
      <c r="AQ102" s="347"/>
      <c r="AR102" s="373"/>
      <c r="AS102" s="389"/>
      <c r="AT102" s="386"/>
      <c r="AU102" s="386"/>
      <c r="AV102" s="20"/>
      <c r="AW102" s="518">
        <f>((AC101+AC102)/W102)*100</f>
        <v>100.51282051282051</v>
      </c>
      <c r="AX102" s="378"/>
      <c r="AY102" s="378"/>
      <c r="AZ102" s="378"/>
      <c r="BA102" s="289"/>
      <c r="BB102" s="375"/>
      <c r="BC102" s="2"/>
      <c r="BD102" s="2"/>
    </row>
    <row r="103" spans="2:56" ht="15.75" thickBot="1"/>
    <row r="104" spans="2:56">
      <c r="B104" s="57" t="s">
        <v>42</v>
      </c>
      <c r="C104" s="58" t="s">
        <v>2</v>
      </c>
      <c r="D104" s="59" t="s">
        <v>2</v>
      </c>
      <c r="E104" s="136"/>
      <c r="F104" s="718" t="s">
        <v>14</v>
      </c>
      <c r="G104" s="719"/>
      <c r="H104" s="719"/>
      <c r="I104" s="719"/>
      <c r="J104" s="719"/>
      <c r="K104" s="720"/>
      <c r="L104" s="19"/>
      <c r="M104" s="721" t="s">
        <v>43</v>
      </c>
      <c r="N104" s="722"/>
      <c r="O104" s="19"/>
      <c r="P104" s="91" t="s">
        <v>12</v>
      </c>
      <c r="Q104" s="136"/>
      <c r="R104" s="91" t="s">
        <v>24</v>
      </c>
      <c r="S104" s="718" t="s">
        <v>44</v>
      </c>
      <c r="T104" s="719"/>
      <c r="U104" s="720"/>
      <c r="V104" s="91" t="s">
        <v>39</v>
      </c>
      <c r="W104" s="137" t="s">
        <v>19</v>
      </c>
      <c r="X104" s="136" t="s">
        <v>10</v>
      </c>
      <c r="Y104" s="723" t="s">
        <v>15</v>
      </c>
      <c r="Z104" s="724"/>
      <c r="AA104" s="724"/>
      <c r="AB104" s="724"/>
      <c r="AC104" s="138" t="s">
        <v>19</v>
      </c>
      <c r="AD104" s="139"/>
      <c r="AE104" s="725" t="s">
        <v>55</v>
      </c>
      <c r="AF104" s="726"/>
      <c r="AG104" s="726"/>
      <c r="AH104" s="140" t="s">
        <v>57</v>
      </c>
      <c r="AI104" s="136"/>
      <c r="AJ104" s="141" t="s">
        <v>51</v>
      </c>
      <c r="AK104" s="142"/>
      <c r="AL104" s="143"/>
      <c r="AM104" s="144"/>
      <c r="AN104" s="91" t="s">
        <v>13</v>
      </c>
      <c r="AO104" s="136"/>
      <c r="AP104" s="743" t="s">
        <v>68</v>
      </c>
      <c r="AQ104" s="744"/>
      <c r="AR104" s="745"/>
      <c r="AS104" s="743" t="s">
        <v>52</v>
      </c>
      <c r="AT104" s="744"/>
      <c r="AU104" s="745"/>
      <c r="AV104" s="136"/>
      <c r="AW104" s="145" t="s">
        <v>32</v>
      </c>
      <c r="AX104" s="137" t="s">
        <v>32</v>
      </c>
      <c r="AY104" s="91" t="s">
        <v>29</v>
      </c>
      <c r="AZ104" s="91" t="s">
        <v>29</v>
      </c>
      <c r="BA104" s="136"/>
      <c r="BB104" s="19" t="s">
        <v>32</v>
      </c>
      <c r="BC104" s="19" t="s">
        <v>10</v>
      </c>
      <c r="BD104" s="146" t="s">
        <v>10</v>
      </c>
    </row>
    <row r="105" spans="2:56" ht="15.75" thickBot="1">
      <c r="B105" s="60" t="s">
        <v>10</v>
      </c>
      <c r="C105" s="49" t="s">
        <v>10</v>
      </c>
      <c r="D105" s="61" t="s">
        <v>12</v>
      </c>
      <c r="E105" s="5"/>
      <c r="F105" s="65" t="s">
        <v>4</v>
      </c>
      <c r="G105" s="65" t="s">
        <v>5</v>
      </c>
      <c r="H105" s="65" t="s">
        <v>6</v>
      </c>
      <c r="I105" s="65" t="s">
        <v>7</v>
      </c>
      <c r="J105" s="65" t="s">
        <v>9</v>
      </c>
      <c r="K105" s="65" t="s">
        <v>13</v>
      </c>
      <c r="L105" s="4"/>
      <c r="M105" s="67" t="s">
        <v>12</v>
      </c>
      <c r="N105" s="68" t="s">
        <v>46</v>
      </c>
      <c r="O105" s="3"/>
      <c r="P105" s="49" t="s">
        <v>3</v>
      </c>
      <c r="Q105" s="5"/>
      <c r="R105" s="49" t="s">
        <v>23</v>
      </c>
      <c r="S105" s="53" t="s">
        <v>16</v>
      </c>
      <c r="T105" s="49" t="s">
        <v>17</v>
      </c>
      <c r="U105" s="49" t="s">
        <v>45</v>
      </c>
      <c r="V105" s="49" t="s">
        <v>63</v>
      </c>
      <c r="W105" s="72" t="s">
        <v>21</v>
      </c>
      <c r="X105" s="5" t="s">
        <v>10</v>
      </c>
      <c r="Y105" s="713" t="s">
        <v>26</v>
      </c>
      <c r="Z105" s="714"/>
      <c r="AA105" s="714"/>
      <c r="AB105" s="715"/>
      <c r="AC105" s="39" t="s">
        <v>13</v>
      </c>
      <c r="AD105" s="8"/>
      <c r="AE105" s="716" t="s">
        <v>56</v>
      </c>
      <c r="AF105" s="717"/>
      <c r="AG105" s="717"/>
      <c r="AH105" s="82" t="s">
        <v>58</v>
      </c>
      <c r="AI105" s="5"/>
      <c r="AJ105" s="48" t="s">
        <v>33</v>
      </c>
      <c r="AK105" s="85" t="s">
        <v>27</v>
      </c>
      <c r="AL105" s="48" t="s">
        <v>35</v>
      </c>
      <c r="AM105" s="48" t="s">
        <v>36</v>
      </c>
      <c r="AN105" s="49" t="s">
        <v>40</v>
      </c>
      <c r="AO105" s="20"/>
      <c r="AP105" s="51"/>
      <c r="AQ105" s="52"/>
      <c r="AR105" s="53"/>
      <c r="AS105" s="51" t="s">
        <v>50</v>
      </c>
      <c r="AT105" s="336" t="s">
        <v>472</v>
      </c>
      <c r="AU105" s="53"/>
      <c r="AV105" s="5"/>
      <c r="AW105" s="76" t="s">
        <v>19</v>
      </c>
      <c r="AX105" s="72" t="s">
        <v>19</v>
      </c>
      <c r="AY105" s="49" t="s">
        <v>37</v>
      </c>
      <c r="AZ105" s="49" t="s">
        <v>38</v>
      </c>
      <c r="BA105" s="5"/>
      <c r="BB105" s="4" t="s">
        <v>19</v>
      </c>
      <c r="BC105" s="4" t="s">
        <v>37</v>
      </c>
      <c r="BD105" s="147" t="s">
        <v>38</v>
      </c>
    </row>
    <row r="106" spans="2:56" ht="15" customHeight="1" thickBot="1">
      <c r="B106" s="62"/>
      <c r="C106" s="63"/>
      <c r="D106" s="64" t="s">
        <v>10</v>
      </c>
      <c r="E106" s="111"/>
      <c r="F106" s="148"/>
      <c r="G106" s="148"/>
      <c r="H106" s="148"/>
      <c r="I106" s="148" t="s">
        <v>8</v>
      </c>
      <c r="J106" s="148"/>
      <c r="K106" s="148"/>
      <c r="L106" s="16"/>
      <c r="M106" s="104" t="s">
        <v>20</v>
      </c>
      <c r="N106" s="148" t="s">
        <v>11</v>
      </c>
      <c r="O106" s="16"/>
      <c r="P106" s="63" t="s">
        <v>10</v>
      </c>
      <c r="Q106" s="111"/>
      <c r="R106" s="63"/>
      <c r="S106" s="149"/>
      <c r="T106" s="63"/>
      <c r="U106" s="63"/>
      <c r="V106" s="63" t="s">
        <v>18</v>
      </c>
      <c r="W106" s="150" t="s">
        <v>22</v>
      </c>
      <c r="X106" s="111"/>
      <c r="Y106" s="151" t="s">
        <v>16</v>
      </c>
      <c r="Z106" s="151" t="s">
        <v>17</v>
      </c>
      <c r="AA106" s="152" t="s">
        <v>25</v>
      </c>
      <c r="AB106" s="79" t="s">
        <v>28</v>
      </c>
      <c r="AC106" s="153"/>
      <c r="AD106" s="111"/>
      <c r="AE106" s="154" t="s">
        <v>16</v>
      </c>
      <c r="AF106" s="155" t="s">
        <v>17</v>
      </c>
      <c r="AG106" s="80" t="s">
        <v>28</v>
      </c>
      <c r="AH106" s="81" t="s">
        <v>28</v>
      </c>
      <c r="AI106" s="156"/>
      <c r="AJ106" s="63" t="s">
        <v>34</v>
      </c>
      <c r="AK106" s="157" t="s">
        <v>34</v>
      </c>
      <c r="AL106" s="63" t="s">
        <v>34</v>
      </c>
      <c r="AM106" s="63" t="s">
        <v>34</v>
      </c>
      <c r="AN106" s="63" t="s">
        <v>34</v>
      </c>
      <c r="AO106" s="111"/>
      <c r="AP106" s="158" t="s">
        <v>70</v>
      </c>
      <c r="AQ106" s="159" t="s">
        <v>69</v>
      </c>
      <c r="AR106" s="160" t="s">
        <v>71</v>
      </c>
      <c r="AS106" s="161" t="s">
        <v>48</v>
      </c>
      <c r="AT106" s="159" t="s">
        <v>47</v>
      </c>
      <c r="AU106" s="160" t="s">
        <v>49</v>
      </c>
      <c r="AV106" s="111"/>
      <c r="AW106" s="162" t="s">
        <v>29</v>
      </c>
      <c r="AX106" s="150" t="s">
        <v>29</v>
      </c>
      <c r="AY106" s="63"/>
      <c r="AZ106" s="63"/>
      <c r="BA106" s="111"/>
      <c r="BB106" s="163">
        <v>1</v>
      </c>
      <c r="BC106" s="164">
        <v>0</v>
      </c>
      <c r="BD106" s="115" t="s">
        <v>41</v>
      </c>
    </row>
    <row r="107" spans="2:56" ht="16.5" thickBot="1">
      <c r="B107" s="17">
        <v>41485</v>
      </c>
      <c r="C107" s="15" t="s">
        <v>65</v>
      </c>
      <c r="D107" s="19">
        <v>8.5</v>
      </c>
      <c r="E107" s="6"/>
      <c r="F107" s="363">
        <v>1</v>
      </c>
      <c r="G107" s="19">
        <v>0</v>
      </c>
      <c r="H107" s="19">
        <v>3</v>
      </c>
      <c r="I107" s="19">
        <v>0</v>
      </c>
      <c r="J107" s="19">
        <v>0</v>
      </c>
      <c r="K107" s="19">
        <f>SUM(F107:J107)</f>
        <v>4</v>
      </c>
      <c r="L107" s="6"/>
      <c r="M107" s="363">
        <v>0</v>
      </c>
      <c r="N107" s="19">
        <v>0</v>
      </c>
      <c r="O107" s="6"/>
      <c r="P107" s="376">
        <f>D107-(M107+N107)</f>
        <v>8.5</v>
      </c>
      <c r="Q107" s="6"/>
      <c r="R107" s="375" t="s">
        <v>204</v>
      </c>
      <c r="S107" s="213">
        <v>0.36499999999999999</v>
      </c>
      <c r="T107" s="213">
        <v>0.36499999999999999</v>
      </c>
      <c r="U107" s="23">
        <f>S107+T107</f>
        <v>0.73</v>
      </c>
      <c r="V107" s="223">
        <v>60</v>
      </c>
      <c r="W107" s="91">
        <f>P107*V107</f>
        <v>510</v>
      </c>
      <c r="X107" s="6"/>
      <c r="Y107" s="379">
        <v>150</v>
      </c>
      <c r="Z107" s="380">
        <v>150</v>
      </c>
      <c r="AA107" s="380">
        <v>0</v>
      </c>
      <c r="AB107" s="380">
        <v>0</v>
      </c>
      <c r="AC107" s="381">
        <v>150</v>
      </c>
      <c r="AD107" s="197">
        <v>350</v>
      </c>
      <c r="AE107" s="379">
        <v>15</v>
      </c>
      <c r="AF107" s="380">
        <v>15</v>
      </c>
      <c r="AG107" s="380">
        <v>0</v>
      </c>
      <c r="AH107" s="380">
        <v>15</v>
      </c>
      <c r="AI107" s="5"/>
      <c r="AJ107" s="57">
        <f>AC107*U107</f>
        <v>109.5</v>
      </c>
      <c r="AK107" s="171">
        <v>11</v>
      </c>
      <c r="AL107" s="19">
        <v>2.5</v>
      </c>
      <c r="AM107" s="19">
        <v>16</v>
      </c>
      <c r="AN107" s="91">
        <f>AK107+AM107</f>
        <v>27</v>
      </c>
      <c r="AO107" s="338" t="e">
        <f>#REF!</f>
        <v>#REF!</v>
      </c>
      <c r="AP107" s="11">
        <v>0</v>
      </c>
      <c r="AQ107" s="11">
        <v>10</v>
      </c>
      <c r="AR107" s="387">
        <f>100- ((AP107+AQ107)/(AC107*2))*100</f>
        <v>96.666666666666671</v>
      </c>
      <c r="AS107" s="388">
        <v>680</v>
      </c>
      <c r="AT107" s="172">
        <f>AJ107+AK107+AL107+AM107</f>
        <v>139</v>
      </c>
      <c r="AU107" s="172">
        <f>AS107-AT107</f>
        <v>541</v>
      </c>
      <c r="AV107" s="5"/>
      <c r="AW107" s="57">
        <f>(AC107/W107)*100</f>
        <v>29.411764705882355</v>
      </c>
      <c r="AX107" s="19" t="s">
        <v>59</v>
      </c>
      <c r="AY107" s="91">
        <f>(AK107/(AJ107+AK107))*100</f>
        <v>9.1286307053941904</v>
      </c>
      <c r="AZ107" s="19">
        <f>(AN107/AJ107)*100</f>
        <v>24.657534246575342</v>
      </c>
      <c r="BA107" s="6"/>
      <c r="BB107" s="363" t="s">
        <v>481</v>
      </c>
      <c r="BC107" s="19" t="s">
        <v>76</v>
      </c>
      <c r="BD107" s="19" t="s">
        <v>76</v>
      </c>
    </row>
    <row r="108" spans="2:56" ht="15.75">
      <c r="B108" s="374" t="s">
        <v>480</v>
      </c>
      <c r="C108" s="2"/>
      <c r="D108" s="2"/>
      <c r="E108" s="6"/>
      <c r="F108" s="375"/>
      <c r="G108" s="2"/>
      <c r="H108" s="2"/>
      <c r="I108" s="2"/>
      <c r="J108" s="2"/>
      <c r="K108" s="2"/>
      <c r="L108" s="6"/>
      <c r="M108" s="375"/>
      <c r="N108" s="2"/>
      <c r="O108" s="6"/>
      <c r="P108" s="520">
        <f>D107-M107-N107-K107</f>
        <v>4.5</v>
      </c>
      <c r="Q108" s="6"/>
      <c r="R108" s="375"/>
      <c r="S108" s="213"/>
      <c r="T108" s="213"/>
      <c r="U108" s="23"/>
      <c r="V108" s="223"/>
      <c r="W108" s="517">
        <f>(P107-K107)*V107</f>
        <v>270</v>
      </c>
      <c r="X108" s="289"/>
      <c r="Y108" s="382"/>
      <c r="Z108" s="383"/>
      <c r="AA108" s="383"/>
      <c r="AB108" s="383"/>
      <c r="AC108" s="384"/>
      <c r="AD108" s="122"/>
      <c r="AE108" s="382"/>
      <c r="AF108" s="383"/>
      <c r="AG108" s="383"/>
      <c r="AH108" s="383"/>
      <c r="AI108" s="20"/>
      <c r="AJ108" s="436"/>
      <c r="AK108" s="386"/>
      <c r="AL108" s="378"/>
      <c r="AM108" s="378"/>
      <c r="AN108" s="378"/>
      <c r="AO108" s="289"/>
      <c r="AP108" s="347"/>
      <c r="AQ108" s="347"/>
      <c r="AR108" s="373"/>
      <c r="AS108" s="389"/>
      <c r="AT108" s="386"/>
      <c r="AU108" s="386"/>
      <c r="AV108" s="20"/>
      <c r="AW108" s="518">
        <f>((AC107+AC108)/W108)*100</f>
        <v>55.555555555555557</v>
      </c>
      <c r="AX108" s="378"/>
      <c r="AY108" s="378"/>
      <c r="AZ108" s="378"/>
      <c r="BA108" s="289"/>
      <c r="BB108" s="375"/>
      <c r="BC108" s="2"/>
      <c r="BD108" s="2"/>
    </row>
    <row r="109" spans="2:56" ht="15.75" thickBot="1"/>
    <row r="110" spans="2:56" ht="16.5" thickBot="1">
      <c r="B110" s="17">
        <v>41486</v>
      </c>
      <c r="C110" s="15" t="s">
        <v>0</v>
      </c>
      <c r="D110" s="19">
        <v>8</v>
      </c>
      <c r="E110" s="6"/>
      <c r="F110" s="363">
        <v>0</v>
      </c>
      <c r="G110" s="19">
        <v>0.25</v>
      </c>
      <c r="H110" s="19">
        <v>0</v>
      </c>
      <c r="I110" s="19">
        <v>0</v>
      </c>
      <c r="J110" s="19">
        <v>0</v>
      </c>
      <c r="K110" s="19">
        <f>SUM(F110:J110)</f>
        <v>0.25</v>
      </c>
      <c r="L110" s="6"/>
      <c r="M110" s="363">
        <v>0</v>
      </c>
      <c r="N110" s="19">
        <v>0</v>
      </c>
      <c r="O110" s="6"/>
      <c r="P110" s="376">
        <f>D110-(M110+N110)</f>
        <v>8</v>
      </c>
      <c r="Q110" s="6"/>
      <c r="R110" s="375" t="s">
        <v>204</v>
      </c>
      <c r="S110" s="213">
        <v>0.36499999999999999</v>
      </c>
      <c r="T110" s="213">
        <v>0.36499999999999999</v>
      </c>
      <c r="U110" s="23">
        <f>S110+T110</f>
        <v>0.73</v>
      </c>
      <c r="V110" s="223">
        <v>60</v>
      </c>
      <c r="W110" s="91">
        <f>P110*V110</f>
        <v>480</v>
      </c>
      <c r="X110" s="6"/>
      <c r="Y110" s="379">
        <v>375</v>
      </c>
      <c r="Z110" s="380">
        <v>375</v>
      </c>
      <c r="AA110" s="380">
        <v>0</v>
      </c>
      <c r="AB110" s="380">
        <v>0</v>
      </c>
      <c r="AC110" s="381">
        <v>375</v>
      </c>
      <c r="AD110" s="197">
        <v>350</v>
      </c>
      <c r="AE110" s="379">
        <v>8</v>
      </c>
      <c r="AF110" s="380">
        <v>8</v>
      </c>
      <c r="AG110" s="380">
        <v>0</v>
      </c>
      <c r="AH110" s="380">
        <v>8</v>
      </c>
      <c r="AI110" s="5"/>
      <c r="AJ110" s="57">
        <f>AC110*U110</f>
        <v>273.75</v>
      </c>
      <c r="AK110" s="171">
        <v>6</v>
      </c>
      <c r="AL110" s="19">
        <v>7</v>
      </c>
      <c r="AM110" s="19">
        <v>0</v>
      </c>
      <c r="AN110" s="91">
        <f>AK110+AM110</f>
        <v>6</v>
      </c>
      <c r="AO110" s="338" t="e">
        <f>#REF!</f>
        <v>#REF!</v>
      </c>
      <c r="AP110" s="11">
        <v>0</v>
      </c>
      <c r="AQ110" s="11">
        <v>10</v>
      </c>
      <c r="AR110" s="387">
        <f>100- ((AP110+AQ110)/(AC110*2))*100</f>
        <v>98.666666666666671</v>
      </c>
      <c r="AS110" s="388">
        <f>AU107</f>
        <v>541</v>
      </c>
      <c r="AT110" s="172">
        <f>AJ110+AK110+AL110+AM110</f>
        <v>286.75</v>
      </c>
      <c r="AU110" s="172">
        <f>AS110-AT110</f>
        <v>254.25</v>
      </c>
      <c r="AV110" s="5"/>
      <c r="AW110" s="57">
        <f>(AC110/W110)*100</f>
        <v>78.125</v>
      </c>
      <c r="AX110" s="19" t="s">
        <v>59</v>
      </c>
      <c r="AY110" s="91">
        <f>(AK110/(AJ110+AK110))*100</f>
        <v>2.1447721179624666</v>
      </c>
      <c r="AZ110" s="19">
        <f>(AN110/AJ110)*100</f>
        <v>2.1917808219178081</v>
      </c>
      <c r="BA110" s="6"/>
      <c r="BB110" s="363" t="s">
        <v>76</v>
      </c>
      <c r="BC110" s="19" t="s">
        <v>76</v>
      </c>
      <c r="BD110" s="19" t="s">
        <v>97</v>
      </c>
    </row>
    <row r="111" spans="2:56" ht="15.75">
      <c r="B111" s="374" t="s">
        <v>137</v>
      </c>
      <c r="C111" s="2"/>
      <c r="D111" s="2"/>
      <c r="E111" s="6"/>
      <c r="F111" s="375"/>
      <c r="G111" s="2"/>
      <c r="H111" s="2"/>
      <c r="I111" s="2"/>
      <c r="J111" s="2"/>
      <c r="K111" s="2"/>
      <c r="L111" s="6"/>
      <c r="M111" s="375"/>
      <c r="N111" s="2"/>
      <c r="O111" s="6"/>
      <c r="P111" s="520">
        <f>D110-M110-N110-K110</f>
        <v>7.75</v>
      </c>
      <c r="Q111" s="6"/>
      <c r="R111" s="375"/>
      <c r="S111" s="213"/>
      <c r="T111" s="213"/>
      <c r="U111" s="23"/>
      <c r="V111" s="223"/>
      <c r="W111" s="517">
        <f>(P110-K110)*V110</f>
        <v>465</v>
      </c>
      <c r="X111" s="289"/>
      <c r="Y111" s="382"/>
      <c r="Z111" s="383"/>
      <c r="AA111" s="383"/>
      <c r="AB111" s="383"/>
      <c r="AC111" s="384"/>
      <c r="AD111" s="122"/>
      <c r="AE111" s="382"/>
      <c r="AF111" s="383"/>
      <c r="AG111" s="383"/>
      <c r="AH111" s="383"/>
      <c r="AI111" s="20"/>
      <c r="AJ111" s="436"/>
      <c r="AK111" s="386"/>
      <c r="AL111" s="378"/>
      <c r="AM111" s="378"/>
      <c r="AN111" s="378"/>
      <c r="AO111" s="289"/>
      <c r="AP111" s="347"/>
      <c r="AQ111" s="347"/>
      <c r="AR111" s="373"/>
      <c r="AS111" s="389"/>
      <c r="AT111" s="386"/>
      <c r="AU111" s="386"/>
      <c r="AV111" s="20"/>
      <c r="AW111" s="518">
        <f>((AC110+AC111)/W111)*100</f>
        <v>80.645161290322577</v>
      </c>
      <c r="AX111" s="378"/>
      <c r="AY111" s="378"/>
      <c r="AZ111" s="378"/>
      <c r="BA111" s="289"/>
      <c r="BB111" s="375"/>
      <c r="BC111" s="2"/>
      <c r="BD111" s="2"/>
    </row>
    <row r="112" spans="2:56" ht="15.75" thickBot="1"/>
    <row r="113" spans="2:56" ht="16.5" thickBot="1">
      <c r="B113" s="17">
        <v>41486</v>
      </c>
      <c r="C113" s="15" t="s">
        <v>1</v>
      </c>
      <c r="D113" s="19">
        <v>7.5</v>
      </c>
      <c r="E113" s="6"/>
      <c r="F113" s="363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f>SUM(F113:J113)</f>
        <v>0</v>
      </c>
      <c r="L113" s="6"/>
      <c r="M113" s="363">
        <v>2.5</v>
      </c>
      <c r="N113" s="19">
        <v>0</v>
      </c>
      <c r="O113" s="6"/>
      <c r="P113" s="376">
        <f>D113-(M113+N113)</f>
        <v>5</v>
      </c>
      <c r="Q113" s="6"/>
      <c r="R113" s="375" t="s">
        <v>204</v>
      </c>
      <c r="S113" s="213">
        <v>0.36499999999999999</v>
      </c>
      <c r="T113" s="213">
        <v>0.36499999999999999</v>
      </c>
      <c r="U113" s="23">
        <f>S113+T113</f>
        <v>0.73</v>
      </c>
      <c r="V113" s="223">
        <v>60</v>
      </c>
      <c r="W113" s="91">
        <f>P113*V113</f>
        <v>300</v>
      </c>
      <c r="X113" s="6"/>
      <c r="Y113" s="379">
        <v>225</v>
      </c>
      <c r="Z113" s="380">
        <v>225</v>
      </c>
      <c r="AA113" s="380">
        <v>0</v>
      </c>
      <c r="AB113" s="380">
        <v>0</v>
      </c>
      <c r="AC113" s="381">
        <v>225</v>
      </c>
      <c r="AD113" s="197">
        <v>350</v>
      </c>
      <c r="AE113" s="379">
        <v>13</v>
      </c>
      <c r="AF113" s="380">
        <v>14</v>
      </c>
      <c r="AG113" s="380">
        <v>0</v>
      </c>
      <c r="AH113" s="380">
        <v>13</v>
      </c>
      <c r="AI113" s="5"/>
      <c r="AJ113" s="57">
        <f>AC113*U113</f>
        <v>164.25</v>
      </c>
      <c r="AK113" s="171">
        <v>10</v>
      </c>
      <c r="AL113" s="19">
        <v>5</v>
      </c>
      <c r="AM113" s="19">
        <v>0</v>
      </c>
      <c r="AN113" s="91">
        <f>AK113+AM113</f>
        <v>10</v>
      </c>
      <c r="AO113" s="338" t="e">
        <f>#REF!</f>
        <v>#REF!</v>
      </c>
      <c r="AP113" s="11">
        <v>0</v>
      </c>
      <c r="AQ113" s="11">
        <v>10</v>
      </c>
      <c r="AR113" s="387">
        <f>100- ((AP113+AQ113)/(AC113*2))*100</f>
        <v>97.777777777777771</v>
      </c>
      <c r="AS113" s="388">
        <f>AU110</f>
        <v>254.25</v>
      </c>
      <c r="AT113" s="172">
        <f>AJ113+AK113+AL113+AM113</f>
        <v>179.25</v>
      </c>
      <c r="AU113" s="172">
        <f>AS113-AT113</f>
        <v>75</v>
      </c>
      <c r="AV113" s="5"/>
      <c r="AW113" s="57">
        <f>(AC113/W113)*100</f>
        <v>75</v>
      </c>
      <c r="AX113" s="19" t="s">
        <v>59</v>
      </c>
      <c r="AY113" s="91">
        <f>(AK113/(AJ113+AK113))*100</f>
        <v>5.7388809182209473</v>
      </c>
      <c r="AZ113" s="19">
        <f>(AN113/AJ113)*100</f>
        <v>6.0882800608828003</v>
      </c>
      <c r="BA113" s="6"/>
      <c r="BB113" s="363" t="s">
        <v>76</v>
      </c>
      <c r="BC113" s="19" t="s">
        <v>76</v>
      </c>
      <c r="BD113" s="19" t="s">
        <v>76</v>
      </c>
    </row>
    <row r="114" spans="2:56" ht="15.75">
      <c r="B114" s="374" t="s">
        <v>153</v>
      </c>
      <c r="C114" s="2"/>
      <c r="D114" s="2"/>
      <c r="E114" s="6"/>
      <c r="F114" s="375"/>
      <c r="G114" s="2"/>
      <c r="H114" s="2"/>
      <c r="I114" s="2"/>
      <c r="J114" s="2"/>
      <c r="K114" s="2"/>
      <c r="L114" s="6"/>
      <c r="M114" s="375"/>
      <c r="N114" s="2"/>
      <c r="O114" s="6"/>
      <c r="P114" s="520">
        <f>D113-M113-N113-K113</f>
        <v>5</v>
      </c>
      <c r="Q114" s="6"/>
      <c r="R114" s="375"/>
      <c r="S114" s="213"/>
      <c r="T114" s="213"/>
      <c r="U114" s="23"/>
      <c r="V114" s="223"/>
      <c r="W114" s="517">
        <f>(P113-K113)*V113</f>
        <v>300</v>
      </c>
      <c r="X114" s="289"/>
      <c r="Y114" s="382"/>
      <c r="Z114" s="383"/>
      <c r="AA114" s="383"/>
      <c r="AB114" s="383"/>
      <c r="AC114" s="384"/>
      <c r="AD114" s="122"/>
      <c r="AE114" s="382"/>
      <c r="AF114" s="383"/>
      <c r="AG114" s="383"/>
      <c r="AH114" s="383"/>
      <c r="AI114" s="20"/>
      <c r="AJ114" s="436"/>
      <c r="AK114" s="386"/>
      <c r="AL114" s="378"/>
      <c r="AM114" s="378"/>
      <c r="AN114" s="378"/>
      <c r="AO114" s="289"/>
      <c r="AP114" s="347"/>
      <c r="AQ114" s="347"/>
      <c r="AR114" s="373"/>
      <c r="AS114" s="389"/>
      <c r="AT114" s="386"/>
      <c r="AU114" s="386"/>
      <c r="AV114" s="20"/>
      <c r="AW114" s="518">
        <f>((AC113+AC114)/W114)*100</f>
        <v>75</v>
      </c>
      <c r="AX114" s="378"/>
      <c r="AY114" s="378"/>
      <c r="AZ114" s="378"/>
      <c r="BA114" s="289"/>
      <c r="BB114" s="375"/>
      <c r="BC114" s="2"/>
      <c r="BD114" s="2"/>
    </row>
    <row r="116" spans="2:56" ht="15.75" thickBot="1">
      <c r="B116" s="681" t="s">
        <v>106</v>
      </c>
    </row>
    <row r="117" spans="2:56">
      <c r="B117" s="588" t="s">
        <v>42</v>
      </c>
      <c r="C117" s="589" t="s">
        <v>2</v>
      </c>
      <c r="D117" s="590" t="s">
        <v>2</v>
      </c>
      <c r="E117" s="591"/>
      <c r="F117" s="831" t="s">
        <v>14</v>
      </c>
      <c r="G117" s="832"/>
      <c r="H117" s="832"/>
      <c r="I117" s="832"/>
      <c r="J117" s="832"/>
      <c r="K117" s="833"/>
      <c r="L117" s="536"/>
      <c r="M117" s="834" t="s">
        <v>43</v>
      </c>
      <c r="N117" s="835"/>
      <c r="O117" s="536"/>
      <c r="P117" s="536" t="s">
        <v>12</v>
      </c>
      <c r="Q117" s="591"/>
      <c r="R117" s="536" t="s">
        <v>24</v>
      </c>
      <c r="S117" s="831" t="s">
        <v>44</v>
      </c>
      <c r="T117" s="832"/>
      <c r="U117" s="833"/>
      <c r="V117" s="536" t="s">
        <v>39</v>
      </c>
      <c r="W117" s="536" t="s">
        <v>19</v>
      </c>
      <c r="X117" s="591" t="s">
        <v>10</v>
      </c>
      <c r="Y117" s="836" t="s">
        <v>15</v>
      </c>
      <c r="Z117" s="837"/>
      <c r="AA117" s="837"/>
      <c r="AB117" s="837"/>
      <c r="AC117" s="592" t="s">
        <v>19</v>
      </c>
      <c r="AD117" s="680"/>
      <c r="AE117" s="836" t="s">
        <v>55</v>
      </c>
      <c r="AF117" s="837"/>
      <c r="AG117" s="837"/>
      <c r="AH117" s="594" t="s">
        <v>57</v>
      </c>
      <c r="AI117" s="591"/>
      <c r="AJ117" s="595" t="s">
        <v>51</v>
      </c>
      <c r="AK117" s="596"/>
      <c r="AL117" s="591"/>
      <c r="AM117" s="597"/>
      <c r="AN117" s="536" t="s">
        <v>13</v>
      </c>
      <c r="AO117" s="591"/>
      <c r="AP117" s="838" t="s">
        <v>68</v>
      </c>
      <c r="AQ117" s="839"/>
      <c r="AR117" s="840"/>
      <c r="AS117" s="838" t="s">
        <v>52</v>
      </c>
      <c r="AT117" s="839"/>
      <c r="AU117" s="840"/>
      <c r="AV117" s="591"/>
      <c r="AW117" s="536" t="s">
        <v>32</v>
      </c>
      <c r="AX117" s="536" t="s">
        <v>32</v>
      </c>
      <c r="AY117" s="536" t="s">
        <v>29</v>
      </c>
      <c r="AZ117" s="536" t="s">
        <v>29</v>
      </c>
      <c r="BA117" s="591"/>
      <c r="BB117" s="536" t="s">
        <v>32</v>
      </c>
      <c r="BC117" s="536" t="s">
        <v>10</v>
      </c>
      <c r="BD117" s="598" t="s">
        <v>10</v>
      </c>
    </row>
    <row r="118" spans="2:56" ht="15.75" thickBot="1">
      <c r="B118" s="599" t="s">
        <v>10</v>
      </c>
      <c r="C118" s="554" t="s">
        <v>10</v>
      </c>
      <c r="D118" s="600" t="s">
        <v>12</v>
      </c>
      <c r="E118" s="601"/>
      <c r="F118" s="602" t="s">
        <v>4</v>
      </c>
      <c r="G118" s="602" t="s">
        <v>5</v>
      </c>
      <c r="H118" s="602" t="s">
        <v>6</v>
      </c>
      <c r="I118" s="602" t="s">
        <v>7</v>
      </c>
      <c r="J118" s="602" t="s">
        <v>9</v>
      </c>
      <c r="K118" s="602" t="s">
        <v>13</v>
      </c>
      <c r="L118" s="554"/>
      <c r="M118" s="603" t="s">
        <v>12</v>
      </c>
      <c r="N118" s="604" t="s">
        <v>46</v>
      </c>
      <c r="O118" s="554"/>
      <c r="P118" s="554" t="s">
        <v>3</v>
      </c>
      <c r="Q118" s="601"/>
      <c r="R118" s="554" t="s">
        <v>23</v>
      </c>
      <c r="S118" s="605" t="s">
        <v>16</v>
      </c>
      <c r="T118" s="554" t="s">
        <v>17</v>
      </c>
      <c r="U118" s="554" t="s">
        <v>45</v>
      </c>
      <c r="V118" s="554" t="s">
        <v>63</v>
      </c>
      <c r="W118" s="554" t="s">
        <v>21</v>
      </c>
      <c r="X118" s="601" t="s">
        <v>10</v>
      </c>
      <c r="Y118" s="827" t="s">
        <v>26</v>
      </c>
      <c r="Z118" s="828"/>
      <c r="AA118" s="828"/>
      <c r="AB118" s="829"/>
      <c r="AC118" s="603" t="s">
        <v>13</v>
      </c>
      <c r="AD118" s="679"/>
      <c r="AE118" s="830" t="s">
        <v>56</v>
      </c>
      <c r="AF118" s="829"/>
      <c r="AG118" s="829"/>
      <c r="AH118" s="549" t="s">
        <v>58</v>
      </c>
      <c r="AI118" s="601"/>
      <c r="AJ118" s="607" t="s">
        <v>33</v>
      </c>
      <c r="AK118" s="608" t="s">
        <v>27</v>
      </c>
      <c r="AL118" s="607" t="s">
        <v>35</v>
      </c>
      <c r="AM118" s="607" t="s">
        <v>36</v>
      </c>
      <c r="AN118" s="554" t="s">
        <v>40</v>
      </c>
      <c r="AO118" s="601"/>
      <c r="AP118" s="609"/>
      <c r="AQ118" s="601"/>
      <c r="AR118" s="605"/>
      <c r="AS118" s="609" t="s">
        <v>50</v>
      </c>
      <c r="AT118" s="601" t="s">
        <v>472</v>
      </c>
      <c r="AU118" s="605"/>
      <c r="AV118" s="601"/>
      <c r="AW118" s="554" t="s">
        <v>19</v>
      </c>
      <c r="AX118" s="554" t="s">
        <v>19</v>
      </c>
      <c r="AY118" s="554" t="s">
        <v>37</v>
      </c>
      <c r="AZ118" s="554" t="s">
        <v>38</v>
      </c>
      <c r="BA118" s="601"/>
      <c r="BB118" s="554" t="s">
        <v>19</v>
      </c>
      <c r="BC118" s="554" t="s">
        <v>37</v>
      </c>
      <c r="BD118" s="600" t="s">
        <v>38</v>
      </c>
    </row>
    <row r="119" spans="2:56" ht="15" customHeight="1" thickBot="1">
      <c r="B119" s="610"/>
      <c r="C119" s="577"/>
      <c r="D119" s="611" t="s">
        <v>10</v>
      </c>
      <c r="E119" s="612"/>
      <c r="F119" s="613"/>
      <c r="G119" s="613"/>
      <c r="H119" s="613"/>
      <c r="I119" s="613" t="s">
        <v>8</v>
      </c>
      <c r="J119" s="613"/>
      <c r="K119" s="613"/>
      <c r="L119" s="577"/>
      <c r="M119" s="614" t="s">
        <v>20</v>
      </c>
      <c r="N119" s="613" t="s">
        <v>11</v>
      </c>
      <c r="O119" s="577"/>
      <c r="P119" s="577" t="s">
        <v>10</v>
      </c>
      <c r="Q119" s="612"/>
      <c r="R119" s="577"/>
      <c r="S119" s="615"/>
      <c r="T119" s="577"/>
      <c r="U119" s="577"/>
      <c r="V119" s="577" t="s">
        <v>18</v>
      </c>
      <c r="W119" s="577" t="s">
        <v>22</v>
      </c>
      <c r="X119" s="612"/>
      <c r="Y119" s="616" t="s">
        <v>16</v>
      </c>
      <c r="Z119" s="616" t="s">
        <v>17</v>
      </c>
      <c r="AA119" s="566" t="s">
        <v>25</v>
      </c>
      <c r="AB119" s="617" t="s">
        <v>28</v>
      </c>
      <c r="AC119" s="615"/>
      <c r="AD119" s="612"/>
      <c r="AE119" s="618" t="s">
        <v>16</v>
      </c>
      <c r="AF119" s="619" t="s">
        <v>17</v>
      </c>
      <c r="AG119" s="620" t="s">
        <v>28</v>
      </c>
      <c r="AH119" s="621" t="s">
        <v>28</v>
      </c>
      <c r="AI119" s="612"/>
      <c r="AJ119" s="577" t="s">
        <v>34</v>
      </c>
      <c r="AK119" s="622" t="s">
        <v>34</v>
      </c>
      <c r="AL119" s="577" t="s">
        <v>34</v>
      </c>
      <c r="AM119" s="577" t="s">
        <v>34</v>
      </c>
      <c r="AN119" s="577" t="s">
        <v>34</v>
      </c>
      <c r="AO119" s="612"/>
      <c r="AP119" s="623" t="s">
        <v>70</v>
      </c>
      <c r="AQ119" s="624" t="s">
        <v>69</v>
      </c>
      <c r="AR119" s="616" t="s">
        <v>71</v>
      </c>
      <c r="AS119" s="625" t="s">
        <v>48</v>
      </c>
      <c r="AT119" s="624" t="s">
        <v>47</v>
      </c>
      <c r="AU119" s="616" t="s">
        <v>49</v>
      </c>
      <c r="AV119" s="612"/>
      <c r="AW119" s="577" t="s">
        <v>29</v>
      </c>
      <c r="AX119" s="577" t="s">
        <v>29</v>
      </c>
      <c r="AY119" s="577"/>
      <c r="AZ119" s="577"/>
      <c r="BA119" s="612"/>
      <c r="BB119" s="626">
        <v>1</v>
      </c>
      <c r="BC119" s="627">
        <v>0</v>
      </c>
      <c r="BD119" s="611" t="s">
        <v>41</v>
      </c>
    </row>
    <row r="120" spans="2:56">
      <c r="F120">
        <f t="shared" ref="F120:K120" si="0">F14+F17+F20+F26+F29+F32+F35+F38+F41+F47+F53+F56+F59+F62+F68+F74+F77+F83+F86+F92+F95+F98+F101+F107+F110+F113</f>
        <v>2</v>
      </c>
      <c r="G120">
        <f t="shared" si="0"/>
        <v>1.75</v>
      </c>
      <c r="H120">
        <f t="shared" si="0"/>
        <v>8.5</v>
      </c>
      <c r="I120">
        <f t="shared" si="0"/>
        <v>0</v>
      </c>
      <c r="J120">
        <f t="shared" si="0"/>
        <v>12</v>
      </c>
      <c r="K120">
        <f t="shared" si="0"/>
        <v>24.25</v>
      </c>
      <c r="M120">
        <f>M14+M17+M20+M26+M29+M32+M35+M38+M41+M47+M53+M56+M59+M62+M68+M74+M77+M83+M86+M92+M95+M98+M101+M107+M110+M113</f>
        <v>15</v>
      </c>
      <c r="N120">
        <f>N14+N17+N20+N26+N29+N32+N35+N38+N41+N47+N53+N56+N59+N62+N68+N74+N77+N83+N86+N92+N95+N98+N101+N107+N110+N113</f>
        <v>12</v>
      </c>
      <c r="P120">
        <f>P15+P18+P21+P27+P30+P33+P36+P39+P42+P48+P54+P57+P60+P63+P69+P75+P78+P84+P87+P93+P96+P99+P102+P108+P111+P114</f>
        <v>150.75</v>
      </c>
      <c r="W120">
        <f>W15+W18+W21+W27+W30+W33+W36+W39+W42+W48+W54+W57+W60+W63+W69+W75+W78+W84+W87+W93+W96+W99+W102+W108+W111+W114</f>
        <v>11152.5</v>
      </c>
      <c r="AC120">
        <f>AC14+AC17+AC20+AC26+AC29+AC32+AC35+AC38+AC41+AC47+AC53+AC56+AC59+AC62+AC68+AC74+AC77+AC83+AC86+AC92+AC95+AC98+AC101+AC107+AC110+AC113</f>
        <v>9759</v>
      </c>
      <c r="AJ120">
        <f>AJ14+AJ17+AJ20+AJ26+AJ29+AJ32+AJ35+AJ38+AJ41+AJ47+AJ53+AJ56+AJ59+AJ62+AJ68+AJ74+AJ77+AJ83+AJ86+AJ92+AJ95+AJ98+AJ101+AJ107+AJ110+AJ113</f>
        <v>3179.2469999999998</v>
      </c>
      <c r="AK120">
        <f>AK14+AK17+AK20+AK26+AK29+AK32+AK35+AK38+AK41+AK47+AK53+AK56+AK59+AK62+AK68+AK74+AK77+AK83+AK86+AK92+AK95+AK98+AK101+AK107+AK110+AK113</f>
        <v>118.58999999999999</v>
      </c>
      <c r="AL120">
        <f>AL14+AL17+AL20+AL26+AL29+AL32+AL35+AL38+AL41+AL47+AL53+AL56+AL59+AL62+AL68+AL74+AL77+AL83+AL86+AL92+AL95+AL98+AL101+AL107+AL110+AL113</f>
        <v>136.48699999999997</v>
      </c>
      <c r="AM120">
        <f>AM14+AM17+AM20+AM26+AM29+AM32+AM35+AM38+AM41+AM47+AM53+AM56+AM59+AM62+AM68+AM74+AM77+AM83+AM86+AM92+AM95+AM98+AM101+AM107+AM110+AM113</f>
        <v>31.28</v>
      </c>
      <c r="AS120">
        <f>AS14+AS17+AS20+AS26+AS29+AS32+AS35+AS38+AS41+AS47+AS53+AS56+AS59+AS62+AS68+AS74+AS77+AS83+AS86+AS92+AS95+AS98+AS101+AS107+AS110+AS113</f>
        <v>9582.3120000000017</v>
      </c>
      <c r="AT120">
        <f>AT14+AT17+AT20+AT26+AT29+AT32+AT35+AT38+AT41+AT47+AT53+AT56+AT59+AT62+AT68+AT74+AT77+AT83+AT86+AT92+AT95+AT98+AT101+AT107+AT110+AT113</f>
        <v>3465.6040000000003</v>
      </c>
      <c r="AU120">
        <f>AU14+AU17+AU20+AU26+AU29+AU32+AU35+AU38+AU41+AU47+AU53+AU56+AU59+AU62+AU68+AU74+AU77+AU83+AU86+AU92+AU95+AU98+AU101+AU107+AU110+AU113</f>
        <v>6116.7079999999996</v>
      </c>
    </row>
  </sheetData>
  <mergeCells count="93">
    <mergeCell ref="AP104:AR104"/>
    <mergeCell ref="AS104:AU104"/>
    <mergeCell ref="Y105:AB105"/>
    <mergeCell ref="AE105:AG105"/>
    <mergeCell ref="F104:K104"/>
    <mergeCell ref="M104:N104"/>
    <mergeCell ref="S104:U104"/>
    <mergeCell ref="Y104:AB104"/>
    <mergeCell ref="AE104:AG104"/>
    <mergeCell ref="AP80:AR80"/>
    <mergeCell ref="AS80:AU80"/>
    <mergeCell ref="Y81:AB81"/>
    <mergeCell ref="AE81:AG81"/>
    <mergeCell ref="F80:K80"/>
    <mergeCell ref="M80:N80"/>
    <mergeCell ref="S80:U80"/>
    <mergeCell ref="Y80:AB80"/>
    <mergeCell ref="AE80:AG80"/>
    <mergeCell ref="AP65:AR65"/>
    <mergeCell ref="AS65:AU65"/>
    <mergeCell ref="Y66:AB66"/>
    <mergeCell ref="AE66:AG66"/>
    <mergeCell ref="F65:K65"/>
    <mergeCell ref="M65:N65"/>
    <mergeCell ref="S65:U65"/>
    <mergeCell ref="Y65:AB65"/>
    <mergeCell ref="AE65:AG65"/>
    <mergeCell ref="Y51:AB51"/>
    <mergeCell ref="AE51:AG51"/>
    <mergeCell ref="AP44:AR44"/>
    <mergeCell ref="AS44:AU44"/>
    <mergeCell ref="Y45:AB45"/>
    <mergeCell ref="AE45:AG45"/>
    <mergeCell ref="AP50:AR50"/>
    <mergeCell ref="AS50:AU50"/>
    <mergeCell ref="F50:K50"/>
    <mergeCell ref="M50:N50"/>
    <mergeCell ref="S50:U50"/>
    <mergeCell ref="Y50:AB50"/>
    <mergeCell ref="AE50:AG50"/>
    <mergeCell ref="F44:K44"/>
    <mergeCell ref="M44:N44"/>
    <mergeCell ref="S44:U44"/>
    <mergeCell ref="Y44:AB44"/>
    <mergeCell ref="AE44:AG44"/>
    <mergeCell ref="I2:AN5"/>
    <mergeCell ref="AS2:AZ5"/>
    <mergeCell ref="BB8:BD8"/>
    <mergeCell ref="AP11:AR11"/>
    <mergeCell ref="AS11:AU11"/>
    <mergeCell ref="Y12:AB12"/>
    <mergeCell ref="AE12:AG12"/>
    <mergeCell ref="F11:K11"/>
    <mergeCell ref="M11:N11"/>
    <mergeCell ref="S11:U11"/>
    <mergeCell ref="Y11:AB11"/>
    <mergeCell ref="AE11:AG11"/>
    <mergeCell ref="AP23:AR23"/>
    <mergeCell ref="AS23:AU23"/>
    <mergeCell ref="Y24:AB24"/>
    <mergeCell ref="AE24:AG24"/>
    <mergeCell ref="F23:K23"/>
    <mergeCell ref="M23:N23"/>
    <mergeCell ref="S23:U23"/>
    <mergeCell ref="Y23:AB23"/>
    <mergeCell ref="AE23:AG23"/>
    <mergeCell ref="AP71:AR71"/>
    <mergeCell ref="AS71:AU71"/>
    <mergeCell ref="Y72:AB72"/>
    <mergeCell ref="AE72:AG72"/>
    <mergeCell ref="F71:K71"/>
    <mergeCell ref="M71:N71"/>
    <mergeCell ref="S71:U71"/>
    <mergeCell ref="Y71:AB71"/>
    <mergeCell ref="AE71:AG71"/>
    <mergeCell ref="AP89:AR89"/>
    <mergeCell ref="AS89:AU89"/>
    <mergeCell ref="Y90:AB90"/>
    <mergeCell ref="AE90:AG90"/>
    <mergeCell ref="F89:K89"/>
    <mergeCell ref="M89:N89"/>
    <mergeCell ref="S89:U89"/>
    <mergeCell ref="Y89:AB89"/>
    <mergeCell ref="AE89:AG89"/>
    <mergeCell ref="AP117:AR117"/>
    <mergeCell ref="AS117:AU117"/>
    <mergeCell ref="Y118:AB118"/>
    <mergeCell ref="AE118:AG118"/>
    <mergeCell ref="F117:K117"/>
    <mergeCell ref="M117:N117"/>
    <mergeCell ref="S117:U117"/>
    <mergeCell ref="Y117:AB117"/>
    <mergeCell ref="AE117:AG117"/>
  </mergeCells>
  <conditionalFormatting sqref="BB7:BD7 BB14:BD15 BB17:BD18 BB20:BD21 BB26:BD27 BB29:BD30 BB32:BD33 BB35:BD36 BB38:BD39 BB41:BD42 BB47:BD48 BB53:BD54 BB56:BD57 BB59:BD60 BB62:BD63 BB68:BD69 BB74:BD75 BB77:BD78 BB83:BD84 BB86:BD87 BB92:BD93">
    <cfRule type="containsText" dxfId="99" priority="95" operator="containsText" text="Si">
      <formula>NOT(ISERROR(SEARCH("Si",BB7)))</formula>
    </cfRule>
    <cfRule type="containsText" dxfId="98" priority="96" operator="containsText" text="No">
      <formula>NOT(ISERROR(SEARCH("No",BB7)))</formula>
    </cfRule>
  </conditionalFormatting>
  <conditionalFormatting sqref="BB95:BD96">
    <cfRule type="containsText" dxfId="97" priority="11" operator="containsText" text="Si">
      <formula>NOT(ISERROR(SEARCH("Si",BB95)))</formula>
    </cfRule>
    <cfRule type="containsText" dxfId="96" priority="12" operator="containsText" text="No">
      <formula>NOT(ISERROR(SEARCH("No",BB95)))</formula>
    </cfRule>
  </conditionalFormatting>
  <conditionalFormatting sqref="BB98:BD99">
    <cfRule type="containsText" dxfId="95" priority="9" operator="containsText" text="Si">
      <formula>NOT(ISERROR(SEARCH("Si",BB98)))</formula>
    </cfRule>
    <cfRule type="containsText" dxfId="94" priority="10" operator="containsText" text="No">
      <formula>NOT(ISERROR(SEARCH("No",BB98)))</formula>
    </cfRule>
  </conditionalFormatting>
  <conditionalFormatting sqref="BB101:BD102">
    <cfRule type="containsText" dxfId="93" priority="7" operator="containsText" text="Si">
      <formula>NOT(ISERROR(SEARCH("Si",BB101)))</formula>
    </cfRule>
    <cfRule type="containsText" dxfId="92" priority="8" operator="containsText" text="No">
      <formula>NOT(ISERROR(SEARCH("No",BB101)))</formula>
    </cfRule>
  </conditionalFormatting>
  <conditionalFormatting sqref="BB107:BD108">
    <cfRule type="containsText" dxfId="91" priority="5" operator="containsText" text="Si">
      <formula>NOT(ISERROR(SEARCH("Si",BB107)))</formula>
    </cfRule>
    <cfRule type="containsText" dxfId="90" priority="6" operator="containsText" text="No">
      <formula>NOT(ISERROR(SEARCH("No",BB107)))</formula>
    </cfRule>
  </conditionalFormatting>
  <conditionalFormatting sqref="BB110:BD111">
    <cfRule type="containsText" dxfId="89" priority="3" operator="containsText" text="Si">
      <formula>NOT(ISERROR(SEARCH("Si",BB110)))</formula>
    </cfRule>
    <cfRule type="containsText" dxfId="88" priority="4" operator="containsText" text="No">
      <formula>NOT(ISERROR(SEARCH("No",BB110)))</formula>
    </cfRule>
  </conditionalFormatting>
  <conditionalFormatting sqref="BB113:BD114">
    <cfRule type="containsText" dxfId="87" priority="1" operator="containsText" text="Si">
      <formula>NOT(ISERROR(SEARCH("Si",BB113)))</formula>
    </cfRule>
    <cfRule type="containsText" dxfId="86" priority="2" operator="containsText" text="No">
      <formula>NOT(ISERROR(SEARCH("No",BB113)))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35841" r:id="rId3"/>
  </oleObjects>
</worksheet>
</file>

<file path=xl/worksheets/sheet17.xml><?xml version="1.0" encoding="utf-8"?>
<worksheet xmlns="http://schemas.openxmlformats.org/spreadsheetml/2006/main" xmlns:r="http://schemas.openxmlformats.org/officeDocument/2006/relationships">
  <dimension ref="A1:BD83"/>
  <sheetViews>
    <sheetView topLeftCell="R65" zoomScale="85" zoomScaleNormal="85" workbookViewId="0">
      <selection activeCell="AJ91" sqref="AJ91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6" width="6.85546875" customWidth="1"/>
    <col min="47" max="47" width="7.7109375" customWidth="1"/>
    <col min="48" max="48" width="1" customWidth="1"/>
    <col min="49" max="50" width="4.7109375" customWidth="1"/>
    <col min="51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342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9" spans="1:56" ht="15.75" thickBot="1"/>
    <row r="10" spans="1:56">
      <c r="B10" s="57" t="s">
        <v>42</v>
      </c>
      <c r="C10" s="58" t="s">
        <v>2</v>
      </c>
      <c r="D10" s="59" t="s">
        <v>2</v>
      </c>
      <c r="E10" s="136"/>
      <c r="F10" s="718" t="s">
        <v>14</v>
      </c>
      <c r="G10" s="719"/>
      <c r="H10" s="719"/>
      <c r="I10" s="719"/>
      <c r="J10" s="719"/>
      <c r="K10" s="720"/>
      <c r="L10" s="19"/>
      <c r="M10" s="721" t="s">
        <v>43</v>
      </c>
      <c r="N10" s="722"/>
      <c r="O10" s="19"/>
      <c r="P10" s="91" t="s">
        <v>12</v>
      </c>
      <c r="Q10" s="136"/>
      <c r="R10" s="91" t="s">
        <v>24</v>
      </c>
      <c r="S10" s="718" t="s">
        <v>44</v>
      </c>
      <c r="T10" s="719"/>
      <c r="U10" s="720"/>
      <c r="V10" s="91" t="s">
        <v>39</v>
      </c>
      <c r="W10" s="137" t="s">
        <v>19</v>
      </c>
      <c r="X10" s="136" t="s">
        <v>10</v>
      </c>
      <c r="Y10" s="723" t="s">
        <v>15</v>
      </c>
      <c r="Z10" s="724"/>
      <c r="AA10" s="724"/>
      <c r="AB10" s="724"/>
      <c r="AC10" s="138" t="s">
        <v>19</v>
      </c>
      <c r="AD10" s="139"/>
      <c r="AE10" s="725" t="s">
        <v>55</v>
      </c>
      <c r="AF10" s="726"/>
      <c r="AG10" s="726"/>
      <c r="AH10" s="140" t="s">
        <v>57</v>
      </c>
      <c r="AI10" s="136"/>
      <c r="AJ10" s="141" t="s">
        <v>51</v>
      </c>
      <c r="AK10" s="142"/>
      <c r="AL10" s="143"/>
      <c r="AM10" s="144"/>
      <c r="AN10" s="91" t="s">
        <v>13</v>
      </c>
      <c r="AO10" s="136"/>
      <c r="AP10" s="743" t="s">
        <v>68</v>
      </c>
      <c r="AQ10" s="744"/>
      <c r="AR10" s="745"/>
      <c r="AS10" s="743" t="s">
        <v>52</v>
      </c>
      <c r="AT10" s="744"/>
      <c r="AU10" s="745"/>
      <c r="AV10" s="136"/>
      <c r="AW10" s="145" t="s">
        <v>32</v>
      </c>
      <c r="AX10" s="137" t="s">
        <v>32</v>
      </c>
      <c r="AY10" s="91" t="s">
        <v>29</v>
      </c>
      <c r="AZ10" s="91" t="s">
        <v>29</v>
      </c>
      <c r="BA10" s="136"/>
      <c r="BB10" s="19" t="s">
        <v>32</v>
      </c>
      <c r="BC10" s="19" t="s">
        <v>10</v>
      </c>
      <c r="BD10" s="146" t="s">
        <v>10</v>
      </c>
    </row>
    <row r="11" spans="1:56" ht="15.75" thickBot="1">
      <c r="B11" s="60" t="s">
        <v>10</v>
      </c>
      <c r="C11" s="49" t="s">
        <v>10</v>
      </c>
      <c r="D11" s="61" t="s">
        <v>12</v>
      </c>
      <c r="E11" s="5"/>
      <c r="F11" s="65" t="s">
        <v>4</v>
      </c>
      <c r="G11" s="65" t="s">
        <v>5</v>
      </c>
      <c r="H11" s="65" t="s">
        <v>6</v>
      </c>
      <c r="I11" s="65" t="s">
        <v>7</v>
      </c>
      <c r="J11" s="65" t="s">
        <v>9</v>
      </c>
      <c r="K11" s="65" t="s">
        <v>13</v>
      </c>
      <c r="L11" s="4"/>
      <c r="M11" s="67" t="s">
        <v>12</v>
      </c>
      <c r="N11" s="68" t="s">
        <v>46</v>
      </c>
      <c r="O11" s="3"/>
      <c r="P11" s="49" t="s">
        <v>3</v>
      </c>
      <c r="Q11" s="5"/>
      <c r="R11" s="49" t="s">
        <v>23</v>
      </c>
      <c r="S11" s="53" t="s">
        <v>16</v>
      </c>
      <c r="T11" s="49" t="s">
        <v>17</v>
      </c>
      <c r="U11" s="49" t="s">
        <v>45</v>
      </c>
      <c r="V11" s="49" t="s">
        <v>63</v>
      </c>
      <c r="W11" s="72" t="s">
        <v>21</v>
      </c>
      <c r="X11" s="5" t="s">
        <v>10</v>
      </c>
      <c r="Y11" s="713" t="s">
        <v>26</v>
      </c>
      <c r="Z11" s="714"/>
      <c r="AA11" s="714"/>
      <c r="AB11" s="715"/>
      <c r="AC11" s="39" t="s">
        <v>13</v>
      </c>
      <c r="AD11" s="8"/>
      <c r="AE11" s="716" t="s">
        <v>56</v>
      </c>
      <c r="AF11" s="717"/>
      <c r="AG11" s="717"/>
      <c r="AH11" s="82" t="s">
        <v>58</v>
      </c>
      <c r="AI11" s="5"/>
      <c r="AJ11" s="48" t="s">
        <v>33</v>
      </c>
      <c r="AK11" s="85" t="s">
        <v>27</v>
      </c>
      <c r="AL11" s="48" t="s">
        <v>35</v>
      </c>
      <c r="AM11" s="48" t="s">
        <v>36</v>
      </c>
      <c r="AN11" s="49" t="s">
        <v>40</v>
      </c>
      <c r="AO11" s="20"/>
      <c r="AP11" s="51"/>
      <c r="AQ11" s="52"/>
      <c r="AR11" s="53"/>
      <c r="AS11" s="51" t="s">
        <v>50</v>
      </c>
      <c r="AT11" s="336" t="s">
        <v>485</v>
      </c>
      <c r="AU11" s="53"/>
      <c r="AV11" s="5"/>
      <c r="AW11" s="76" t="s">
        <v>19</v>
      </c>
      <c r="AX11" s="72" t="s">
        <v>19</v>
      </c>
      <c r="AY11" s="49" t="s">
        <v>37</v>
      </c>
      <c r="AZ11" s="49" t="s">
        <v>38</v>
      </c>
      <c r="BA11" s="5"/>
      <c r="BB11" s="4" t="s">
        <v>19</v>
      </c>
      <c r="BC11" s="4" t="s">
        <v>37</v>
      </c>
      <c r="BD11" s="147" t="s">
        <v>38</v>
      </c>
    </row>
    <row r="12" spans="1:56" ht="15" customHeight="1" thickBot="1">
      <c r="B12" s="62"/>
      <c r="C12" s="63"/>
      <c r="D12" s="64" t="s">
        <v>10</v>
      </c>
      <c r="E12" s="111"/>
      <c r="F12" s="148"/>
      <c r="G12" s="148"/>
      <c r="H12" s="148"/>
      <c r="I12" s="148" t="s">
        <v>8</v>
      </c>
      <c r="J12" s="148"/>
      <c r="K12" s="148"/>
      <c r="L12" s="16"/>
      <c r="M12" s="104" t="s">
        <v>20</v>
      </c>
      <c r="N12" s="148" t="s">
        <v>11</v>
      </c>
      <c r="O12" s="16"/>
      <c r="P12" s="63" t="s">
        <v>10</v>
      </c>
      <c r="Q12" s="111"/>
      <c r="R12" s="63"/>
      <c r="S12" s="149"/>
      <c r="T12" s="63"/>
      <c r="U12" s="63"/>
      <c r="V12" s="63" t="s">
        <v>18</v>
      </c>
      <c r="W12" s="150" t="s">
        <v>22</v>
      </c>
      <c r="X12" s="111"/>
      <c r="Y12" s="151" t="s">
        <v>16</v>
      </c>
      <c r="Z12" s="151" t="s">
        <v>17</v>
      </c>
      <c r="AA12" s="152" t="s">
        <v>25</v>
      </c>
      <c r="AB12" s="79" t="s">
        <v>28</v>
      </c>
      <c r="AC12" s="153"/>
      <c r="AD12" s="111"/>
      <c r="AE12" s="154" t="s">
        <v>16</v>
      </c>
      <c r="AF12" s="155" t="s">
        <v>17</v>
      </c>
      <c r="AG12" s="80" t="s">
        <v>28</v>
      </c>
      <c r="AH12" s="81" t="s">
        <v>28</v>
      </c>
      <c r="AI12" s="156"/>
      <c r="AJ12" s="63" t="s">
        <v>34</v>
      </c>
      <c r="AK12" s="157" t="s">
        <v>34</v>
      </c>
      <c r="AL12" s="63" t="s">
        <v>34</v>
      </c>
      <c r="AM12" s="63" t="s">
        <v>34</v>
      </c>
      <c r="AN12" s="63" t="s">
        <v>34</v>
      </c>
      <c r="AO12" s="111"/>
      <c r="AP12" s="158" t="s">
        <v>70</v>
      </c>
      <c r="AQ12" s="159" t="s">
        <v>69</v>
      </c>
      <c r="AR12" s="160" t="s">
        <v>71</v>
      </c>
      <c r="AS12" s="161" t="s">
        <v>48</v>
      </c>
      <c r="AT12" s="159" t="s">
        <v>47</v>
      </c>
      <c r="AU12" s="160" t="s">
        <v>49</v>
      </c>
      <c r="AV12" s="111"/>
      <c r="AW12" s="162" t="s">
        <v>29</v>
      </c>
      <c r="AX12" s="150" t="s">
        <v>29</v>
      </c>
      <c r="AY12" s="63"/>
      <c r="AZ12" s="63"/>
      <c r="BA12" s="111"/>
      <c r="BB12" s="163">
        <v>1</v>
      </c>
      <c r="BC12" s="164">
        <v>0</v>
      </c>
      <c r="BD12" s="115" t="s">
        <v>41</v>
      </c>
    </row>
    <row r="13" spans="1:56" ht="16.5" thickBot="1">
      <c r="B13" s="17">
        <v>41519</v>
      </c>
      <c r="C13" s="15" t="s">
        <v>0</v>
      </c>
      <c r="D13" s="19">
        <v>2</v>
      </c>
      <c r="E13" s="6"/>
      <c r="F13" s="363">
        <v>0</v>
      </c>
      <c r="G13" s="19">
        <v>0</v>
      </c>
      <c r="H13" s="19">
        <v>0</v>
      </c>
      <c r="I13" s="19">
        <v>0</v>
      </c>
      <c r="J13" s="19">
        <v>0</v>
      </c>
      <c r="K13" s="19">
        <f>SUM(F13:J13)</f>
        <v>0</v>
      </c>
      <c r="L13" s="6"/>
      <c r="M13" s="363">
        <v>0</v>
      </c>
      <c r="N13" s="19">
        <v>0</v>
      </c>
      <c r="O13" s="6"/>
      <c r="P13" s="376">
        <f>D13-(M13+N13)</f>
        <v>2</v>
      </c>
      <c r="Q13" s="6"/>
      <c r="R13" s="375" t="s">
        <v>204</v>
      </c>
      <c r="S13" s="213">
        <v>0.36499999999999999</v>
      </c>
      <c r="T13" s="213">
        <v>0.36499999999999999</v>
      </c>
      <c r="U13" s="23">
        <f>S13+T13</f>
        <v>0.73</v>
      </c>
      <c r="V13" s="223">
        <v>60</v>
      </c>
      <c r="W13" s="91">
        <f>P13*V13</f>
        <v>120</v>
      </c>
      <c r="X13" s="6"/>
      <c r="Y13" s="379">
        <v>100</v>
      </c>
      <c r="Z13" s="380">
        <v>100</v>
      </c>
      <c r="AA13" s="380">
        <v>0</v>
      </c>
      <c r="AB13" s="380">
        <v>0</v>
      </c>
      <c r="AC13" s="381">
        <v>100</v>
      </c>
      <c r="AD13" s="197">
        <v>350</v>
      </c>
      <c r="AE13" s="379">
        <v>6</v>
      </c>
      <c r="AF13" s="380">
        <v>7</v>
      </c>
      <c r="AG13" s="380">
        <v>0</v>
      </c>
      <c r="AH13" s="380">
        <v>7</v>
      </c>
      <c r="AI13" s="5"/>
      <c r="AJ13" s="57">
        <f>AC13*U13</f>
        <v>73</v>
      </c>
      <c r="AK13" s="171">
        <v>5</v>
      </c>
      <c r="AL13" s="19">
        <v>3</v>
      </c>
      <c r="AM13" s="19">
        <v>7.98</v>
      </c>
      <c r="AN13" s="91">
        <f>AK13+AM13</f>
        <v>12.98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95</v>
      </c>
      <c r="AS13" s="388">
        <v>557.66</v>
      </c>
      <c r="AT13" s="172">
        <f>AJ13+AK13+AL13+AM13</f>
        <v>88.98</v>
      </c>
      <c r="AU13" s="172">
        <f>AS13-AT13</f>
        <v>468.67999999999995</v>
      </c>
      <c r="AV13" s="5"/>
      <c r="AW13" s="57">
        <f>(AC13/W13)*100</f>
        <v>83.333333333333343</v>
      </c>
      <c r="AX13" s="19" t="s">
        <v>59</v>
      </c>
      <c r="AY13" s="91">
        <f>(AK13/(AJ13+AK13))*100</f>
        <v>6.4102564102564097</v>
      </c>
      <c r="AZ13" s="19">
        <f>(AN13/AJ13)*100</f>
        <v>17.780821917808222</v>
      </c>
      <c r="BA13" s="6"/>
      <c r="BB13" s="363" t="s">
        <v>97</v>
      </c>
      <c r="BC13" s="19" t="s">
        <v>76</v>
      </c>
      <c r="BD13" s="19" t="s">
        <v>76</v>
      </c>
    </row>
    <row r="14" spans="1:56" ht="15.75">
      <c r="B14" s="374" t="s">
        <v>137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520">
        <f>D13-M13-N13-K13</f>
        <v>2</v>
      </c>
      <c r="Q14" s="6"/>
      <c r="R14" s="375"/>
      <c r="S14" s="213"/>
      <c r="T14" s="213"/>
      <c r="U14" s="23"/>
      <c r="V14" s="223"/>
      <c r="W14" s="517">
        <f>(P13-K13)*V13</f>
        <v>120</v>
      </c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/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518">
        <f>((AC13+AC14)/W14)*100</f>
        <v>83.333333333333343</v>
      </c>
      <c r="AX14" s="378"/>
      <c r="AY14" s="378"/>
      <c r="AZ14" s="378"/>
      <c r="BA14" s="289"/>
      <c r="BB14" s="375"/>
      <c r="BC14" s="2"/>
      <c r="BD14" s="2"/>
    </row>
    <row r="15" spans="1:56" ht="15.75" thickBot="1"/>
    <row r="16" spans="1:56" ht="16.5" thickBot="1">
      <c r="B16" s="17">
        <v>41489</v>
      </c>
      <c r="C16" s="15" t="s">
        <v>0</v>
      </c>
      <c r="D16" s="19">
        <v>3</v>
      </c>
      <c r="E16" s="6"/>
      <c r="F16" s="363">
        <v>0</v>
      </c>
      <c r="G16" s="19">
        <v>0</v>
      </c>
      <c r="H16" s="19">
        <v>0</v>
      </c>
      <c r="I16" s="19">
        <v>0</v>
      </c>
      <c r="J16" s="19">
        <v>0</v>
      </c>
      <c r="K16" s="19">
        <f>SUM(F16:J16)</f>
        <v>0</v>
      </c>
      <c r="L16" s="6"/>
      <c r="M16" s="363">
        <v>0</v>
      </c>
      <c r="N16" s="19">
        <v>0</v>
      </c>
      <c r="O16" s="6"/>
      <c r="P16" s="376">
        <f>D16-(M16+N16)</f>
        <v>3</v>
      </c>
      <c r="Q16" s="6"/>
      <c r="R16" s="375" t="s">
        <v>204</v>
      </c>
      <c r="S16" s="213">
        <v>0.36499999999999999</v>
      </c>
      <c r="T16" s="213">
        <v>0.36499999999999999</v>
      </c>
      <c r="U16" s="23">
        <f>S16+T16</f>
        <v>0.73</v>
      </c>
      <c r="V16" s="223">
        <v>60</v>
      </c>
      <c r="W16" s="91">
        <f>P16*V16</f>
        <v>180</v>
      </c>
      <c r="X16" s="6"/>
      <c r="Y16" s="379">
        <v>175</v>
      </c>
      <c r="Z16" s="380">
        <v>175</v>
      </c>
      <c r="AA16" s="380">
        <v>0</v>
      </c>
      <c r="AB16" s="380">
        <v>0</v>
      </c>
      <c r="AC16" s="381">
        <v>175</v>
      </c>
      <c r="AD16" s="197">
        <v>350</v>
      </c>
      <c r="AE16" s="379">
        <v>13</v>
      </c>
      <c r="AF16" s="380">
        <v>13</v>
      </c>
      <c r="AG16" s="380">
        <v>0</v>
      </c>
      <c r="AH16" s="380">
        <v>13</v>
      </c>
      <c r="AI16" s="5"/>
      <c r="AJ16" s="57">
        <f>AC16*U16</f>
        <v>127.75</v>
      </c>
      <c r="AK16" s="171">
        <v>9.66</v>
      </c>
      <c r="AL16" s="19">
        <v>9.3000000000000007</v>
      </c>
      <c r="AM16" s="19">
        <v>7.98</v>
      </c>
      <c r="AN16" s="91">
        <f>AK16+AM16</f>
        <v>17.64</v>
      </c>
      <c r="AO16" s="338" t="e">
        <f>#REF!</f>
        <v>#REF!</v>
      </c>
      <c r="AP16" s="11">
        <v>0</v>
      </c>
      <c r="AQ16" s="11">
        <v>10</v>
      </c>
      <c r="AR16" s="387">
        <f>100- ((AP16+AQ16)/(AC16*2))*100</f>
        <v>97.142857142857139</v>
      </c>
      <c r="AS16" s="388">
        <v>557.66</v>
      </c>
      <c r="AT16" s="172">
        <f>AJ16+AK16+AL16+AM16</f>
        <v>154.69</v>
      </c>
      <c r="AU16" s="172">
        <f>AS16-AT16</f>
        <v>402.96999999999997</v>
      </c>
      <c r="AV16" s="5"/>
      <c r="AW16" s="57">
        <f>(AC16/W16)*100</f>
        <v>97.222222222222214</v>
      </c>
      <c r="AX16" s="19" t="s">
        <v>59</v>
      </c>
      <c r="AY16" s="91">
        <f>(AK16/(AJ16+AK16))*100</f>
        <v>7.0300560366785527</v>
      </c>
      <c r="AZ16" s="19">
        <f>(AN16/AJ16)*100</f>
        <v>13.808219178082194</v>
      </c>
      <c r="BA16" s="6"/>
      <c r="BB16" s="363" t="s">
        <v>97</v>
      </c>
      <c r="BC16" s="19" t="s">
        <v>76</v>
      </c>
      <c r="BD16" s="19" t="s">
        <v>76</v>
      </c>
    </row>
    <row r="17" spans="2:56" ht="15.75">
      <c r="B17" s="374" t="s">
        <v>137</v>
      </c>
      <c r="C17" s="2"/>
      <c r="D17" s="2"/>
      <c r="E17" s="6"/>
      <c r="F17" s="375"/>
      <c r="G17" s="2"/>
      <c r="H17" s="2"/>
      <c r="I17" s="2"/>
      <c r="J17" s="2"/>
      <c r="K17" s="2"/>
      <c r="L17" s="6"/>
      <c r="M17" s="375"/>
      <c r="N17" s="2"/>
      <c r="O17" s="6"/>
      <c r="P17" s="520">
        <f>D16-M16-N16-K16</f>
        <v>3</v>
      </c>
      <c r="Q17" s="6"/>
      <c r="R17" s="375"/>
      <c r="S17" s="213"/>
      <c r="T17" s="213"/>
      <c r="U17" s="23"/>
      <c r="V17" s="223"/>
      <c r="W17" s="517">
        <f>(P16-K16)*V16</f>
        <v>180</v>
      </c>
      <c r="X17" s="289"/>
      <c r="Y17" s="382"/>
      <c r="Z17" s="383"/>
      <c r="AA17" s="383"/>
      <c r="AB17" s="383"/>
      <c r="AC17" s="384"/>
      <c r="AD17" s="122"/>
      <c r="AE17" s="382"/>
      <c r="AF17" s="383"/>
      <c r="AG17" s="383"/>
      <c r="AH17" s="383"/>
      <c r="AI17" s="20"/>
      <c r="AJ17" s="436"/>
      <c r="AK17" s="386"/>
      <c r="AL17" s="378"/>
      <c r="AM17" s="378"/>
      <c r="AN17" s="378"/>
      <c r="AO17" s="289"/>
      <c r="AP17" s="347"/>
      <c r="AQ17" s="347"/>
      <c r="AR17" s="373"/>
      <c r="AS17" s="389"/>
      <c r="AT17" s="386"/>
      <c r="AU17" s="386"/>
      <c r="AV17" s="20"/>
      <c r="AW17" s="518">
        <f>((AC16+AC17)/W17)*100</f>
        <v>97.222222222222214</v>
      </c>
      <c r="AX17" s="378"/>
      <c r="AY17" s="378"/>
      <c r="AZ17" s="378"/>
      <c r="BA17" s="289"/>
      <c r="BB17" s="375"/>
      <c r="BC17" s="2"/>
      <c r="BD17" s="2"/>
    </row>
    <row r="18" spans="2:56" ht="15.75" thickBot="1"/>
    <row r="19" spans="2:56">
      <c r="B19" s="57" t="s">
        <v>42</v>
      </c>
      <c r="C19" s="58" t="s">
        <v>2</v>
      </c>
      <c r="D19" s="59" t="s">
        <v>2</v>
      </c>
      <c r="E19" s="136"/>
      <c r="F19" s="718" t="s">
        <v>14</v>
      </c>
      <c r="G19" s="719"/>
      <c r="H19" s="719"/>
      <c r="I19" s="719"/>
      <c r="J19" s="719"/>
      <c r="K19" s="720"/>
      <c r="L19" s="19"/>
      <c r="M19" s="721" t="s">
        <v>43</v>
      </c>
      <c r="N19" s="722"/>
      <c r="O19" s="19"/>
      <c r="P19" s="91" t="s">
        <v>12</v>
      </c>
      <c r="Q19" s="136"/>
      <c r="R19" s="91" t="s">
        <v>24</v>
      </c>
      <c r="S19" s="718" t="s">
        <v>44</v>
      </c>
      <c r="T19" s="719"/>
      <c r="U19" s="720"/>
      <c r="V19" s="91" t="s">
        <v>39</v>
      </c>
      <c r="W19" s="137" t="s">
        <v>19</v>
      </c>
      <c r="X19" s="136" t="s">
        <v>10</v>
      </c>
      <c r="Y19" s="723" t="s">
        <v>15</v>
      </c>
      <c r="Z19" s="724"/>
      <c r="AA19" s="724"/>
      <c r="AB19" s="724"/>
      <c r="AC19" s="138" t="s">
        <v>19</v>
      </c>
      <c r="AD19" s="139"/>
      <c r="AE19" s="725" t="s">
        <v>55</v>
      </c>
      <c r="AF19" s="726"/>
      <c r="AG19" s="726"/>
      <c r="AH19" s="140" t="s">
        <v>57</v>
      </c>
      <c r="AI19" s="136"/>
      <c r="AJ19" s="141" t="s">
        <v>51</v>
      </c>
      <c r="AK19" s="142"/>
      <c r="AL19" s="143"/>
      <c r="AM19" s="144"/>
      <c r="AN19" s="91" t="s">
        <v>13</v>
      </c>
      <c r="AO19" s="136"/>
      <c r="AP19" s="743" t="s">
        <v>68</v>
      </c>
      <c r="AQ19" s="744"/>
      <c r="AR19" s="745"/>
      <c r="AS19" s="743" t="s">
        <v>52</v>
      </c>
      <c r="AT19" s="744"/>
      <c r="AU19" s="745"/>
      <c r="AV19" s="136"/>
      <c r="AW19" s="145" t="s">
        <v>32</v>
      </c>
      <c r="AX19" s="137" t="s">
        <v>32</v>
      </c>
      <c r="AY19" s="91" t="s">
        <v>29</v>
      </c>
      <c r="AZ19" s="91" t="s">
        <v>29</v>
      </c>
      <c r="BA19" s="136"/>
      <c r="BB19" s="19" t="s">
        <v>32</v>
      </c>
      <c r="BC19" s="19" t="s">
        <v>10</v>
      </c>
      <c r="BD19" s="146" t="s">
        <v>10</v>
      </c>
    </row>
    <row r="20" spans="2:56" ht="15.75" thickBot="1">
      <c r="B20" s="60" t="s">
        <v>10</v>
      </c>
      <c r="C20" s="49" t="s">
        <v>10</v>
      </c>
      <c r="D20" s="61" t="s">
        <v>12</v>
      </c>
      <c r="E20" s="5"/>
      <c r="F20" s="65" t="s">
        <v>4</v>
      </c>
      <c r="G20" s="65" t="s">
        <v>5</v>
      </c>
      <c r="H20" s="65" t="s">
        <v>6</v>
      </c>
      <c r="I20" s="65" t="s">
        <v>7</v>
      </c>
      <c r="J20" s="65" t="s">
        <v>9</v>
      </c>
      <c r="K20" s="65" t="s">
        <v>13</v>
      </c>
      <c r="L20" s="4"/>
      <c r="M20" s="67" t="s">
        <v>12</v>
      </c>
      <c r="N20" s="68" t="s">
        <v>46</v>
      </c>
      <c r="O20" s="3"/>
      <c r="P20" s="49" t="s">
        <v>3</v>
      </c>
      <c r="Q20" s="5"/>
      <c r="R20" s="49" t="s">
        <v>23</v>
      </c>
      <c r="S20" s="53" t="s">
        <v>16</v>
      </c>
      <c r="T20" s="49" t="s">
        <v>17</v>
      </c>
      <c r="U20" s="49" t="s">
        <v>45</v>
      </c>
      <c r="V20" s="49" t="s">
        <v>63</v>
      </c>
      <c r="W20" s="72" t="s">
        <v>21</v>
      </c>
      <c r="X20" s="5" t="s">
        <v>10</v>
      </c>
      <c r="Y20" s="713" t="s">
        <v>26</v>
      </c>
      <c r="Z20" s="714"/>
      <c r="AA20" s="714"/>
      <c r="AB20" s="715"/>
      <c r="AC20" s="39" t="s">
        <v>13</v>
      </c>
      <c r="AD20" s="8"/>
      <c r="AE20" s="716" t="s">
        <v>56</v>
      </c>
      <c r="AF20" s="717"/>
      <c r="AG20" s="717"/>
      <c r="AH20" s="82" t="s">
        <v>58</v>
      </c>
      <c r="AI20" s="5"/>
      <c r="AJ20" s="48" t="s">
        <v>33</v>
      </c>
      <c r="AK20" s="85" t="s">
        <v>27</v>
      </c>
      <c r="AL20" s="48" t="s">
        <v>35</v>
      </c>
      <c r="AM20" s="48" t="s">
        <v>36</v>
      </c>
      <c r="AN20" s="49" t="s">
        <v>40</v>
      </c>
      <c r="AO20" s="20"/>
      <c r="AP20" s="51"/>
      <c r="AQ20" s="52"/>
      <c r="AR20" s="53"/>
      <c r="AS20" s="51" t="s">
        <v>50</v>
      </c>
      <c r="AT20" s="336" t="s">
        <v>488</v>
      </c>
      <c r="AU20" s="53"/>
      <c r="AV20" s="5"/>
      <c r="AW20" s="76" t="s">
        <v>19</v>
      </c>
      <c r="AX20" s="72" t="s">
        <v>19</v>
      </c>
      <c r="AY20" s="49" t="s">
        <v>37</v>
      </c>
      <c r="AZ20" s="49" t="s">
        <v>38</v>
      </c>
      <c r="BA20" s="5"/>
      <c r="BB20" s="4" t="s">
        <v>19</v>
      </c>
      <c r="BC20" s="4" t="s">
        <v>37</v>
      </c>
      <c r="BD20" s="147" t="s">
        <v>38</v>
      </c>
    </row>
    <row r="21" spans="2:56" ht="15" customHeight="1" thickBot="1">
      <c r="B21" s="62"/>
      <c r="C21" s="63"/>
      <c r="D21" s="64" t="s">
        <v>10</v>
      </c>
      <c r="E21" s="111"/>
      <c r="F21" s="148"/>
      <c r="G21" s="148"/>
      <c r="H21" s="148"/>
      <c r="I21" s="148" t="s">
        <v>8</v>
      </c>
      <c r="J21" s="148"/>
      <c r="K21" s="148"/>
      <c r="L21" s="16"/>
      <c r="M21" s="104" t="s">
        <v>20</v>
      </c>
      <c r="N21" s="148" t="s">
        <v>11</v>
      </c>
      <c r="O21" s="16"/>
      <c r="P21" s="63" t="s">
        <v>10</v>
      </c>
      <c r="Q21" s="111"/>
      <c r="R21" s="63"/>
      <c r="S21" s="149"/>
      <c r="T21" s="63"/>
      <c r="U21" s="63"/>
      <c r="V21" s="63" t="s">
        <v>18</v>
      </c>
      <c r="W21" s="150" t="s">
        <v>22</v>
      </c>
      <c r="X21" s="111"/>
      <c r="Y21" s="151" t="s">
        <v>16</v>
      </c>
      <c r="Z21" s="151" t="s">
        <v>17</v>
      </c>
      <c r="AA21" s="152" t="s">
        <v>25</v>
      </c>
      <c r="AB21" s="79" t="s">
        <v>28</v>
      </c>
      <c r="AC21" s="153"/>
      <c r="AD21" s="111"/>
      <c r="AE21" s="154" t="s">
        <v>16</v>
      </c>
      <c r="AF21" s="155" t="s">
        <v>17</v>
      </c>
      <c r="AG21" s="80" t="s">
        <v>28</v>
      </c>
      <c r="AH21" s="81" t="s">
        <v>28</v>
      </c>
      <c r="AI21" s="156"/>
      <c r="AJ21" s="63" t="s">
        <v>34</v>
      </c>
      <c r="AK21" s="157" t="s">
        <v>34</v>
      </c>
      <c r="AL21" s="63" t="s">
        <v>34</v>
      </c>
      <c r="AM21" s="63" t="s">
        <v>34</v>
      </c>
      <c r="AN21" s="63" t="s">
        <v>34</v>
      </c>
      <c r="AO21" s="111"/>
      <c r="AP21" s="158" t="s">
        <v>70</v>
      </c>
      <c r="AQ21" s="159" t="s">
        <v>69</v>
      </c>
      <c r="AR21" s="160" t="s">
        <v>71</v>
      </c>
      <c r="AS21" s="161" t="s">
        <v>48</v>
      </c>
      <c r="AT21" s="159" t="s">
        <v>47</v>
      </c>
      <c r="AU21" s="160" t="s">
        <v>49</v>
      </c>
      <c r="AV21" s="111"/>
      <c r="AW21" s="162" t="s">
        <v>29</v>
      </c>
      <c r="AX21" s="150" t="s">
        <v>29</v>
      </c>
      <c r="AY21" s="63"/>
      <c r="AZ21" s="63"/>
      <c r="BA21" s="111"/>
      <c r="BB21" s="163">
        <v>1</v>
      </c>
      <c r="BC21" s="164">
        <v>0</v>
      </c>
      <c r="BD21" s="115" t="s">
        <v>41</v>
      </c>
    </row>
    <row r="22" spans="2:56" ht="16.5" thickBot="1">
      <c r="B22" s="17">
        <v>41528</v>
      </c>
      <c r="C22" s="15" t="s">
        <v>0</v>
      </c>
      <c r="D22" s="19">
        <v>8</v>
      </c>
      <c r="E22" s="6"/>
      <c r="F22" s="363">
        <v>0</v>
      </c>
      <c r="G22" s="19">
        <v>0</v>
      </c>
      <c r="H22" s="19">
        <v>0</v>
      </c>
      <c r="I22" s="19">
        <v>0</v>
      </c>
      <c r="J22" s="19">
        <v>0</v>
      </c>
      <c r="K22" s="19">
        <f>SUM(F22:J22)</f>
        <v>0</v>
      </c>
      <c r="L22" s="6"/>
      <c r="M22" s="363">
        <v>0</v>
      </c>
      <c r="N22" s="19">
        <v>2</v>
      </c>
      <c r="O22" s="6"/>
      <c r="P22" s="376">
        <f>D22-(M22+N22)</f>
        <v>6</v>
      </c>
      <c r="Q22" s="6"/>
      <c r="R22" s="375" t="s">
        <v>111</v>
      </c>
      <c r="S22" s="213">
        <v>0.122</v>
      </c>
      <c r="T22" s="213">
        <v>0.122</v>
      </c>
      <c r="U22" s="23">
        <f>S22+T22</f>
        <v>0.24399999999999999</v>
      </c>
      <c r="V22" s="223">
        <v>75</v>
      </c>
      <c r="W22" s="91">
        <f>P22*V22</f>
        <v>450</v>
      </c>
      <c r="X22" s="6"/>
      <c r="Y22" s="379">
        <v>338</v>
      </c>
      <c r="Z22" s="380">
        <v>338</v>
      </c>
      <c r="AA22" s="380">
        <v>0</v>
      </c>
      <c r="AB22" s="380">
        <v>0</v>
      </c>
      <c r="AC22" s="381">
        <v>338</v>
      </c>
      <c r="AD22" s="197">
        <v>350</v>
      </c>
      <c r="AE22" s="379">
        <v>73</v>
      </c>
      <c r="AF22" s="380">
        <v>73</v>
      </c>
      <c r="AG22" s="380">
        <v>0</v>
      </c>
      <c r="AH22" s="380">
        <v>73</v>
      </c>
      <c r="AI22" s="5"/>
      <c r="AJ22" s="57">
        <f>AC22*U22</f>
        <v>82.471999999999994</v>
      </c>
      <c r="AK22" s="171">
        <v>18</v>
      </c>
      <c r="AL22" s="19">
        <v>4.8600000000000003</v>
      </c>
      <c r="AM22" s="19">
        <v>2.48</v>
      </c>
      <c r="AN22" s="91">
        <f>AK22+AM22</f>
        <v>20.48</v>
      </c>
      <c r="AO22" s="338" t="e">
        <f>#REF!</f>
        <v>#REF!</v>
      </c>
      <c r="AP22" s="11">
        <v>0</v>
      </c>
      <c r="AQ22" s="11">
        <v>10</v>
      </c>
      <c r="AR22" s="387">
        <f>100- ((AP22+AQ22)/(AC22*2))*100</f>
        <v>98.520710059171591</v>
      </c>
      <c r="AS22" s="388">
        <v>228.6</v>
      </c>
      <c r="AT22" s="172">
        <f>AJ22+AK22+AL22+AM22</f>
        <v>107.812</v>
      </c>
      <c r="AU22" s="172">
        <f>AS22-AT22</f>
        <v>120.788</v>
      </c>
      <c r="AV22" s="5"/>
      <c r="AW22" s="57">
        <f>(AC22/W22)*100</f>
        <v>75.1111111111111</v>
      </c>
      <c r="AX22" s="19" t="s">
        <v>59</v>
      </c>
      <c r="AY22" s="91">
        <f>(AK22/(AJ22+AK22))*100</f>
        <v>17.915439127319054</v>
      </c>
      <c r="AZ22" s="19">
        <f>(AN22/AJ22)*100</f>
        <v>24.832670482103019</v>
      </c>
      <c r="BA22" s="6"/>
      <c r="BB22" s="363" t="s">
        <v>97</v>
      </c>
      <c r="BC22" s="19" t="s">
        <v>76</v>
      </c>
      <c r="BD22" s="19" t="s">
        <v>76</v>
      </c>
    </row>
    <row r="23" spans="2:56" ht="15.75">
      <c r="B23" s="374" t="s">
        <v>153</v>
      </c>
      <c r="C23" s="2"/>
      <c r="D23" s="2"/>
      <c r="E23" s="6"/>
      <c r="F23" s="375"/>
      <c r="G23" s="2"/>
      <c r="H23" s="2"/>
      <c r="I23" s="2"/>
      <c r="J23" s="2"/>
      <c r="K23" s="2"/>
      <c r="L23" s="6"/>
      <c r="M23" s="375"/>
      <c r="N23" s="2"/>
      <c r="O23" s="6"/>
      <c r="P23" s="520">
        <f>D22-M22-N22-K22</f>
        <v>6</v>
      </c>
      <c r="Q23" s="6"/>
      <c r="R23" s="375"/>
      <c r="S23" s="213"/>
      <c r="T23" s="213"/>
      <c r="U23" s="23"/>
      <c r="V23" s="223"/>
      <c r="W23" s="517">
        <f>(P22-K22)*V22</f>
        <v>450</v>
      </c>
      <c r="X23" s="289"/>
      <c r="Y23" s="382"/>
      <c r="Z23" s="383"/>
      <c r="AA23" s="383"/>
      <c r="AB23" s="383"/>
      <c r="AC23" s="384"/>
      <c r="AD23" s="122"/>
      <c r="AE23" s="382"/>
      <c r="AF23" s="383"/>
      <c r="AG23" s="383"/>
      <c r="AH23" s="383"/>
      <c r="AI23" s="20"/>
      <c r="AJ23" s="436"/>
      <c r="AK23" s="386"/>
      <c r="AL23" s="378"/>
      <c r="AM23" s="378"/>
      <c r="AN23" s="378"/>
      <c r="AO23" s="289"/>
      <c r="AP23" s="347"/>
      <c r="AQ23" s="347"/>
      <c r="AR23" s="373"/>
      <c r="AS23" s="389"/>
      <c r="AT23" s="386"/>
      <c r="AU23" s="386"/>
      <c r="AV23" s="20"/>
      <c r="AW23" s="518">
        <f>((AC22+AC23)/W23)*100</f>
        <v>75.1111111111111</v>
      </c>
      <c r="AX23" s="378"/>
      <c r="AY23" s="378"/>
      <c r="AZ23" s="378"/>
      <c r="BA23" s="289"/>
      <c r="BB23" s="375"/>
      <c r="BC23" s="2"/>
      <c r="BD23" s="2"/>
    </row>
    <row r="24" spans="2:56" ht="15.75" thickBot="1"/>
    <row r="25" spans="2:56" ht="16.5" thickBot="1">
      <c r="B25" s="17">
        <v>41529</v>
      </c>
      <c r="C25" s="15" t="s">
        <v>0</v>
      </c>
      <c r="D25" s="19">
        <v>8</v>
      </c>
      <c r="E25" s="6"/>
      <c r="F25" s="363">
        <v>0</v>
      </c>
      <c r="G25" s="19">
        <v>0</v>
      </c>
      <c r="H25" s="19">
        <v>1.1499999999999999</v>
      </c>
      <c r="I25" s="19">
        <v>0.5</v>
      </c>
      <c r="J25" s="19">
        <v>0</v>
      </c>
      <c r="K25" s="19">
        <f>SUM(F25:J25)</f>
        <v>1.65</v>
      </c>
      <c r="L25" s="6"/>
      <c r="M25" s="363">
        <v>0</v>
      </c>
      <c r="N25" s="19">
        <v>0</v>
      </c>
      <c r="O25" s="6"/>
      <c r="P25" s="376">
        <f>D25-(M25+N25)</f>
        <v>8</v>
      </c>
      <c r="Q25" s="6"/>
      <c r="R25" s="375" t="s">
        <v>111</v>
      </c>
      <c r="S25" s="213">
        <v>0.122</v>
      </c>
      <c r="T25" s="213">
        <v>0.122</v>
      </c>
      <c r="U25" s="23">
        <f>S25+T25</f>
        <v>0.24399999999999999</v>
      </c>
      <c r="V25" s="223">
        <v>75</v>
      </c>
      <c r="W25" s="91">
        <f>P25*V25</f>
        <v>600</v>
      </c>
      <c r="X25" s="6"/>
      <c r="Y25" s="379">
        <v>555</v>
      </c>
      <c r="Z25" s="380">
        <v>555</v>
      </c>
      <c r="AA25" s="380">
        <v>0</v>
      </c>
      <c r="AB25" s="380">
        <v>0</v>
      </c>
      <c r="AC25" s="381">
        <v>555</v>
      </c>
      <c r="AD25" s="197">
        <v>350</v>
      </c>
      <c r="AE25" s="379">
        <v>13</v>
      </c>
      <c r="AF25" s="380">
        <v>13</v>
      </c>
      <c r="AG25" s="380">
        <v>0</v>
      </c>
      <c r="AH25" s="380">
        <v>13</v>
      </c>
      <c r="AI25" s="5"/>
      <c r="AJ25" s="57">
        <f>AC25*U25</f>
        <v>135.41999999999999</v>
      </c>
      <c r="AK25" s="171">
        <v>3.2</v>
      </c>
      <c r="AL25" s="19">
        <v>4</v>
      </c>
      <c r="AM25" s="19">
        <v>7</v>
      </c>
      <c r="AN25" s="91">
        <f>AK25+AM25</f>
        <v>10.199999999999999</v>
      </c>
      <c r="AO25" s="338" t="e">
        <f>#REF!</f>
        <v>#REF!</v>
      </c>
      <c r="AP25" s="11">
        <v>0</v>
      </c>
      <c r="AQ25" s="11">
        <v>10</v>
      </c>
      <c r="AR25" s="387">
        <f>100- ((AP25+AQ25)/(AC25*2))*100</f>
        <v>99.099099099099092</v>
      </c>
      <c r="AS25" s="388">
        <f>AU22</f>
        <v>120.788</v>
      </c>
      <c r="AT25" s="172">
        <f>AJ25+AK25+AL25+AM25</f>
        <v>149.61999999999998</v>
      </c>
      <c r="AU25" s="172">
        <f>AS25-AT25</f>
        <v>-28.831999999999979</v>
      </c>
      <c r="AV25" s="5"/>
      <c r="AW25" s="57">
        <f>(AC25/W25)*100</f>
        <v>92.5</v>
      </c>
      <c r="AX25" s="19" t="s">
        <v>59</v>
      </c>
      <c r="AY25" s="91">
        <f>(AK25/(AJ25+AK25))*100</f>
        <v>2.3084691963641615</v>
      </c>
      <c r="AZ25" s="19">
        <f>(AN25/AJ25)*100</f>
        <v>7.5321222862206465</v>
      </c>
      <c r="BA25" s="6"/>
      <c r="BB25" s="363" t="s">
        <v>97</v>
      </c>
      <c r="BC25" s="19" t="s">
        <v>76</v>
      </c>
      <c r="BD25" s="19" t="s">
        <v>76</v>
      </c>
    </row>
    <row r="26" spans="2:56" ht="15.75">
      <c r="B26" s="374" t="s">
        <v>137</v>
      </c>
      <c r="C26" s="2"/>
      <c r="D26" s="2"/>
      <c r="E26" s="6"/>
      <c r="F26" s="375"/>
      <c r="G26" s="2"/>
      <c r="H26" s="2"/>
      <c r="I26" s="2"/>
      <c r="J26" s="2"/>
      <c r="K26" s="2"/>
      <c r="L26" s="6"/>
      <c r="M26" s="375"/>
      <c r="N26" s="2"/>
      <c r="O26" s="6"/>
      <c r="P26" s="520">
        <f>D25-M25-N25-K25</f>
        <v>6.35</v>
      </c>
      <c r="Q26" s="6"/>
      <c r="R26" s="375"/>
      <c r="S26" s="213"/>
      <c r="T26" s="213"/>
      <c r="U26" s="23"/>
      <c r="V26" s="223"/>
      <c r="W26" s="517">
        <f>(P25-K25)*V25</f>
        <v>476.25</v>
      </c>
      <c r="X26" s="289"/>
      <c r="Y26" s="382"/>
      <c r="Z26" s="383"/>
      <c r="AA26" s="383"/>
      <c r="AB26" s="383"/>
      <c r="AC26" s="384"/>
      <c r="AD26" s="122"/>
      <c r="AE26" s="382"/>
      <c r="AF26" s="383"/>
      <c r="AG26" s="383"/>
      <c r="AH26" s="383"/>
      <c r="AI26" s="20"/>
      <c r="AJ26" s="436"/>
      <c r="AK26" s="386"/>
      <c r="AL26" s="378"/>
      <c r="AM26" s="378"/>
      <c r="AN26" s="378"/>
      <c r="AO26" s="289"/>
      <c r="AP26" s="347"/>
      <c r="AQ26" s="347"/>
      <c r="AR26" s="373"/>
      <c r="AS26" s="389"/>
      <c r="AT26" s="386"/>
      <c r="AU26" s="386"/>
      <c r="AV26" s="20"/>
      <c r="AW26" s="518">
        <f>((AC25+AC26)/W26)*100</f>
        <v>116.53543307086613</v>
      </c>
      <c r="AX26" s="378"/>
      <c r="AY26" s="378"/>
      <c r="AZ26" s="378"/>
      <c r="BA26" s="289"/>
      <c r="BB26" s="375"/>
      <c r="BC26" s="2"/>
      <c r="BD26" s="2"/>
    </row>
    <row r="27" spans="2:56" ht="15.75" thickBot="1"/>
    <row r="28" spans="2:56">
      <c r="B28" s="57" t="s">
        <v>42</v>
      </c>
      <c r="C28" s="58" t="s">
        <v>2</v>
      </c>
      <c r="D28" s="59" t="s">
        <v>2</v>
      </c>
      <c r="E28" s="136"/>
      <c r="F28" s="718" t="s">
        <v>14</v>
      </c>
      <c r="G28" s="719"/>
      <c r="H28" s="719"/>
      <c r="I28" s="719"/>
      <c r="J28" s="719"/>
      <c r="K28" s="720"/>
      <c r="L28" s="19"/>
      <c r="M28" s="721" t="s">
        <v>43</v>
      </c>
      <c r="N28" s="722"/>
      <c r="O28" s="19"/>
      <c r="P28" s="91" t="s">
        <v>12</v>
      </c>
      <c r="Q28" s="136"/>
      <c r="R28" s="91" t="s">
        <v>24</v>
      </c>
      <c r="S28" s="718" t="s">
        <v>44</v>
      </c>
      <c r="T28" s="719"/>
      <c r="U28" s="720"/>
      <c r="V28" s="91" t="s">
        <v>39</v>
      </c>
      <c r="W28" s="137" t="s">
        <v>19</v>
      </c>
      <c r="X28" s="136" t="s">
        <v>10</v>
      </c>
      <c r="Y28" s="723" t="s">
        <v>15</v>
      </c>
      <c r="Z28" s="724"/>
      <c r="AA28" s="724"/>
      <c r="AB28" s="724"/>
      <c r="AC28" s="138" t="s">
        <v>19</v>
      </c>
      <c r="AD28" s="139"/>
      <c r="AE28" s="725" t="s">
        <v>55</v>
      </c>
      <c r="AF28" s="726"/>
      <c r="AG28" s="726"/>
      <c r="AH28" s="140" t="s">
        <v>57</v>
      </c>
      <c r="AI28" s="136"/>
      <c r="AJ28" s="141" t="s">
        <v>51</v>
      </c>
      <c r="AK28" s="142"/>
      <c r="AL28" s="143"/>
      <c r="AM28" s="144"/>
      <c r="AN28" s="91" t="s">
        <v>13</v>
      </c>
      <c r="AO28" s="136"/>
      <c r="AP28" s="743" t="s">
        <v>68</v>
      </c>
      <c r="AQ28" s="744"/>
      <c r="AR28" s="745"/>
      <c r="AS28" s="743" t="s">
        <v>52</v>
      </c>
      <c r="AT28" s="744"/>
      <c r="AU28" s="745"/>
      <c r="AV28" s="136"/>
      <c r="AW28" s="145" t="s">
        <v>32</v>
      </c>
      <c r="AX28" s="137" t="s">
        <v>32</v>
      </c>
      <c r="AY28" s="91" t="s">
        <v>29</v>
      </c>
      <c r="AZ28" s="91" t="s">
        <v>29</v>
      </c>
      <c r="BA28" s="136"/>
      <c r="BB28" s="19" t="s">
        <v>32</v>
      </c>
      <c r="BC28" s="19" t="s">
        <v>10</v>
      </c>
      <c r="BD28" s="146" t="s">
        <v>10</v>
      </c>
    </row>
    <row r="29" spans="2:56" ht="15.75" thickBot="1">
      <c r="B29" s="60" t="s">
        <v>10</v>
      </c>
      <c r="C29" s="49" t="s">
        <v>10</v>
      </c>
      <c r="D29" s="61" t="s">
        <v>12</v>
      </c>
      <c r="E29" s="5"/>
      <c r="F29" s="65" t="s">
        <v>4</v>
      </c>
      <c r="G29" s="65" t="s">
        <v>5</v>
      </c>
      <c r="H29" s="65" t="s">
        <v>6</v>
      </c>
      <c r="I29" s="65" t="s">
        <v>7</v>
      </c>
      <c r="J29" s="65" t="s">
        <v>9</v>
      </c>
      <c r="K29" s="65" t="s">
        <v>13</v>
      </c>
      <c r="L29" s="4"/>
      <c r="M29" s="67" t="s">
        <v>12</v>
      </c>
      <c r="N29" s="68" t="s">
        <v>46</v>
      </c>
      <c r="O29" s="3"/>
      <c r="P29" s="49" t="s">
        <v>3</v>
      </c>
      <c r="Q29" s="5"/>
      <c r="R29" s="49" t="s">
        <v>23</v>
      </c>
      <c r="S29" s="53" t="s">
        <v>16</v>
      </c>
      <c r="T29" s="49" t="s">
        <v>17</v>
      </c>
      <c r="U29" s="49" t="s">
        <v>45</v>
      </c>
      <c r="V29" s="49" t="s">
        <v>63</v>
      </c>
      <c r="W29" s="72" t="s">
        <v>21</v>
      </c>
      <c r="X29" s="5" t="s">
        <v>10</v>
      </c>
      <c r="Y29" s="713" t="s">
        <v>26</v>
      </c>
      <c r="Z29" s="714"/>
      <c r="AA29" s="714"/>
      <c r="AB29" s="715"/>
      <c r="AC29" s="39" t="s">
        <v>13</v>
      </c>
      <c r="AD29" s="8"/>
      <c r="AE29" s="716" t="s">
        <v>56</v>
      </c>
      <c r="AF29" s="717"/>
      <c r="AG29" s="717"/>
      <c r="AH29" s="82" t="s">
        <v>58</v>
      </c>
      <c r="AI29" s="5"/>
      <c r="AJ29" s="48" t="s">
        <v>33</v>
      </c>
      <c r="AK29" s="85" t="s">
        <v>27</v>
      </c>
      <c r="AL29" s="48" t="s">
        <v>35</v>
      </c>
      <c r="AM29" s="48" t="s">
        <v>36</v>
      </c>
      <c r="AN29" s="49" t="s">
        <v>40</v>
      </c>
      <c r="AO29" s="20"/>
      <c r="AP29" s="51"/>
      <c r="AQ29" s="52"/>
      <c r="AR29" s="53"/>
      <c r="AS29" s="51" t="s">
        <v>50</v>
      </c>
      <c r="AT29" s="336" t="s">
        <v>489</v>
      </c>
      <c r="AU29" s="53"/>
      <c r="AV29" s="5"/>
      <c r="AW29" s="76" t="s">
        <v>19</v>
      </c>
      <c r="AX29" s="72" t="s">
        <v>19</v>
      </c>
      <c r="AY29" s="49" t="s">
        <v>37</v>
      </c>
      <c r="AZ29" s="49" t="s">
        <v>38</v>
      </c>
      <c r="BA29" s="5"/>
      <c r="BB29" s="4" t="s">
        <v>19</v>
      </c>
      <c r="BC29" s="4" t="s">
        <v>37</v>
      </c>
      <c r="BD29" s="147" t="s">
        <v>38</v>
      </c>
    </row>
    <row r="30" spans="2:56" ht="15" customHeight="1" thickBot="1">
      <c r="B30" s="62"/>
      <c r="C30" s="63"/>
      <c r="D30" s="64" t="s">
        <v>10</v>
      </c>
      <c r="E30" s="111"/>
      <c r="F30" s="148"/>
      <c r="G30" s="148"/>
      <c r="H30" s="148"/>
      <c r="I30" s="148" t="s">
        <v>8</v>
      </c>
      <c r="J30" s="148"/>
      <c r="K30" s="148"/>
      <c r="L30" s="16"/>
      <c r="M30" s="104" t="s">
        <v>20</v>
      </c>
      <c r="N30" s="148" t="s">
        <v>11</v>
      </c>
      <c r="O30" s="16"/>
      <c r="P30" s="63" t="s">
        <v>10</v>
      </c>
      <c r="Q30" s="111"/>
      <c r="R30" s="63"/>
      <c r="S30" s="149"/>
      <c r="T30" s="63"/>
      <c r="U30" s="63"/>
      <c r="V30" s="63" t="s">
        <v>18</v>
      </c>
      <c r="W30" s="150" t="s">
        <v>22</v>
      </c>
      <c r="X30" s="111"/>
      <c r="Y30" s="151" t="s">
        <v>16</v>
      </c>
      <c r="Z30" s="151" t="s">
        <v>17</v>
      </c>
      <c r="AA30" s="152" t="s">
        <v>25</v>
      </c>
      <c r="AB30" s="79" t="s">
        <v>28</v>
      </c>
      <c r="AC30" s="153"/>
      <c r="AD30" s="111"/>
      <c r="AE30" s="154" t="s">
        <v>16</v>
      </c>
      <c r="AF30" s="155" t="s">
        <v>17</v>
      </c>
      <c r="AG30" s="80" t="s">
        <v>28</v>
      </c>
      <c r="AH30" s="81" t="s">
        <v>28</v>
      </c>
      <c r="AI30" s="156"/>
      <c r="AJ30" s="63" t="s">
        <v>34</v>
      </c>
      <c r="AK30" s="157" t="s">
        <v>34</v>
      </c>
      <c r="AL30" s="63" t="s">
        <v>34</v>
      </c>
      <c r="AM30" s="63" t="s">
        <v>34</v>
      </c>
      <c r="AN30" s="63" t="s">
        <v>34</v>
      </c>
      <c r="AO30" s="111"/>
      <c r="AP30" s="158" t="s">
        <v>70</v>
      </c>
      <c r="AQ30" s="159" t="s">
        <v>69</v>
      </c>
      <c r="AR30" s="160" t="s">
        <v>71</v>
      </c>
      <c r="AS30" s="161" t="s">
        <v>48</v>
      </c>
      <c r="AT30" s="159" t="s">
        <v>47</v>
      </c>
      <c r="AU30" s="160" t="s">
        <v>49</v>
      </c>
      <c r="AV30" s="111"/>
      <c r="AW30" s="162" t="s">
        <v>29</v>
      </c>
      <c r="AX30" s="150" t="s">
        <v>29</v>
      </c>
      <c r="AY30" s="63"/>
      <c r="AZ30" s="63"/>
      <c r="BA30" s="111"/>
      <c r="BB30" s="163">
        <v>1</v>
      </c>
      <c r="BC30" s="164">
        <v>0</v>
      </c>
      <c r="BD30" s="115" t="s">
        <v>41</v>
      </c>
    </row>
    <row r="31" spans="2:56" ht="16.5" thickBot="1">
      <c r="B31" s="17">
        <v>41529</v>
      </c>
      <c r="C31" s="15" t="s">
        <v>0</v>
      </c>
      <c r="D31" s="19">
        <v>8</v>
      </c>
      <c r="E31" s="6"/>
      <c r="F31" s="363">
        <v>1</v>
      </c>
      <c r="G31" s="19">
        <v>0</v>
      </c>
      <c r="H31" s="19">
        <v>0.5</v>
      </c>
      <c r="I31" s="19">
        <v>0</v>
      </c>
      <c r="J31" s="19">
        <v>0.16</v>
      </c>
      <c r="K31" s="19">
        <f>SUM(F31:J31)</f>
        <v>1.66</v>
      </c>
      <c r="L31" s="6"/>
      <c r="M31" s="363">
        <v>0</v>
      </c>
      <c r="N31" s="19">
        <v>0</v>
      </c>
      <c r="O31" s="6"/>
      <c r="P31" s="376">
        <f>D31-(M31+N31)</f>
        <v>8</v>
      </c>
      <c r="Q31" s="6"/>
      <c r="R31" s="375" t="s">
        <v>111</v>
      </c>
      <c r="S31" s="213">
        <v>0.122</v>
      </c>
      <c r="T31" s="213">
        <v>0.122</v>
      </c>
      <c r="U31" s="23">
        <f>S31+T31</f>
        <v>0.24399999999999999</v>
      </c>
      <c r="V31" s="223">
        <v>75</v>
      </c>
      <c r="W31" s="91">
        <f>P31*V31</f>
        <v>600</v>
      </c>
      <c r="X31" s="6"/>
      <c r="Y31" s="379">
        <v>464</v>
      </c>
      <c r="Z31" s="380">
        <v>464</v>
      </c>
      <c r="AA31" s="380">
        <v>0</v>
      </c>
      <c r="AB31" s="380">
        <v>0</v>
      </c>
      <c r="AC31" s="381">
        <v>464</v>
      </c>
      <c r="AD31" s="197">
        <v>350</v>
      </c>
      <c r="AE31" s="379">
        <v>12</v>
      </c>
      <c r="AF31" s="380">
        <v>12</v>
      </c>
      <c r="AG31" s="380">
        <v>0</v>
      </c>
      <c r="AH31" s="380">
        <v>12</v>
      </c>
      <c r="AI31" s="5"/>
      <c r="AJ31" s="57">
        <f>AC31*U31</f>
        <v>113.21599999999999</v>
      </c>
      <c r="AK31" s="171">
        <v>3</v>
      </c>
      <c r="AL31" s="19">
        <v>4</v>
      </c>
      <c r="AM31" s="19">
        <v>3</v>
      </c>
      <c r="AN31" s="91">
        <f>AK31+AM31</f>
        <v>6</v>
      </c>
      <c r="AO31" s="338" t="e">
        <f>#REF!</f>
        <v>#REF!</v>
      </c>
      <c r="AP31" s="11">
        <v>0</v>
      </c>
      <c r="AQ31" s="11">
        <v>10</v>
      </c>
      <c r="AR31" s="387">
        <f>100- ((AP31+AQ31)/(AC31*2))*100</f>
        <v>98.922413793103445</v>
      </c>
      <c r="AS31" s="388">
        <v>680</v>
      </c>
      <c r="AT31" s="172">
        <f>AJ31+AK31+AL31+AM31</f>
        <v>123.21599999999999</v>
      </c>
      <c r="AU31" s="172">
        <f>AS31-AT31</f>
        <v>556.78399999999999</v>
      </c>
      <c r="AV31" s="5"/>
      <c r="AW31" s="57">
        <f>(AC31/W31)*100</f>
        <v>77.333333333333329</v>
      </c>
      <c r="AX31" s="19" t="s">
        <v>59</v>
      </c>
      <c r="AY31" s="91">
        <f>(AK31/(AJ31+AK31))*100</f>
        <v>2.5814001514421427</v>
      </c>
      <c r="AZ31" s="19">
        <f>(AN31/AJ31)*100</f>
        <v>5.29960429621255</v>
      </c>
      <c r="BA31" s="6"/>
      <c r="BB31" s="363" t="s">
        <v>97</v>
      </c>
      <c r="BC31" s="19" t="s">
        <v>76</v>
      </c>
      <c r="BD31" s="19" t="s">
        <v>76</v>
      </c>
    </row>
    <row r="32" spans="2:56" ht="15.75">
      <c r="B32" s="374" t="s">
        <v>137</v>
      </c>
      <c r="C32" s="2"/>
      <c r="D32" s="2"/>
      <c r="E32" s="6"/>
      <c r="F32" s="375"/>
      <c r="G32" s="2"/>
      <c r="H32" s="2"/>
      <c r="I32" s="2"/>
      <c r="J32" s="2"/>
      <c r="K32" s="2"/>
      <c r="L32" s="6"/>
      <c r="M32" s="375"/>
      <c r="N32" s="2"/>
      <c r="O32" s="6"/>
      <c r="P32" s="520">
        <f>D31-M31-N31-K31</f>
        <v>6.34</v>
      </c>
      <c r="Q32" s="6"/>
      <c r="R32" s="375"/>
      <c r="S32" s="213"/>
      <c r="T32" s="213"/>
      <c r="U32" s="23"/>
      <c r="V32" s="223"/>
      <c r="W32" s="517">
        <f>(P31-K31)*V31</f>
        <v>475.5</v>
      </c>
      <c r="X32" s="289"/>
      <c r="Y32" s="382"/>
      <c r="Z32" s="383"/>
      <c r="AA32" s="383"/>
      <c r="AB32" s="383"/>
      <c r="AC32" s="384"/>
      <c r="AD32" s="122"/>
      <c r="AE32" s="382"/>
      <c r="AF32" s="383"/>
      <c r="AG32" s="383"/>
      <c r="AH32" s="383"/>
      <c r="AI32" s="20"/>
      <c r="AJ32" s="436"/>
      <c r="AK32" s="386"/>
      <c r="AL32" s="378"/>
      <c r="AM32" s="378"/>
      <c r="AN32" s="378"/>
      <c r="AO32" s="289"/>
      <c r="AP32" s="347"/>
      <c r="AQ32" s="347"/>
      <c r="AR32" s="373"/>
      <c r="AS32" s="389"/>
      <c r="AT32" s="386"/>
      <c r="AU32" s="386"/>
      <c r="AV32" s="20"/>
      <c r="AW32" s="518">
        <f>((AC31+AC32)/W32)*100</f>
        <v>97.581493165089384</v>
      </c>
      <c r="AX32" s="378"/>
      <c r="AY32" s="378"/>
      <c r="AZ32" s="378"/>
      <c r="BA32" s="289"/>
      <c r="BB32" s="375"/>
      <c r="BC32" s="2"/>
      <c r="BD32" s="2"/>
    </row>
    <row r="33" spans="1:56" ht="15.75" thickBot="1"/>
    <row r="34" spans="1:56" ht="16.5" thickBot="1">
      <c r="A34" s="688">
        <v>41534</v>
      </c>
      <c r="B34" s="17">
        <v>41534</v>
      </c>
      <c r="C34" s="15" t="s">
        <v>0</v>
      </c>
      <c r="D34" s="19">
        <v>10</v>
      </c>
      <c r="E34" s="6"/>
      <c r="F34" s="363">
        <v>0</v>
      </c>
      <c r="G34" s="19">
        <v>0</v>
      </c>
      <c r="H34" s="19">
        <v>0.08</v>
      </c>
      <c r="I34" s="19">
        <v>0</v>
      </c>
      <c r="J34" s="19">
        <v>0</v>
      </c>
      <c r="K34" s="19">
        <f>SUM(F34:J34)</f>
        <v>0.08</v>
      </c>
      <c r="L34" s="6"/>
      <c r="M34" s="363">
        <v>0</v>
      </c>
      <c r="N34" s="19">
        <v>2</v>
      </c>
      <c r="O34" s="6"/>
      <c r="P34" s="376">
        <f>D34-(M34+N34)</f>
        <v>8</v>
      </c>
      <c r="Q34" s="6"/>
      <c r="R34" s="375" t="s">
        <v>158</v>
      </c>
      <c r="S34" s="213">
        <v>0.125</v>
      </c>
      <c r="T34" s="213">
        <v>0.125</v>
      </c>
      <c r="U34" s="23">
        <f>S34+T34</f>
        <v>0.25</v>
      </c>
      <c r="V34" s="223">
        <v>80</v>
      </c>
      <c r="W34" s="91">
        <f>P34*V34</f>
        <v>640</v>
      </c>
      <c r="X34" s="6"/>
      <c r="Y34" s="379">
        <v>686</v>
      </c>
      <c r="Z34" s="380">
        <v>686</v>
      </c>
      <c r="AA34" s="380">
        <v>0</v>
      </c>
      <c r="AB34" s="380">
        <v>0</v>
      </c>
      <c r="AC34" s="381">
        <v>686</v>
      </c>
      <c r="AD34" s="197">
        <v>350</v>
      </c>
      <c r="AE34" s="379">
        <v>12</v>
      </c>
      <c r="AF34" s="380">
        <v>11</v>
      </c>
      <c r="AG34" s="380">
        <v>0</v>
      </c>
      <c r="AH34" s="380">
        <v>12</v>
      </c>
      <c r="AI34" s="5"/>
      <c r="AJ34" s="57">
        <f>AC34*U34</f>
        <v>171.5</v>
      </c>
      <c r="AK34" s="171">
        <v>3</v>
      </c>
      <c r="AL34" s="19">
        <v>9</v>
      </c>
      <c r="AM34" s="19">
        <v>4</v>
      </c>
      <c r="AN34" s="91">
        <f>AK34+AM34</f>
        <v>7</v>
      </c>
      <c r="AO34" s="338" t="e">
        <f>#REF!</f>
        <v>#REF!</v>
      </c>
      <c r="AP34" s="11">
        <v>0</v>
      </c>
      <c r="AQ34" s="11">
        <v>10</v>
      </c>
      <c r="AR34" s="387">
        <f>100- ((AP34+AQ34)/(AC34*2))*100</f>
        <v>99.27113702623906</v>
      </c>
      <c r="AS34" s="388">
        <f>AU31</f>
        <v>556.78399999999999</v>
      </c>
      <c r="AT34" s="172">
        <f>AJ34+AK34+AL34+AM34</f>
        <v>187.5</v>
      </c>
      <c r="AU34" s="172">
        <f>AS34-AT34</f>
        <v>369.28399999999999</v>
      </c>
      <c r="AV34" s="5"/>
      <c r="AW34" s="57">
        <f>(AC34/W34)*100</f>
        <v>107.18749999999999</v>
      </c>
      <c r="AX34" s="19" t="s">
        <v>59</v>
      </c>
      <c r="AY34" s="91">
        <f>(AK34/(AJ34+AK34))*100</f>
        <v>1.7191977077363898</v>
      </c>
      <c r="AZ34" s="19">
        <f>(AN34/AJ34)*100</f>
        <v>4.0816326530612246</v>
      </c>
      <c r="BA34" s="6"/>
      <c r="BB34" s="363" t="s">
        <v>97</v>
      </c>
      <c r="BC34" s="19" t="s">
        <v>76</v>
      </c>
      <c r="BD34" s="19" t="s">
        <v>76</v>
      </c>
    </row>
    <row r="35" spans="1:56" ht="15.75">
      <c r="B35" s="374" t="s">
        <v>137</v>
      </c>
      <c r="C35" s="2"/>
      <c r="D35" s="2"/>
      <c r="E35" s="6"/>
      <c r="F35" s="375"/>
      <c r="G35" s="2"/>
      <c r="H35" s="2"/>
      <c r="I35" s="2"/>
      <c r="J35" s="2"/>
      <c r="K35" s="2"/>
      <c r="L35" s="6"/>
      <c r="M35" s="375"/>
      <c r="N35" s="2"/>
      <c r="O35" s="6"/>
      <c r="P35" s="520">
        <f>D34-M34-N34-K34</f>
        <v>7.92</v>
      </c>
      <c r="Q35" s="6"/>
      <c r="R35" s="375"/>
      <c r="S35" s="213"/>
      <c r="T35" s="213"/>
      <c r="U35" s="23"/>
      <c r="V35" s="223"/>
      <c r="W35" s="517">
        <f>(P34-K34)*V34</f>
        <v>633.6</v>
      </c>
      <c r="X35" s="289"/>
      <c r="Y35" s="382"/>
      <c r="Z35" s="383"/>
      <c r="AA35" s="383"/>
      <c r="AB35" s="383"/>
      <c r="AC35" s="384"/>
      <c r="AD35" s="122"/>
      <c r="AE35" s="382"/>
      <c r="AF35" s="383"/>
      <c r="AG35" s="383"/>
      <c r="AH35" s="383"/>
      <c r="AI35" s="20"/>
      <c r="AJ35" s="436"/>
      <c r="AK35" s="386"/>
      <c r="AL35" s="378"/>
      <c r="AM35" s="378"/>
      <c r="AN35" s="378"/>
      <c r="AO35" s="289"/>
      <c r="AP35" s="347"/>
      <c r="AQ35" s="347"/>
      <c r="AR35" s="373"/>
      <c r="AS35" s="389"/>
      <c r="AT35" s="386"/>
      <c r="AU35" s="386"/>
      <c r="AV35" s="20"/>
      <c r="AW35" s="518">
        <f>((AC34+AC35)/W35)*100</f>
        <v>108.27020202020201</v>
      </c>
      <c r="AX35" s="378"/>
      <c r="AY35" s="378"/>
      <c r="AZ35" s="378"/>
      <c r="BA35" s="289"/>
      <c r="BB35" s="375"/>
      <c r="BC35" s="2"/>
      <c r="BD35" s="2"/>
    </row>
    <row r="36" spans="1:56" ht="15.75" thickBot="1"/>
    <row r="37" spans="1:56" ht="16.5" thickBot="1">
      <c r="A37" s="688">
        <v>41534</v>
      </c>
      <c r="B37" s="17">
        <v>41535</v>
      </c>
      <c r="C37" s="15" t="s">
        <v>0</v>
      </c>
      <c r="D37" s="19">
        <v>10</v>
      </c>
      <c r="E37" s="6"/>
      <c r="F37" s="363">
        <v>0.7</v>
      </c>
      <c r="G37" s="19">
        <v>0</v>
      </c>
      <c r="H37" s="19">
        <v>0</v>
      </c>
      <c r="I37" s="19">
        <v>0</v>
      </c>
      <c r="J37" s="19">
        <v>0</v>
      </c>
      <c r="K37" s="19">
        <f>SUM(F37:J37)</f>
        <v>0.7</v>
      </c>
      <c r="L37" s="6"/>
      <c r="M37" s="363">
        <v>0</v>
      </c>
      <c r="N37" s="19">
        <v>0</v>
      </c>
      <c r="O37" s="6"/>
      <c r="P37" s="376">
        <f>D37-(M37+N37)</f>
        <v>10</v>
      </c>
      <c r="Q37" s="6"/>
      <c r="R37" s="375" t="s">
        <v>158</v>
      </c>
      <c r="S37" s="213">
        <v>0.125</v>
      </c>
      <c r="T37" s="213">
        <v>0.125</v>
      </c>
      <c r="U37" s="23">
        <f>S37+T37</f>
        <v>0.25</v>
      </c>
      <c r="V37" s="223">
        <v>80</v>
      </c>
      <c r="W37" s="91">
        <f>P37*V37</f>
        <v>800</v>
      </c>
      <c r="X37" s="6"/>
      <c r="Y37" s="379">
        <v>804</v>
      </c>
      <c r="Z37" s="380">
        <v>804</v>
      </c>
      <c r="AA37" s="380">
        <v>0</v>
      </c>
      <c r="AB37" s="380">
        <v>0</v>
      </c>
      <c r="AC37" s="381">
        <v>804</v>
      </c>
      <c r="AD37" s="197">
        <v>350</v>
      </c>
      <c r="AE37" s="379">
        <v>16</v>
      </c>
      <c r="AF37" s="380">
        <v>17</v>
      </c>
      <c r="AG37" s="380">
        <v>0</v>
      </c>
      <c r="AH37" s="380">
        <v>16</v>
      </c>
      <c r="AI37" s="5"/>
      <c r="AJ37" s="57">
        <f>AC37*U37</f>
        <v>201</v>
      </c>
      <c r="AK37" s="171">
        <v>4.3</v>
      </c>
      <c r="AL37" s="19">
        <v>9</v>
      </c>
      <c r="AM37" s="19">
        <v>0</v>
      </c>
      <c r="AN37" s="91">
        <f>AK37+AM37</f>
        <v>4.3</v>
      </c>
      <c r="AO37" s="338" t="e">
        <f>#REF!</f>
        <v>#REF!</v>
      </c>
      <c r="AP37" s="11">
        <v>0</v>
      </c>
      <c r="AQ37" s="11">
        <v>10</v>
      </c>
      <c r="AR37" s="387">
        <f>100- ((AP37+AQ37)/(AC37*2))*100</f>
        <v>99.378109452736325</v>
      </c>
      <c r="AS37" s="388">
        <f>AU34</f>
        <v>369.28399999999999</v>
      </c>
      <c r="AT37" s="172">
        <f>AJ37+AK37+AL37+AM37</f>
        <v>214.3</v>
      </c>
      <c r="AU37" s="172">
        <f>AS37-AT37</f>
        <v>154.98399999999998</v>
      </c>
      <c r="AV37" s="5"/>
      <c r="AW37" s="57">
        <f>(AC37/W37)*100</f>
        <v>100.49999999999999</v>
      </c>
      <c r="AX37" s="19" t="s">
        <v>59</v>
      </c>
      <c r="AY37" s="91">
        <f>(AK37/(AJ37+AK37))*100</f>
        <v>2.0944958597174863</v>
      </c>
      <c r="AZ37" s="19">
        <f>(AN37/AJ37)*100</f>
        <v>2.1393034825870645</v>
      </c>
      <c r="BA37" s="6"/>
      <c r="BB37" s="363" t="s">
        <v>97</v>
      </c>
      <c r="BC37" s="19" t="s">
        <v>76</v>
      </c>
      <c r="BD37" s="19" t="s">
        <v>76</v>
      </c>
    </row>
    <row r="38" spans="1:56" ht="15.75">
      <c r="B38" s="374" t="s">
        <v>137</v>
      </c>
      <c r="C38" s="2"/>
      <c r="D38" s="2"/>
      <c r="E38" s="6"/>
      <c r="F38" s="375"/>
      <c r="G38" s="2"/>
      <c r="H38" s="2"/>
      <c r="I38" s="2"/>
      <c r="J38" s="2"/>
      <c r="K38" s="2"/>
      <c r="L38" s="6"/>
      <c r="M38" s="375"/>
      <c r="N38" s="2"/>
      <c r="O38" s="6"/>
      <c r="P38" s="520">
        <f>D37-M37-N37-K37</f>
        <v>9.3000000000000007</v>
      </c>
      <c r="Q38" s="6"/>
      <c r="R38" s="375"/>
      <c r="S38" s="213"/>
      <c r="T38" s="213"/>
      <c r="U38" s="23"/>
      <c r="V38" s="223"/>
      <c r="W38" s="517">
        <f>(P37-K37)*V37</f>
        <v>744</v>
      </c>
      <c r="X38" s="289"/>
      <c r="Y38" s="382"/>
      <c r="Z38" s="383"/>
      <c r="AA38" s="383"/>
      <c r="AB38" s="383"/>
      <c r="AC38" s="384"/>
      <c r="AD38" s="122"/>
      <c r="AE38" s="382"/>
      <c r="AF38" s="383"/>
      <c r="AG38" s="383"/>
      <c r="AH38" s="383"/>
      <c r="AI38" s="20"/>
      <c r="AJ38" s="436"/>
      <c r="AK38" s="386"/>
      <c r="AL38" s="378"/>
      <c r="AM38" s="378"/>
      <c r="AN38" s="378"/>
      <c r="AO38" s="289"/>
      <c r="AP38" s="347"/>
      <c r="AQ38" s="347"/>
      <c r="AR38" s="373"/>
      <c r="AS38" s="389"/>
      <c r="AT38" s="386"/>
      <c r="AU38" s="386"/>
      <c r="AV38" s="20"/>
      <c r="AW38" s="518">
        <f>((AC37+AC38)/W38)*100</f>
        <v>108.06451612903226</v>
      </c>
      <c r="AX38" s="378"/>
      <c r="AY38" s="378"/>
      <c r="AZ38" s="378"/>
      <c r="BA38" s="289"/>
      <c r="BB38" s="375"/>
      <c r="BC38" s="2"/>
      <c r="BD38" s="2"/>
    </row>
    <row r="39" spans="1:56" ht="15.75" thickBot="1"/>
    <row r="40" spans="1:56" ht="16.5" thickBot="1">
      <c r="A40" s="688">
        <v>41534</v>
      </c>
      <c r="B40" s="17">
        <v>41536</v>
      </c>
      <c r="C40" s="15" t="s">
        <v>0</v>
      </c>
      <c r="D40" s="19">
        <v>7</v>
      </c>
      <c r="E40" s="6">
        <v>7</v>
      </c>
      <c r="F40" s="363">
        <v>0</v>
      </c>
      <c r="G40" s="19">
        <v>0.66</v>
      </c>
      <c r="H40" s="19">
        <v>0.5</v>
      </c>
      <c r="I40" s="19">
        <v>0</v>
      </c>
      <c r="J40" s="19">
        <v>0</v>
      </c>
      <c r="K40" s="19">
        <f>SUM(F40:J40)</f>
        <v>1.1600000000000001</v>
      </c>
      <c r="L40" s="6"/>
      <c r="M40" s="363">
        <v>0</v>
      </c>
      <c r="N40" s="19">
        <v>0</v>
      </c>
      <c r="O40" s="6"/>
      <c r="P40" s="376">
        <f>D40-(M40+N40)</f>
        <v>7</v>
      </c>
      <c r="Q40" s="6"/>
      <c r="R40" s="375" t="s">
        <v>158</v>
      </c>
      <c r="S40" s="213">
        <v>0.125</v>
      </c>
      <c r="T40" s="213">
        <v>0.125</v>
      </c>
      <c r="U40" s="23">
        <f>S40+T40</f>
        <v>0.25</v>
      </c>
      <c r="V40" s="223">
        <v>90</v>
      </c>
      <c r="W40" s="91">
        <f>P40*V40</f>
        <v>630</v>
      </c>
      <c r="X40" s="6"/>
      <c r="Y40" s="379">
        <v>560</v>
      </c>
      <c r="Z40" s="380">
        <v>560</v>
      </c>
      <c r="AA40" s="380">
        <v>0</v>
      </c>
      <c r="AB40" s="380">
        <v>0</v>
      </c>
      <c r="AC40" s="381">
        <v>560</v>
      </c>
      <c r="AD40" s="197">
        <v>350</v>
      </c>
      <c r="AE40" s="379">
        <v>20</v>
      </c>
      <c r="AF40" s="380">
        <v>20</v>
      </c>
      <c r="AG40" s="380">
        <v>0</v>
      </c>
      <c r="AH40" s="380">
        <v>20</v>
      </c>
      <c r="AI40" s="5"/>
      <c r="AJ40" s="57">
        <f>AC40*U40</f>
        <v>140</v>
      </c>
      <c r="AK40" s="171">
        <v>5.31</v>
      </c>
      <c r="AL40" s="19">
        <v>7</v>
      </c>
      <c r="AM40" s="19">
        <v>0</v>
      </c>
      <c r="AN40" s="91">
        <f>AK40+AM40</f>
        <v>5.31</v>
      </c>
      <c r="AO40" s="338" t="e">
        <f>#REF!</f>
        <v>#REF!</v>
      </c>
      <c r="AP40" s="11">
        <v>0</v>
      </c>
      <c r="AQ40" s="11">
        <v>10</v>
      </c>
      <c r="AR40" s="387">
        <f>100- ((AP40+AQ40)/(AC40*2))*100</f>
        <v>99.107142857142861</v>
      </c>
      <c r="AS40" s="388">
        <f>AU37</f>
        <v>154.98399999999998</v>
      </c>
      <c r="AT40" s="172">
        <f>AJ40+AK40+AL40+AM40</f>
        <v>152.31</v>
      </c>
      <c r="AU40" s="172">
        <f>AS40-AT40</f>
        <v>2.6739999999999782</v>
      </c>
      <c r="AV40" s="5"/>
      <c r="AW40" s="57">
        <f>(AC40/W40)*100</f>
        <v>88.888888888888886</v>
      </c>
      <c r="AX40" s="19" t="s">
        <v>59</v>
      </c>
      <c r="AY40" s="91">
        <f>(AK40/(AJ40+AK40))*100</f>
        <v>3.6542564173147061</v>
      </c>
      <c r="AZ40" s="19">
        <f>(AN40/AJ40)*100</f>
        <v>3.7928571428571423</v>
      </c>
      <c r="BA40" s="6"/>
      <c r="BB40" s="363" t="s">
        <v>97</v>
      </c>
      <c r="BC40" s="19" t="s">
        <v>76</v>
      </c>
      <c r="BD40" s="19" t="s">
        <v>76</v>
      </c>
    </row>
    <row r="41" spans="1:56" ht="15.75">
      <c r="B41" s="374" t="s">
        <v>137</v>
      </c>
      <c r="C41" s="2"/>
      <c r="D41" s="2"/>
      <c r="E41" s="6"/>
      <c r="F41" s="375"/>
      <c r="G41" s="2"/>
      <c r="H41" s="2"/>
      <c r="I41" s="2"/>
      <c r="J41" s="2"/>
      <c r="K41" s="2"/>
      <c r="L41" s="6"/>
      <c r="M41" s="375"/>
      <c r="N41" s="2"/>
      <c r="O41" s="6"/>
      <c r="P41" s="520">
        <f>D40-M40-N40-K40</f>
        <v>5.84</v>
      </c>
      <c r="Q41" s="6"/>
      <c r="R41" s="375"/>
      <c r="S41" s="213"/>
      <c r="T41" s="213"/>
      <c r="U41" s="23"/>
      <c r="V41" s="223"/>
      <c r="W41" s="517">
        <f>(P40-K40)*V40</f>
        <v>525.6</v>
      </c>
      <c r="X41" s="289"/>
      <c r="Y41" s="382"/>
      <c r="Z41" s="383"/>
      <c r="AA41" s="383"/>
      <c r="AB41" s="383"/>
      <c r="AC41" s="384"/>
      <c r="AD41" s="122"/>
      <c r="AE41" s="382"/>
      <c r="AF41" s="383"/>
      <c r="AG41" s="383"/>
      <c r="AH41" s="383"/>
      <c r="AI41" s="20"/>
      <c r="AJ41" s="436"/>
      <c r="AK41" s="386"/>
      <c r="AL41" s="378"/>
      <c r="AM41" s="378"/>
      <c r="AN41" s="378"/>
      <c r="AO41" s="289"/>
      <c r="AP41" s="347"/>
      <c r="AQ41" s="347"/>
      <c r="AR41" s="373"/>
      <c r="AS41" s="389"/>
      <c r="AT41" s="386"/>
      <c r="AU41" s="386"/>
      <c r="AV41" s="20"/>
      <c r="AW41" s="518">
        <f>((AC40+AC41)/W41)*100</f>
        <v>106.54490106544901</v>
      </c>
      <c r="AX41" s="378"/>
      <c r="AY41" s="378"/>
      <c r="AZ41" s="378"/>
      <c r="BA41" s="289"/>
      <c r="BB41" s="375"/>
      <c r="BC41" s="2"/>
      <c r="BD41" s="2"/>
    </row>
    <row r="42" spans="1:56" ht="15.75" thickBot="1"/>
    <row r="43" spans="1:56">
      <c r="B43" s="57" t="s">
        <v>42</v>
      </c>
      <c r="C43" s="58" t="s">
        <v>2</v>
      </c>
      <c r="D43" s="59" t="s">
        <v>2</v>
      </c>
      <c r="E43" s="136"/>
      <c r="F43" s="718" t="s">
        <v>14</v>
      </c>
      <c r="G43" s="719"/>
      <c r="H43" s="719"/>
      <c r="I43" s="719"/>
      <c r="J43" s="719"/>
      <c r="K43" s="720"/>
      <c r="L43" s="19"/>
      <c r="M43" s="721" t="s">
        <v>43</v>
      </c>
      <c r="N43" s="722"/>
      <c r="O43" s="19"/>
      <c r="P43" s="91" t="s">
        <v>12</v>
      </c>
      <c r="Q43" s="136"/>
      <c r="R43" s="91" t="s">
        <v>24</v>
      </c>
      <c r="S43" s="718" t="s">
        <v>44</v>
      </c>
      <c r="T43" s="719"/>
      <c r="U43" s="720"/>
      <c r="V43" s="91" t="s">
        <v>39</v>
      </c>
      <c r="W43" s="137" t="s">
        <v>19</v>
      </c>
      <c r="X43" s="136" t="s">
        <v>10</v>
      </c>
      <c r="Y43" s="723" t="s">
        <v>15</v>
      </c>
      <c r="Z43" s="724"/>
      <c r="AA43" s="724"/>
      <c r="AB43" s="724"/>
      <c r="AC43" s="138" t="s">
        <v>19</v>
      </c>
      <c r="AD43" s="139"/>
      <c r="AE43" s="725" t="s">
        <v>55</v>
      </c>
      <c r="AF43" s="726"/>
      <c r="AG43" s="726"/>
      <c r="AH43" s="140" t="s">
        <v>57</v>
      </c>
      <c r="AI43" s="136"/>
      <c r="AJ43" s="141" t="s">
        <v>51</v>
      </c>
      <c r="AK43" s="142"/>
      <c r="AL43" s="143"/>
      <c r="AM43" s="144"/>
      <c r="AN43" s="91" t="s">
        <v>13</v>
      </c>
      <c r="AO43" s="136"/>
      <c r="AP43" s="743" t="s">
        <v>68</v>
      </c>
      <c r="AQ43" s="744"/>
      <c r="AR43" s="745"/>
      <c r="AS43" s="743" t="s">
        <v>52</v>
      </c>
      <c r="AT43" s="744"/>
      <c r="AU43" s="745"/>
      <c r="AV43" s="136"/>
      <c r="AW43" s="145" t="s">
        <v>32</v>
      </c>
      <c r="AX43" s="137" t="s">
        <v>32</v>
      </c>
      <c r="AY43" s="91" t="s">
        <v>29</v>
      </c>
      <c r="AZ43" s="91" t="s">
        <v>29</v>
      </c>
      <c r="BA43" s="136"/>
      <c r="BB43" s="19" t="s">
        <v>32</v>
      </c>
      <c r="BC43" s="19" t="s">
        <v>10</v>
      </c>
      <c r="BD43" s="146" t="s">
        <v>10</v>
      </c>
    </row>
    <row r="44" spans="1:56" ht="15.75" thickBot="1">
      <c r="B44" s="60" t="s">
        <v>10</v>
      </c>
      <c r="C44" s="49" t="s">
        <v>10</v>
      </c>
      <c r="D44" s="61" t="s">
        <v>12</v>
      </c>
      <c r="E44" s="5"/>
      <c r="F44" s="65" t="s">
        <v>4</v>
      </c>
      <c r="G44" s="65" t="s">
        <v>5</v>
      </c>
      <c r="H44" s="65" t="s">
        <v>6</v>
      </c>
      <c r="I44" s="65" t="s">
        <v>7</v>
      </c>
      <c r="J44" s="65" t="s">
        <v>9</v>
      </c>
      <c r="K44" s="65" t="s">
        <v>13</v>
      </c>
      <c r="L44" s="4"/>
      <c r="M44" s="67" t="s">
        <v>12</v>
      </c>
      <c r="N44" s="68" t="s">
        <v>46</v>
      </c>
      <c r="O44" s="3"/>
      <c r="P44" s="49" t="s">
        <v>3</v>
      </c>
      <c r="Q44" s="5"/>
      <c r="R44" s="49" t="s">
        <v>23</v>
      </c>
      <c r="S44" s="53" t="s">
        <v>16</v>
      </c>
      <c r="T44" s="49" t="s">
        <v>17</v>
      </c>
      <c r="U44" s="49" t="s">
        <v>45</v>
      </c>
      <c r="V44" s="49" t="s">
        <v>63</v>
      </c>
      <c r="W44" s="72" t="s">
        <v>21</v>
      </c>
      <c r="X44" s="5" t="s">
        <v>10</v>
      </c>
      <c r="Y44" s="713" t="s">
        <v>26</v>
      </c>
      <c r="Z44" s="714"/>
      <c r="AA44" s="714"/>
      <c r="AB44" s="715"/>
      <c r="AC44" s="39" t="s">
        <v>13</v>
      </c>
      <c r="AD44" s="8"/>
      <c r="AE44" s="716" t="s">
        <v>56</v>
      </c>
      <c r="AF44" s="717"/>
      <c r="AG44" s="717"/>
      <c r="AH44" s="82" t="s">
        <v>58</v>
      </c>
      <c r="AI44" s="5"/>
      <c r="AJ44" s="48" t="s">
        <v>33</v>
      </c>
      <c r="AK44" s="85" t="s">
        <v>27</v>
      </c>
      <c r="AL44" s="48" t="s">
        <v>35</v>
      </c>
      <c r="AM44" s="48" t="s">
        <v>36</v>
      </c>
      <c r="AN44" s="49" t="s">
        <v>40</v>
      </c>
      <c r="AO44" s="20"/>
      <c r="AP44" s="51"/>
      <c r="AQ44" s="52"/>
      <c r="AR44" s="53"/>
      <c r="AS44" s="51" t="s">
        <v>50</v>
      </c>
      <c r="AT44" s="336" t="s">
        <v>491</v>
      </c>
      <c r="AU44" s="53"/>
      <c r="AV44" s="5"/>
      <c r="AW44" s="76" t="s">
        <v>19</v>
      </c>
      <c r="AX44" s="72" t="s">
        <v>19</v>
      </c>
      <c r="AY44" s="49" t="s">
        <v>37</v>
      </c>
      <c r="AZ44" s="49" t="s">
        <v>38</v>
      </c>
      <c r="BA44" s="5"/>
      <c r="BB44" s="4" t="s">
        <v>19</v>
      </c>
      <c r="BC44" s="4" t="s">
        <v>37</v>
      </c>
      <c r="BD44" s="147" t="s">
        <v>38</v>
      </c>
    </row>
    <row r="45" spans="1:56" ht="15" customHeight="1" thickBot="1">
      <c r="B45" s="62"/>
      <c r="C45" s="63"/>
      <c r="D45" s="64" t="s">
        <v>10</v>
      </c>
      <c r="E45" s="111"/>
      <c r="F45" s="148"/>
      <c r="G45" s="148"/>
      <c r="H45" s="148"/>
      <c r="I45" s="148" t="s">
        <v>8</v>
      </c>
      <c r="J45" s="148"/>
      <c r="K45" s="148"/>
      <c r="L45" s="16"/>
      <c r="M45" s="104" t="s">
        <v>20</v>
      </c>
      <c r="N45" s="148" t="s">
        <v>11</v>
      </c>
      <c r="O45" s="16"/>
      <c r="P45" s="63" t="s">
        <v>10</v>
      </c>
      <c r="Q45" s="111"/>
      <c r="R45" s="63"/>
      <c r="S45" s="149"/>
      <c r="T45" s="63"/>
      <c r="U45" s="63"/>
      <c r="V45" s="63" t="s">
        <v>18</v>
      </c>
      <c r="W45" s="150" t="s">
        <v>22</v>
      </c>
      <c r="X45" s="111"/>
      <c r="Y45" s="151" t="s">
        <v>16</v>
      </c>
      <c r="Z45" s="151" t="s">
        <v>17</v>
      </c>
      <c r="AA45" s="152" t="s">
        <v>25</v>
      </c>
      <c r="AB45" s="79" t="s">
        <v>28</v>
      </c>
      <c r="AC45" s="153"/>
      <c r="AD45" s="111"/>
      <c r="AE45" s="154" t="s">
        <v>16</v>
      </c>
      <c r="AF45" s="155" t="s">
        <v>17</v>
      </c>
      <c r="AG45" s="80" t="s">
        <v>28</v>
      </c>
      <c r="AH45" s="81" t="s">
        <v>28</v>
      </c>
      <c r="AI45" s="156"/>
      <c r="AJ45" s="63" t="s">
        <v>34</v>
      </c>
      <c r="AK45" s="157" t="s">
        <v>34</v>
      </c>
      <c r="AL45" s="63" t="s">
        <v>34</v>
      </c>
      <c r="AM45" s="63" t="s">
        <v>34</v>
      </c>
      <c r="AN45" s="63" t="s">
        <v>34</v>
      </c>
      <c r="AO45" s="111"/>
      <c r="AP45" s="158" t="s">
        <v>70</v>
      </c>
      <c r="AQ45" s="159" t="s">
        <v>69</v>
      </c>
      <c r="AR45" s="160" t="s">
        <v>71</v>
      </c>
      <c r="AS45" s="161" t="s">
        <v>48</v>
      </c>
      <c r="AT45" s="159" t="s">
        <v>47</v>
      </c>
      <c r="AU45" s="160" t="s">
        <v>49</v>
      </c>
      <c r="AV45" s="111"/>
      <c r="AW45" s="162" t="s">
        <v>29</v>
      </c>
      <c r="AX45" s="150" t="s">
        <v>29</v>
      </c>
      <c r="AY45" s="63"/>
      <c r="AZ45" s="63"/>
      <c r="BA45" s="111"/>
      <c r="BB45" s="163">
        <v>1</v>
      </c>
      <c r="BC45" s="164">
        <v>0</v>
      </c>
      <c r="BD45" s="115" t="s">
        <v>41</v>
      </c>
    </row>
    <row r="46" spans="1:56" ht="16.5" thickBot="1">
      <c r="A46" s="688">
        <v>41534</v>
      </c>
      <c r="B46" s="17">
        <v>41540</v>
      </c>
      <c r="C46" s="15" t="s">
        <v>0</v>
      </c>
      <c r="D46" s="19">
        <v>8</v>
      </c>
      <c r="E46" s="6">
        <v>7</v>
      </c>
      <c r="F46" s="363">
        <v>0</v>
      </c>
      <c r="G46" s="19">
        <v>0</v>
      </c>
      <c r="H46" s="19">
        <v>3.17</v>
      </c>
      <c r="I46" s="19">
        <v>0</v>
      </c>
      <c r="J46" s="19">
        <v>0</v>
      </c>
      <c r="K46" s="19">
        <f>SUM(F46:J46)</f>
        <v>3.17</v>
      </c>
      <c r="L46" s="6"/>
      <c r="M46" s="363">
        <v>0</v>
      </c>
      <c r="N46" s="19">
        <v>2</v>
      </c>
      <c r="O46" s="6"/>
      <c r="P46" s="376">
        <f>D46-(M46+N46)</f>
        <v>6</v>
      </c>
      <c r="Q46" s="6"/>
      <c r="R46" s="375" t="s">
        <v>111</v>
      </c>
      <c r="S46" s="213">
        <v>0.121</v>
      </c>
      <c r="T46" s="213">
        <v>0.123</v>
      </c>
      <c r="U46" s="23">
        <f>S46+T46</f>
        <v>0.24399999999999999</v>
      </c>
      <c r="V46" s="223">
        <v>80</v>
      </c>
      <c r="W46" s="91">
        <f>P46*V46</f>
        <v>480</v>
      </c>
      <c r="X46" s="6"/>
      <c r="Y46" s="379">
        <v>176</v>
      </c>
      <c r="Z46" s="380">
        <v>176</v>
      </c>
      <c r="AA46" s="380">
        <v>0</v>
      </c>
      <c r="AB46" s="380">
        <v>0</v>
      </c>
      <c r="AC46" s="381">
        <v>176</v>
      </c>
      <c r="AD46" s="197">
        <v>350</v>
      </c>
      <c r="AE46" s="379">
        <v>12</v>
      </c>
      <c r="AF46" s="380">
        <v>12</v>
      </c>
      <c r="AG46" s="380">
        <v>0</v>
      </c>
      <c r="AH46" s="380">
        <v>12</v>
      </c>
      <c r="AI46" s="5"/>
      <c r="AJ46" s="57">
        <f>AC46*U46</f>
        <v>42.944000000000003</v>
      </c>
      <c r="AK46" s="171">
        <v>3</v>
      </c>
      <c r="AL46" s="19">
        <v>2</v>
      </c>
      <c r="AM46" s="19">
        <v>15</v>
      </c>
      <c r="AN46" s="91">
        <f>AK46+AM46</f>
        <v>18</v>
      </c>
      <c r="AO46" s="338" t="e">
        <f>#REF!</f>
        <v>#REF!</v>
      </c>
      <c r="AP46" s="11">
        <v>0</v>
      </c>
      <c r="AQ46" s="11">
        <v>10</v>
      </c>
      <c r="AR46" s="387">
        <f>100- ((AP46+AQ46)/(AC46*2))*100</f>
        <v>97.159090909090907</v>
      </c>
      <c r="AS46" s="388">
        <v>680</v>
      </c>
      <c r="AT46" s="172">
        <f>AJ46+AK46+AL46+AM46</f>
        <v>62.944000000000003</v>
      </c>
      <c r="AU46" s="172">
        <f>AS46-AT46</f>
        <v>617.05600000000004</v>
      </c>
      <c r="AV46" s="5"/>
      <c r="AW46" s="57">
        <f>(AC46/W46)*100</f>
        <v>36.666666666666664</v>
      </c>
      <c r="AX46" s="19" t="s">
        <v>59</v>
      </c>
      <c r="AY46" s="91">
        <f>(AK46/(AJ46+AK46))*100</f>
        <v>6.5296883162110397</v>
      </c>
      <c r="AZ46" s="19">
        <f>(AN46/AJ46)*100</f>
        <v>41.915052160953799</v>
      </c>
      <c r="BA46" s="6"/>
      <c r="BB46" s="363" t="s">
        <v>97</v>
      </c>
      <c r="BC46" s="19" t="s">
        <v>76</v>
      </c>
      <c r="BD46" s="19" t="s">
        <v>76</v>
      </c>
    </row>
    <row r="47" spans="1:56" ht="15.75">
      <c r="B47" s="374" t="s">
        <v>480</v>
      </c>
      <c r="C47" s="2"/>
      <c r="D47" s="2"/>
      <c r="E47" s="6"/>
      <c r="F47" s="375"/>
      <c r="G47" s="2"/>
      <c r="H47" s="2"/>
      <c r="I47" s="2"/>
      <c r="J47" s="2"/>
      <c r="K47" s="2"/>
      <c r="L47" s="6"/>
      <c r="M47" s="375"/>
      <c r="N47" s="2"/>
      <c r="O47" s="6"/>
      <c r="P47" s="520">
        <f>D46-M46-N46-K46</f>
        <v>2.83</v>
      </c>
      <c r="Q47" s="6"/>
      <c r="R47" s="375"/>
      <c r="S47" s="213"/>
      <c r="T47" s="213"/>
      <c r="U47" s="23"/>
      <c r="V47" s="223"/>
      <c r="W47" s="517">
        <f>(P46-K46)*V46</f>
        <v>226.4</v>
      </c>
      <c r="X47" s="289"/>
      <c r="Y47" s="382"/>
      <c r="Z47" s="383"/>
      <c r="AA47" s="383"/>
      <c r="AB47" s="383"/>
      <c r="AC47" s="384"/>
      <c r="AD47" s="122"/>
      <c r="AE47" s="382"/>
      <c r="AF47" s="383"/>
      <c r="AG47" s="383"/>
      <c r="AH47" s="383"/>
      <c r="AI47" s="20"/>
      <c r="AJ47" s="436"/>
      <c r="AK47" s="386"/>
      <c r="AL47" s="378"/>
      <c r="AM47" s="378"/>
      <c r="AN47" s="378"/>
      <c r="AO47" s="289"/>
      <c r="AP47" s="347"/>
      <c r="AQ47" s="347"/>
      <c r="AR47" s="373"/>
      <c r="AS47" s="389"/>
      <c r="AT47" s="386"/>
      <c r="AU47" s="386"/>
      <c r="AV47" s="20"/>
      <c r="AW47" s="518">
        <f>((AC46+AC47)/W47)*100</f>
        <v>77.738515901060069</v>
      </c>
      <c r="AX47" s="378"/>
      <c r="AY47" s="378"/>
      <c r="AZ47" s="378"/>
      <c r="BA47" s="289"/>
      <c r="BB47" s="375"/>
      <c r="BC47" s="2"/>
      <c r="BD47" s="2"/>
    </row>
    <row r="48" spans="1:56" ht="15.75" thickBot="1"/>
    <row r="49" spans="1:56" ht="16.5" thickBot="1">
      <c r="A49" s="688">
        <v>41534</v>
      </c>
      <c r="B49" s="17">
        <v>41541</v>
      </c>
      <c r="C49" s="15" t="s">
        <v>0</v>
      </c>
      <c r="D49" s="19">
        <v>8</v>
      </c>
      <c r="E49" s="6">
        <v>7</v>
      </c>
      <c r="F49" s="363">
        <v>0</v>
      </c>
      <c r="G49" s="19">
        <v>0</v>
      </c>
      <c r="H49" s="19">
        <v>0</v>
      </c>
      <c r="I49" s="19">
        <v>0</v>
      </c>
      <c r="J49" s="19">
        <v>0</v>
      </c>
      <c r="K49" s="19">
        <f>SUM(F49:J49)</f>
        <v>0</v>
      </c>
      <c r="L49" s="6"/>
      <c r="M49" s="363">
        <v>0</v>
      </c>
      <c r="N49" s="19">
        <v>2</v>
      </c>
      <c r="O49" s="6"/>
      <c r="P49" s="376">
        <f>D49-(M49+N49)</f>
        <v>6</v>
      </c>
      <c r="Q49" s="6"/>
      <c r="R49" s="375" t="s">
        <v>111</v>
      </c>
      <c r="S49" s="213">
        <v>0.121</v>
      </c>
      <c r="T49" s="213">
        <v>0.123</v>
      </c>
      <c r="U49" s="23">
        <f>S49+T49</f>
        <v>0.24399999999999999</v>
      </c>
      <c r="V49" s="223">
        <v>80</v>
      </c>
      <c r="W49" s="91">
        <f>P49*V49</f>
        <v>480</v>
      </c>
      <c r="X49" s="6"/>
      <c r="Y49" s="379">
        <v>506</v>
      </c>
      <c r="Z49" s="380">
        <v>506</v>
      </c>
      <c r="AA49" s="380">
        <v>0</v>
      </c>
      <c r="AB49" s="380">
        <v>0</v>
      </c>
      <c r="AC49" s="381">
        <v>506</v>
      </c>
      <c r="AD49" s="197">
        <v>350</v>
      </c>
      <c r="AE49" s="379">
        <v>12</v>
      </c>
      <c r="AF49" s="380">
        <v>12</v>
      </c>
      <c r="AG49" s="380">
        <v>0</v>
      </c>
      <c r="AH49" s="380">
        <v>12</v>
      </c>
      <c r="AI49" s="5"/>
      <c r="AJ49" s="57">
        <f>AC49*U49</f>
        <v>123.464</v>
      </c>
      <c r="AK49" s="171">
        <v>3</v>
      </c>
      <c r="AL49" s="19">
        <v>7</v>
      </c>
      <c r="AM49" s="19">
        <v>0</v>
      </c>
      <c r="AN49" s="91">
        <f>AK49+AM49</f>
        <v>3</v>
      </c>
      <c r="AO49" s="338" t="e">
        <f>#REF!</f>
        <v>#REF!</v>
      </c>
      <c r="AP49" s="11">
        <v>0</v>
      </c>
      <c r="AQ49" s="11">
        <v>10</v>
      </c>
      <c r="AR49" s="387">
        <f>100- ((AP49+AQ49)/(AC49*2))*100</f>
        <v>99.011857707509876</v>
      </c>
      <c r="AS49" s="388">
        <f>AU46</f>
        <v>617.05600000000004</v>
      </c>
      <c r="AT49" s="172">
        <f>AJ49+AK49+AL49+AM49</f>
        <v>133.464</v>
      </c>
      <c r="AU49" s="172">
        <f>AS49-AT49</f>
        <v>483.59200000000004</v>
      </c>
      <c r="AV49" s="5"/>
      <c r="AW49" s="57">
        <f>(AC49/W49)*100</f>
        <v>105.41666666666667</v>
      </c>
      <c r="AX49" s="19" t="s">
        <v>59</v>
      </c>
      <c r="AY49" s="91">
        <f>(AK49/(AJ49+AK49))*100</f>
        <v>2.3722165991902835</v>
      </c>
      <c r="AZ49" s="19">
        <f>(AN49/AJ49)*100</f>
        <v>2.4298580962871767</v>
      </c>
      <c r="BA49" s="6"/>
      <c r="BB49" s="363" t="s">
        <v>97</v>
      </c>
      <c r="BC49" s="19" t="s">
        <v>76</v>
      </c>
      <c r="BD49" s="19" t="s">
        <v>76</v>
      </c>
    </row>
    <row r="50" spans="1:56" ht="15.75">
      <c r="B50" s="374" t="s">
        <v>480</v>
      </c>
      <c r="C50" s="2"/>
      <c r="D50" s="2"/>
      <c r="E50" s="6"/>
      <c r="F50" s="375"/>
      <c r="G50" s="2"/>
      <c r="H50" s="2"/>
      <c r="I50" s="2"/>
      <c r="J50" s="2"/>
      <c r="K50" s="2"/>
      <c r="L50" s="6"/>
      <c r="M50" s="375"/>
      <c r="N50" s="2"/>
      <c r="O50" s="6"/>
      <c r="P50" s="520">
        <f>D49-M49-N49-K49</f>
        <v>6</v>
      </c>
      <c r="Q50" s="6"/>
      <c r="R50" s="375"/>
      <c r="S50" s="213"/>
      <c r="T50" s="213"/>
      <c r="U50" s="23"/>
      <c r="V50" s="223"/>
      <c r="W50" s="517">
        <f>(P49-K49)*V49</f>
        <v>480</v>
      </c>
      <c r="X50" s="289"/>
      <c r="Y50" s="382"/>
      <c r="Z50" s="383"/>
      <c r="AA50" s="383"/>
      <c r="AB50" s="383"/>
      <c r="AC50" s="384"/>
      <c r="AD50" s="122"/>
      <c r="AE50" s="382"/>
      <c r="AF50" s="383"/>
      <c r="AG50" s="383"/>
      <c r="AH50" s="383"/>
      <c r="AI50" s="20"/>
      <c r="AJ50" s="436"/>
      <c r="AK50" s="386"/>
      <c r="AL50" s="378"/>
      <c r="AM50" s="378"/>
      <c r="AN50" s="378"/>
      <c r="AO50" s="289"/>
      <c r="AP50" s="347"/>
      <c r="AQ50" s="347"/>
      <c r="AR50" s="373"/>
      <c r="AS50" s="389"/>
      <c r="AT50" s="386"/>
      <c r="AU50" s="386"/>
      <c r="AV50" s="20"/>
      <c r="AW50" s="518">
        <f>((AC49+AC50)/W50)*100</f>
        <v>105.41666666666667</v>
      </c>
      <c r="AX50" s="378"/>
      <c r="AY50" s="378"/>
      <c r="AZ50" s="378"/>
      <c r="BA50" s="289"/>
      <c r="BB50" s="375"/>
      <c r="BC50" s="2"/>
      <c r="BD50" s="2"/>
    </row>
    <row r="51" spans="1:56" ht="15.75" thickBot="1"/>
    <row r="52" spans="1:56">
      <c r="B52" s="57" t="s">
        <v>42</v>
      </c>
      <c r="C52" s="58" t="s">
        <v>2</v>
      </c>
      <c r="D52" s="59" t="s">
        <v>2</v>
      </c>
      <c r="E52" s="136"/>
      <c r="F52" s="718" t="s">
        <v>14</v>
      </c>
      <c r="G52" s="719"/>
      <c r="H52" s="719"/>
      <c r="I52" s="719"/>
      <c r="J52" s="719"/>
      <c r="K52" s="720"/>
      <c r="L52" s="19"/>
      <c r="M52" s="721" t="s">
        <v>43</v>
      </c>
      <c r="N52" s="722"/>
      <c r="O52" s="19"/>
      <c r="P52" s="91" t="s">
        <v>12</v>
      </c>
      <c r="Q52" s="136"/>
      <c r="R52" s="91" t="s">
        <v>24</v>
      </c>
      <c r="S52" s="718" t="s">
        <v>44</v>
      </c>
      <c r="T52" s="719"/>
      <c r="U52" s="720"/>
      <c r="V52" s="91" t="s">
        <v>39</v>
      </c>
      <c r="W52" s="137" t="s">
        <v>19</v>
      </c>
      <c r="X52" s="136" t="s">
        <v>10</v>
      </c>
      <c r="Y52" s="723" t="s">
        <v>15</v>
      </c>
      <c r="Z52" s="724"/>
      <c r="AA52" s="724"/>
      <c r="AB52" s="724"/>
      <c r="AC52" s="138" t="s">
        <v>19</v>
      </c>
      <c r="AD52" s="139"/>
      <c r="AE52" s="725" t="s">
        <v>55</v>
      </c>
      <c r="AF52" s="726"/>
      <c r="AG52" s="726"/>
      <c r="AH52" s="140" t="s">
        <v>57</v>
      </c>
      <c r="AI52" s="136"/>
      <c r="AJ52" s="141" t="s">
        <v>51</v>
      </c>
      <c r="AK52" s="142"/>
      <c r="AL52" s="143"/>
      <c r="AM52" s="144"/>
      <c r="AN52" s="91" t="s">
        <v>13</v>
      </c>
      <c r="AO52" s="136"/>
      <c r="AP52" s="743" t="s">
        <v>68</v>
      </c>
      <c r="AQ52" s="744"/>
      <c r="AR52" s="745"/>
      <c r="AS52" s="743" t="s">
        <v>52</v>
      </c>
      <c r="AT52" s="744"/>
      <c r="AU52" s="745"/>
      <c r="AV52" s="136"/>
      <c r="AW52" s="145" t="s">
        <v>32</v>
      </c>
      <c r="AX52" s="137" t="s">
        <v>32</v>
      </c>
      <c r="AY52" s="91" t="s">
        <v>29</v>
      </c>
      <c r="AZ52" s="91" t="s">
        <v>29</v>
      </c>
      <c r="BA52" s="136"/>
      <c r="BB52" s="19" t="s">
        <v>32</v>
      </c>
      <c r="BC52" s="19" t="s">
        <v>10</v>
      </c>
      <c r="BD52" s="146" t="s">
        <v>10</v>
      </c>
    </row>
    <row r="53" spans="1:56" ht="15.75" thickBot="1">
      <c r="B53" s="60" t="s">
        <v>10</v>
      </c>
      <c r="C53" s="49" t="s">
        <v>10</v>
      </c>
      <c r="D53" s="61" t="s">
        <v>12</v>
      </c>
      <c r="E53" s="5"/>
      <c r="F53" s="65" t="s">
        <v>4</v>
      </c>
      <c r="G53" s="65" t="s">
        <v>5</v>
      </c>
      <c r="H53" s="65" t="s">
        <v>6</v>
      </c>
      <c r="I53" s="65" t="s">
        <v>7</v>
      </c>
      <c r="J53" s="65" t="s">
        <v>9</v>
      </c>
      <c r="K53" s="65" t="s">
        <v>13</v>
      </c>
      <c r="L53" s="4"/>
      <c r="M53" s="67" t="s">
        <v>12</v>
      </c>
      <c r="N53" s="68" t="s">
        <v>46</v>
      </c>
      <c r="O53" s="3"/>
      <c r="P53" s="49" t="s">
        <v>3</v>
      </c>
      <c r="Q53" s="5"/>
      <c r="R53" s="49" t="s">
        <v>23</v>
      </c>
      <c r="S53" s="53" t="s">
        <v>16</v>
      </c>
      <c r="T53" s="49" t="s">
        <v>17</v>
      </c>
      <c r="U53" s="49" t="s">
        <v>45</v>
      </c>
      <c r="V53" s="49" t="s">
        <v>63</v>
      </c>
      <c r="W53" s="72" t="s">
        <v>21</v>
      </c>
      <c r="X53" s="5" t="s">
        <v>10</v>
      </c>
      <c r="Y53" s="713" t="s">
        <v>26</v>
      </c>
      <c r="Z53" s="714"/>
      <c r="AA53" s="714"/>
      <c r="AB53" s="715"/>
      <c r="AC53" s="39" t="s">
        <v>13</v>
      </c>
      <c r="AD53" s="8"/>
      <c r="AE53" s="716" t="s">
        <v>56</v>
      </c>
      <c r="AF53" s="717"/>
      <c r="AG53" s="717"/>
      <c r="AH53" s="82" t="s">
        <v>58</v>
      </c>
      <c r="AI53" s="5"/>
      <c r="AJ53" s="48" t="s">
        <v>33</v>
      </c>
      <c r="AK53" s="85" t="s">
        <v>27</v>
      </c>
      <c r="AL53" s="48" t="s">
        <v>35</v>
      </c>
      <c r="AM53" s="48" t="s">
        <v>36</v>
      </c>
      <c r="AN53" s="49" t="s">
        <v>40</v>
      </c>
      <c r="AO53" s="20"/>
      <c r="AP53" s="51"/>
      <c r="AQ53" s="52"/>
      <c r="AR53" s="53"/>
      <c r="AS53" s="51" t="s">
        <v>50</v>
      </c>
      <c r="AT53" s="336" t="s">
        <v>485</v>
      </c>
      <c r="AU53" s="53"/>
      <c r="AV53" s="5"/>
      <c r="AW53" s="76" t="s">
        <v>19</v>
      </c>
      <c r="AX53" s="72" t="s">
        <v>19</v>
      </c>
      <c r="AY53" s="49" t="s">
        <v>37</v>
      </c>
      <c r="AZ53" s="49" t="s">
        <v>38</v>
      </c>
      <c r="BA53" s="5"/>
      <c r="BB53" s="4" t="s">
        <v>19</v>
      </c>
      <c r="BC53" s="4" t="s">
        <v>37</v>
      </c>
      <c r="BD53" s="147" t="s">
        <v>38</v>
      </c>
    </row>
    <row r="54" spans="1:56" ht="15" customHeight="1" thickBot="1">
      <c r="B54" s="62"/>
      <c r="C54" s="63"/>
      <c r="D54" s="64" t="s">
        <v>10</v>
      </c>
      <c r="E54" s="111"/>
      <c r="F54" s="148"/>
      <c r="G54" s="148"/>
      <c r="H54" s="148"/>
      <c r="I54" s="148" t="s">
        <v>8</v>
      </c>
      <c r="J54" s="148"/>
      <c r="K54" s="148"/>
      <c r="L54" s="16"/>
      <c r="M54" s="104" t="s">
        <v>20</v>
      </c>
      <c r="N54" s="148" t="s">
        <v>11</v>
      </c>
      <c r="O54" s="16"/>
      <c r="P54" s="63" t="s">
        <v>10</v>
      </c>
      <c r="Q54" s="111"/>
      <c r="R54" s="63"/>
      <c r="S54" s="149"/>
      <c r="T54" s="63"/>
      <c r="U54" s="63"/>
      <c r="V54" s="63" t="s">
        <v>18</v>
      </c>
      <c r="W54" s="150" t="s">
        <v>22</v>
      </c>
      <c r="X54" s="111"/>
      <c r="Y54" s="151" t="s">
        <v>16</v>
      </c>
      <c r="Z54" s="151" t="s">
        <v>17</v>
      </c>
      <c r="AA54" s="152" t="s">
        <v>25</v>
      </c>
      <c r="AB54" s="79" t="s">
        <v>28</v>
      </c>
      <c r="AC54" s="153"/>
      <c r="AD54" s="111"/>
      <c r="AE54" s="154" t="s">
        <v>16</v>
      </c>
      <c r="AF54" s="155" t="s">
        <v>17</v>
      </c>
      <c r="AG54" s="80" t="s">
        <v>28</v>
      </c>
      <c r="AH54" s="81" t="s">
        <v>28</v>
      </c>
      <c r="AI54" s="156"/>
      <c r="AJ54" s="63" t="s">
        <v>34</v>
      </c>
      <c r="AK54" s="157" t="s">
        <v>34</v>
      </c>
      <c r="AL54" s="63" t="s">
        <v>34</v>
      </c>
      <c r="AM54" s="63" t="s">
        <v>34</v>
      </c>
      <c r="AN54" s="63" t="s">
        <v>34</v>
      </c>
      <c r="AO54" s="111"/>
      <c r="AP54" s="158" t="s">
        <v>70</v>
      </c>
      <c r="AQ54" s="159" t="s">
        <v>69</v>
      </c>
      <c r="AR54" s="160" t="s">
        <v>71</v>
      </c>
      <c r="AS54" s="161" t="s">
        <v>48</v>
      </c>
      <c r="AT54" s="159" t="s">
        <v>47</v>
      </c>
      <c r="AU54" s="160" t="s">
        <v>49</v>
      </c>
      <c r="AV54" s="111"/>
      <c r="AW54" s="162" t="s">
        <v>29</v>
      </c>
      <c r="AX54" s="150" t="s">
        <v>29</v>
      </c>
      <c r="AY54" s="63"/>
      <c r="AZ54" s="63"/>
      <c r="BA54" s="111"/>
      <c r="BB54" s="163">
        <v>1</v>
      </c>
      <c r="BC54" s="164">
        <v>0</v>
      </c>
      <c r="BD54" s="115" t="s">
        <v>41</v>
      </c>
    </row>
    <row r="55" spans="1:56" ht="16.5" thickBot="1">
      <c r="B55" s="17">
        <v>41542</v>
      </c>
      <c r="C55" s="15" t="s">
        <v>0</v>
      </c>
      <c r="D55" s="19">
        <v>8</v>
      </c>
      <c r="E55" s="6"/>
      <c r="F55" s="363">
        <v>0</v>
      </c>
      <c r="G55" s="19">
        <v>1</v>
      </c>
      <c r="H55" s="19">
        <v>0</v>
      </c>
      <c r="I55" s="19">
        <v>0</v>
      </c>
      <c r="J55" s="19">
        <v>0</v>
      </c>
      <c r="K55" s="19">
        <f>SUM(F55:J55)</f>
        <v>1</v>
      </c>
      <c r="L55" s="6"/>
      <c r="M55" s="363">
        <v>0</v>
      </c>
      <c r="N55" s="19">
        <v>2.5</v>
      </c>
      <c r="O55" s="6"/>
      <c r="P55" s="376">
        <f>D55-(M55+N55)</f>
        <v>5.5</v>
      </c>
      <c r="Q55" s="6"/>
      <c r="R55" s="375" t="s">
        <v>204</v>
      </c>
      <c r="S55" s="213">
        <v>0.36499999999999999</v>
      </c>
      <c r="T55" s="213">
        <v>0.36499999999999999</v>
      </c>
      <c r="U55" s="23">
        <f>S55+T55</f>
        <v>0.73</v>
      </c>
      <c r="V55" s="223">
        <v>60</v>
      </c>
      <c r="W55" s="91">
        <f>P55*V55</f>
        <v>330</v>
      </c>
      <c r="X55" s="6"/>
      <c r="Y55" s="379">
        <v>178</v>
      </c>
      <c r="Z55" s="380">
        <v>178</v>
      </c>
      <c r="AA55" s="380">
        <v>0</v>
      </c>
      <c r="AB55" s="380">
        <v>0</v>
      </c>
      <c r="AC55" s="381">
        <v>178</v>
      </c>
      <c r="AD55" s="197">
        <v>350</v>
      </c>
      <c r="AE55" s="379">
        <v>9</v>
      </c>
      <c r="AF55" s="380">
        <v>10</v>
      </c>
      <c r="AG55" s="380">
        <v>0</v>
      </c>
      <c r="AH55" s="380">
        <v>9</v>
      </c>
      <c r="AI55" s="5"/>
      <c r="AJ55" s="57">
        <f>AC55*U55</f>
        <v>129.94</v>
      </c>
      <c r="AK55" s="171">
        <v>7</v>
      </c>
      <c r="AL55" s="19">
        <v>4</v>
      </c>
      <c r="AM55" s="19">
        <v>10</v>
      </c>
      <c r="AN55" s="91">
        <f>AK55+AM55</f>
        <v>17</v>
      </c>
      <c r="AO55" s="338" t="e">
        <f>#REF!</f>
        <v>#REF!</v>
      </c>
      <c r="AP55" s="11">
        <v>0</v>
      </c>
      <c r="AQ55" s="11">
        <v>10</v>
      </c>
      <c r="AR55" s="387">
        <f>100- ((AP55+AQ55)/(AC55*2))*100</f>
        <v>97.19101123595506</v>
      </c>
      <c r="AS55" s="388">
        <v>402.97</v>
      </c>
      <c r="AT55" s="172">
        <f>AJ55+AK55+AL55+AM55</f>
        <v>150.94</v>
      </c>
      <c r="AU55" s="172">
        <f>AS55-AT55</f>
        <v>252.03000000000003</v>
      </c>
      <c r="AV55" s="5"/>
      <c r="AW55" s="57">
        <f>(AC55/W55)*100</f>
        <v>53.939393939393945</v>
      </c>
      <c r="AX55" s="19" t="s">
        <v>59</v>
      </c>
      <c r="AY55" s="91">
        <f>(AK55/(AJ55+AK55))*100</f>
        <v>5.1117277639842262</v>
      </c>
      <c r="AZ55" s="19">
        <f>(AN55/AJ55)*100</f>
        <v>13.082961366784671</v>
      </c>
      <c r="BA55" s="6"/>
      <c r="BB55" s="363" t="s">
        <v>76</v>
      </c>
      <c r="BC55" s="19" t="s">
        <v>76</v>
      </c>
      <c r="BD55" s="19" t="s">
        <v>76</v>
      </c>
    </row>
    <row r="56" spans="1:56" ht="15.75">
      <c r="B56" s="374" t="s">
        <v>480</v>
      </c>
      <c r="C56" s="2"/>
      <c r="D56" s="2"/>
      <c r="E56" s="6"/>
      <c r="F56" s="375"/>
      <c r="G56" s="2"/>
      <c r="H56" s="2"/>
      <c r="I56" s="2"/>
      <c r="J56" s="2"/>
      <c r="K56" s="2"/>
      <c r="L56" s="6"/>
      <c r="M56" s="375"/>
      <c r="N56" s="2"/>
      <c r="O56" s="6"/>
      <c r="P56" s="520">
        <f>D55-M55-N55-K55</f>
        <v>4.5</v>
      </c>
      <c r="Q56" s="6"/>
      <c r="R56" s="375"/>
      <c r="S56" s="213"/>
      <c r="T56" s="213"/>
      <c r="U56" s="23"/>
      <c r="V56" s="223"/>
      <c r="W56" s="517">
        <f>(P55-K55)*V55</f>
        <v>270</v>
      </c>
      <c r="X56" s="289"/>
      <c r="Y56" s="382"/>
      <c r="Z56" s="383"/>
      <c r="AA56" s="383"/>
      <c r="AB56" s="383"/>
      <c r="AC56" s="384"/>
      <c r="AD56" s="122"/>
      <c r="AE56" s="382"/>
      <c r="AF56" s="383"/>
      <c r="AG56" s="383"/>
      <c r="AH56" s="383"/>
      <c r="AI56" s="20"/>
      <c r="AJ56" s="436"/>
      <c r="AK56" s="386"/>
      <c r="AL56" s="378"/>
      <c r="AM56" s="378"/>
      <c r="AN56" s="378"/>
      <c r="AO56" s="289"/>
      <c r="AP56" s="347"/>
      <c r="AQ56" s="347"/>
      <c r="AR56" s="373"/>
      <c r="AS56" s="389"/>
      <c r="AT56" s="386"/>
      <c r="AU56" s="386"/>
      <c r="AV56" s="20"/>
      <c r="AW56" s="518">
        <f>((AC55+AC56)/W56)*100</f>
        <v>65.925925925925924</v>
      </c>
      <c r="AX56" s="378"/>
      <c r="AY56" s="378"/>
      <c r="AZ56" s="378"/>
      <c r="BA56" s="289"/>
      <c r="BB56" s="375"/>
      <c r="BC56" s="2"/>
      <c r="BD56" s="2"/>
    </row>
    <row r="57" spans="1:56" ht="15.75" thickBot="1"/>
    <row r="58" spans="1:56">
      <c r="B58" s="57" t="s">
        <v>42</v>
      </c>
      <c r="C58" s="58" t="s">
        <v>2</v>
      </c>
      <c r="D58" s="59" t="s">
        <v>2</v>
      </c>
      <c r="E58" s="136"/>
      <c r="F58" s="718" t="s">
        <v>14</v>
      </c>
      <c r="G58" s="719"/>
      <c r="H58" s="719"/>
      <c r="I58" s="719"/>
      <c r="J58" s="719"/>
      <c r="K58" s="720"/>
      <c r="L58" s="19"/>
      <c r="M58" s="721" t="s">
        <v>43</v>
      </c>
      <c r="N58" s="722"/>
      <c r="O58" s="19"/>
      <c r="P58" s="91" t="s">
        <v>12</v>
      </c>
      <c r="Q58" s="136"/>
      <c r="R58" s="91" t="s">
        <v>24</v>
      </c>
      <c r="S58" s="718" t="s">
        <v>44</v>
      </c>
      <c r="T58" s="719"/>
      <c r="U58" s="720"/>
      <c r="V58" s="91" t="s">
        <v>39</v>
      </c>
      <c r="W58" s="137" t="s">
        <v>19</v>
      </c>
      <c r="X58" s="136" t="s">
        <v>10</v>
      </c>
      <c r="Y58" s="723" t="s">
        <v>15</v>
      </c>
      <c r="Z58" s="724"/>
      <c r="AA58" s="724"/>
      <c r="AB58" s="724"/>
      <c r="AC58" s="138" t="s">
        <v>19</v>
      </c>
      <c r="AD58" s="139"/>
      <c r="AE58" s="725" t="s">
        <v>55</v>
      </c>
      <c r="AF58" s="726"/>
      <c r="AG58" s="726"/>
      <c r="AH58" s="140" t="s">
        <v>57</v>
      </c>
      <c r="AI58" s="136"/>
      <c r="AJ58" s="141" t="s">
        <v>51</v>
      </c>
      <c r="AK58" s="142"/>
      <c r="AL58" s="143"/>
      <c r="AM58" s="144"/>
      <c r="AN58" s="91" t="s">
        <v>13</v>
      </c>
      <c r="AO58" s="136"/>
      <c r="AP58" s="743" t="s">
        <v>68</v>
      </c>
      <c r="AQ58" s="744"/>
      <c r="AR58" s="745"/>
      <c r="AS58" s="743" t="s">
        <v>52</v>
      </c>
      <c r="AT58" s="744"/>
      <c r="AU58" s="745"/>
      <c r="AV58" s="136"/>
      <c r="AW58" s="145" t="s">
        <v>32</v>
      </c>
      <c r="AX58" s="137" t="s">
        <v>32</v>
      </c>
      <c r="AY58" s="91" t="s">
        <v>29</v>
      </c>
      <c r="AZ58" s="91" t="s">
        <v>29</v>
      </c>
      <c r="BA58" s="136"/>
      <c r="BB58" s="19" t="s">
        <v>32</v>
      </c>
      <c r="BC58" s="19" t="s">
        <v>10</v>
      </c>
      <c r="BD58" s="146" t="s">
        <v>10</v>
      </c>
    </row>
    <row r="59" spans="1:56" ht="15.75" thickBot="1">
      <c r="B59" s="60" t="s">
        <v>10</v>
      </c>
      <c r="C59" s="49" t="s">
        <v>10</v>
      </c>
      <c r="D59" s="61" t="s">
        <v>12</v>
      </c>
      <c r="E59" s="5"/>
      <c r="F59" s="65" t="s">
        <v>4</v>
      </c>
      <c r="G59" s="65" t="s">
        <v>5</v>
      </c>
      <c r="H59" s="65" t="s">
        <v>6</v>
      </c>
      <c r="I59" s="65" t="s">
        <v>7</v>
      </c>
      <c r="J59" s="65" t="s">
        <v>9</v>
      </c>
      <c r="K59" s="65" t="s">
        <v>13</v>
      </c>
      <c r="L59" s="4"/>
      <c r="M59" s="67" t="s">
        <v>12</v>
      </c>
      <c r="N59" s="68" t="s">
        <v>46</v>
      </c>
      <c r="O59" s="3"/>
      <c r="P59" s="49" t="s">
        <v>3</v>
      </c>
      <c r="Q59" s="5"/>
      <c r="R59" s="49" t="s">
        <v>23</v>
      </c>
      <c r="S59" s="53" t="s">
        <v>16</v>
      </c>
      <c r="T59" s="49" t="s">
        <v>17</v>
      </c>
      <c r="U59" s="49" t="s">
        <v>45</v>
      </c>
      <c r="V59" s="49" t="s">
        <v>63</v>
      </c>
      <c r="W59" s="72" t="s">
        <v>21</v>
      </c>
      <c r="X59" s="5" t="s">
        <v>10</v>
      </c>
      <c r="Y59" s="713" t="s">
        <v>26</v>
      </c>
      <c r="Z59" s="714"/>
      <c r="AA59" s="714"/>
      <c r="AB59" s="715"/>
      <c r="AC59" s="39" t="s">
        <v>13</v>
      </c>
      <c r="AD59" s="8"/>
      <c r="AE59" s="716" t="s">
        <v>56</v>
      </c>
      <c r="AF59" s="717"/>
      <c r="AG59" s="717"/>
      <c r="AH59" s="82" t="s">
        <v>58</v>
      </c>
      <c r="AI59" s="5"/>
      <c r="AJ59" s="48" t="s">
        <v>33</v>
      </c>
      <c r="AK59" s="85" t="s">
        <v>27</v>
      </c>
      <c r="AL59" s="48" t="s">
        <v>35</v>
      </c>
      <c r="AM59" s="48" t="s">
        <v>36</v>
      </c>
      <c r="AN59" s="49" t="s">
        <v>40</v>
      </c>
      <c r="AO59" s="20"/>
      <c r="AP59" s="51"/>
      <c r="AQ59" s="52"/>
      <c r="AR59" s="53"/>
      <c r="AS59" s="51" t="s">
        <v>50</v>
      </c>
      <c r="AT59" s="336" t="s">
        <v>483</v>
      </c>
      <c r="AU59" s="53"/>
      <c r="AV59" s="5"/>
      <c r="AW59" s="76" t="s">
        <v>19</v>
      </c>
      <c r="AX59" s="72" t="s">
        <v>19</v>
      </c>
      <c r="AY59" s="49" t="s">
        <v>37</v>
      </c>
      <c r="AZ59" s="49" t="s">
        <v>38</v>
      </c>
      <c r="BA59" s="5"/>
      <c r="BB59" s="4" t="s">
        <v>19</v>
      </c>
      <c r="BC59" s="4" t="s">
        <v>37</v>
      </c>
      <c r="BD59" s="147" t="s">
        <v>38</v>
      </c>
    </row>
    <row r="60" spans="1:56" ht="15" customHeight="1" thickBot="1">
      <c r="B60" s="62"/>
      <c r="C60" s="63"/>
      <c r="D60" s="64" t="s">
        <v>10</v>
      </c>
      <c r="E60" s="111"/>
      <c r="F60" s="148"/>
      <c r="G60" s="148"/>
      <c r="H60" s="148"/>
      <c r="I60" s="148" t="s">
        <v>8</v>
      </c>
      <c r="J60" s="148"/>
      <c r="K60" s="148"/>
      <c r="L60" s="16"/>
      <c r="M60" s="104" t="s">
        <v>20</v>
      </c>
      <c r="N60" s="148" t="s">
        <v>11</v>
      </c>
      <c r="O60" s="16"/>
      <c r="P60" s="63" t="s">
        <v>10</v>
      </c>
      <c r="Q60" s="111"/>
      <c r="R60" s="63"/>
      <c r="S60" s="149"/>
      <c r="T60" s="63"/>
      <c r="U60" s="63"/>
      <c r="V60" s="63" t="s">
        <v>18</v>
      </c>
      <c r="W60" s="150" t="s">
        <v>22</v>
      </c>
      <c r="X60" s="111"/>
      <c r="Y60" s="151" t="s">
        <v>16</v>
      </c>
      <c r="Z60" s="151" t="s">
        <v>17</v>
      </c>
      <c r="AA60" s="152" t="s">
        <v>25</v>
      </c>
      <c r="AB60" s="79" t="s">
        <v>28</v>
      </c>
      <c r="AC60" s="153"/>
      <c r="AD60" s="111"/>
      <c r="AE60" s="154" t="s">
        <v>16</v>
      </c>
      <c r="AF60" s="155" t="s">
        <v>17</v>
      </c>
      <c r="AG60" s="80" t="s">
        <v>28</v>
      </c>
      <c r="AH60" s="81" t="s">
        <v>28</v>
      </c>
      <c r="AI60" s="156"/>
      <c r="AJ60" s="63" t="s">
        <v>34</v>
      </c>
      <c r="AK60" s="157" t="s">
        <v>34</v>
      </c>
      <c r="AL60" s="63" t="s">
        <v>34</v>
      </c>
      <c r="AM60" s="63" t="s">
        <v>34</v>
      </c>
      <c r="AN60" s="63" t="s">
        <v>34</v>
      </c>
      <c r="AO60" s="111"/>
      <c r="AP60" s="158" t="s">
        <v>70</v>
      </c>
      <c r="AQ60" s="159" t="s">
        <v>69</v>
      </c>
      <c r="AR60" s="160" t="s">
        <v>71</v>
      </c>
      <c r="AS60" s="161" t="s">
        <v>48</v>
      </c>
      <c r="AT60" s="159" t="s">
        <v>47</v>
      </c>
      <c r="AU60" s="160" t="s">
        <v>49</v>
      </c>
      <c r="AV60" s="111"/>
      <c r="AW60" s="162" t="s">
        <v>29</v>
      </c>
      <c r="AX60" s="150" t="s">
        <v>29</v>
      </c>
      <c r="AY60" s="63"/>
      <c r="AZ60" s="63"/>
      <c r="BA60" s="111"/>
      <c r="BB60" s="163">
        <v>1</v>
      </c>
      <c r="BC60" s="164">
        <v>0</v>
      </c>
      <c r="BD60" s="115" t="s">
        <v>41</v>
      </c>
    </row>
    <row r="61" spans="1:56" ht="16.5" thickBot="1">
      <c r="B61" s="17">
        <v>41543</v>
      </c>
      <c r="C61" s="15" t="s">
        <v>0</v>
      </c>
      <c r="D61" s="19">
        <v>8</v>
      </c>
      <c r="E61" s="6"/>
      <c r="F61" s="363">
        <v>0</v>
      </c>
      <c r="G61" s="19">
        <v>0</v>
      </c>
      <c r="H61" s="19">
        <v>0</v>
      </c>
      <c r="I61" s="19">
        <v>0</v>
      </c>
      <c r="J61" s="19">
        <v>0</v>
      </c>
      <c r="K61" s="19">
        <f>SUM(F61:J61)</f>
        <v>0</v>
      </c>
      <c r="L61" s="6"/>
      <c r="M61" s="363">
        <v>0</v>
      </c>
      <c r="N61" s="19">
        <v>2.5</v>
      </c>
      <c r="O61" s="6"/>
      <c r="P61" s="376">
        <f>D61-(M61+N61)</f>
        <v>5.5</v>
      </c>
      <c r="Q61" s="6"/>
      <c r="R61" s="375" t="s">
        <v>85</v>
      </c>
      <c r="S61" s="213">
        <v>0.185</v>
      </c>
      <c r="T61" s="213">
        <v>0.185</v>
      </c>
      <c r="U61" s="23">
        <f>S61+T61</f>
        <v>0.37</v>
      </c>
      <c r="V61" s="223">
        <v>90</v>
      </c>
      <c r="W61" s="91">
        <f>P61*V61</f>
        <v>495</v>
      </c>
      <c r="X61" s="6"/>
      <c r="Y61" s="379">
        <v>486</v>
      </c>
      <c r="Z61" s="380">
        <v>486</v>
      </c>
      <c r="AA61" s="380">
        <v>0</v>
      </c>
      <c r="AB61" s="380">
        <v>0</v>
      </c>
      <c r="AC61" s="381">
        <v>486</v>
      </c>
      <c r="AD61" s="197"/>
      <c r="AE61" s="379">
        <v>6</v>
      </c>
      <c r="AF61" s="380">
        <v>6</v>
      </c>
      <c r="AG61" s="380">
        <v>0</v>
      </c>
      <c r="AH61" s="380">
        <v>6</v>
      </c>
      <c r="AI61" s="5"/>
      <c r="AJ61" s="57">
        <f>AC61*U61</f>
        <v>179.82</v>
      </c>
      <c r="AK61" s="171">
        <v>2.4</v>
      </c>
      <c r="AL61" s="19">
        <v>7.5</v>
      </c>
      <c r="AM61" s="19">
        <v>12.05</v>
      </c>
      <c r="AN61" s="91">
        <f>AK61+AM61</f>
        <v>14.450000000000001</v>
      </c>
      <c r="AO61" s="338" t="e">
        <f>#REF!</f>
        <v>#REF!</v>
      </c>
      <c r="AP61" s="11">
        <v>0</v>
      </c>
      <c r="AQ61" s="11">
        <v>10</v>
      </c>
      <c r="AR61" s="387">
        <f>100- ((AP61+AQ61)/(AC61*2))*100</f>
        <v>98.971193415637856</v>
      </c>
      <c r="AS61" s="388">
        <v>263.60000000000002</v>
      </c>
      <c r="AT61" s="172">
        <f>AJ61+AK61+AL61+AM61</f>
        <v>201.77</v>
      </c>
      <c r="AU61" s="172">
        <f>AS61-AT61</f>
        <v>61.830000000000013</v>
      </c>
      <c r="AV61" s="5"/>
      <c r="AW61" s="57">
        <f>(AC61/W61)*100</f>
        <v>98.181818181818187</v>
      </c>
      <c r="AX61" s="19" t="s">
        <v>59</v>
      </c>
      <c r="AY61" s="91">
        <f>(AK61/(AJ61+AK61))*100</f>
        <v>1.3170892327955219</v>
      </c>
      <c r="AZ61" s="19">
        <f>(AN61/AJ61)*100</f>
        <v>8.0358135913691484</v>
      </c>
      <c r="BA61" s="6"/>
      <c r="BB61" s="363" t="s">
        <v>76</v>
      </c>
      <c r="BC61" s="19" t="s">
        <v>76</v>
      </c>
      <c r="BD61" s="19" t="s">
        <v>76</v>
      </c>
    </row>
    <row r="62" spans="1:56" ht="15.75">
      <c r="B62" s="374" t="s">
        <v>492</v>
      </c>
      <c r="C62" s="2"/>
      <c r="D62" s="2"/>
      <c r="E62" s="6"/>
      <c r="F62" s="375"/>
      <c r="G62" s="2"/>
      <c r="H62" s="2"/>
      <c r="I62" s="2"/>
      <c r="J62" s="2"/>
      <c r="K62" s="2"/>
      <c r="L62" s="6"/>
      <c r="M62" s="375"/>
      <c r="N62" s="2"/>
      <c r="O62" s="6"/>
      <c r="P62" s="520">
        <f>D61-M61-N61-K61</f>
        <v>5.5</v>
      </c>
      <c r="Q62" s="6"/>
      <c r="R62" s="375"/>
      <c r="S62" s="213"/>
      <c r="T62" s="213"/>
      <c r="U62" s="23"/>
      <c r="V62" s="223"/>
      <c r="W62" s="517">
        <f>(P61-K61)*V61</f>
        <v>495</v>
      </c>
      <c r="X62" s="289"/>
      <c r="Y62" s="382"/>
      <c r="Z62" s="383"/>
      <c r="AA62" s="383"/>
      <c r="AB62" s="383"/>
      <c r="AC62" s="384"/>
      <c r="AD62" s="122"/>
      <c r="AE62" s="382"/>
      <c r="AF62" s="383"/>
      <c r="AG62" s="383"/>
      <c r="AH62" s="383"/>
      <c r="AI62" s="20"/>
      <c r="AJ62" s="436"/>
      <c r="AK62" s="386"/>
      <c r="AL62" s="378"/>
      <c r="AM62" s="378"/>
      <c r="AN62" s="378"/>
      <c r="AO62" s="289"/>
      <c r="AP62" s="347"/>
      <c r="AQ62" s="347"/>
      <c r="AR62" s="373"/>
      <c r="AS62" s="389"/>
      <c r="AT62" s="386"/>
      <c r="AU62" s="386"/>
      <c r="AV62" s="20"/>
      <c r="AW62" s="518">
        <f>((AC61+AC62)/W62)*100</f>
        <v>98.181818181818187</v>
      </c>
      <c r="AX62" s="378"/>
      <c r="AY62" s="378"/>
      <c r="AZ62" s="378"/>
      <c r="BA62" s="289"/>
      <c r="BB62" s="375"/>
      <c r="BC62" s="2"/>
      <c r="BD62" s="2"/>
    </row>
    <row r="63" spans="1:56" ht="15.75" thickBot="1"/>
    <row r="64" spans="1:56" ht="16.5" thickBot="1">
      <c r="B64" s="17">
        <v>41544</v>
      </c>
      <c r="C64" s="15" t="s">
        <v>0</v>
      </c>
      <c r="D64" s="19">
        <v>8</v>
      </c>
      <c r="E64" s="6"/>
      <c r="F64" s="363">
        <v>0</v>
      </c>
      <c r="G64" s="19">
        <v>0</v>
      </c>
      <c r="H64" s="19">
        <v>0</v>
      </c>
      <c r="I64" s="19">
        <v>0</v>
      </c>
      <c r="J64" s="19">
        <v>0</v>
      </c>
      <c r="K64" s="19">
        <f>SUM(F64:J64)</f>
        <v>0</v>
      </c>
      <c r="L64" s="6"/>
      <c r="M64" s="363">
        <v>0</v>
      </c>
      <c r="N64" s="19">
        <v>2</v>
      </c>
      <c r="O64" s="6"/>
      <c r="P64" s="376">
        <f>D64-(M64+N64)</f>
        <v>6</v>
      </c>
      <c r="Q64" s="6"/>
      <c r="R64" s="375" t="s">
        <v>85</v>
      </c>
      <c r="S64" s="213">
        <v>0.185</v>
      </c>
      <c r="T64" s="213">
        <v>0.185</v>
      </c>
      <c r="U64" s="23">
        <f>S64+T64</f>
        <v>0.37</v>
      </c>
      <c r="V64" s="223">
        <v>90</v>
      </c>
      <c r="W64" s="91">
        <f>P64*V64</f>
        <v>540</v>
      </c>
      <c r="X64" s="6"/>
      <c r="Y64" s="379">
        <v>500</v>
      </c>
      <c r="Z64" s="380">
        <v>500</v>
      </c>
      <c r="AA64" s="380">
        <v>0</v>
      </c>
      <c r="AB64" s="380">
        <v>0</v>
      </c>
      <c r="AC64" s="381">
        <v>500</v>
      </c>
      <c r="AD64" s="197"/>
      <c r="AE64" s="379">
        <v>6</v>
      </c>
      <c r="AF64" s="380">
        <v>6</v>
      </c>
      <c r="AG64" s="380">
        <v>0</v>
      </c>
      <c r="AH64" s="380">
        <v>6</v>
      </c>
      <c r="AI64" s="5"/>
      <c r="AJ64" s="57">
        <f>AC64*U64</f>
        <v>185</v>
      </c>
      <c r="AK64" s="171">
        <v>2.2999999999999998</v>
      </c>
      <c r="AL64" s="19">
        <v>7.4</v>
      </c>
      <c r="AM64" s="19">
        <v>0</v>
      </c>
      <c r="AN64" s="91">
        <f>AK64+AM64</f>
        <v>2.2999999999999998</v>
      </c>
      <c r="AO64" s="338" t="e">
        <f>#REF!</f>
        <v>#REF!</v>
      </c>
      <c r="AP64" s="11">
        <v>0</v>
      </c>
      <c r="AQ64" s="11">
        <v>10</v>
      </c>
      <c r="AR64" s="387">
        <f>100- ((AP64+AQ64)/(AC64*2))*100</f>
        <v>99</v>
      </c>
      <c r="AS64" s="388">
        <f>AU61</f>
        <v>61.830000000000013</v>
      </c>
      <c r="AT64" s="172">
        <f>AJ64+AK64+AL64+AM64</f>
        <v>194.70000000000002</v>
      </c>
      <c r="AU64" s="172">
        <f>AS64-AT64</f>
        <v>-132.87</v>
      </c>
      <c r="AV64" s="5"/>
      <c r="AW64" s="57">
        <f>(AC64/W64)*100</f>
        <v>92.592592592592595</v>
      </c>
      <c r="AX64" s="19" t="s">
        <v>59</v>
      </c>
      <c r="AY64" s="91">
        <f>(AK64/(AJ64+AK64))*100</f>
        <v>1.2279765082754937</v>
      </c>
      <c r="AZ64" s="19">
        <f>(AN64/AJ64)*100</f>
        <v>1.2432432432432432</v>
      </c>
      <c r="BA64" s="6"/>
      <c r="BB64" s="363" t="s">
        <v>76</v>
      </c>
      <c r="BC64" s="19" t="s">
        <v>76</v>
      </c>
      <c r="BD64" s="19" t="s">
        <v>76</v>
      </c>
    </row>
    <row r="65" spans="1:56" ht="15.75">
      <c r="B65" s="374" t="s">
        <v>492</v>
      </c>
      <c r="C65" s="2"/>
      <c r="D65" s="2"/>
      <c r="E65" s="6"/>
      <c r="F65" s="375"/>
      <c r="G65" s="2"/>
      <c r="H65" s="2"/>
      <c r="I65" s="2"/>
      <c r="J65" s="2"/>
      <c r="K65" s="2"/>
      <c r="L65" s="6"/>
      <c r="M65" s="375"/>
      <c r="N65" s="2"/>
      <c r="O65" s="6"/>
      <c r="P65" s="520">
        <f>D64-M64-N64-K64</f>
        <v>6</v>
      </c>
      <c r="Q65" s="6"/>
      <c r="R65" s="375"/>
      <c r="S65" s="213"/>
      <c r="T65" s="213"/>
      <c r="U65" s="23"/>
      <c r="V65" s="223"/>
      <c r="W65" s="517">
        <f>(P64-K64)*V64</f>
        <v>540</v>
      </c>
      <c r="X65" s="289"/>
      <c r="Y65" s="382"/>
      <c r="Z65" s="383"/>
      <c r="AA65" s="383"/>
      <c r="AB65" s="383"/>
      <c r="AC65" s="384"/>
      <c r="AD65" s="122"/>
      <c r="AE65" s="382"/>
      <c r="AF65" s="383"/>
      <c r="AG65" s="383"/>
      <c r="AH65" s="383"/>
      <c r="AI65" s="20"/>
      <c r="AJ65" s="436"/>
      <c r="AK65" s="386"/>
      <c r="AL65" s="378"/>
      <c r="AM65" s="378"/>
      <c r="AN65" s="378"/>
      <c r="AO65" s="289"/>
      <c r="AP65" s="347"/>
      <c r="AQ65" s="347"/>
      <c r="AR65" s="373"/>
      <c r="AS65" s="389"/>
      <c r="AT65" s="386"/>
      <c r="AU65" s="386"/>
      <c r="AV65" s="20"/>
      <c r="AW65" s="518">
        <f>((AC64+AC65)/W65)*100</f>
        <v>92.592592592592595</v>
      </c>
      <c r="AX65" s="378"/>
      <c r="AY65" s="378"/>
      <c r="AZ65" s="378"/>
      <c r="BA65" s="289"/>
      <c r="BB65" s="375"/>
      <c r="BC65" s="2"/>
      <c r="BD65" s="2"/>
    </row>
    <row r="66" spans="1:56" ht="15.75" thickBot="1"/>
    <row r="67" spans="1:56">
      <c r="B67" s="57" t="s">
        <v>42</v>
      </c>
      <c r="C67" s="58" t="s">
        <v>2</v>
      </c>
      <c r="D67" s="59" t="s">
        <v>2</v>
      </c>
      <c r="E67" s="136"/>
      <c r="F67" s="718" t="s">
        <v>14</v>
      </c>
      <c r="G67" s="719"/>
      <c r="H67" s="719"/>
      <c r="I67" s="719"/>
      <c r="J67" s="719"/>
      <c r="K67" s="720"/>
      <c r="L67" s="19"/>
      <c r="M67" s="721" t="s">
        <v>43</v>
      </c>
      <c r="N67" s="722"/>
      <c r="O67" s="19"/>
      <c r="P67" s="91" t="s">
        <v>12</v>
      </c>
      <c r="Q67" s="136"/>
      <c r="R67" s="91" t="s">
        <v>24</v>
      </c>
      <c r="S67" s="718" t="s">
        <v>44</v>
      </c>
      <c r="T67" s="719"/>
      <c r="U67" s="720"/>
      <c r="V67" s="91" t="s">
        <v>39</v>
      </c>
      <c r="W67" s="137" t="s">
        <v>19</v>
      </c>
      <c r="X67" s="136" t="s">
        <v>10</v>
      </c>
      <c r="Y67" s="723" t="s">
        <v>15</v>
      </c>
      <c r="Z67" s="724"/>
      <c r="AA67" s="724"/>
      <c r="AB67" s="724"/>
      <c r="AC67" s="138" t="s">
        <v>19</v>
      </c>
      <c r="AD67" s="139"/>
      <c r="AE67" s="725" t="s">
        <v>55</v>
      </c>
      <c r="AF67" s="726"/>
      <c r="AG67" s="726"/>
      <c r="AH67" s="140" t="s">
        <v>57</v>
      </c>
      <c r="AI67" s="136"/>
      <c r="AJ67" s="141" t="s">
        <v>51</v>
      </c>
      <c r="AK67" s="142"/>
      <c r="AL67" s="143"/>
      <c r="AM67" s="144"/>
      <c r="AN67" s="91" t="s">
        <v>13</v>
      </c>
      <c r="AO67" s="136"/>
      <c r="AP67" s="743" t="s">
        <v>68</v>
      </c>
      <c r="AQ67" s="744"/>
      <c r="AR67" s="745"/>
      <c r="AS67" s="743" t="s">
        <v>52</v>
      </c>
      <c r="AT67" s="744"/>
      <c r="AU67" s="745"/>
      <c r="AV67" s="136"/>
      <c r="AW67" s="145" t="s">
        <v>32</v>
      </c>
      <c r="AX67" s="137" t="s">
        <v>32</v>
      </c>
      <c r="AY67" s="91" t="s">
        <v>29</v>
      </c>
      <c r="AZ67" s="91" t="s">
        <v>29</v>
      </c>
      <c r="BA67" s="136"/>
      <c r="BB67" s="19" t="s">
        <v>32</v>
      </c>
      <c r="BC67" s="19" t="s">
        <v>10</v>
      </c>
      <c r="BD67" s="146" t="s">
        <v>10</v>
      </c>
    </row>
    <row r="68" spans="1:56" ht="15.75" thickBot="1">
      <c r="B68" s="60" t="s">
        <v>10</v>
      </c>
      <c r="C68" s="49" t="s">
        <v>10</v>
      </c>
      <c r="D68" s="61" t="s">
        <v>12</v>
      </c>
      <c r="E68" s="5"/>
      <c r="F68" s="65" t="s">
        <v>4</v>
      </c>
      <c r="G68" s="65" t="s">
        <v>5</v>
      </c>
      <c r="H68" s="65" t="s">
        <v>6</v>
      </c>
      <c r="I68" s="65" t="s">
        <v>7</v>
      </c>
      <c r="J68" s="65" t="s">
        <v>9</v>
      </c>
      <c r="K68" s="65" t="s">
        <v>13</v>
      </c>
      <c r="L68" s="4"/>
      <c r="M68" s="67" t="s">
        <v>12</v>
      </c>
      <c r="N68" s="68" t="s">
        <v>46</v>
      </c>
      <c r="O68" s="3"/>
      <c r="P68" s="49" t="s">
        <v>3</v>
      </c>
      <c r="Q68" s="5"/>
      <c r="R68" s="49" t="s">
        <v>23</v>
      </c>
      <c r="S68" s="53" t="s">
        <v>16</v>
      </c>
      <c r="T68" s="49" t="s">
        <v>17</v>
      </c>
      <c r="U68" s="49" t="s">
        <v>45</v>
      </c>
      <c r="V68" s="49" t="s">
        <v>63</v>
      </c>
      <c r="W68" s="72" t="s">
        <v>21</v>
      </c>
      <c r="X68" s="5" t="s">
        <v>10</v>
      </c>
      <c r="Y68" s="713" t="s">
        <v>26</v>
      </c>
      <c r="Z68" s="714"/>
      <c r="AA68" s="714"/>
      <c r="AB68" s="715"/>
      <c r="AC68" s="39" t="s">
        <v>13</v>
      </c>
      <c r="AD68" s="8"/>
      <c r="AE68" s="716" t="s">
        <v>56</v>
      </c>
      <c r="AF68" s="717"/>
      <c r="AG68" s="717"/>
      <c r="AH68" s="82" t="s">
        <v>58</v>
      </c>
      <c r="AI68" s="5"/>
      <c r="AJ68" s="48" t="s">
        <v>33</v>
      </c>
      <c r="AK68" s="85" t="s">
        <v>27</v>
      </c>
      <c r="AL68" s="48" t="s">
        <v>35</v>
      </c>
      <c r="AM68" s="48" t="s">
        <v>36</v>
      </c>
      <c r="AN68" s="49" t="s">
        <v>40</v>
      </c>
      <c r="AO68" s="20"/>
      <c r="AP68" s="51"/>
      <c r="AQ68" s="52"/>
      <c r="AR68" s="53"/>
      <c r="AS68" s="51" t="s">
        <v>50</v>
      </c>
      <c r="AT68" s="336" t="s">
        <v>491</v>
      </c>
      <c r="AU68" s="53"/>
      <c r="AV68" s="5"/>
      <c r="AW68" s="76" t="s">
        <v>19</v>
      </c>
      <c r="AX68" s="72" t="s">
        <v>19</v>
      </c>
      <c r="AY68" s="49" t="s">
        <v>37</v>
      </c>
      <c r="AZ68" s="49" t="s">
        <v>38</v>
      </c>
      <c r="BA68" s="5"/>
      <c r="BB68" s="4" t="s">
        <v>19</v>
      </c>
      <c r="BC68" s="4" t="s">
        <v>37</v>
      </c>
      <c r="BD68" s="147" t="s">
        <v>38</v>
      </c>
    </row>
    <row r="69" spans="1:56" ht="15" customHeight="1" thickBot="1">
      <c r="B69" s="62"/>
      <c r="C69" s="63"/>
      <c r="D69" s="64" t="s">
        <v>10</v>
      </c>
      <c r="E69" s="111"/>
      <c r="F69" s="148"/>
      <c r="G69" s="148"/>
      <c r="H69" s="148"/>
      <c r="I69" s="148" t="s">
        <v>8</v>
      </c>
      <c r="J69" s="148"/>
      <c r="K69" s="148"/>
      <c r="L69" s="16"/>
      <c r="M69" s="104" t="s">
        <v>20</v>
      </c>
      <c r="N69" s="148" t="s">
        <v>11</v>
      </c>
      <c r="O69" s="16"/>
      <c r="P69" s="63" t="s">
        <v>10</v>
      </c>
      <c r="Q69" s="111"/>
      <c r="R69" s="63"/>
      <c r="S69" s="149"/>
      <c r="T69" s="63"/>
      <c r="U69" s="63"/>
      <c r="V69" s="63" t="s">
        <v>18</v>
      </c>
      <c r="W69" s="150" t="s">
        <v>22</v>
      </c>
      <c r="X69" s="111"/>
      <c r="Y69" s="151" t="s">
        <v>16</v>
      </c>
      <c r="Z69" s="151" t="s">
        <v>17</v>
      </c>
      <c r="AA69" s="152" t="s">
        <v>25</v>
      </c>
      <c r="AB69" s="79" t="s">
        <v>28</v>
      </c>
      <c r="AC69" s="153"/>
      <c r="AD69" s="111"/>
      <c r="AE69" s="154" t="s">
        <v>16</v>
      </c>
      <c r="AF69" s="155" t="s">
        <v>17</v>
      </c>
      <c r="AG69" s="80" t="s">
        <v>28</v>
      </c>
      <c r="AH69" s="81" t="s">
        <v>28</v>
      </c>
      <c r="AI69" s="156"/>
      <c r="AJ69" s="63" t="s">
        <v>34</v>
      </c>
      <c r="AK69" s="157" t="s">
        <v>34</v>
      </c>
      <c r="AL69" s="63" t="s">
        <v>34</v>
      </c>
      <c r="AM69" s="63" t="s">
        <v>34</v>
      </c>
      <c r="AN69" s="63" t="s">
        <v>34</v>
      </c>
      <c r="AO69" s="111"/>
      <c r="AP69" s="158" t="s">
        <v>70</v>
      </c>
      <c r="AQ69" s="159" t="s">
        <v>69</v>
      </c>
      <c r="AR69" s="160" t="s">
        <v>71</v>
      </c>
      <c r="AS69" s="161" t="s">
        <v>48</v>
      </c>
      <c r="AT69" s="159" t="s">
        <v>47</v>
      </c>
      <c r="AU69" s="160" t="s">
        <v>49</v>
      </c>
      <c r="AV69" s="111"/>
      <c r="AW69" s="162" t="s">
        <v>29</v>
      </c>
      <c r="AX69" s="150" t="s">
        <v>29</v>
      </c>
      <c r="AY69" s="63"/>
      <c r="AZ69" s="63"/>
      <c r="BA69" s="111"/>
      <c r="BB69" s="163">
        <v>1</v>
      </c>
      <c r="BC69" s="164">
        <v>0</v>
      </c>
      <c r="BD69" s="115" t="s">
        <v>41</v>
      </c>
    </row>
    <row r="70" spans="1:56" ht="16.5" thickBot="1">
      <c r="A70" s="688">
        <v>41534</v>
      </c>
      <c r="B70" s="17">
        <v>41547</v>
      </c>
      <c r="C70" s="15" t="s">
        <v>0</v>
      </c>
      <c r="D70" s="19">
        <v>8</v>
      </c>
      <c r="E70" s="6">
        <v>7</v>
      </c>
      <c r="F70" s="363">
        <v>0</v>
      </c>
      <c r="G70" s="19">
        <v>0</v>
      </c>
      <c r="H70" s="19">
        <v>0</v>
      </c>
      <c r="I70" s="19">
        <v>0</v>
      </c>
      <c r="J70" s="19">
        <v>0</v>
      </c>
      <c r="K70" s="19">
        <f>SUM(F70:J70)</f>
        <v>0</v>
      </c>
      <c r="L70" s="6"/>
      <c r="M70" s="363">
        <v>0</v>
      </c>
      <c r="N70" s="19">
        <v>0</v>
      </c>
      <c r="O70" s="6"/>
      <c r="P70" s="376">
        <f>D70-(M70+N70)</f>
        <v>8</v>
      </c>
      <c r="Q70" s="6"/>
      <c r="R70" s="375" t="s">
        <v>111</v>
      </c>
      <c r="S70" s="213">
        <v>0.121</v>
      </c>
      <c r="T70" s="213">
        <v>0.123</v>
      </c>
      <c r="U70" s="23">
        <f>S70+T70</f>
        <v>0.24399999999999999</v>
      </c>
      <c r="V70" s="223">
        <v>80</v>
      </c>
      <c r="W70" s="91">
        <f>P70*V70</f>
        <v>640</v>
      </c>
      <c r="X70" s="6"/>
      <c r="Y70" s="379">
        <v>462</v>
      </c>
      <c r="Z70" s="380">
        <v>462</v>
      </c>
      <c r="AA70" s="380">
        <v>0</v>
      </c>
      <c r="AB70" s="380">
        <v>0</v>
      </c>
      <c r="AC70" s="381">
        <v>462</v>
      </c>
      <c r="AD70" s="197">
        <v>350</v>
      </c>
      <c r="AE70" s="379">
        <v>76</v>
      </c>
      <c r="AF70" s="380">
        <v>75</v>
      </c>
      <c r="AG70" s="380">
        <v>0</v>
      </c>
      <c r="AH70" s="380">
        <v>76</v>
      </c>
      <c r="AI70" s="5"/>
      <c r="AJ70" s="57">
        <f>AC70*U70</f>
        <v>112.72799999999999</v>
      </c>
      <c r="AK70" s="171">
        <v>18.5</v>
      </c>
      <c r="AL70" s="19">
        <v>6.5</v>
      </c>
      <c r="AM70" s="19">
        <v>0</v>
      </c>
      <c r="AN70" s="91">
        <f>AK70+AM70</f>
        <v>18.5</v>
      </c>
      <c r="AO70" s="338" t="e">
        <f>#REF!</f>
        <v>#REF!</v>
      </c>
      <c r="AP70" s="11">
        <v>0</v>
      </c>
      <c r="AQ70" s="11">
        <v>10</v>
      </c>
      <c r="AR70" s="387">
        <f>100- ((AP70+AQ70)/(AC70*2))*100</f>
        <v>98.917748917748924</v>
      </c>
      <c r="AS70" s="388">
        <v>483.59</v>
      </c>
      <c r="AT70" s="172">
        <f>AJ70+AK70+AL70+AM70</f>
        <v>137.72800000000001</v>
      </c>
      <c r="AU70" s="172">
        <f>AS70-AT70</f>
        <v>345.86199999999997</v>
      </c>
      <c r="AV70" s="5"/>
      <c r="AW70" s="57">
        <f>(AC70/W70)*100</f>
        <v>72.1875</v>
      </c>
      <c r="AX70" s="19" t="s">
        <v>59</v>
      </c>
      <c r="AY70" s="91">
        <f>(AK70/(AJ70+AK70))*100</f>
        <v>14.097601121711827</v>
      </c>
      <c r="AZ70" s="19">
        <f>(AN70/AJ70)*100</f>
        <v>16.411184443971329</v>
      </c>
      <c r="BA70" s="6"/>
      <c r="BB70" s="363" t="s">
        <v>97</v>
      </c>
      <c r="BC70" s="19" t="s">
        <v>76</v>
      </c>
      <c r="BD70" s="19" t="s">
        <v>76</v>
      </c>
    </row>
    <row r="71" spans="1:56" ht="15.75">
      <c r="B71" s="374" t="s">
        <v>480</v>
      </c>
      <c r="C71" s="2"/>
      <c r="D71" s="2"/>
      <c r="E71" s="6"/>
      <c r="F71" s="375"/>
      <c r="G71" s="2"/>
      <c r="H71" s="2"/>
      <c r="I71" s="2"/>
      <c r="J71" s="2"/>
      <c r="K71" s="2"/>
      <c r="L71" s="6"/>
      <c r="M71" s="375"/>
      <c r="N71" s="2"/>
      <c r="O71" s="6"/>
      <c r="P71" s="520">
        <f>D70-M70-N70-K70</f>
        <v>8</v>
      </c>
      <c r="Q71" s="6"/>
      <c r="R71" s="375"/>
      <c r="S71" s="213"/>
      <c r="T71" s="213"/>
      <c r="U71" s="23"/>
      <c r="V71" s="223"/>
      <c r="W71" s="517">
        <f>(P70-K70)*V70</f>
        <v>640</v>
      </c>
      <c r="X71" s="289"/>
      <c r="Y71" s="382"/>
      <c r="Z71" s="383"/>
      <c r="AA71" s="383"/>
      <c r="AB71" s="383"/>
      <c r="AC71" s="384"/>
      <c r="AD71" s="122"/>
      <c r="AE71" s="382"/>
      <c r="AF71" s="383"/>
      <c r="AG71" s="383"/>
      <c r="AH71" s="383"/>
      <c r="AI71" s="20"/>
      <c r="AJ71" s="436"/>
      <c r="AK71" s="386"/>
      <c r="AL71" s="378"/>
      <c r="AM71" s="378"/>
      <c r="AN71" s="378"/>
      <c r="AO71" s="289"/>
      <c r="AP71" s="347"/>
      <c r="AQ71" s="347"/>
      <c r="AR71" s="373"/>
      <c r="AS71" s="389"/>
      <c r="AT71" s="386"/>
      <c r="AU71" s="386"/>
      <c r="AV71" s="20"/>
      <c r="AW71" s="518">
        <f>((AC70+AC71)/W71)*100</f>
        <v>72.1875</v>
      </c>
      <c r="AX71" s="378"/>
      <c r="AY71" s="378"/>
      <c r="AZ71" s="378"/>
      <c r="BA71" s="289"/>
      <c r="BB71" s="375"/>
      <c r="BC71" s="2"/>
      <c r="BD71" s="2"/>
    </row>
    <row r="73" spans="1:56" ht="15.75" thickBot="1">
      <c r="B73" s="681" t="s">
        <v>106</v>
      </c>
    </row>
    <row r="74" spans="1:56">
      <c r="B74" s="588" t="s">
        <v>42</v>
      </c>
      <c r="C74" s="589" t="s">
        <v>2</v>
      </c>
      <c r="D74" s="590" t="s">
        <v>2</v>
      </c>
      <c r="E74" s="591"/>
      <c r="F74" s="831" t="s">
        <v>14</v>
      </c>
      <c r="G74" s="832"/>
      <c r="H74" s="832"/>
      <c r="I74" s="832"/>
      <c r="J74" s="832"/>
      <c r="K74" s="833"/>
      <c r="L74" s="536"/>
      <c r="M74" s="834" t="s">
        <v>43</v>
      </c>
      <c r="N74" s="835"/>
      <c r="O74" s="536"/>
      <c r="P74" s="536" t="s">
        <v>12</v>
      </c>
      <c r="Q74" s="591"/>
      <c r="R74" s="536" t="s">
        <v>24</v>
      </c>
      <c r="S74" s="831" t="s">
        <v>44</v>
      </c>
      <c r="T74" s="832"/>
      <c r="U74" s="833"/>
      <c r="V74" s="536" t="s">
        <v>39</v>
      </c>
      <c r="W74" s="536" t="s">
        <v>19</v>
      </c>
      <c r="X74" s="591" t="s">
        <v>10</v>
      </c>
      <c r="Y74" s="836" t="s">
        <v>15</v>
      </c>
      <c r="Z74" s="837"/>
      <c r="AA74" s="837"/>
      <c r="AB74" s="837"/>
      <c r="AC74" s="592" t="s">
        <v>19</v>
      </c>
      <c r="AD74" s="690"/>
      <c r="AE74" s="836" t="s">
        <v>55</v>
      </c>
      <c r="AF74" s="837"/>
      <c r="AG74" s="837"/>
      <c r="AH74" s="594" t="s">
        <v>57</v>
      </c>
      <c r="AI74" s="591"/>
      <c r="AJ74" s="595" t="s">
        <v>51</v>
      </c>
      <c r="AK74" s="596"/>
      <c r="AL74" s="591"/>
      <c r="AM74" s="597"/>
      <c r="AN74" s="536" t="s">
        <v>13</v>
      </c>
      <c r="AO74" s="591"/>
      <c r="AP74" s="838" t="s">
        <v>68</v>
      </c>
      <c r="AQ74" s="839"/>
      <c r="AR74" s="840"/>
      <c r="AS74" s="838" t="s">
        <v>52</v>
      </c>
      <c r="AT74" s="839"/>
      <c r="AU74" s="840"/>
      <c r="AV74" s="591"/>
      <c r="AW74" s="536" t="s">
        <v>32</v>
      </c>
      <c r="AX74" s="536" t="s">
        <v>32</v>
      </c>
      <c r="AY74" s="536" t="s">
        <v>29</v>
      </c>
      <c r="AZ74" s="536" t="s">
        <v>29</v>
      </c>
      <c r="BA74" s="591"/>
      <c r="BB74" s="536" t="s">
        <v>32</v>
      </c>
      <c r="BC74" s="536" t="s">
        <v>10</v>
      </c>
      <c r="BD74" s="598" t="s">
        <v>10</v>
      </c>
    </row>
    <row r="75" spans="1:56" ht="15.75" thickBot="1">
      <c r="B75" s="599" t="s">
        <v>10</v>
      </c>
      <c r="C75" s="554" t="s">
        <v>10</v>
      </c>
      <c r="D75" s="600" t="s">
        <v>12</v>
      </c>
      <c r="E75" s="601"/>
      <c r="F75" s="602" t="s">
        <v>4</v>
      </c>
      <c r="G75" s="602" t="s">
        <v>5</v>
      </c>
      <c r="H75" s="602" t="s">
        <v>6</v>
      </c>
      <c r="I75" s="602" t="s">
        <v>7</v>
      </c>
      <c r="J75" s="602" t="s">
        <v>9</v>
      </c>
      <c r="K75" s="602" t="s">
        <v>13</v>
      </c>
      <c r="L75" s="554"/>
      <c r="M75" s="603" t="s">
        <v>12</v>
      </c>
      <c r="N75" s="604" t="s">
        <v>46</v>
      </c>
      <c r="O75" s="554"/>
      <c r="P75" s="554" t="s">
        <v>3</v>
      </c>
      <c r="Q75" s="601"/>
      <c r="R75" s="554" t="s">
        <v>23</v>
      </c>
      <c r="S75" s="605" t="s">
        <v>16</v>
      </c>
      <c r="T75" s="554" t="s">
        <v>17</v>
      </c>
      <c r="U75" s="554" t="s">
        <v>45</v>
      </c>
      <c r="V75" s="554" t="s">
        <v>63</v>
      </c>
      <c r="W75" s="554" t="s">
        <v>21</v>
      </c>
      <c r="X75" s="601" t="s">
        <v>10</v>
      </c>
      <c r="Y75" s="827" t="s">
        <v>26</v>
      </c>
      <c r="Z75" s="828"/>
      <c r="AA75" s="828"/>
      <c r="AB75" s="829"/>
      <c r="AC75" s="603" t="s">
        <v>13</v>
      </c>
      <c r="AD75" s="689"/>
      <c r="AE75" s="830" t="s">
        <v>56</v>
      </c>
      <c r="AF75" s="829"/>
      <c r="AG75" s="829"/>
      <c r="AH75" s="549" t="s">
        <v>58</v>
      </c>
      <c r="AI75" s="601"/>
      <c r="AJ75" s="607" t="s">
        <v>33</v>
      </c>
      <c r="AK75" s="608" t="s">
        <v>27</v>
      </c>
      <c r="AL75" s="607" t="s">
        <v>35</v>
      </c>
      <c r="AM75" s="607" t="s">
        <v>36</v>
      </c>
      <c r="AN75" s="554" t="s">
        <v>40</v>
      </c>
      <c r="AO75" s="601"/>
      <c r="AP75" s="609"/>
      <c r="AQ75" s="601"/>
      <c r="AR75" s="605"/>
      <c r="AS75" s="609" t="s">
        <v>50</v>
      </c>
      <c r="AT75" s="601" t="s">
        <v>491</v>
      </c>
      <c r="AU75" s="605"/>
      <c r="AV75" s="601"/>
      <c r="AW75" s="554" t="s">
        <v>19</v>
      </c>
      <c r="AX75" s="554" t="s">
        <v>19</v>
      </c>
      <c r="AY75" s="554" t="s">
        <v>37</v>
      </c>
      <c r="AZ75" s="554" t="s">
        <v>38</v>
      </c>
      <c r="BA75" s="601"/>
      <c r="BB75" s="554" t="s">
        <v>19</v>
      </c>
      <c r="BC75" s="554" t="s">
        <v>37</v>
      </c>
      <c r="BD75" s="600" t="s">
        <v>38</v>
      </c>
    </row>
    <row r="76" spans="1:56" ht="15" customHeight="1" thickBot="1">
      <c r="B76" s="610"/>
      <c r="C76" s="577"/>
      <c r="D76" s="611" t="s">
        <v>10</v>
      </c>
      <c r="E76" s="612"/>
      <c r="F76" s="613"/>
      <c r="G76" s="613"/>
      <c r="H76" s="613"/>
      <c r="I76" s="613" t="s">
        <v>8</v>
      </c>
      <c r="J76" s="613"/>
      <c r="K76" s="613"/>
      <c r="L76" s="577"/>
      <c r="M76" s="614" t="s">
        <v>20</v>
      </c>
      <c r="N76" s="613" t="s">
        <v>11</v>
      </c>
      <c r="O76" s="577"/>
      <c r="P76" s="577" t="s">
        <v>10</v>
      </c>
      <c r="Q76" s="612"/>
      <c r="R76" s="577"/>
      <c r="S76" s="615"/>
      <c r="T76" s="577"/>
      <c r="U76" s="577"/>
      <c r="V76" s="577" t="s">
        <v>18</v>
      </c>
      <c r="W76" s="577" t="s">
        <v>22</v>
      </c>
      <c r="X76" s="612"/>
      <c r="Y76" s="616" t="s">
        <v>16</v>
      </c>
      <c r="Z76" s="616" t="s">
        <v>17</v>
      </c>
      <c r="AA76" s="566" t="s">
        <v>25</v>
      </c>
      <c r="AB76" s="617" t="s">
        <v>28</v>
      </c>
      <c r="AC76" s="615"/>
      <c r="AD76" s="612"/>
      <c r="AE76" s="618" t="s">
        <v>16</v>
      </c>
      <c r="AF76" s="619" t="s">
        <v>17</v>
      </c>
      <c r="AG76" s="620" t="s">
        <v>28</v>
      </c>
      <c r="AH76" s="621" t="s">
        <v>28</v>
      </c>
      <c r="AI76" s="612"/>
      <c r="AJ76" s="577" t="s">
        <v>34</v>
      </c>
      <c r="AK76" s="622" t="s">
        <v>34</v>
      </c>
      <c r="AL76" s="577" t="s">
        <v>34</v>
      </c>
      <c r="AM76" s="577" t="s">
        <v>34</v>
      </c>
      <c r="AN76" s="577" t="s">
        <v>34</v>
      </c>
      <c r="AO76" s="612"/>
      <c r="AP76" s="623" t="s">
        <v>70</v>
      </c>
      <c r="AQ76" s="624" t="s">
        <v>69</v>
      </c>
      <c r="AR76" s="616" t="s">
        <v>71</v>
      </c>
      <c r="AS76" s="625" t="s">
        <v>48</v>
      </c>
      <c r="AT76" s="624" t="s">
        <v>47</v>
      </c>
      <c r="AU76" s="616" t="s">
        <v>49</v>
      </c>
      <c r="AV76" s="612"/>
      <c r="AW76" s="577" t="s">
        <v>29</v>
      </c>
      <c r="AX76" s="577" t="s">
        <v>29</v>
      </c>
      <c r="AY76" s="577"/>
      <c r="AZ76" s="577"/>
      <c r="BA76" s="612"/>
      <c r="BB76" s="626">
        <v>1</v>
      </c>
      <c r="BC76" s="627">
        <v>0</v>
      </c>
      <c r="BD76" s="611" t="s">
        <v>41</v>
      </c>
    </row>
    <row r="77" spans="1:56">
      <c r="B77" t="s">
        <v>124</v>
      </c>
      <c r="AJ77">
        <f>AJ22+AJ25+AJ31+AJ34+AJ37+AJ40+AJ46+AJ49+AJ70</f>
        <v>1122.7439999999999</v>
      </c>
      <c r="AK77" s="83">
        <f>AK22+AK25+AK31+AK34+AK37+AK40+AK46+AK49+AK70</f>
        <v>61.31</v>
      </c>
      <c r="AL77">
        <f>AL22+AL25+AL31+AL34+AL37+AL40+AL46+AL49+AL70</f>
        <v>53.36</v>
      </c>
      <c r="AM77">
        <f>AM22+AM25+AM31+AM34+AM37+AM40+AM46+AM49+AM70</f>
        <v>31.48</v>
      </c>
    </row>
    <row r="79" spans="1:56">
      <c r="B79" t="s">
        <v>78</v>
      </c>
      <c r="AJ79">
        <f>AJ61+AJ64</f>
        <v>364.82</v>
      </c>
      <c r="AK79">
        <f>AK61+AK64</f>
        <v>4.6999999999999993</v>
      </c>
      <c r="AL79">
        <f>AL61+AL64</f>
        <v>14.9</v>
      </c>
      <c r="AM79">
        <f>AM61+AM64</f>
        <v>12.05</v>
      </c>
    </row>
    <row r="81" spans="2:39">
      <c r="B81" t="s">
        <v>493</v>
      </c>
      <c r="AJ81">
        <f>AJ13+AJ16</f>
        <v>200.75</v>
      </c>
      <c r="AK81">
        <f>AK13+AK16</f>
        <v>14.66</v>
      </c>
      <c r="AL81">
        <f>AL13+AL16</f>
        <v>12.3</v>
      </c>
      <c r="AM81">
        <f>AM13+AM16</f>
        <v>15.96</v>
      </c>
    </row>
    <row r="83" spans="2:39">
      <c r="F83">
        <f t="shared" ref="F83:K83" si="0">F13+F16+F22+F25+F31+F34+F37+F40+F46+F49+F55+F61+F64+F70</f>
        <v>1.7</v>
      </c>
      <c r="G83">
        <f t="shared" si="0"/>
        <v>1.6600000000000001</v>
      </c>
      <c r="H83">
        <f t="shared" si="0"/>
        <v>5.4</v>
      </c>
      <c r="I83">
        <f t="shared" si="0"/>
        <v>0.5</v>
      </c>
      <c r="J83">
        <f t="shared" si="0"/>
        <v>0.16</v>
      </c>
      <c r="K83">
        <f t="shared" si="0"/>
        <v>9.42</v>
      </c>
      <c r="M83">
        <f>M13+M16+M22+M25+M31+M34+M37+M40+M46+M49+M55+M61+M64+M70</f>
        <v>0</v>
      </c>
      <c r="N83">
        <f>N13+N16+N22+N25+N31+N34+N37+N40+N46+N49+N55+N61+N64+N70</f>
        <v>15</v>
      </c>
      <c r="P83">
        <f>P14+P17+P23+P26+P32+P35+P38+P41+P47+P50+P56+P62+P65+P71</f>
        <v>79.58</v>
      </c>
      <c r="AJ83">
        <f>AJ77+AJ79+AJ81</f>
        <v>1688.3139999999999</v>
      </c>
      <c r="AK83">
        <f>AK77+AK79+AK81</f>
        <v>80.67</v>
      </c>
      <c r="AL83">
        <f>AL77+AL79+AL81</f>
        <v>80.56</v>
      </c>
      <c r="AM83">
        <f>AM77+AM79+AM81</f>
        <v>59.49</v>
      </c>
    </row>
  </sheetData>
  <mergeCells count="75">
    <mergeCell ref="Y75:AB75"/>
    <mergeCell ref="AE75:AG75"/>
    <mergeCell ref="AP67:AR67"/>
    <mergeCell ref="AS67:AU67"/>
    <mergeCell ref="Y68:AB68"/>
    <mergeCell ref="AE68:AG68"/>
    <mergeCell ref="AP74:AR74"/>
    <mergeCell ref="AS74:AU74"/>
    <mergeCell ref="F74:K74"/>
    <mergeCell ref="M74:N74"/>
    <mergeCell ref="S74:U74"/>
    <mergeCell ref="Y74:AB74"/>
    <mergeCell ref="AE74:AG74"/>
    <mergeCell ref="F67:K67"/>
    <mergeCell ref="M67:N67"/>
    <mergeCell ref="S67:U67"/>
    <mergeCell ref="Y67:AB67"/>
    <mergeCell ref="AE67:AG67"/>
    <mergeCell ref="Y59:AB59"/>
    <mergeCell ref="AE59:AG59"/>
    <mergeCell ref="AP52:AR52"/>
    <mergeCell ref="AS52:AU52"/>
    <mergeCell ref="Y53:AB53"/>
    <mergeCell ref="AE53:AG53"/>
    <mergeCell ref="AP58:AR58"/>
    <mergeCell ref="AS58:AU58"/>
    <mergeCell ref="F58:K58"/>
    <mergeCell ref="M58:N58"/>
    <mergeCell ref="S58:U58"/>
    <mergeCell ref="Y58:AB58"/>
    <mergeCell ref="AE58:AG58"/>
    <mergeCell ref="F52:K52"/>
    <mergeCell ref="M52:N52"/>
    <mergeCell ref="S52:U52"/>
    <mergeCell ref="Y52:AB52"/>
    <mergeCell ref="AE52:AG52"/>
    <mergeCell ref="AP43:AR43"/>
    <mergeCell ref="AS43:AU43"/>
    <mergeCell ref="Y44:AB44"/>
    <mergeCell ref="AE44:AG44"/>
    <mergeCell ref="F43:K43"/>
    <mergeCell ref="M43:N43"/>
    <mergeCell ref="S43:U43"/>
    <mergeCell ref="Y43:AB43"/>
    <mergeCell ref="AE43:AG43"/>
    <mergeCell ref="AP28:AR28"/>
    <mergeCell ref="AS28:AU28"/>
    <mergeCell ref="Y29:AB29"/>
    <mergeCell ref="AE29:AG29"/>
    <mergeCell ref="F28:K28"/>
    <mergeCell ref="M28:N28"/>
    <mergeCell ref="S28:U28"/>
    <mergeCell ref="Y28:AB28"/>
    <mergeCell ref="AE28:AG28"/>
    <mergeCell ref="Y11:AB11"/>
    <mergeCell ref="AE11:AG11"/>
    <mergeCell ref="F10:K10"/>
    <mergeCell ref="M10:N10"/>
    <mergeCell ref="S10:U10"/>
    <mergeCell ref="Y10:AB10"/>
    <mergeCell ref="AE10:AG10"/>
    <mergeCell ref="AP10:AR10"/>
    <mergeCell ref="AS10:AU10"/>
    <mergeCell ref="I2:AN5"/>
    <mergeCell ref="AS2:AZ5"/>
    <mergeCell ref="BB8:BD8"/>
    <mergeCell ref="AP19:AR19"/>
    <mergeCell ref="AS19:AU19"/>
    <mergeCell ref="Y20:AB20"/>
    <mergeCell ref="AE20:AG20"/>
    <mergeCell ref="F19:K19"/>
    <mergeCell ref="M19:N19"/>
    <mergeCell ref="S19:U19"/>
    <mergeCell ref="Y19:AB19"/>
    <mergeCell ref="AE19:AG19"/>
  </mergeCells>
  <conditionalFormatting sqref="BB13:BD14 BB7:BD7 BB16:BD17 BB22:BD23 BB25:BD26 BB31:BD32 BB34:BD35 BB37:BD38 BB40:BD41 BB46:BD47 BB49:BD50 BB55:BD56 BB61:BD62 BB64:BD65 BB70:BD71">
    <cfRule type="containsText" dxfId="85" priority="45" operator="containsText" text="Si">
      <formula>NOT(ISERROR(SEARCH("Si",BB7)))</formula>
    </cfRule>
    <cfRule type="containsText" dxfId="84" priority="46" operator="containsText" text="No">
      <formula>NOT(ISERROR(SEARCH("No",BB7)))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39937" r:id="rId3"/>
  </oleObjects>
</worksheet>
</file>

<file path=xl/worksheets/sheet18.xml><?xml version="1.0" encoding="utf-8"?>
<worksheet xmlns="http://schemas.openxmlformats.org/spreadsheetml/2006/main" xmlns:r="http://schemas.openxmlformats.org/officeDocument/2006/relationships">
  <dimension ref="A1:BD106"/>
  <sheetViews>
    <sheetView topLeftCell="A73" zoomScale="85" zoomScaleNormal="85" workbookViewId="0">
      <selection activeCell="T60" sqref="T60"/>
    </sheetView>
  </sheetViews>
  <sheetFormatPr baseColWidth="10" defaultRowHeight="15"/>
  <cols>
    <col min="1" max="1" width="5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6" width="6.85546875" customWidth="1"/>
    <col min="47" max="47" width="7.7109375" customWidth="1"/>
    <col min="48" max="48" width="1" customWidth="1"/>
    <col min="49" max="50" width="4.7109375" customWidth="1"/>
    <col min="51" max="52" width="5.42578125" customWidth="1"/>
    <col min="53" max="53" width="0.85546875" customWidth="1"/>
    <col min="54" max="54" width="5.5703125" customWidth="1"/>
    <col min="55" max="55" width="5.140625" customWidth="1"/>
    <col min="56" max="56" width="5.7109375" customWidth="1"/>
    <col min="57" max="57" width="1.42578125" customWidth="1"/>
    <col min="58" max="59" width="4.7109375" customWidth="1"/>
  </cols>
  <sheetData>
    <row r="1" spans="1:56" ht="11.25" customHeight="1" thickBot="1"/>
    <row r="2" spans="1:56" ht="8.25" customHeight="1">
      <c r="A2" s="695"/>
      <c r="B2" s="855"/>
      <c r="C2" s="856"/>
      <c r="D2" s="856"/>
      <c r="E2" s="856"/>
      <c r="F2" s="856"/>
      <c r="G2" s="856"/>
      <c r="H2" s="857"/>
      <c r="I2" s="864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695"/>
      <c r="B3" s="858"/>
      <c r="C3" s="859"/>
      <c r="D3" s="859"/>
      <c r="E3" s="859"/>
      <c r="F3" s="859"/>
      <c r="G3" s="859"/>
      <c r="H3" s="860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695"/>
      <c r="B4" s="858"/>
      <c r="C4" s="859"/>
      <c r="D4" s="859"/>
      <c r="E4" s="859"/>
      <c r="F4" s="859"/>
      <c r="G4" s="859"/>
      <c r="H4" s="860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10.5" customHeight="1" thickBot="1">
      <c r="A5" s="695"/>
      <c r="B5" s="861"/>
      <c r="C5" s="862"/>
      <c r="D5" s="862"/>
      <c r="E5" s="862"/>
      <c r="F5" s="862"/>
      <c r="G5" s="862"/>
      <c r="H5" s="863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342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9" spans="1:56" ht="15.75" thickBot="1"/>
    <row r="10" spans="1:56">
      <c r="B10" s="57" t="s">
        <v>42</v>
      </c>
      <c r="C10" s="58" t="s">
        <v>2</v>
      </c>
      <c r="D10" s="59" t="s">
        <v>2</v>
      </c>
      <c r="E10" s="136"/>
      <c r="F10" s="718" t="s">
        <v>14</v>
      </c>
      <c r="G10" s="719"/>
      <c r="H10" s="719"/>
      <c r="I10" s="719"/>
      <c r="J10" s="719"/>
      <c r="K10" s="720"/>
      <c r="L10" s="19"/>
      <c r="M10" s="721" t="s">
        <v>43</v>
      </c>
      <c r="N10" s="722"/>
      <c r="O10" s="19"/>
      <c r="P10" s="91" t="s">
        <v>12</v>
      </c>
      <c r="Q10" s="136"/>
      <c r="R10" s="91" t="s">
        <v>24</v>
      </c>
      <c r="S10" s="718" t="s">
        <v>44</v>
      </c>
      <c r="T10" s="719"/>
      <c r="U10" s="720"/>
      <c r="V10" s="91" t="s">
        <v>39</v>
      </c>
      <c r="W10" s="137" t="s">
        <v>19</v>
      </c>
      <c r="X10" s="136" t="s">
        <v>10</v>
      </c>
      <c r="Y10" s="723" t="s">
        <v>15</v>
      </c>
      <c r="Z10" s="724"/>
      <c r="AA10" s="724"/>
      <c r="AB10" s="724"/>
      <c r="AC10" s="138" t="s">
        <v>19</v>
      </c>
      <c r="AD10" s="139"/>
      <c r="AE10" s="725" t="s">
        <v>55</v>
      </c>
      <c r="AF10" s="726"/>
      <c r="AG10" s="726"/>
      <c r="AH10" s="140" t="s">
        <v>57</v>
      </c>
      <c r="AI10" s="136"/>
      <c r="AJ10" s="141" t="s">
        <v>51</v>
      </c>
      <c r="AK10" s="142"/>
      <c r="AL10" s="143"/>
      <c r="AM10" s="144"/>
      <c r="AN10" s="91" t="s">
        <v>13</v>
      </c>
      <c r="AO10" s="136"/>
      <c r="AP10" s="743" t="s">
        <v>68</v>
      </c>
      <c r="AQ10" s="744"/>
      <c r="AR10" s="745"/>
      <c r="AS10" s="743" t="s">
        <v>52</v>
      </c>
      <c r="AT10" s="744"/>
      <c r="AU10" s="745"/>
      <c r="AV10" s="136"/>
      <c r="AW10" s="145" t="s">
        <v>32</v>
      </c>
      <c r="AX10" s="137" t="s">
        <v>32</v>
      </c>
      <c r="AY10" s="91" t="s">
        <v>29</v>
      </c>
      <c r="AZ10" s="91" t="s">
        <v>29</v>
      </c>
      <c r="BA10" s="136"/>
      <c r="BB10" s="19" t="s">
        <v>32</v>
      </c>
      <c r="BC10" s="19" t="s">
        <v>10</v>
      </c>
      <c r="BD10" s="146" t="s">
        <v>10</v>
      </c>
    </row>
    <row r="11" spans="1:56" ht="15.75" thickBot="1">
      <c r="B11" s="60" t="s">
        <v>10</v>
      </c>
      <c r="C11" s="49" t="s">
        <v>10</v>
      </c>
      <c r="D11" s="61" t="s">
        <v>12</v>
      </c>
      <c r="E11" s="5"/>
      <c r="F11" s="65" t="s">
        <v>4</v>
      </c>
      <c r="G11" s="65" t="s">
        <v>5</v>
      </c>
      <c r="H11" s="65" t="s">
        <v>6</v>
      </c>
      <c r="I11" s="65" t="s">
        <v>7</v>
      </c>
      <c r="J11" s="65" t="s">
        <v>9</v>
      </c>
      <c r="K11" s="65" t="s">
        <v>13</v>
      </c>
      <c r="L11" s="4"/>
      <c r="M11" s="67" t="s">
        <v>12</v>
      </c>
      <c r="N11" s="68" t="s">
        <v>46</v>
      </c>
      <c r="O11" s="3"/>
      <c r="P11" s="49" t="s">
        <v>3</v>
      </c>
      <c r="Q11" s="5"/>
      <c r="R11" s="49" t="s">
        <v>23</v>
      </c>
      <c r="S11" s="53" t="s">
        <v>16</v>
      </c>
      <c r="T11" s="49" t="s">
        <v>17</v>
      </c>
      <c r="U11" s="49" t="s">
        <v>45</v>
      </c>
      <c r="V11" s="49" t="s">
        <v>63</v>
      </c>
      <c r="W11" s="72" t="s">
        <v>21</v>
      </c>
      <c r="X11" s="5" t="s">
        <v>10</v>
      </c>
      <c r="Y11" s="713" t="s">
        <v>26</v>
      </c>
      <c r="Z11" s="714"/>
      <c r="AA11" s="714"/>
      <c r="AB11" s="715"/>
      <c r="AC11" s="39" t="s">
        <v>13</v>
      </c>
      <c r="AD11" s="8"/>
      <c r="AE11" s="716" t="s">
        <v>56</v>
      </c>
      <c r="AF11" s="717"/>
      <c r="AG11" s="717"/>
      <c r="AH11" s="82" t="s">
        <v>58</v>
      </c>
      <c r="AI11" s="5"/>
      <c r="AJ11" s="48" t="s">
        <v>33</v>
      </c>
      <c r="AK11" s="85" t="s">
        <v>27</v>
      </c>
      <c r="AL11" s="48" t="s">
        <v>35</v>
      </c>
      <c r="AM11" s="48" t="s">
        <v>36</v>
      </c>
      <c r="AN11" s="49" t="s">
        <v>40</v>
      </c>
      <c r="AO11" s="20"/>
      <c r="AP11" s="51"/>
      <c r="AQ11" s="52"/>
      <c r="AR11" s="53"/>
      <c r="AS11" s="51" t="s">
        <v>50</v>
      </c>
      <c r="AT11" s="336" t="s">
        <v>491</v>
      </c>
      <c r="AU11" s="53"/>
      <c r="AV11" s="5"/>
      <c r="AW11" s="76" t="s">
        <v>19</v>
      </c>
      <c r="AX11" s="72" t="s">
        <v>19</v>
      </c>
      <c r="AY11" s="49" t="s">
        <v>37</v>
      </c>
      <c r="AZ11" s="49" t="s">
        <v>38</v>
      </c>
      <c r="BA11" s="5"/>
      <c r="BB11" s="4" t="s">
        <v>19</v>
      </c>
      <c r="BC11" s="4" t="s">
        <v>37</v>
      </c>
      <c r="BD11" s="147" t="s">
        <v>38</v>
      </c>
    </row>
    <row r="12" spans="1:56" ht="15" customHeight="1" thickBot="1">
      <c r="B12" s="62"/>
      <c r="C12" s="63"/>
      <c r="D12" s="64" t="s">
        <v>10</v>
      </c>
      <c r="E12" s="111"/>
      <c r="F12" s="148"/>
      <c r="G12" s="148"/>
      <c r="H12" s="148"/>
      <c r="I12" s="148" t="s">
        <v>8</v>
      </c>
      <c r="J12" s="148"/>
      <c r="K12" s="148"/>
      <c r="L12" s="16"/>
      <c r="M12" s="104" t="s">
        <v>20</v>
      </c>
      <c r="N12" s="148" t="s">
        <v>11</v>
      </c>
      <c r="O12" s="16"/>
      <c r="P12" s="63" t="s">
        <v>10</v>
      </c>
      <c r="Q12" s="111"/>
      <c r="R12" s="63"/>
      <c r="S12" s="149"/>
      <c r="T12" s="63"/>
      <c r="U12" s="63"/>
      <c r="V12" s="63" t="s">
        <v>18</v>
      </c>
      <c r="W12" s="150" t="s">
        <v>22</v>
      </c>
      <c r="X12" s="111"/>
      <c r="Y12" s="151" t="s">
        <v>16</v>
      </c>
      <c r="Z12" s="151" t="s">
        <v>17</v>
      </c>
      <c r="AA12" s="152" t="s">
        <v>25</v>
      </c>
      <c r="AB12" s="79" t="s">
        <v>28</v>
      </c>
      <c r="AC12" s="153"/>
      <c r="AD12" s="111"/>
      <c r="AE12" s="154" t="s">
        <v>16</v>
      </c>
      <c r="AF12" s="155" t="s">
        <v>17</v>
      </c>
      <c r="AG12" s="80" t="s">
        <v>28</v>
      </c>
      <c r="AH12" s="81" t="s">
        <v>28</v>
      </c>
      <c r="AI12" s="156"/>
      <c r="AJ12" s="63" t="s">
        <v>34</v>
      </c>
      <c r="AK12" s="157" t="s">
        <v>34</v>
      </c>
      <c r="AL12" s="63" t="s">
        <v>34</v>
      </c>
      <c r="AM12" s="63" t="s">
        <v>34</v>
      </c>
      <c r="AN12" s="63" t="s">
        <v>34</v>
      </c>
      <c r="AO12" s="111"/>
      <c r="AP12" s="158" t="s">
        <v>70</v>
      </c>
      <c r="AQ12" s="159" t="s">
        <v>69</v>
      </c>
      <c r="AR12" s="160" t="s">
        <v>71</v>
      </c>
      <c r="AS12" s="161" t="s">
        <v>48</v>
      </c>
      <c r="AT12" s="159" t="s">
        <v>47</v>
      </c>
      <c r="AU12" s="160" t="s">
        <v>49</v>
      </c>
      <c r="AV12" s="111"/>
      <c r="AW12" s="162" t="s">
        <v>29</v>
      </c>
      <c r="AX12" s="150" t="s">
        <v>29</v>
      </c>
      <c r="AY12" s="63"/>
      <c r="AZ12" s="63"/>
      <c r="BA12" s="111"/>
      <c r="BB12" s="163">
        <v>1</v>
      </c>
      <c r="BC12" s="164">
        <v>0</v>
      </c>
      <c r="BD12" s="115" t="s">
        <v>41</v>
      </c>
    </row>
    <row r="13" spans="1:56" ht="16.5" thickBot="1">
      <c r="A13" s="688"/>
      <c r="B13" s="17">
        <v>41548</v>
      </c>
      <c r="C13" s="15" t="s">
        <v>0</v>
      </c>
      <c r="D13" s="19">
        <v>8</v>
      </c>
      <c r="E13" s="6">
        <v>7</v>
      </c>
      <c r="F13" s="363">
        <v>0</v>
      </c>
      <c r="G13" s="19">
        <v>0</v>
      </c>
      <c r="H13" s="19">
        <v>0</v>
      </c>
      <c r="I13" s="19">
        <v>0</v>
      </c>
      <c r="J13" s="19">
        <v>0</v>
      </c>
      <c r="K13" s="19">
        <f>SUM(F13:J13)</f>
        <v>0</v>
      </c>
      <c r="L13" s="6"/>
      <c r="M13" s="363">
        <v>0</v>
      </c>
      <c r="N13" s="19">
        <v>2</v>
      </c>
      <c r="O13" s="6"/>
      <c r="P13" s="376">
        <f>D13-(M13+N13)</f>
        <v>6</v>
      </c>
      <c r="Q13" s="6"/>
      <c r="R13" s="375" t="s">
        <v>158</v>
      </c>
      <c r="S13" s="213">
        <v>0.13</v>
      </c>
      <c r="T13" s="213">
        <v>0.13</v>
      </c>
      <c r="U13" s="23">
        <f>S13+T13</f>
        <v>0.26</v>
      </c>
      <c r="V13" s="223">
        <v>90</v>
      </c>
      <c r="W13" s="91">
        <f>P13*V13</f>
        <v>540</v>
      </c>
      <c r="X13" s="6"/>
      <c r="Y13" s="379">
        <v>470</v>
      </c>
      <c r="Z13" s="380">
        <v>470</v>
      </c>
      <c r="AA13" s="380">
        <v>0</v>
      </c>
      <c r="AB13" s="380">
        <v>0</v>
      </c>
      <c r="AC13" s="381">
        <v>470</v>
      </c>
      <c r="AD13" s="197">
        <v>350</v>
      </c>
      <c r="AE13" s="379">
        <v>76</v>
      </c>
      <c r="AF13" s="380">
        <v>75</v>
      </c>
      <c r="AG13" s="380">
        <v>0</v>
      </c>
      <c r="AH13" s="380">
        <v>76</v>
      </c>
      <c r="AI13" s="5"/>
      <c r="AJ13" s="57">
        <f>AC13*U13</f>
        <v>122.2</v>
      </c>
      <c r="AK13" s="171">
        <v>15</v>
      </c>
      <c r="AL13" s="19">
        <v>8</v>
      </c>
      <c r="AM13" s="19">
        <v>0</v>
      </c>
      <c r="AN13" s="91">
        <f>AK13+AM13</f>
        <v>15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98.936170212765958</v>
      </c>
      <c r="AS13" s="388">
        <v>313.64999999999998</v>
      </c>
      <c r="AT13" s="172">
        <f>AJ13+AK13+AL13+AM13</f>
        <v>145.19999999999999</v>
      </c>
      <c r="AU13" s="172">
        <f>AS13-AT13</f>
        <v>168.45</v>
      </c>
      <c r="AV13" s="5"/>
      <c r="AW13" s="57">
        <f>(AC13/W13)*100</f>
        <v>87.037037037037038</v>
      </c>
      <c r="AX13" s="19" t="s">
        <v>59</v>
      </c>
      <c r="AY13" s="91">
        <f>(AK13/(AJ13+AK13))*100</f>
        <v>10.932944606413995</v>
      </c>
      <c r="AZ13" s="19">
        <f>(AN13/AJ13)*100</f>
        <v>12.274959083469723</v>
      </c>
      <c r="BA13" s="6"/>
      <c r="BB13" s="363" t="s">
        <v>76</v>
      </c>
      <c r="BC13" s="19" t="s">
        <v>76</v>
      </c>
      <c r="BD13" s="19" t="s">
        <v>76</v>
      </c>
    </row>
    <row r="14" spans="1:56" ht="15.75">
      <c r="B14" s="374" t="s">
        <v>498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520">
        <f>D13-M13-N13-K13</f>
        <v>6</v>
      </c>
      <c r="Q14" s="6"/>
      <c r="R14" s="375"/>
      <c r="S14" s="213"/>
      <c r="T14" s="213"/>
      <c r="U14" s="23"/>
      <c r="V14" s="223"/>
      <c r="W14" s="517">
        <f>(P13-K13)*V13</f>
        <v>540</v>
      </c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/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518">
        <f>((AC13+AC14)/W14)*100</f>
        <v>87.037037037037038</v>
      </c>
      <c r="AX14" s="378"/>
      <c r="AY14" s="378"/>
      <c r="AZ14" s="378"/>
      <c r="BA14" s="289"/>
      <c r="BB14" s="375"/>
      <c r="BC14" s="2"/>
      <c r="BD14" s="2"/>
    </row>
    <row r="15" spans="1:56" ht="15.75" thickBot="1"/>
    <row r="16" spans="1:56" ht="16.5" thickBot="1">
      <c r="A16" s="688"/>
      <c r="B16" s="17">
        <v>41549</v>
      </c>
      <c r="C16" s="15" t="s">
        <v>0</v>
      </c>
      <c r="D16" s="19">
        <v>8</v>
      </c>
      <c r="E16" s="6">
        <v>7</v>
      </c>
      <c r="F16" s="363">
        <v>0.66</v>
      </c>
      <c r="G16" s="19">
        <v>0</v>
      </c>
      <c r="H16" s="19">
        <v>0</v>
      </c>
      <c r="I16" s="19">
        <v>0</v>
      </c>
      <c r="J16" s="19">
        <v>0</v>
      </c>
      <c r="K16" s="19">
        <f>SUM(F16:J16)</f>
        <v>0.66</v>
      </c>
      <c r="L16" s="6"/>
      <c r="M16" s="363">
        <v>0</v>
      </c>
      <c r="N16" s="19">
        <v>0</v>
      </c>
      <c r="O16" s="6"/>
      <c r="P16" s="376">
        <f>D16-(M16+N16)</f>
        <v>8</v>
      </c>
      <c r="Q16" s="6"/>
      <c r="R16" s="375" t="s">
        <v>158</v>
      </c>
      <c r="S16" s="213">
        <v>0.13</v>
      </c>
      <c r="T16" s="213">
        <v>0.13</v>
      </c>
      <c r="U16" s="23">
        <f>S16+T16</f>
        <v>0.26</v>
      </c>
      <c r="V16" s="223">
        <v>90</v>
      </c>
      <c r="W16" s="91">
        <f>P16*V16</f>
        <v>720</v>
      </c>
      <c r="X16" s="6"/>
      <c r="Y16" s="379">
        <v>608</v>
      </c>
      <c r="Z16" s="380">
        <v>608</v>
      </c>
      <c r="AA16" s="380">
        <v>0</v>
      </c>
      <c r="AB16" s="380">
        <v>0</v>
      </c>
      <c r="AC16" s="381">
        <v>608</v>
      </c>
      <c r="AD16" s="197">
        <v>350</v>
      </c>
      <c r="AE16" s="379">
        <v>13</v>
      </c>
      <c r="AF16" s="380">
        <v>14</v>
      </c>
      <c r="AG16" s="380">
        <v>0</v>
      </c>
      <c r="AH16" s="380">
        <v>13</v>
      </c>
      <c r="AI16" s="5"/>
      <c r="AJ16" s="57">
        <f>AC16*U16</f>
        <v>158.08000000000001</v>
      </c>
      <c r="AK16" s="171">
        <v>3.6</v>
      </c>
      <c r="AL16" s="19">
        <v>8.5</v>
      </c>
      <c r="AM16" s="19">
        <v>0.57999999999999996</v>
      </c>
      <c r="AN16" s="91">
        <f>AK16+AM16</f>
        <v>4.18</v>
      </c>
      <c r="AO16" s="338" t="e">
        <f>#REF!</f>
        <v>#REF!</v>
      </c>
      <c r="AP16" s="11">
        <v>0</v>
      </c>
      <c r="AQ16" s="11">
        <v>10</v>
      </c>
      <c r="AR16" s="387">
        <f>100- ((AP16+AQ16)/(AC16*2))*100</f>
        <v>99.17763157894737</v>
      </c>
      <c r="AS16" s="388">
        <f>AU13</f>
        <v>168.45</v>
      </c>
      <c r="AT16" s="172">
        <f>AJ16+AK16+AL16+AM16</f>
        <v>170.76000000000002</v>
      </c>
      <c r="AU16" s="172">
        <f>AS16-AT16</f>
        <v>-2.3100000000000307</v>
      </c>
      <c r="AV16" s="5"/>
      <c r="AW16" s="57">
        <f>(AC16/W16)*100</f>
        <v>84.444444444444443</v>
      </c>
      <c r="AX16" s="19" t="s">
        <v>59</v>
      </c>
      <c r="AY16" s="91">
        <f>(AK16/(AJ16+AK16))*100</f>
        <v>2.2266204849084614</v>
      </c>
      <c r="AZ16" s="19">
        <f>(AN16/AJ16)*100</f>
        <v>2.6442307692307687</v>
      </c>
      <c r="BA16" s="6"/>
      <c r="BB16" s="363" t="s">
        <v>76</v>
      </c>
      <c r="BC16" s="19" t="s">
        <v>76</v>
      </c>
      <c r="BD16" s="19" t="s">
        <v>76</v>
      </c>
    </row>
    <row r="17" spans="1:56" ht="15.75">
      <c r="B17" s="374" t="s">
        <v>498</v>
      </c>
      <c r="C17" s="2"/>
      <c r="D17" s="2"/>
      <c r="E17" s="6"/>
      <c r="F17" s="375"/>
      <c r="G17" s="2"/>
      <c r="H17" s="2"/>
      <c r="I17" s="2"/>
      <c r="J17" s="2"/>
      <c r="K17" s="2"/>
      <c r="L17" s="6"/>
      <c r="M17" s="375"/>
      <c r="N17" s="2"/>
      <c r="O17" s="6"/>
      <c r="P17" s="520">
        <f>D16-M16-N16-K16</f>
        <v>7.34</v>
      </c>
      <c r="Q17" s="6"/>
      <c r="R17" s="375"/>
      <c r="S17" s="213"/>
      <c r="T17" s="213"/>
      <c r="U17" s="23"/>
      <c r="V17" s="223"/>
      <c r="W17" s="517">
        <f>(P16-K16)*V16</f>
        <v>660.6</v>
      </c>
      <c r="X17" s="289"/>
      <c r="Y17" s="382"/>
      <c r="Z17" s="383"/>
      <c r="AA17" s="383"/>
      <c r="AB17" s="383"/>
      <c r="AC17" s="384"/>
      <c r="AD17" s="122"/>
      <c r="AE17" s="382"/>
      <c r="AF17" s="383"/>
      <c r="AG17" s="383"/>
      <c r="AH17" s="383"/>
      <c r="AI17" s="20"/>
      <c r="AJ17" s="436"/>
      <c r="AK17" s="386"/>
      <c r="AL17" s="378"/>
      <c r="AM17" s="378"/>
      <c r="AN17" s="378"/>
      <c r="AO17" s="289"/>
      <c r="AP17" s="347"/>
      <c r="AQ17" s="347"/>
      <c r="AR17" s="373"/>
      <c r="AS17" s="389"/>
      <c r="AT17" s="386"/>
      <c r="AU17" s="386"/>
      <c r="AV17" s="20"/>
      <c r="AW17" s="518">
        <f>((AC16+AC17)/W17)*100</f>
        <v>92.037541628822282</v>
      </c>
      <c r="AX17" s="378"/>
      <c r="AY17" s="378"/>
      <c r="AZ17" s="378"/>
      <c r="BA17" s="289"/>
      <c r="BB17" s="375"/>
      <c r="BC17" s="2"/>
      <c r="BD17" s="2"/>
    </row>
    <row r="18" spans="1:56" ht="15.75" thickBot="1"/>
    <row r="19" spans="1:56">
      <c r="B19" s="57" t="s">
        <v>42</v>
      </c>
      <c r="C19" s="58" t="s">
        <v>2</v>
      </c>
      <c r="D19" s="59" t="s">
        <v>2</v>
      </c>
      <c r="E19" s="136"/>
      <c r="F19" s="718" t="s">
        <v>14</v>
      </c>
      <c r="G19" s="719"/>
      <c r="H19" s="719"/>
      <c r="I19" s="719"/>
      <c r="J19" s="719"/>
      <c r="K19" s="720"/>
      <c r="L19" s="19"/>
      <c r="M19" s="721" t="s">
        <v>43</v>
      </c>
      <c r="N19" s="722"/>
      <c r="O19" s="19"/>
      <c r="P19" s="91" t="s">
        <v>12</v>
      </c>
      <c r="Q19" s="136"/>
      <c r="R19" s="91" t="s">
        <v>24</v>
      </c>
      <c r="S19" s="718" t="s">
        <v>44</v>
      </c>
      <c r="T19" s="719"/>
      <c r="U19" s="720"/>
      <c r="V19" s="91" t="s">
        <v>39</v>
      </c>
      <c r="W19" s="137" t="s">
        <v>19</v>
      </c>
      <c r="X19" s="136" t="s">
        <v>10</v>
      </c>
      <c r="Y19" s="723" t="s">
        <v>15</v>
      </c>
      <c r="Z19" s="724"/>
      <c r="AA19" s="724"/>
      <c r="AB19" s="724"/>
      <c r="AC19" s="138" t="s">
        <v>19</v>
      </c>
      <c r="AD19" s="139"/>
      <c r="AE19" s="725" t="s">
        <v>55</v>
      </c>
      <c r="AF19" s="726"/>
      <c r="AG19" s="726"/>
      <c r="AH19" s="140" t="s">
        <v>57</v>
      </c>
      <c r="AI19" s="136"/>
      <c r="AJ19" s="141" t="s">
        <v>51</v>
      </c>
      <c r="AK19" s="142"/>
      <c r="AL19" s="143"/>
      <c r="AM19" s="144"/>
      <c r="AN19" s="91" t="s">
        <v>13</v>
      </c>
      <c r="AO19" s="136"/>
      <c r="AP19" s="743" t="s">
        <v>68</v>
      </c>
      <c r="AQ19" s="744"/>
      <c r="AR19" s="745"/>
      <c r="AS19" s="743" t="s">
        <v>52</v>
      </c>
      <c r="AT19" s="744"/>
      <c r="AU19" s="745"/>
      <c r="AV19" s="136"/>
      <c r="AW19" s="145" t="s">
        <v>32</v>
      </c>
      <c r="AX19" s="137" t="s">
        <v>32</v>
      </c>
      <c r="AY19" s="91" t="s">
        <v>29</v>
      </c>
      <c r="AZ19" s="91" t="s">
        <v>29</v>
      </c>
      <c r="BA19" s="136"/>
      <c r="BB19" s="19" t="s">
        <v>32</v>
      </c>
      <c r="BC19" s="19" t="s">
        <v>10</v>
      </c>
      <c r="BD19" s="146" t="s">
        <v>10</v>
      </c>
    </row>
    <row r="20" spans="1:56" ht="15.75" thickBot="1">
      <c r="B20" s="60" t="s">
        <v>10</v>
      </c>
      <c r="C20" s="49" t="s">
        <v>10</v>
      </c>
      <c r="D20" s="61" t="s">
        <v>12</v>
      </c>
      <c r="E20" s="5"/>
      <c r="F20" s="65" t="s">
        <v>4</v>
      </c>
      <c r="G20" s="65" t="s">
        <v>5</v>
      </c>
      <c r="H20" s="65" t="s">
        <v>6</v>
      </c>
      <c r="I20" s="65" t="s">
        <v>7</v>
      </c>
      <c r="J20" s="65" t="s">
        <v>9</v>
      </c>
      <c r="K20" s="65" t="s">
        <v>13</v>
      </c>
      <c r="L20" s="4"/>
      <c r="M20" s="67" t="s">
        <v>12</v>
      </c>
      <c r="N20" s="68" t="s">
        <v>46</v>
      </c>
      <c r="O20" s="3"/>
      <c r="P20" s="49" t="s">
        <v>3</v>
      </c>
      <c r="Q20" s="5"/>
      <c r="R20" s="49" t="s">
        <v>23</v>
      </c>
      <c r="S20" s="53" t="s">
        <v>16</v>
      </c>
      <c r="T20" s="49" t="s">
        <v>17</v>
      </c>
      <c r="U20" s="49" t="s">
        <v>45</v>
      </c>
      <c r="V20" s="49" t="s">
        <v>63</v>
      </c>
      <c r="W20" s="72" t="s">
        <v>21</v>
      </c>
      <c r="X20" s="5" t="s">
        <v>10</v>
      </c>
      <c r="Y20" s="713" t="s">
        <v>26</v>
      </c>
      <c r="Z20" s="714"/>
      <c r="AA20" s="714"/>
      <c r="AB20" s="715"/>
      <c r="AC20" s="39" t="s">
        <v>13</v>
      </c>
      <c r="AD20" s="8"/>
      <c r="AE20" s="716" t="s">
        <v>56</v>
      </c>
      <c r="AF20" s="717"/>
      <c r="AG20" s="717"/>
      <c r="AH20" s="82" t="s">
        <v>58</v>
      </c>
      <c r="AI20" s="5"/>
      <c r="AJ20" s="48" t="s">
        <v>33</v>
      </c>
      <c r="AK20" s="85" t="s">
        <v>27</v>
      </c>
      <c r="AL20" s="48" t="s">
        <v>35</v>
      </c>
      <c r="AM20" s="48" t="s">
        <v>36</v>
      </c>
      <c r="AN20" s="49" t="s">
        <v>40</v>
      </c>
      <c r="AO20" s="20"/>
      <c r="AP20" s="51"/>
      <c r="AQ20" s="52"/>
      <c r="AR20" s="53"/>
      <c r="AS20" s="51" t="s">
        <v>50</v>
      </c>
      <c r="AT20" s="336" t="s">
        <v>496</v>
      </c>
      <c r="AU20" s="53"/>
      <c r="AV20" s="5"/>
      <c r="AW20" s="76" t="s">
        <v>19</v>
      </c>
      <c r="AX20" s="72" t="s">
        <v>19</v>
      </c>
      <c r="AY20" s="49" t="s">
        <v>37</v>
      </c>
      <c r="AZ20" s="49" t="s">
        <v>38</v>
      </c>
      <c r="BA20" s="5"/>
      <c r="BB20" s="4" t="s">
        <v>19</v>
      </c>
      <c r="BC20" s="4" t="s">
        <v>37</v>
      </c>
      <c r="BD20" s="147" t="s">
        <v>38</v>
      </c>
    </row>
    <row r="21" spans="1:56" ht="15" customHeight="1" thickBot="1">
      <c r="B21" s="62"/>
      <c r="C21" s="63"/>
      <c r="D21" s="64" t="s">
        <v>10</v>
      </c>
      <c r="E21" s="111"/>
      <c r="F21" s="148"/>
      <c r="G21" s="148"/>
      <c r="H21" s="148"/>
      <c r="I21" s="148" t="s">
        <v>8</v>
      </c>
      <c r="J21" s="148"/>
      <c r="K21" s="148"/>
      <c r="L21" s="16"/>
      <c r="M21" s="104" t="s">
        <v>20</v>
      </c>
      <c r="N21" s="148" t="s">
        <v>11</v>
      </c>
      <c r="O21" s="16"/>
      <c r="P21" s="63" t="s">
        <v>10</v>
      </c>
      <c r="Q21" s="111"/>
      <c r="R21" s="63"/>
      <c r="S21" s="149"/>
      <c r="T21" s="63"/>
      <c r="U21" s="63"/>
      <c r="V21" s="63" t="s">
        <v>18</v>
      </c>
      <c r="W21" s="150" t="s">
        <v>22</v>
      </c>
      <c r="X21" s="111"/>
      <c r="Y21" s="151" t="s">
        <v>16</v>
      </c>
      <c r="Z21" s="151" t="s">
        <v>17</v>
      </c>
      <c r="AA21" s="152" t="s">
        <v>25</v>
      </c>
      <c r="AB21" s="79" t="s">
        <v>28</v>
      </c>
      <c r="AC21" s="153"/>
      <c r="AD21" s="111"/>
      <c r="AE21" s="154" t="s">
        <v>16</v>
      </c>
      <c r="AF21" s="155" t="s">
        <v>17</v>
      </c>
      <c r="AG21" s="80" t="s">
        <v>28</v>
      </c>
      <c r="AH21" s="81" t="s">
        <v>28</v>
      </c>
      <c r="AI21" s="156"/>
      <c r="AJ21" s="63" t="s">
        <v>34</v>
      </c>
      <c r="AK21" s="157" t="s">
        <v>34</v>
      </c>
      <c r="AL21" s="63" t="s">
        <v>34</v>
      </c>
      <c r="AM21" s="63" t="s">
        <v>34</v>
      </c>
      <c r="AN21" s="63" t="s">
        <v>34</v>
      </c>
      <c r="AO21" s="111"/>
      <c r="AP21" s="158" t="s">
        <v>70</v>
      </c>
      <c r="AQ21" s="159" t="s">
        <v>69</v>
      </c>
      <c r="AR21" s="160" t="s">
        <v>71</v>
      </c>
      <c r="AS21" s="161" t="s">
        <v>48</v>
      </c>
      <c r="AT21" s="159" t="s">
        <v>47</v>
      </c>
      <c r="AU21" s="160" t="s">
        <v>49</v>
      </c>
      <c r="AV21" s="111"/>
      <c r="AW21" s="162" t="s">
        <v>29</v>
      </c>
      <c r="AX21" s="150" t="s">
        <v>29</v>
      </c>
      <c r="AY21" s="63"/>
      <c r="AZ21" s="63"/>
      <c r="BA21" s="111"/>
      <c r="BB21" s="163">
        <v>1</v>
      </c>
      <c r="BC21" s="164">
        <v>0</v>
      </c>
      <c r="BD21" s="115" t="s">
        <v>41</v>
      </c>
    </row>
    <row r="22" spans="1:56" ht="16.5" thickBot="1">
      <c r="A22" s="688"/>
      <c r="B22" s="17">
        <v>41550</v>
      </c>
      <c r="C22" s="15" t="s">
        <v>0</v>
      </c>
      <c r="D22" s="19">
        <v>8</v>
      </c>
      <c r="E22" s="6">
        <v>7</v>
      </c>
      <c r="F22" s="363">
        <v>1.5</v>
      </c>
      <c r="G22" s="19">
        <v>0</v>
      </c>
      <c r="H22" s="19">
        <v>0</v>
      </c>
      <c r="I22" s="19">
        <v>0</v>
      </c>
      <c r="J22" s="19">
        <v>0</v>
      </c>
      <c r="K22" s="19">
        <f>SUM(F22:J22)</f>
        <v>1.5</v>
      </c>
      <c r="L22" s="6"/>
      <c r="M22" s="363">
        <v>0</v>
      </c>
      <c r="N22" s="19">
        <v>0</v>
      </c>
      <c r="O22" s="6"/>
      <c r="P22" s="376">
        <f>D22-(M22+N22)</f>
        <v>8</v>
      </c>
      <c r="Q22" s="6"/>
      <c r="R22" s="375" t="s">
        <v>158</v>
      </c>
      <c r="S22" s="213">
        <v>0.13</v>
      </c>
      <c r="T22" s="213">
        <v>0.13</v>
      </c>
      <c r="U22" s="23">
        <f>S22+T22</f>
        <v>0.26</v>
      </c>
      <c r="V22" s="223">
        <v>90</v>
      </c>
      <c r="W22" s="91">
        <f>P22*V22</f>
        <v>720</v>
      </c>
      <c r="X22" s="6"/>
      <c r="Y22" s="379">
        <v>450</v>
      </c>
      <c r="Z22" s="380">
        <v>450</v>
      </c>
      <c r="AA22" s="380">
        <v>0</v>
      </c>
      <c r="AB22" s="380">
        <v>0</v>
      </c>
      <c r="AC22" s="381">
        <v>450</v>
      </c>
      <c r="AD22" s="197">
        <v>350</v>
      </c>
      <c r="AE22" s="379">
        <v>23</v>
      </c>
      <c r="AF22" s="380">
        <v>23</v>
      </c>
      <c r="AG22" s="380">
        <v>0</v>
      </c>
      <c r="AH22" s="380">
        <v>23</v>
      </c>
      <c r="AI22" s="5"/>
      <c r="AJ22" s="57">
        <f>AC22*U22</f>
        <v>117</v>
      </c>
      <c r="AK22" s="171">
        <v>12.2</v>
      </c>
      <c r="AL22" s="19">
        <v>5.3</v>
      </c>
      <c r="AM22" s="19">
        <v>4.5</v>
      </c>
      <c r="AN22" s="91">
        <f>AK22+AM22</f>
        <v>16.7</v>
      </c>
      <c r="AO22" s="338" t="e">
        <f>#REF!</f>
        <v>#REF!</v>
      </c>
      <c r="AP22" s="11">
        <v>0</v>
      </c>
      <c r="AQ22" s="11">
        <v>10</v>
      </c>
      <c r="AR22" s="387">
        <f>100- ((AP22+AQ22)/(AC22*2))*100</f>
        <v>98.888888888888886</v>
      </c>
      <c r="AS22" s="388">
        <v>680</v>
      </c>
      <c r="AT22" s="172">
        <f>AJ22+AK22+AL22+AM22</f>
        <v>139</v>
      </c>
      <c r="AU22" s="172">
        <f>AS22-AT22</f>
        <v>541</v>
      </c>
      <c r="AV22" s="5"/>
      <c r="AW22" s="57">
        <f>(AC22/W22)*100</f>
        <v>62.5</v>
      </c>
      <c r="AX22" s="19" t="s">
        <v>59</v>
      </c>
      <c r="AY22" s="91">
        <f>(AK22/(AJ22+AK22))*100</f>
        <v>9.442724458204335</v>
      </c>
      <c r="AZ22" s="19">
        <f>(AN22/AJ22)*100</f>
        <v>14.273504273504273</v>
      </c>
      <c r="BA22" s="6"/>
      <c r="BB22" s="363" t="s">
        <v>76</v>
      </c>
      <c r="BC22" s="19" t="s">
        <v>76</v>
      </c>
      <c r="BD22" s="19" t="s">
        <v>76</v>
      </c>
    </row>
    <row r="23" spans="1:56" ht="15.75">
      <c r="B23" s="374" t="s">
        <v>498</v>
      </c>
      <c r="C23" s="2"/>
      <c r="D23" s="2"/>
      <c r="E23" s="6"/>
      <c r="F23" s="375"/>
      <c r="G23" s="2"/>
      <c r="H23" s="2"/>
      <c r="I23" s="2"/>
      <c r="J23" s="2"/>
      <c r="K23" s="2"/>
      <c r="L23" s="6"/>
      <c r="M23" s="375"/>
      <c r="N23" s="2"/>
      <c r="O23" s="6"/>
      <c r="P23" s="520">
        <f>D22-M22-N22-K22</f>
        <v>6.5</v>
      </c>
      <c r="Q23" s="6"/>
      <c r="R23" s="375"/>
      <c r="S23" s="213"/>
      <c r="T23" s="213"/>
      <c r="U23" s="23"/>
      <c r="V23" s="223"/>
      <c r="W23" s="517">
        <f>(P22-K22)*V22</f>
        <v>585</v>
      </c>
      <c r="X23" s="289"/>
      <c r="Y23" s="382"/>
      <c r="Z23" s="383"/>
      <c r="AA23" s="383"/>
      <c r="AB23" s="383"/>
      <c r="AC23" s="384"/>
      <c r="AD23" s="122"/>
      <c r="AE23" s="382"/>
      <c r="AF23" s="383"/>
      <c r="AG23" s="383"/>
      <c r="AH23" s="383"/>
      <c r="AI23" s="20"/>
      <c r="AJ23" s="436"/>
      <c r="AK23" s="386"/>
      <c r="AL23" s="378"/>
      <c r="AM23" s="378"/>
      <c r="AN23" s="378"/>
      <c r="AO23" s="289"/>
      <c r="AP23" s="347"/>
      <c r="AQ23" s="347"/>
      <c r="AR23" s="373"/>
      <c r="AS23" s="389"/>
      <c r="AT23" s="386"/>
      <c r="AU23" s="386"/>
      <c r="AV23" s="20"/>
      <c r="AW23" s="518">
        <f>((AC22+AC23)/W23)*100</f>
        <v>76.923076923076934</v>
      </c>
      <c r="AX23" s="378"/>
      <c r="AY23" s="378"/>
      <c r="AZ23" s="378"/>
      <c r="BA23" s="289"/>
      <c r="BB23" s="375"/>
      <c r="BC23" s="2"/>
      <c r="BD23" s="2"/>
    </row>
    <row r="24" spans="1:56" ht="15.75" thickBot="1"/>
    <row r="25" spans="1:56" ht="16.5" thickBot="1">
      <c r="A25" s="688"/>
      <c r="B25" s="17">
        <v>41554</v>
      </c>
      <c r="C25" s="15" t="s">
        <v>0</v>
      </c>
      <c r="D25" s="19">
        <v>8</v>
      </c>
      <c r="E25" s="6">
        <v>7</v>
      </c>
      <c r="F25" s="363">
        <v>0.5</v>
      </c>
      <c r="G25" s="19">
        <v>0</v>
      </c>
      <c r="H25" s="19">
        <v>0</v>
      </c>
      <c r="I25" s="19">
        <v>0</v>
      </c>
      <c r="J25" s="19">
        <v>0</v>
      </c>
      <c r="K25" s="19">
        <f>SUM(F25:J25)</f>
        <v>0.5</v>
      </c>
      <c r="L25" s="6"/>
      <c r="M25" s="363">
        <v>0</v>
      </c>
      <c r="N25" s="19">
        <v>0</v>
      </c>
      <c r="O25" s="6"/>
      <c r="P25" s="376">
        <f>D25-(M25+N25)</f>
        <v>8</v>
      </c>
      <c r="Q25" s="6"/>
      <c r="R25" s="375" t="s">
        <v>111</v>
      </c>
      <c r="S25" s="213">
        <v>0.122</v>
      </c>
      <c r="T25" s="213">
        <v>0.122</v>
      </c>
      <c r="U25" s="23">
        <f>S25+T25</f>
        <v>0.24399999999999999</v>
      </c>
      <c r="V25" s="223">
        <v>80</v>
      </c>
      <c r="W25" s="91">
        <f>P25*V25</f>
        <v>640</v>
      </c>
      <c r="X25" s="6"/>
      <c r="Y25" s="379">
        <v>583</v>
      </c>
      <c r="Z25" s="380">
        <v>583</v>
      </c>
      <c r="AA25" s="380">
        <v>0</v>
      </c>
      <c r="AB25" s="380">
        <v>0</v>
      </c>
      <c r="AC25" s="381">
        <v>583</v>
      </c>
      <c r="AD25" s="197">
        <v>350</v>
      </c>
      <c r="AE25" s="379">
        <v>16</v>
      </c>
      <c r="AF25" s="380">
        <v>16</v>
      </c>
      <c r="AG25" s="380">
        <v>0</v>
      </c>
      <c r="AH25" s="380">
        <v>16</v>
      </c>
      <c r="AI25" s="5"/>
      <c r="AJ25" s="57">
        <f>AC25*U25</f>
        <v>142.25200000000001</v>
      </c>
      <c r="AK25" s="171">
        <v>4</v>
      </c>
      <c r="AL25" s="19">
        <v>6</v>
      </c>
      <c r="AM25" s="19">
        <v>0</v>
      </c>
      <c r="AN25" s="91">
        <f>AK25+AM25</f>
        <v>4</v>
      </c>
      <c r="AO25" s="338" t="e">
        <f>#REF!</f>
        <v>#REF!</v>
      </c>
      <c r="AP25" s="11">
        <v>0</v>
      </c>
      <c r="AQ25" s="11">
        <v>10</v>
      </c>
      <c r="AR25" s="387">
        <f>100- ((AP25+AQ25)/(AC25*2))*100</f>
        <v>99.142367066895375</v>
      </c>
      <c r="AS25" s="388">
        <f>AU22</f>
        <v>541</v>
      </c>
      <c r="AT25" s="172">
        <f>AJ25+AK25+AL25+AM25</f>
        <v>152.25200000000001</v>
      </c>
      <c r="AU25" s="172">
        <f>AS25-AT25</f>
        <v>388.74799999999999</v>
      </c>
      <c r="AV25" s="5"/>
      <c r="AW25" s="57">
        <f>(AC25/W25)*100</f>
        <v>91.09375</v>
      </c>
      <c r="AX25" s="19" t="s">
        <v>59</v>
      </c>
      <c r="AY25" s="91">
        <f>(AK25/(AJ25+AK25))*100</f>
        <v>2.7350053332603994</v>
      </c>
      <c r="AZ25" s="19">
        <f>(AN25/AJ25)*100</f>
        <v>2.8119112560807578</v>
      </c>
      <c r="BA25" s="6"/>
      <c r="BB25" s="363" t="s">
        <v>76</v>
      </c>
      <c r="BC25" s="19" t="s">
        <v>76</v>
      </c>
      <c r="BD25" s="19" t="s">
        <v>76</v>
      </c>
    </row>
    <row r="26" spans="1:56" ht="15.75">
      <c r="B26" s="374" t="s">
        <v>134</v>
      </c>
      <c r="C26" s="2"/>
      <c r="D26" s="2"/>
      <c r="E26" s="6"/>
      <c r="F26" s="375"/>
      <c r="G26" s="2"/>
      <c r="H26" s="2"/>
      <c r="I26" s="2"/>
      <c r="J26" s="2"/>
      <c r="K26" s="2"/>
      <c r="L26" s="6"/>
      <c r="M26" s="375"/>
      <c r="N26" s="2"/>
      <c r="O26" s="6"/>
      <c r="P26" s="520">
        <f>D25-M25-N25-K25</f>
        <v>7.5</v>
      </c>
      <c r="Q26" s="6"/>
      <c r="R26" s="375"/>
      <c r="S26" s="213"/>
      <c r="T26" s="213"/>
      <c r="U26" s="23"/>
      <c r="V26" s="223"/>
      <c r="W26" s="517">
        <f>(P25-K25)*V25</f>
        <v>600</v>
      </c>
      <c r="X26" s="289"/>
      <c r="Y26" s="382"/>
      <c r="Z26" s="383"/>
      <c r="AA26" s="383"/>
      <c r="AB26" s="383"/>
      <c r="AC26" s="384"/>
      <c r="AD26" s="122"/>
      <c r="AE26" s="382"/>
      <c r="AF26" s="383"/>
      <c r="AG26" s="383"/>
      <c r="AH26" s="383"/>
      <c r="AI26" s="20"/>
      <c r="AJ26" s="436"/>
      <c r="AK26" s="386"/>
      <c r="AL26" s="378"/>
      <c r="AM26" s="378"/>
      <c r="AN26" s="378"/>
      <c r="AO26" s="289"/>
      <c r="AP26" s="347"/>
      <c r="AQ26" s="347"/>
      <c r="AR26" s="373"/>
      <c r="AS26" s="389"/>
      <c r="AT26" s="386"/>
      <c r="AU26" s="386"/>
      <c r="AV26" s="20"/>
      <c r="AW26" s="518">
        <f>((AC25+AC26)/W26)*100</f>
        <v>97.166666666666671</v>
      </c>
      <c r="AX26" s="378"/>
      <c r="AY26" s="378"/>
      <c r="AZ26" s="378"/>
      <c r="BA26" s="289"/>
      <c r="BB26" s="375"/>
      <c r="BC26" s="2"/>
      <c r="BD26" s="2"/>
    </row>
    <row r="27" spans="1:56" ht="15.75" thickBot="1"/>
    <row r="28" spans="1:56" ht="16.5" thickBot="1">
      <c r="A28" s="688"/>
      <c r="B28" s="17">
        <v>41555</v>
      </c>
      <c r="C28" s="15" t="s">
        <v>0</v>
      </c>
      <c r="D28" s="19">
        <v>6.5</v>
      </c>
      <c r="E28" s="6">
        <v>7</v>
      </c>
      <c r="F28" s="363">
        <v>0</v>
      </c>
      <c r="G28" s="19">
        <v>0</v>
      </c>
      <c r="H28" s="19">
        <v>0</v>
      </c>
      <c r="I28" s="19">
        <v>0</v>
      </c>
      <c r="J28" s="19">
        <v>0</v>
      </c>
      <c r="K28" s="19">
        <f>SUM(F28:J28)</f>
        <v>0</v>
      </c>
      <c r="L28" s="6"/>
      <c r="M28" s="363">
        <v>0</v>
      </c>
      <c r="N28" s="19">
        <v>0</v>
      </c>
      <c r="O28" s="6"/>
      <c r="P28" s="376">
        <f>D28-(M28+N28)</f>
        <v>6.5</v>
      </c>
      <c r="Q28" s="6"/>
      <c r="R28" s="375" t="s">
        <v>111</v>
      </c>
      <c r="S28" s="213">
        <v>0.122</v>
      </c>
      <c r="T28" s="213">
        <v>0.122</v>
      </c>
      <c r="U28" s="23">
        <f>S28+T28</f>
        <v>0.24399999999999999</v>
      </c>
      <c r="V28" s="223">
        <v>80</v>
      </c>
      <c r="W28" s="91">
        <f>P28*V28</f>
        <v>520</v>
      </c>
      <c r="X28" s="6"/>
      <c r="Y28" s="379">
        <v>550</v>
      </c>
      <c r="Z28" s="380">
        <v>550</v>
      </c>
      <c r="AA28" s="380">
        <v>0</v>
      </c>
      <c r="AB28" s="380">
        <v>0</v>
      </c>
      <c r="AC28" s="381">
        <v>550</v>
      </c>
      <c r="AD28" s="197">
        <v>350</v>
      </c>
      <c r="AE28" s="379">
        <v>7</v>
      </c>
      <c r="AF28" s="380">
        <v>8</v>
      </c>
      <c r="AG28" s="380">
        <v>0</v>
      </c>
      <c r="AH28" s="380">
        <v>7</v>
      </c>
      <c r="AI28" s="5"/>
      <c r="AJ28" s="57">
        <f>AC28*U28</f>
        <v>134.19999999999999</v>
      </c>
      <c r="AK28" s="171">
        <v>1.89</v>
      </c>
      <c r="AL28" s="19">
        <v>4.92</v>
      </c>
      <c r="AM28" s="19">
        <v>0</v>
      </c>
      <c r="AN28" s="91">
        <f>AK28+AM28</f>
        <v>1.89</v>
      </c>
      <c r="AO28" s="338" t="e">
        <f>#REF!</f>
        <v>#REF!</v>
      </c>
      <c r="AP28" s="11">
        <v>0</v>
      </c>
      <c r="AQ28" s="11">
        <v>10</v>
      </c>
      <c r="AR28" s="387">
        <f>100- ((AP28+AQ28)/(AC28*2))*100</f>
        <v>99.090909090909093</v>
      </c>
      <c r="AS28" s="388">
        <f>AU25</f>
        <v>388.74799999999999</v>
      </c>
      <c r="AT28" s="172">
        <f>AJ28+AK28+AL28+AM28</f>
        <v>141.00999999999996</v>
      </c>
      <c r="AU28" s="172">
        <f>AS28-AT28</f>
        <v>247.73800000000003</v>
      </c>
      <c r="AV28" s="5"/>
      <c r="AW28" s="57">
        <f>(AC28/W28)*100</f>
        <v>105.76923076923077</v>
      </c>
      <c r="AX28" s="19" t="s">
        <v>59</v>
      </c>
      <c r="AY28" s="91">
        <f>(AK28/(AJ28+AK28))*100</f>
        <v>1.3887868322433685</v>
      </c>
      <c r="AZ28" s="19">
        <f>(AN28/AJ28)*100</f>
        <v>1.4083457526080476</v>
      </c>
      <c r="BA28" s="6"/>
      <c r="BB28" s="363" t="s">
        <v>76</v>
      </c>
      <c r="BC28" s="19" t="s">
        <v>76</v>
      </c>
      <c r="BD28" s="19" t="s">
        <v>76</v>
      </c>
    </row>
    <row r="29" spans="1:56" ht="15.75">
      <c r="B29" s="374" t="s">
        <v>134</v>
      </c>
      <c r="C29" s="2"/>
      <c r="D29" s="2"/>
      <c r="E29" s="6"/>
      <c r="F29" s="375"/>
      <c r="G29" s="2"/>
      <c r="H29" s="2"/>
      <c r="I29" s="2"/>
      <c r="J29" s="2"/>
      <c r="K29" s="2"/>
      <c r="L29" s="6"/>
      <c r="M29" s="375"/>
      <c r="N29" s="2"/>
      <c r="O29" s="6"/>
      <c r="P29" s="520">
        <f>D28-M28-N28-K28</f>
        <v>6.5</v>
      </c>
      <c r="Q29" s="6"/>
      <c r="R29" s="375"/>
      <c r="S29" s="213"/>
      <c r="T29" s="213"/>
      <c r="U29" s="23"/>
      <c r="V29" s="223"/>
      <c r="W29" s="517">
        <f>(P28-K28)*V28</f>
        <v>520</v>
      </c>
      <c r="X29" s="289"/>
      <c r="Y29" s="382"/>
      <c r="Z29" s="383"/>
      <c r="AA29" s="383"/>
      <c r="AB29" s="383"/>
      <c r="AC29" s="384"/>
      <c r="AD29" s="122"/>
      <c r="AE29" s="382"/>
      <c r="AF29" s="383"/>
      <c r="AG29" s="383"/>
      <c r="AH29" s="383"/>
      <c r="AI29" s="20"/>
      <c r="AJ29" s="436"/>
      <c r="AK29" s="386"/>
      <c r="AL29" s="378"/>
      <c r="AM29" s="378"/>
      <c r="AN29" s="378"/>
      <c r="AO29" s="289"/>
      <c r="AP29" s="347"/>
      <c r="AQ29" s="347"/>
      <c r="AR29" s="373"/>
      <c r="AS29" s="389"/>
      <c r="AT29" s="386"/>
      <c r="AU29" s="386"/>
      <c r="AV29" s="20"/>
      <c r="AW29" s="518">
        <f>((AC28+AC29)/W29)*100</f>
        <v>105.76923076923077</v>
      </c>
      <c r="AX29" s="378"/>
      <c r="AY29" s="378"/>
      <c r="AZ29" s="378"/>
      <c r="BA29" s="289"/>
      <c r="BB29" s="375"/>
      <c r="BC29" s="2"/>
      <c r="BD29" s="2"/>
    </row>
    <row r="30" spans="1:56" ht="15.75" thickBot="1"/>
    <row r="31" spans="1:56">
      <c r="B31" s="57" t="s">
        <v>42</v>
      </c>
      <c r="C31" s="58" t="s">
        <v>2</v>
      </c>
      <c r="D31" s="59" t="s">
        <v>2</v>
      </c>
      <c r="E31" s="136"/>
      <c r="F31" s="718" t="s">
        <v>14</v>
      </c>
      <c r="G31" s="719"/>
      <c r="H31" s="719"/>
      <c r="I31" s="719"/>
      <c r="J31" s="719"/>
      <c r="K31" s="720"/>
      <c r="L31" s="19"/>
      <c r="M31" s="721" t="s">
        <v>43</v>
      </c>
      <c r="N31" s="722"/>
      <c r="O31" s="19"/>
      <c r="P31" s="91" t="s">
        <v>12</v>
      </c>
      <c r="Q31" s="136"/>
      <c r="R31" s="91" t="s">
        <v>24</v>
      </c>
      <c r="S31" s="718" t="s">
        <v>44</v>
      </c>
      <c r="T31" s="719"/>
      <c r="U31" s="720"/>
      <c r="V31" s="91" t="s">
        <v>39</v>
      </c>
      <c r="W31" s="137" t="s">
        <v>19</v>
      </c>
      <c r="X31" s="136" t="s">
        <v>10</v>
      </c>
      <c r="Y31" s="723" t="s">
        <v>15</v>
      </c>
      <c r="Z31" s="724"/>
      <c r="AA31" s="724"/>
      <c r="AB31" s="724"/>
      <c r="AC31" s="138" t="s">
        <v>19</v>
      </c>
      <c r="AD31" s="139"/>
      <c r="AE31" s="725" t="s">
        <v>55</v>
      </c>
      <c r="AF31" s="726"/>
      <c r="AG31" s="726"/>
      <c r="AH31" s="140" t="s">
        <v>57</v>
      </c>
      <c r="AI31" s="136"/>
      <c r="AJ31" s="141" t="s">
        <v>51</v>
      </c>
      <c r="AK31" s="142"/>
      <c r="AL31" s="143"/>
      <c r="AM31" s="144"/>
      <c r="AN31" s="91" t="s">
        <v>13</v>
      </c>
      <c r="AO31" s="136"/>
      <c r="AP31" s="743" t="s">
        <v>68</v>
      </c>
      <c r="AQ31" s="744"/>
      <c r="AR31" s="745"/>
      <c r="AS31" s="743" t="s">
        <v>52</v>
      </c>
      <c r="AT31" s="744"/>
      <c r="AU31" s="745"/>
      <c r="AV31" s="136"/>
      <c r="AW31" s="145" t="s">
        <v>32</v>
      </c>
      <c r="AX31" s="137" t="s">
        <v>32</v>
      </c>
      <c r="AY31" s="91" t="s">
        <v>29</v>
      </c>
      <c r="AZ31" s="91" t="s">
        <v>29</v>
      </c>
      <c r="BA31" s="136"/>
      <c r="BB31" s="19" t="s">
        <v>32</v>
      </c>
      <c r="BC31" s="19" t="s">
        <v>10</v>
      </c>
      <c r="BD31" s="146" t="s">
        <v>10</v>
      </c>
    </row>
    <row r="32" spans="1:56" ht="15.75" thickBot="1">
      <c r="B32" s="60" t="s">
        <v>10</v>
      </c>
      <c r="C32" s="49" t="s">
        <v>10</v>
      </c>
      <c r="D32" s="61" t="s">
        <v>12</v>
      </c>
      <c r="E32" s="5"/>
      <c r="F32" s="65" t="s">
        <v>4</v>
      </c>
      <c r="G32" s="65" t="s">
        <v>5</v>
      </c>
      <c r="H32" s="65" t="s">
        <v>6</v>
      </c>
      <c r="I32" s="65" t="s">
        <v>7</v>
      </c>
      <c r="J32" s="65" t="s">
        <v>9</v>
      </c>
      <c r="K32" s="65" t="s">
        <v>13</v>
      </c>
      <c r="L32" s="4"/>
      <c r="M32" s="67" t="s">
        <v>12</v>
      </c>
      <c r="N32" s="68" t="s">
        <v>46</v>
      </c>
      <c r="O32" s="3"/>
      <c r="P32" s="49" t="s">
        <v>3</v>
      </c>
      <c r="Q32" s="5"/>
      <c r="R32" s="49" t="s">
        <v>23</v>
      </c>
      <c r="S32" s="53" t="s">
        <v>16</v>
      </c>
      <c r="T32" s="49" t="s">
        <v>17</v>
      </c>
      <c r="U32" s="49" t="s">
        <v>45</v>
      </c>
      <c r="V32" s="49" t="s">
        <v>63</v>
      </c>
      <c r="W32" s="72" t="s">
        <v>21</v>
      </c>
      <c r="X32" s="5" t="s">
        <v>10</v>
      </c>
      <c r="Y32" s="713" t="s">
        <v>26</v>
      </c>
      <c r="Z32" s="714"/>
      <c r="AA32" s="714"/>
      <c r="AB32" s="715"/>
      <c r="AC32" s="39" t="s">
        <v>13</v>
      </c>
      <c r="AD32" s="8"/>
      <c r="AE32" s="716" t="s">
        <v>56</v>
      </c>
      <c r="AF32" s="717"/>
      <c r="AG32" s="717"/>
      <c r="AH32" s="82" t="s">
        <v>58</v>
      </c>
      <c r="AI32" s="5"/>
      <c r="AJ32" s="48" t="s">
        <v>33</v>
      </c>
      <c r="AK32" s="85" t="s">
        <v>27</v>
      </c>
      <c r="AL32" s="48" t="s">
        <v>35</v>
      </c>
      <c r="AM32" s="48" t="s">
        <v>36</v>
      </c>
      <c r="AN32" s="49" t="s">
        <v>40</v>
      </c>
      <c r="AO32" s="20"/>
      <c r="AP32" s="51"/>
      <c r="AQ32" s="52"/>
      <c r="AR32" s="53"/>
      <c r="AS32" s="51" t="s">
        <v>50</v>
      </c>
      <c r="AT32" s="336" t="s">
        <v>494</v>
      </c>
      <c r="AU32" s="53"/>
      <c r="AV32" s="5"/>
      <c r="AW32" s="76" t="s">
        <v>19</v>
      </c>
      <c r="AX32" s="72" t="s">
        <v>19</v>
      </c>
      <c r="AY32" s="49" t="s">
        <v>37</v>
      </c>
      <c r="AZ32" s="49" t="s">
        <v>38</v>
      </c>
      <c r="BA32" s="5"/>
      <c r="BB32" s="4" t="s">
        <v>19</v>
      </c>
      <c r="BC32" s="4" t="s">
        <v>37</v>
      </c>
      <c r="BD32" s="147" t="s">
        <v>38</v>
      </c>
    </row>
    <row r="33" spans="1:56" ht="15" customHeight="1" thickBot="1">
      <c r="B33" s="62"/>
      <c r="C33" s="63"/>
      <c r="D33" s="64" t="s">
        <v>10</v>
      </c>
      <c r="E33" s="111"/>
      <c r="F33" s="148"/>
      <c r="G33" s="148"/>
      <c r="H33" s="148"/>
      <c r="I33" s="148" t="s">
        <v>8</v>
      </c>
      <c r="J33" s="148"/>
      <c r="K33" s="148"/>
      <c r="L33" s="16"/>
      <c r="M33" s="104" t="s">
        <v>20</v>
      </c>
      <c r="N33" s="148" t="s">
        <v>11</v>
      </c>
      <c r="O33" s="16"/>
      <c r="P33" s="63" t="s">
        <v>10</v>
      </c>
      <c r="Q33" s="111"/>
      <c r="R33" s="63"/>
      <c r="S33" s="149"/>
      <c r="T33" s="63"/>
      <c r="U33" s="63"/>
      <c r="V33" s="63" t="s">
        <v>18</v>
      </c>
      <c r="W33" s="150" t="s">
        <v>22</v>
      </c>
      <c r="X33" s="111"/>
      <c r="Y33" s="151" t="s">
        <v>16</v>
      </c>
      <c r="Z33" s="151" t="s">
        <v>17</v>
      </c>
      <c r="AA33" s="152" t="s">
        <v>25</v>
      </c>
      <c r="AB33" s="79" t="s">
        <v>28</v>
      </c>
      <c r="AC33" s="153"/>
      <c r="AD33" s="111"/>
      <c r="AE33" s="154" t="s">
        <v>16</v>
      </c>
      <c r="AF33" s="155" t="s">
        <v>17</v>
      </c>
      <c r="AG33" s="80" t="s">
        <v>28</v>
      </c>
      <c r="AH33" s="81" t="s">
        <v>28</v>
      </c>
      <c r="AI33" s="156"/>
      <c r="AJ33" s="63" t="s">
        <v>34</v>
      </c>
      <c r="AK33" s="157" t="s">
        <v>34</v>
      </c>
      <c r="AL33" s="63" t="s">
        <v>34</v>
      </c>
      <c r="AM33" s="63" t="s">
        <v>34</v>
      </c>
      <c r="AN33" s="63" t="s">
        <v>34</v>
      </c>
      <c r="AO33" s="111"/>
      <c r="AP33" s="158" t="s">
        <v>70</v>
      </c>
      <c r="AQ33" s="159" t="s">
        <v>69</v>
      </c>
      <c r="AR33" s="160" t="s">
        <v>71</v>
      </c>
      <c r="AS33" s="161" t="s">
        <v>48</v>
      </c>
      <c r="AT33" s="159" t="s">
        <v>47</v>
      </c>
      <c r="AU33" s="160" t="s">
        <v>49</v>
      </c>
      <c r="AV33" s="111"/>
      <c r="AW33" s="162" t="s">
        <v>29</v>
      </c>
      <c r="AX33" s="150" t="s">
        <v>29</v>
      </c>
      <c r="AY33" s="63"/>
      <c r="AZ33" s="63"/>
      <c r="BA33" s="111"/>
      <c r="BB33" s="163">
        <v>1</v>
      </c>
      <c r="BC33" s="164">
        <v>0</v>
      </c>
      <c r="BD33" s="115" t="s">
        <v>41</v>
      </c>
    </row>
    <row r="34" spans="1:56" ht="16.5" thickBot="1">
      <c r="A34" s="688"/>
      <c r="B34" s="17">
        <v>41561</v>
      </c>
      <c r="C34" s="15" t="s">
        <v>0</v>
      </c>
      <c r="D34" s="19">
        <v>1.5</v>
      </c>
      <c r="E34" s="6">
        <v>7</v>
      </c>
      <c r="F34" s="363">
        <v>0</v>
      </c>
      <c r="G34" s="19">
        <v>0</v>
      </c>
      <c r="H34" s="19">
        <v>0</v>
      </c>
      <c r="I34" s="19">
        <v>0</v>
      </c>
      <c r="J34" s="19">
        <v>0</v>
      </c>
      <c r="K34" s="19">
        <f>SUM(F34:J34)</f>
        <v>0</v>
      </c>
      <c r="L34" s="6"/>
      <c r="M34" s="363">
        <v>0</v>
      </c>
      <c r="N34" s="19">
        <v>0</v>
      </c>
      <c r="O34" s="6"/>
      <c r="P34" s="376">
        <f>D34-(M34+N34)</f>
        <v>1.5</v>
      </c>
      <c r="Q34" s="6"/>
      <c r="R34" s="375" t="s">
        <v>85</v>
      </c>
      <c r="S34" s="213">
        <v>0.185</v>
      </c>
      <c r="T34" s="213">
        <v>0.185</v>
      </c>
      <c r="U34" s="23">
        <f>S34+T34</f>
        <v>0.37</v>
      </c>
      <c r="V34" s="223">
        <v>90</v>
      </c>
      <c r="W34" s="91">
        <f>P34*V34</f>
        <v>135</v>
      </c>
      <c r="X34" s="6"/>
      <c r="Y34" s="379">
        <v>53</v>
      </c>
      <c r="Z34" s="380">
        <v>53</v>
      </c>
      <c r="AA34" s="380">
        <v>0</v>
      </c>
      <c r="AB34" s="380">
        <v>0</v>
      </c>
      <c r="AC34" s="381">
        <v>53</v>
      </c>
      <c r="AD34" s="197">
        <v>350</v>
      </c>
      <c r="AE34" s="379">
        <v>18</v>
      </c>
      <c r="AF34" s="380">
        <v>19</v>
      </c>
      <c r="AG34" s="380">
        <v>0</v>
      </c>
      <c r="AH34" s="380">
        <v>18</v>
      </c>
      <c r="AI34" s="5"/>
      <c r="AJ34" s="57">
        <f>AC34*U34</f>
        <v>19.61</v>
      </c>
      <c r="AK34" s="171">
        <v>7</v>
      </c>
      <c r="AL34" s="19">
        <v>4.4000000000000004</v>
      </c>
      <c r="AM34" s="19">
        <v>51</v>
      </c>
      <c r="AN34" s="91">
        <f>AK34+AM34</f>
        <v>58</v>
      </c>
      <c r="AO34" s="338" t="e">
        <f>#REF!</f>
        <v>#REF!</v>
      </c>
      <c r="AP34" s="11">
        <v>0</v>
      </c>
      <c r="AQ34" s="11">
        <v>10</v>
      </c>
      <c r="AR34" s="387">
        <f>100- ((AP34+AQ34)/(AC34*2))*100</f>
        <v>90.566037735849051</v>
      </c>
      <c r="AS34" s="388">
        <v>680</v>
      </c>
      <c r="AT34" s="172">
        <f>AJ34+AK34+AL34+AM34</f>
        <v>82.009999999999991</v>
      </c>
      <c r="AU34" s="172">
        <f>AS34-AT34</f>
        <v>597.99</v>
      </c>
      <c r="AV34" s="5"/>
      <c r="AW34" s="57">
        <f>(AC34/W34)*100</f>
        <v>39.25925925925926</v>
      </c>
      <c r="AX34" s="19" t="s">
        <v>59</v>
      </c>
      <c r="AY34" s="91">
        <f>(AK34/(AJ34+AK34))*100</f>
        <v>26.30590003757986</v>
      </c>
      <c r="AZ34" s="19">
        <f>(AN34/AJ34)*100</f>
        <v>295.76746557878636</v>
      </c>
      <c r="BA34" s="6"/>
      <c r="BB34" s="363" t="s">
        <v>76</v>
      </c>
      <c r="BC34" s="19" t="s">
        <v>76</v>
      </c>
      <c r="BD34" s="19" t="s">
        <v>76</v>
      </c>
    </row>
    <row r="35" spans="1:56" ht="15.75">
      <c r="B35" s="374" t="s">
        <v>153</v>
      </c>
      <c r="C35" s="2"/>
      <c r="D35" s="2"/>
      <c r="E35" s="6"/>
      <c r="F35" s="375"/>
      <c r="G35" s="2"/>
      <c r="H35" s="2"/>
      <c r="I35" s="2"/>
      <c r="J35" s="2"/>
      <c r="K35" s="2"/>
      <c r="L35" s="6"/>
      <c r="M35" s="375"/>
      <c r="N35" s="2"/>
      <c r="O35" s="6"/>
      <c r="P35" s="520">
        <f>D34-M34-N34-K34</f>
        <v>1.5</v>
      </c>
      <c r="Q35" s="6"/>
      <c r="R35" s="375"/>
      <c r="S35" s="213"/>
      <c r="T35" s="213"/>
      <c r="U35" s="23"/>
      <c r="V35" s="223"/>
      <c r="W35" s="517">
        <f>(P34-K34)*V34</f>
        <v>135</v>
      </c>
      <c r="X35" s="289"/>
      <c r="Y35" s="382"/>
      <c r="Z35" s="383"/>
      <c r="AA35" s="383"/>
      <c r="AB35" s="383"/>
      <c r="AC35" s="384"/>
      <c r="AD35" s="122"/>
      <c r="AE35" s="382"/>
      <c r="AF35" s="383"/>
      <c r="AG35" s="383"/>
      <c r="AH35" s="383"/>
      <c r="AI35" s="20"/>
      <c r="AJ35" s="436"/>
      <c r="AK35" s="386"/>
      <c r="AL35" s="378"/>
      <c r="AM35" s="378"/>
      <c r="AN35" s="378"/>
      <c r="AO35" s="289"/>
      <c r="AP35" s="347"/>
      <c r="AQ35" s="347"/>
      <c r="AR35" s="373"/>
      <c r="AS35" s="389"/>
      <c r="AT35" s="386"/>
      <c r="AU35" s="386"/>
      <c r="AV35" s="20"/>
      <c r="AW35" s="518">
        <f>((AC34+AC35)/W35)*100</f>
        <v>39.25925925925926</v>
      </c>
      <c r="AX35" s="378"/>
      <c r="AY35" s="378"/>
      <c r="AZ35" s="378"/>
      <c r="BA35" s="289"/>
      <c r="BB35" s="375"/>
      <c r="BC35" s="2"/>
      <c r="BD35" s="2"/>
    </row>
    <row r="36" spans="1:56" ht="15.75" thickBot="1"/>
    <row r="37" spans="1:56" ht="16.5" thickBot="1">
      <c r="A37" s="688"/>
      <c r="B37" s="17">
        <v>41562</v>
      </c>
      <c r="C37" s="15" t="s">
        <v>0</v>
      </c>
      <c r="D37" s="19">
        <v>3</v>
      </c>
      <c r="E37" s="6">
        <v>7</v>
      </c>
      <c r="F37" s="363">
        <v>0</v>
      </c>
      <c r="G37" s="19">
        <v>0</v>
      </c>
      <c r="H37" s="19">
        <v>0</v>
      </c>
      <c r="I37" s="19">
        <v>0</v>
      </c>
      <c r="J37" s="19">
        <v>0</v>
      </c>
      <c r="K37" s="19">
        <f>SUM(F37:J37)</f>
        <v>0</v>
      </c>
      <c r="L37" s="6"/>
      <c r="M37" s="363">
        <v>0</v>
      </c>
      <c r="N37" s="19">
        <v>0</v>
      </c>
      <c r="O37" s="6"/>
      <c r="P37" s="376">
        <f>D37-(M37+N37)</f>
        <v>3</v>
      </c>
      <c r="Q37" s="6"/>
      <c r="R37" s="375" t="s">
        <v>85</v>
      </c>
      <c r="S37" s="213">
        <v>0.185</v>
      </c>
      <c r="T37" s="213">
        <v>0.185</v>
      </c>
      <c r="U37" s="23">
        <f>S37+T37</f>
        <v>0.37</v>
      </c>
      <c r="V37" s="223">
        <v>90</v>
      </c>
      <c r="W37" s="91">
        <f>P37*V37</f>
        <v>270</v>
      </c>
      <c r="X37" s="6"/>
      <c r="Y37" s="379">
        <v>258</v>
      </c>
      <c r="Z37" s="380">
        <v>258</v>
      </c>
      <c r="AA37" s="380">
        <v>0</v>
      </c>
      <c r="AB37" s="380">
        <v>0</v>
      </c>
      <c r="AC37" s="381">
        <v>258</v>
      </c>
      <c r="AD37" s="197">
        <v>350</v>
      </c>
      <c r="AE37" s="379">
        <v>15</v>
      </c>
      <c r="AF37" s="380">
        <v>14</v>
      </c>
      <c r="AG37" s="380">
        <v>0</v>
      </c>
      <c r="AH37" s="380">
        <v>15</v>
      </c>
      <c r="AI37" s="5"/>
      <c r="AJ37" s="57">
        <f>AC37*U37</f>
        <v>95.46</v>
      </c>
      <c r="AK37" s="171">
        <v>5.5</v>
      </c>
      <c r="AL37" s="19">
        <v>3</v>
      </c>
      <c r="AM37" s="19">
        <v>0</v>
      </c>
      <c r="AN37" s="91">
        <f>AK37+AM37</f>
        <v>5.5</v>
      </c>
      <c r="AO37" s="338" t="e">
        <f>#REF!</f>
        <v>#REF!</v>
      </c>
      <c r="AP37" s="11">
        <v>0</v>
      </c>
      <c r="AQ37" s="11">
        <v>10</v>
      </c>
      <c r="AR37" s="387">
        <f>100- ((AP37+AQ37)/(AC37*2))*100</f>
        <v>98.062015503875969</v>
      </c>
      <c r="AS37" s="388">
        <f>AU34</f>
        <v>597.99</v>
      </c>
      <c r="AT37" s="172">
        <f>AJ37+AK37+AL37+AM37</f>
        <v>103.96</v>
      </c>
      <c r="AU37" s="172">
        <f>AS37-AT37</f>
        <v>494.03000000000003</v>
      </c>
      <c r="AV37" s="5"/>
      <c r="AW37" s="57">
        <f>(AC37/W37)*100</f>
        <v>95.555555555555557</v>
      </c>
      <c r="AX37" s="19" t="s">
        <v>59</v>
      </c>
      <c r="AY37" s="91">
        <f>(AK37/(AJ37+AK37))*100</f>
        <v>5.4477020602218706</v>
      </c>
      <c r="AZ37" s="19">
        <f>(AN37/AJ37)*100</f>
        <v>5.7615755290173896</v>
      </c>
      <c r="BA37" s="6"/>
      <c r="BB37" s="363" t="s">
        <v>76</v>
      </c>
      <c r="BC37" s="19" t="s">
        <v>76</v>
      </c>
      <c r="BD37" s="19" t="s">
        <v>76</v>
      </c>
    </row>
    <row r="38" spans="1:56" ht="15.75">
      <c r="B38" s="374" t="s">
        <v>153</v>
      </c>
      <c r="C38" s="2"/>
      <c r="D38" s="2"/>
      <c r="E38" s="6"/>
      <c r="F38" s="375"/>
      <c r="G38" s="2"/>
      <c r="H38" s="2"/>
      <c r="I38" s="2"/>
      <c r="J38" s="2"/>
      <c r="K38" s="2"/>
      <c r="L38" s="6"/>
      <c r="M38" s="375"/>
      <c r="N38" s="2"/>
      <c r="O38" s="6"/>
      <c r="P38" s="520">
        <f>D37-M37-N37-K37</f>
        <v>3</v>
      </c>
      <c r="Q38" s="6"/>
      <c r="R38" s="375"/>
      <c r="S38" s="213"/>
      <c r="T38" s="213"/>
      <c r="U38" s="23"/>
      <c r="V38" s="223"/>
      <c r="W38" s="517">
        <f>(P37-K37)*V37</f>
        <v>270</v>
      </c>
      <c r="X38" s="289"/>
      <c r="Y38" s="382"/>
      <c r="Z38" s="383"/>
      <c r="AA38" s="383"/>
      <c r="AB38" s="383"/>
      <c r="AC38" s="384"/>
      <c r="AD38" s="122"/>
      <c r="AE38" s="382"/>
      <c r="AF38" s="383"/>
      <c r="AG38" s="383"/>
      <c r="AH38" s="383"/>
      <c r="AI38" s="20"/>
      <c r="AJ38" s="436"/>
      <c r="AK38" s="386"/>
      <c r="AL38" s="378"/>
      <c r="AM38" s="378"/>
      <c r="AN38" s="378"/>
      <c r="AO38" s="289"/>
      <c r="AP38" s="347"/>
      <c r="AQ38" s="347"/>
      <c r="AR38" s="373"/>
      <c r="AS38" s="389"/>
      <c r="AT38" s="386"/>
      <c r="AU38" s="386"/>
      <c r="AV38" s="20"/>
      <c r="AW38" s="518">
        <f>((AC37+AC38)/W38)*100</f>
        <v>95.555555555555557</v>
      </c>
      <c r="AX38" s="378"/>
      <c r="AY38" s="378"/>
      <c r="AZ38" s="378"/>
      <c r="BA38" s="289"/>
      <c r="BB38" s="375"/>
      <c r="BC38" s="2"/>
      <c r="BD38" s="2"/>
    </row>
    <row r="39" spans="1:56" ht="15.75" thickBot="1"/>
    <row r="40" spans="1:56" ht="16.5" thickBot="1">
      <c r="A40" s="688"/>
      <c r="B40" s="17">
        <v>41564</v>
      </c>
      <c r="C40" s="15" t="s">
        <v>0</v>
      </c>
      <c r="D40" s="19">
        <v>8</v>
      </c>
      <c r="E40" s="6">
        <v>7</v>
      </c>
      <c r="F40" s="363">
        <v>0</v>
      </c>
      <c r="G40" s="19">
        <v>1</v>
      </c>
      <c r="H40" s="19">
        <v>1.2</v>
      </c>
      <c r="I40" s="19">
        <v>0</v>
      </c>
      <c r="J40" s="19">
        <v>0</v>
      </c>
      <c r="K40" s="19">
        <f>SUM(F40:J40)</f>
        <v>2.2000000000000002</v>
      </c>
      <c r="L40" s="6"/>
      <c r="M40" s="363">
        <v>0</v>
      </c>
      <c r="N40" s="19">
        <v>0</v>
      </c>
      <c r="O40" s="6"/>
      <c r="P40" s="376">
        <f>D40-(M40+N40)</f>
        <v>8</v>
      </c>
      <c r="Q40" s="6"/>
      <c r="R40" s="375" t="s">
        <v>85</v>
      </c>
      <c r="S40" s="213">
        <v>0.185</v>
      </c>
      <c r="T40" s="213">
        <v>0.185</v>
      </c>
      <c r="U40" s="23">
        <f>S40+T40</f>
        <v>0.37</v>
      </c>
      <c r="V40" s="223">
        <v>90</v>
      </c>
      <c r="W40" s="91">
        <f>P40*V40</f>
        <v>720</v>
      </c>
      <c r="X40" s="6"/>
      <c r="Y40" s="379">
        <v>594</v>
      </c>
      <c r="Z40" s="380">
        <v>594</v>
      </c>
      <c r="AA40" s="380">
        <v>0</v>
      </c>
      <c r="AB40" s="380">
        <v>0</v>
      </c>
      <c r="AC40" s="381">
        <v>594</v>
      </c>
      <c r="AD40" s="197">
        <v>350</v>
      </c>
      <c r="AE40" s="379">
        <v>23</v>
      </c>
      <c r="AF40" s="380">
        <v>23</v>
      </c>
      <c r="AG40" s="380">
        <v>0</v>
      </c>
      <c r="AH40" s="380">
        <v>23</v>
      </c>
      <c r="AI40" s="5"/>
      <c r="AJ40" s="57">
        <f>AC40*U40</f>
        <v>219.78</v>
      </c>
      <c r="AK40" s="171">
        <v>8.6300000000000008</v>
      </c>
      <c r="AL40" s="19">
        <v>10</v>
      </c>
      <c r="AM40" s="19">
        <v>0</v>
      </c>
      <c r="AN40" s="91">
        <f>AK40+AM40</f>
        <v>8.6300000000000008</v>
      </c>
      <c r="AO40" s="338" t="e">
        <f>#REF!</f>
        <v>#REF!</v>
      </c>
      <c r="AP40" s="11">
        <v>0</v>
      </c>
      <c r="AQ40" s="11">
        <v>10</v>
      </c>
      <c r="AR40" s="387">
        <f>100- ((AP40+AQ40)/(AC40*2))*100</f>
        <v>99.158249158249163</v>
      </c>
      <c r="AS40" s="388">
        <f>AU37</f>
        <v>494.03000000000003</v>
      </c>
      <c r="AT40" s="172">
        <f>AJ40+AK40+AL40+AM40</f>
        <v>238.41</v>
      </c>
      <c r="AU40" s="172">
        <f>AS40-AT40</f>
        <v>255.62000000000003</v>
      </c>
      <c r="AV40" s="5"/>
      <c r="AW40" s="57">
        <f>(AC40/W40)*100</f>
        <v>82.5</v>
      </c>
      <c r="AX40" s="19" t="s">
        <v>59</v>
      </c>
      <c r="AY40" s="91">
        <f>(AK40/(AJ40+AK40))*100</f>
        <v>3.778293419727683</v>
      </c>
      <c r="AZ40" s="19">
        <f>(AN40/AJ40)*100</f>
        <v>3.9266539266539273</v>
      </c>
      <c r="BA40" s="6"/>
      <c r="BB40" s="363" t="s">
        <v>76</v>
      </c>
      <c r="BC40" s="19" t="s">
        <v>76</v>
      </c>
      <c r="BD40" s="19" t="s">
        <v>76</v>
      </c>
    </row>
    <row r="41" spans="1:56" ht="15.75">
      <c r="B41" s="374" t="s">
        <v>134</v>
      </c>
      <c r="C41" s="2"/>
      <c r="D41" s="2"/>
      <c r="E41" s="6"/>
      <c r="F41" s="375"/>
      <c r="G41" s="2"/>
      <c r="H41" s="2"/>
      <c r="I41" s="2"/>
      <c r="J41" s="2"/>
      <c r="K41" s="2"/>
      <c r="L41" s="6"/>
      <c r="M41" s="375"/>
      <c r="N41" s="2"/>
      <c r="O41" s="6"/>
      <c r="P41" s="520">
        <f>D40-M40-N40-K40</f>
        <v>5.8</v>
      </c>
      <c r="Q41" s="6"/>
      <c r="R41" s="375"/>
      <c r="S41" s="213"/>
      <c r="T41" s="213"/>
      <c r="U41" s="23"/>
      <c r="V41" s="223"/>
      <c r="W41" s="517">
        <f>(P40-K40)*V40</f>
        <v>522</v>
      </c>
      <c r="X41" s="289"/>
      <c r="Y41" s="382"/>
      <c r="Z41" s="383"/>
      <c r="AA41" s="383"/>
      <c r="AB41" s="383"/>
      <c r="AC41" s="384"/>
      <c r="AD41" s="122"/>
      <c r="AE41" s="382"/>
      <c r="AF41" s="383"/>
      <c r="AG41" s="383"/>
      <c r="AH41" s="383"/>
      <c r="AI41" s="20"/>
      <c r="AJ41" s="436"/>
      <c r="AK41" s="386"/>
      <c r="AL41" s="378"/>
      <c r="AM41" s="378"/>
      <c r="AN41" s="378"/>
      <c r="AO41" s="289"/>
      <c r="AP41" s="347"/>
      <c r="AQ41" s="347"/>
      <c r="AR41" s="373"/>
      <c r="AS41" s="389"/>
      <c r="AT41" s="386"/>
      <c r="AU41" s="386"/>
      <c r="AV41" s="20"/>
      <c r="AW41" s="518">
        <f>((AC40+AC41)/W41)*100</f>
        <v>113.79310344827587</v>
      </c>
      <c r="AX41" s="378"/>
      <c r="AY41" s="378"/>
      <c r="AZ41" s="378"/>
      <c r="BA41" s="289"/>
      <c r="BB41" s="375"/>
      <c r="BC41" s="2"/>
      <c r="BD41" s="2"/>
    </row>
    <row r="42" spans="1:56" ht="15.75" thickBot="1"/>
    <row r="43" spans="1:56">
      <c r="B43" s="57" t="s">
        <v>42</v>
      </c>
      <c r="C43" s="58" t="s">
        <v>2</v>
      </c>
      <c r="D43" s="59" t="s">
        <v>2</v>
      </c>
      <c r="E43" s="136"/>
      <c r="F43" s="718" t="s">
        <v>14</v>
      </c>
      <c r="G43" s="719"/>
      <c r="H43" s="719"/>
      <c r="I43" s="719"/>
      <c r="J43" s="719"/>
      <c r="K43" s="720"/>
      <c r="L43" s="19"/>
      <c r="M43" s="721" t="s">
        <v>43</v>
      </c>
      <c r="N43" s="722"/>
      <c r="O43" s="19"/>
      <c r="P43" s="91" t="s">
        <v>12</v>
      </c>
      <c r="Q43" s="136"/>
      <c r="R43" s="91" t="s">
        <v>24</v>
      </c>
      <c r="S43" s="718" t="s">
        <v>44</v>
      </c>
      <c r="T43" s="719"/>
      <c r="U43" s="720"/>
      <c r="V43" s="91" t="s">
        <v>39</v>
      </c>
      <c r="W43" s="137" t="s">
        <v>19</v>
      </c>
      <c r="X43" s="136" t="s">
        <v>10</v>
      </c>
      <c r="Y43" s="723" t="s">
        <v>15</v>
      </c>
      <c r="Z43" s="724"/>
      <c r="AA43" s="724"/>
      <c r="AB43" s="724"/>
      <c r="AC43" s="138" t="s">
        <v>19</v>
      </c>
      <c r="AD43" s="139"/>
      <c r="AE43" s="725" t="s">
        <v>55</v>
      </c>
      <c r="AF43" s="726"/>
      <c r="AG43" s="726"/>
      <c r="AH43" s="140" t="s">
        <v>57</v>
      </c>
      <c r="AI43" s="136"/>
      <c r="AJ43" s="141" t="s">
        <v>51</v>
      </c>
      <c r="AK43" s="142"/>
      <c r="AL43" s="143"/>
      <c r="AM43" s="144"/>
      <c r="AN43" s="91" t="s">
        <v>13</v>
      </c>
      <c r="AO43" s="136"/>
      <c r="AP43" s="743" t="s">
        <v>68</v>
      </c>
      <c r="AQ43" s="744"/>
      <c r="AR43" s="745"/>
      <c r="AS43" s="743" t="s">
        <v>52</v>
      </c>
      <c r="AT43" s="744"/>
      <c r="AU43" s="745"/>
      <c r="AV43" s="136"/>
      <c r="AW43" s="145" t="s">
        <v>32</v>
      </c>
      <c r="AX43" s="137" t="s">
        <v>32</v>
      </c>
      <c r="AY43" s="91" t="s">
        <v>29</v>
      </c>
      <c r="AZ43" s="91" t="s">
        <v>29</v>
      </c>
      <c r="BA43" s="136"/>
      <c r="BB43" s="19" t="s">
        <v>32</v>
      </c>
      <c r="BC43" s="19" t="s">
        <v>10</v>
      </c>
      <c r="BD43" s="146" t="s">
        <v>10</v>
      </c>
    </row>
    <row r="44" spans="1:56" ht="15.75" thickBot="1">
      <c r="B44" s="60" t="s">
        <v>10</v>
      </c>
      <c r="C44" s="49" t="s">
        <v>10</v>
      </c>
      <c r="D44" s="61" t="s">
        <v>12</v>
      </c>
      <c r="E44" s="5"/>
      <c r="F44" s="65" t="s">
        <v>4</v>
      </c>
      <c r="G44" s="65" t="s">
        <v>5</v>
      </c>
      <c r="H44" s="65" t="s">
        <v>6</v>
      </c>
      <c r="I44" s="65" t="s">
        <v>7</v>
      </c>
      <c r="J44" s="65" t="s">
        <v>9</v>
      </c>
      <c r="K44" s="65" t="s">
        <v>13</v>
      </c>
      <c r="L44" s="4"/>
      <c r="M44" s="67" t="s">
        <v>12</v>
      </c>
      <c r="N44" s="68" t="s">
        <v>46</v>
      </c>
      <c r="O44" s="3"/>
      <c r="P44" s="49" t="s">
        <v>3</v>
      </c>
      <c r="Q44" s="5"/>
      <c r="R44" s="49" t="s">
        <v>23</v>
      </c>
      <c r="S44" s="53" t="s">
        <v>16</v>
      </c>
      <c r="T44" s="49" t="s">
        <v>17</v>
      </c>
      <c r="U44" s="49" t="s">
        <v>45</v>
      </c>
      <c r="V44" s="49" t="s">
        <v>63</v>
      </c>
      <c r="W44" s="72" t="s">
        <v>21</v>
      </c>
      <c r="X44" s="5" t="s">
        <v>10</v>
      </c>
      <c r="Y44" s="713" t="s">
        <v>26</v>
      </c>
      <c r="Z44" s="714"/>
      <c r="AA44" s="714"/>
      <c r="AB44" s="715"/>
      <c r="AC44" s="39" t="s">
        <v>13</v>
      </c>
      <c r="AD44" s="8"/>
      <c r="AE44" s="716" t="s">
        <v>56</v>
      </c>
      <c r="AF44" s="717"/>
      <c r="AG44" s="717"/>
      <c r="AH44" s="82" t="s">
        <v>58</v>
      </c>
      <c r="AI44" s="5"/>
      <c r="AJ44" s="48" t="s">
        <v>33</v>
      </c>
      <c r="AK44" s="85" t="s">
        <v>27</v>
      </c>
      <c r="AL44" s="48" t="s">
        <v>35</v>
      </c>
      <c r="AM44" s="48" t="s">
        <v>36</v>
      </c>
      <c r="AN44" s="49" t="s">
        <v>40</v>
      </c>
      <c r="AO44" s="20"/>
      <c r="AP44" s="51"/>
      <c r="AQ44" s="52"/>
      <c r="AR44" s="53"/>
      <c r="AS44" s="51" t="s">
        <v>50</v>
      </c>
      <c r="AT44" s="336" t="s">
        <v>496</v>
      </c>
      <c r="AU44" s="53"/>
      <c r="AV44" s="5"/>
      <c r="AW44" s="76" t="s">
        <v>19</v>
      </c>
      <c r="AX44" s="72" t="s">
        <v>19</v>
      </c>
      <c r="AY44" s="49" t="s">
        <v>37</v>
      </c>
      <c r="AZ44" s="49" t="s">
        <v>38</v>
      </c>
      <c r="BA44" s="5"/>
      <c r="BB44" s="4" t="s">
        <v>19</v>
      </c>
      <c r="BC44" s="4" t="s">
        <v>37</v>
      </c>
      <c r="BD44" s="147" t="s">
        <v>38</v>
      </c>
    </row>
    <row r="45" spans="1:56" ht="15" customHeight="1" thickBot="1">
      <c r="B45" s="62"/>
      <c r="C45" s="63"/>
      <c r="D45" s="64" t="s">
        <v>10</v>
      </c>
      <c r="E45" s="111"/>
      <c r="F45" s="148"/>
      <c r="G45" s="148"/>
      <c r="H45" s="148"/>
      <c r="I45" s="148" t="s">
        <v>8</v>
      </c>
      <c r="J45" s="148"/>
      <c r="K45" s="148"/>
      <c r="L45" s="16"/>
      <c r="M45" s="104" t="s">
        <v>20</v>
      </c>
      <c r="N45" s="148" t="s">
        <v>11</v>
      </c>
      <c r="O45" s="16"/>
      <c r="P45" s="63" t="s">
        <v>10</v>
      </c>
      <c r="Q45" s="111"/>
      <c r="R45" s="63"/>
      <c r="S45" s="149"/>
      <c r="T45" s="63"/>
      <c r="U45" s="63"/>
      <c r="V45" s="63" t="s">
        <v>18</v>
      </c>
      <c r="W45" s="150" t="s">
        <v>22</v>
      </c>
      <c r="X45" s="111"/>
      <c r="Y45" s="151" t="s">
        <v>16</v>
      </c>
      <c r="Z45" s="151" t="s">
        <v>17</v>
      </c>
      <c r="AA45" s="152" t="s">
        <v>25</v>
      </c>
      <c r="AB45" s="79" t="s">
        <v>28</v>
      </c>
      <c r="AC45" s="153"/>
      <c r="AD45" s="111"/>
      <c r="AE45" s="154" t="s">
        <v>16</v>
      </c>
      <c r="AF45" s="155" t="s">
        <v>17</v>
      </c>
      <c r="AG45" s="80" t="s">
        <v>28</v>
      </c>
      <c r="AH45" s="81" t="s">
        <v>28</v>
      </c>
      <c r="AI45" s="156"/>
      <c r="AJ45" s="63" t="s">
        <v>34</v>
      </c>
      <c r="AK45" s="157" t="s">
        <v>34</v>
      </c>
      <c r="AL45" s="63" t="s">
        <v>34</v>
      </c>
      <c r="AM45" s="63" t="s">
        <v>34</v>
      </c>
      <c r="AN45" s="63" t="s">
        <v>34</v>
      </c>
      <c r="AO45" s="111"/>
      <c r="AP45" s="158" t="s">
        <v>70</v>
      </c>
      <c r="AQ45" s="159" t="s">
        <v>69</v>
      </c>
      <c r="AR45" s="160" t="s">
        <v>71</v>
      </c>
      <c r="AS45" s="161" t="s">
        <v>48</v>
      </c>
      <c r="AT45" s="159" t="s">
        <v>47</v>
      </c>
      <c r="AU45" s="160" t="s">
        <v>49</v>
      </c>
      <c r="AV45" s="111"/>
      <c r="AW45" s="162" t="s">
        <v>29</v>
      </c>
      <c r="AX45" s="150" t="s">
        <v>29</v>
      </c>
      <c r="AY45" s="63"/>
      <c r="AZ45" s="63"/>
      <c r="BA45" s="111"/>
      <c r="BB45" s="163">
        <v>1</v>
      </c>
      <c r="BC45" s="164">
        <v>0</v>
      </c>
      <c r="BD45" s="115" t="s">
        <v>41</v>
      </c>
    </row>
    <row r="46" spans="1:56" ht="16.5" thickBot="1">
      <c r="A46" s="688"/>
      <c r="B46" s="17">
        <v>41565</v>
      </c>
      <c r="C46" s="15" t="s">
        <v>0</v>
      </c>
      <c r="D46" s="19">
        <v>8</v>
      </c>
      <c r="E46" s="6">
        <v>7</v>
      </c>
      <c r="F46" s="363">
        <v>0.5</v>
      </c>
      <c r="G46" s="19">
        <v>0.66</v>
      </c>
      <c r="H46" s="19">
        <v>1</v>
      </c>
      <c r="I46" s="19">
        <v>0</v>
      </c>
      <c r="J46" s="19">
        <v>0</v>
      </c>
      <c r="K46" s="19">
        <f>SUM(F46:J46)</f>
        <v>2.16</v>
      </c>
      <c r="L46" s="6"/>
      <c r="M46" s="363">
        <v>0</v>
      </c>
      <c r="N46" s="19">
        <v>0.5</v>
      </c>
      <c r="O46" s="6"/>
      <c r="P46" s="376">
        <f>D46-(M46+N46)</f>
        <v>7.5</v>
      </c>
      <c r="Q46" s="6"/>
      <c r="R46" s="375" t="s">
        <v>158</v>
      </c>
      <c r="S46" s="213">
        <v>0.13</v>
      </c>
      <c r="T46" s="213">
        <v>0.13</v>
      </c>
      <c r="U46" s="23">
        <f>S46+T46</f>
        <v>0.26</v>
      </c>
      <c r="V46" s="223">
        <v>90</v>
      </c>
      <c r="W46" s="91">
        <f>P46*V46</f>
        <v>675</v>
      </c>
      <c r="X46" s="6"/>
      <c r="Y46" s="379">
        <v>384</v>
      </c>
      <c r="Z46" s="380">
        <v>384</v>
      </c>
      <c r="AA46" s="380">
        <v>0</v>
      </c>
      <c r="AB46" s="380">
        <v>0</v>
      </c>
      <c r="AC46" s="381">
        <v>384</v>
      </c>
      <c r="AD46" s="197">
        <v>350</v>
      </c>
      <c r="AE46" s="379">
        <v>80</v>
      </c>
      <c r="AF46" s="380">
        <v>81</v>
      </c>
      <c r="AG46" s="380">
        <v>0</v>
      </c>
      <c r="AH46" s="380">
        <v>81</v>
      </c>
      <c r="AI46" s="5"/>
      <c r="AJ46" s="57">
        <f>AC46*U46</f>
        <v>99.84</v>
      </c>
      <c r="AK46" s="171">
        <v>21.04</v>
      </c>
      <c r="AL46" s="19">
        <v>8.44</v>
      </c>
      <c r="AM46" s="19">
        <v>0</v>
      </c>
      <c r="AN46" s="91">
        <f>AK46+AM46</f>
        <v>21.04</v>
      </c>
      <c r="AO46" s="338" t="e">
        <f>#REF!</f>
        <v>#REF!</v>
      </c>
      <c r="AP46" s="11">
        <v>0</v>
      </c>
      <c r="AQ46" s="11">
        <v>10</v>
      </c>
      <c r="AR46" s="387">
        <f>100- ((AP46+AQ46)/(AC46*2))*100</f>
        <v>98.697916666666671</v>
      </c>
      <c r="AS46" s="388">
        <f>AU28</f>
        <v>247.73800000000003</v>
      </c>
      <c r="AT46" s="172">
        <f>AJ46+AK46+AL46+AM46</f>
        <v>129.32</v>
      </c>
      <c r="AU46" s="172">
        <f>AS46-AT46</f>
        <v>118.41800000000003</v>
      </c>
      <c r="AV46" s="5"/>
      <c r="AW46" s="57">
        <f>(AC46/W46)*100</f>
        <v>56.888888888888886</v>
      </c>
      <c r="AX46" s="19" t="s">
        <v>59</v>
      </c>
      <c r="AY46" s="91">
        <f>(AK46/(AJ46+AK46))*100</f>
        <v>17.405691594970218</v>
      </c>
      <c r="AZ46" s="19">
        <f>(AN46/AJ46)*100</f>
        <v>21.073717948717945</v>
      </c>
      <c r="BA46" s="6"/>
      <c r="BB46" s="363" t="s">
        <v>76</v>
      </c>
      <c r="BC46" s="19" t="s">
        <v>76</v>
      </c>
      <c r="BD46" s="19" t="s">
        <v>76</v>
      </c>
    </row>
    <row r="47" spans="1:56" ht="15.75">
      <c r="B47" s="374" t="s">
        <v>137</v>
      </c>
      <c r="C47" s="2"/>
      <c r="D47" s="2"/>
      <c r="E47" s="6"/>
      <c r="F47" s="375"/>
      <c r="G47" s="2"/>
      <c r="H47" s="2"/>
      <c r="I47" s="2"/>
      <c r="J47" s="2"/>
      <c r="K47" s="2"/>
      <c r="L47" s="6"/>
      <c r="M47" s="375"/>
      <c r="N47" s="2"/>
      <c r="O47" s="6"/>
      <c r="P47" s="520">
        <f>D46-M46-N46-K46</f>
        <v>5.34</v>
      </c>
      <c r="Q47" s="6"/>
      <c r="R47" s="375"/>
      <c r="S47" s="213"/>
      <c r="T47" s="213"/>
      <c r="U47" s="23"/>
      <c r="V47" s="223"/>
      <c r="W47" s="517">
        <f>(P46-K46)*V46</f>
        <v>480.59999999999997</v>
      </c>
      <c r="X47" s="289"/>
      <c r="Y47" s="382"/>
      <c r="Z47" s="383"/>
      <c r="AA47" s="383"/>
      <c r="AB47" s="383"/>
      <c r="AC47" s="384"/>
      <c r="AD47" s="122"/>
      <c r="AE47" s="382"/>
      <c r="AF47" s="383"/>
      <c r="AG47" s="383"/>
      <c r="AH47" s="383"/>
      <c r="AI47" s="20"/>
      <c r="AJ47" s="436"/>
      <c r="AK47" s="386"/>
      <c r="AL47" s="378"/>
      <c r="AM47" s="378"/>
      <c r="AN47" s="378"/>
      <c r="AO47" s="289"/>
      <c r="AP47" s="347"/>
      <c r="AQ47" s="347"/>
      <c r="AR47" s="373"/>
      <c r="AS47" s="389"/>
      <c r="AT47" s="386"/>
      <c r="AU47" s="386"/>
      <c r="AV47" s="20"/>
      <c r="AW47" s="518">
        <f>((AC46+AC47)/W47)*100</f>
        <v>79.900124843945079</v>
      </c>
      <c r="AX47" s="378"/>
      <c r="AY47" s="378"/>
      <c r="AZ47" s="378"/>
      <c r="BA47" s="289"/>
      <c r="BB47" s="375"/>
      <c r="BC47" s="2"/>
      <c r="BD47" s="2"/>
    </row>
    <row r="48" spans="1:56" ht="15.75" thickBot="1"/>
    <row r="49" spans="1:56" ht="16.5" thickBot="1">
      <c r="A49" s="688"/>
      <c r="B49" s="17">
        <v>41566</v>
      </c>
      <c r="C49" s="15" t="s">
        <v>0</v>
      </c>
      <c r="D49" s="19">
        <v>6</v>
      </c>
      <c r="E49" s="6">
        <v>7</v>
      </c>
      <c r="F49" s="363">
        <v>0</v>
      </c>
      <c r="G49" s="19">
        <v>0</v>
      </c>
      <c r="H49" s="19">
        <v>1</v>
      </c>
      <c r="I49" s="19">
        <v>0</v>
      </c>
      <c r="J49" s="19">
        <v>0</v>
      </c>
      <c r="K49" s="19">
        <f>SUM(F49:J49)</f>
        <v>1</v>
      </c>
      <c r="L49" s="6"/>
      <c r="M49" s="363">
        <v>0</v>
      </c>
      <c r="N49" s="19">
        <v>0</v>
      </c>
      <c r="O49" s="6"/>
      <c r="P49" s="376">
        <f>D49-(M49+N49)</f>
        <v>6</v>
      </c>
      <c r="Q49" s="6"/>
      <c r="R49" s="375" t="s">
        <v>158</v>
      </c>
      <c r="S49" s="213">
        <v>0.13</v>
      </c>
      <c r="T49" s="213">
        <v>0.13</v>
      </c>
      <c r="U49" s="23">
        <f>S49+T49</f>
        <v>0.26</v>
      </c>
      <c r="V49" s="223">
        <v>90</v>
      </c>
      <c r="W49" s="91">
        <f>P49*V49</f>
        <v>540</v>
      </c>
      <c r="X49" s="6"/>
      <c r="Y49" s="379">
        <v>352</v>
      </c>
      <c r="Z49" s="380">
        <v>352</v>
      </c>
      <c r="AA49" s="380">
        <v>0</v>
      </c>
      <c r="AB49" s="380">
        <v>0</v>
      </c>
      <c r="AC49" s="381">
        <v>352</v>
      </c>
      <c r="AD49" s="197">
        <v>350</v>
      </c>
      <c r="AE49" s="379">
        <v>19</v>
      </c>
      <c r="AF49" s="380">
        <v>19</v>
      </c>
      <c r="AG49" s="380">
        <v>0</v>
      </c>
      <c r="AH49" s="380">
        <v>19</v>
      </c>
      <c r="AI49" s="5"/>
      <c r="AJ49" s="57">
        <f>AC49*U49</f>
        <v>91.52000000000001</v>
      </c>
      <c r="AK49" s="171">
        <v>5</v>
      </c>
      <c r="AL49" s="19">
        <v>6.02</v>
      </c>
      <c r="AM49" s="19">
        <v>0</v>
      </c>
      <c r="AN49" s="91">
        <f>AK49+AM49</f>
        <v>5</v>
      </c>
      <c r="AO49" s="338" t="e">
        <f>#REF!</f>
        <v>#REF!</v>
      </c>
      <c r="AP49" s="11">
        <v>0</v>
      </c>
      <c r="AQ49" s="11">
        <v>10</v>
      </c>
      <c r="AR49" s="387">
        <f>100- ((AP49+AQ49)/(AC49*2))*100</f>
        <v>98.579545454545453</v>
      </c>
      <c r="AS49" s="388">
        <f>AU46</f>
        <v>118.41800000000003</v>
      </c>
      <c r="AT49" s="172">
        <f>AJ49+AK49+AL49+AM49</f>
        <v>102.54</v>
      </c>
      <c r="AU49" s="172">
        <f>AS49-AT49</f>
        <v>15.878000000000029</v>
      </c>
      <c r="AV49" s="5"/>
      <c r="AW49" s="57">
        <f>(AC49/W49)*100</f>
        <v>65.18518518518519</v>
      </c>
      <c r="AX49" s="19" t="s">
        <v>59</v>
      </c>
      <c r="AY49" s="91">
        <f>(AK49/(AJ49+AK49))*100</f>
        <v>5.1802735184417736</v>
      </c>
      <c r="AZ49" s="19">
        <f>(AN49/AJ49)*100</f>
        <v>5.4632867132867124</v>
      </c>
      <c r="BA49" s="6"/>
      <c r="BB49" s="363" t="s">
        <v>76</v>
      </c>
      <c r="BC49" s="19" t="s">
        <v>76</v>
      </c>
      <c r="BD49" s="19" t="s">
        <v>76</v>
      </c>
    </row>
    <row r="50" spans="1:56" ht="15.75">
      <c r="B50" s="374" t="s">
        <v>137</v>
      </c>
      <c r="C50" s="2"/>
      <c r="D50" s="2"/>
      <c r="E50" s="6"/>
      <c r="F50" s="375"/>
      <c r="G50" s="2"/>
      <c r="H50" s="2"/>
      <c r="I50" s="2"/>
      <c r="J50" s="2"/>
      <c r="K50" s="2"/>
      <c r="L50" s="6"/>
      <c r="M50" s="375"/>
      <c r="N50" s="2"/>
      <c r="O50" s="6"/>
      <c r="P50" s="520">
        <f>D49-M49-N49-K49</f>
        <v>5</v>
      </c>
      <c r="Q50" s="6"/>
      <c r="R50" s="375"/>
      <c r="S50" s="213"/>
      <c r="T50" s="213"/>
      <c r="U50" s="23"/>
      <c r="V50" s="223"/>
      <c r="W50" s="517">
        <f>(P49-K49)*V49</f>
        <v>450</v>
      </c>
      <c r="X50" s="289"/>
      <c r="Y50" s="382"/>
      <c r="Z50" s="383"/>
      <c r="AA50" s="383"/>
      <c r="AB50" s="383"/>
      <c r="AC50" s="384"/>
      <c r="AD50" s="122"/>
      <c r="AE50" s="382"/>
      <c r="AF50" s="383"/>
      <c r="AG50" s="383"/>
      <c r="AH50" s="383"/>
      <c r="AI50" s="20"/>
      <c r="AJ50" s="436"/>
      <c r="AK50" s="386"/>
      <c r="AL50" s="378"/>
      <c r="AM50" s="378"/>
      <c r="AN50" s="378"/>
      <c r="AO50" s="289"/>
      <c r="AP50" s="347"/>
      <c r="AQ50" s="347"/>
      <c r="AR50" s="373"/>
      <c r="AS50" s="389"/>
      <c r="AT50" s="386"/>
      <c r="AU50" s="386"/>
      <c r="AV50" s="20"/>
      <c r="AW50" s="518">
        <f>((AC49+AC50)/W50)*100</f>
        <v>78.222222222222229</v>
      </c>
      <c r="AX50" s="378"/>
      <c r="AY50" s="378"/>
      <c r="AZ50" s="378"/>
      <c r="BA50" s="289"/>
      <c r="BB50" s="375"/>
      <c r="BC50" s="2"/>
      <c r="BD50" s="2"/>
    </row>
    <row r="51" spans="1:56" ht="15.75" thickBot="1"/>
    <row r="52" spans="1:56">
      <c r="B52" s="57" t="s">
        <v>42</v>
      </c>
      <c r="C52" s="58" t="s">
        <v>2</v>
      </c>
      <c r="D52" s="59" t="s">
        <v>2</v>
      </c>
      <c r="E52" s="136"/>
      <c r="F52" s="718" t="s">
        <v>14</v>
      </c>
      <c r="G52" s="719"/>
      <c r="H52" s="719"/>
      <c r="I52" s="719"/>
      <c r="J52" s="719"/>
      <c r="K52" s="720"/>
      <c r="L52" s="19"/>
      <c r="M52" s="721" t="s">
        <v>43</v>
      </c>
      <c r="N52" s="722"/>
      <c r="O52" s="19"/>
      <c r="P52" s="91" t="s">
        <v>12</v>
      </c>
      <c r="Q52" s="136"/>
      <c r="R52" s="91" t="s">
        <v>24</v>
      </c>
      <c r="S52" s="718" t="s">
        <v>44</v>
      </c>
      <c r="T52" s="719"/>
      <c r="U52" s="720"/>
      <c r="V52" s="91" t="s">
        <v>39</v>
      </c>
      <c r="W52" s="137" t="s">
        <v>19</v>
      </c>
      <c r="X52" s="136" t="s">
        <v>10</v>
      </c>
      <c r="Y52" s="723" t="s">
        <v>15</v>
      </c>
      <c r="Z52" s="724"/>
      <c r="AA52" s="724"/>
      <c r="AB52" s="724"/>
      <c r="AC52" s="138" t="s">
        <v>19</v>
      </c>
      <c r="AD52" s="139"/>
      <c r="AE52" s="725" t="s">
        <v>55</v>
      </c>
      <c r="AF52" s="726"/>
      <c r="AG52" s="726"/>
      <c r="AH52" s="140" t="s">
        <v>57</v>
      </c>
      <c r="AI52" s="136"/>
      <c r="AJ52" s="141" t="s">
        <v>51</v>
      </c>
      <c r="AK52" s="142"/>
      <c r="AL52" s="143"/>
      <c r="AM52" s="144"/>
      <c r="AN52" s="91" t="s">
        <v>13</v>
      </c>
      <c r="AO52" s="136"/>
      <c r="AP52" s="743" t="s">
        <v>68</v>
      </c>
      <c r="AQ52" s="744"/>
      <c r="AR52" s="745"/>
      <c r="AS52" s="743" t="s">
        <v>52</v>
      </c>
      <c r="AT52" s="744"/>
      <c r="AU52" s="745"/>
      <c r="AV52" s="136"/>
      <c r="AW52" s="145" t="s">
        <v>32</v>
      </c>
      <c r="AX52" s="137" t="s">
        <v>32</v>
      </c>
      <c r="AY52" s="91" t="s">
        <v>29</v>
      </c>
      <c r="AZ52" s="91" t="s">
        <v>29</v>
      </c>
      <c r="BA52" s="136"/>
      <c r="BB52" s="19" t="s">
        <v>32</v>
      </c>
      <c r="BC52" s="19" t="s">
        <v>10</v>
      </c>
      <c r="BD52" s="146" t="s">
        <v>10</v>
      </c>
    </row>
    <row r="53" spans="1:56" ht="15.75" thickBot="1">
      <c r="B53" s="60" t="s">
        <v>10</v>
      </c>
      <c r="C53" s="49" t="s">
        <v>10</v>
      </c>
      <c r="D53" s="61" t="s">
        <v>12</v>
      </c>
      <c r="E53" s="5"/>
      <c r="F53" s="65" t="s">
        <v>4</v>
      </c>
      <c r="G53" s="65" t="s">
        <v>5</v>
      </c>
      <c r="H53" s="65" t="s">
        <v>6</v>
      </c>
      <c r="I53" s="65" t="s">
        <v>7</v>
      </c>
      <c r="J53" s="65" t="s">
        <v>9</v>
      </c>
      <c r="K53" s="65" t="s">
        <v>13</v>
      </c>
      <c r="L53" s="4"/>
      <c r="M53" s="67" t="s">
        <v>12</v>
      </c>
      <c r="N53" s="68" t="s">
        <v>46</v>
      </c>
      <c r="O53" s="3"/>
      <c r="P53" s="49" t="s">
        <v>3</v>
      </c>
      <c r="Q53" s="5"/>
      <c r="R53" s="49" t="s">
        <v>23</v>
      </c>
      <c r="S53" s="53" t="s">
        <v>16</v>
      </c>
      <c r="T53" s="49" t="s">
        <v>17</v>
      </c>
      <c r="U53" s="49" t="s">
        <v>45</v>
      </c>
      <c r="V53" s="49" t="s">
        <v>63</v>
      </c>
      <c r="W53" s="72" t="s">
        <v>21</v>
      </c>
      <c r="X53" s="5" t="s">
        <v>10</v>
      </c>
      <c r="Y53" s="713" t="s">
        <v>26</v>
      </c>
      <c r="Z53" s="714"/>
      <c r="AA53" s="714"/>
      <c r="AB53" s="715"/>
      <c r="AC53" s="39" t="s">
        <v>13</v>
      </c>
      <c r="AD53" s="8"/>
      <c r="AE53" s="716" t="s">
        <v>56</v>
      </c>
      <c r="AF53" s="717"/>
      <c r="AG53" s="717"/>
      <c r="AH53" s="82" t="s">
        <v>58</v>
      </c>
      <c r="AI53" s="5"/>
      <c r="AJ53" s="48" t="s">
        <v>33</v>
      </c>
      <c r="AK53" s="85" t="s">
        <v>27</v>
      </c>
      <c r="AL53" s="48" t="s">
        <v>35</v>
      </c>
      <c r="AM53" s="48" t="s">
        <v>36</v>
      </c>
      <c r="AN53" s="49" t="s">
        <v>40</v>
      </c>
      <c r="AO53" s="20"/>
      <c r="AP53" s="51"/>
      <c r="AQ53" s="52"/>
      <c r="AR53" s="53"/>
      <c r="AS53" s="51" t="s">
        <v>50</v>
      </c>
      <c r="AT53" s="336" t="s">
        <v>499</v>
      </c>
      <c r="AU53" s="53"/>
      <c r="AV53" s="5"/>
      <c r="AW53" s="76" t="s">
        <v>19</v>
      </c>
      <c r="AX53" s="72" t="s">
        <v>19</v>
      </c>
      <c r="AY53" s="49" t="s">
        <v>37</v>
      </c>
      <c r="AZ53" s="49" t="s">
        <v>38</v>
      </c>
      <c r="BA53" s="5"/>
      <c r="BB53" s="4" t="s">
        <v>19</v>
      </c>
      <c r="BC53" s="4" t="s">
        <v>37</v>
      </c>
      <c r="BD53" s="147" t="s">
        <v>38</v>
      </c>
    </row>
    <row r="54" spans="1:56" ht="15" customHeight="1" thickBot="1">
      <c r="B54" s="62"/>
      <c r="C54" s="63"/>
      <c r="D54" s="64" t="s">
        <v>10</v>
      </c>
      <c r="E54" s="111"/>
      <c r="F54" s="148"/>
      <c r="G54" s="148"/>
      <c r="H54" s="148"/>
      <c r="I54" s="148" t="s">
        <v>8</v>
      </c>
      <c r="J54" s="148"/>
      <c r="K54" s="148"/>
      <c r="L54" s="16"/>
      <c r="M54" s="104" t="s">
        <v>20</v>
      </c>
      <c r="N54" s="148" t="s">
        <v>11</v>
      </c>
      <c r="O54" s="16"/>
      <c r="P54" s="63" t="s">
        <v>10</v>
      </c>
      <c r="Q54" s="111"/>
      <c r="R54" s="63"/>
      <c r="S54" s="149"/>
      <c r="T54" s="63"/>
      <c r="U54" s="63"/>
      <c r="V54" s="63" t="s">
        <v>18</v>
      </c>
      <c r="W54" s="150" t="s">
        <v>22</v>
      </c>
      <c r="X54" s="111"/>
      <c r="Y54" s="151" t="s">
        <v>16</v>
      </c>
      <c r="Z54" s="151" t="s">
        <v>17</v>
      </c>
      <c r="AA54" s="152" t="s">
        <v>25</v>
      </c>
      <c r="AB54" s="79" t="s">
        <v>28</v>
      </c>
      <c r="AC54" s="153"/>
      <c r="AD54" s="111"/>
      <c r="AE54" s="154" t="s">
        <v>16</v>
      </c>
      <c r="AF54" s="155" t="s">
        <v>17</v>
      </c>
      <c r="AG54" s="80" t="s">
        <v>28</v>
      </c>
      <c r="AH54" s="81" t="s">
        <v>28</v>
      </c>
      <c r="AI54" s="156"/>
      <c r="AJ54" s="63" t="s">
        <v>34</v>
      </c>
      <c r="AK54" s="157" t="s">
        <v>34</v>
      </c>
      <c r="AL54" s="63" t="s">
        <v>34</v>
      </c>
      <c r="AM54" s="63" t="s">
        <v>34</v>
      </c>
      <c r="AN54" s="63" t="s">
        <v>34</v>
      </c>
      <c r="AO54" s="111"/>
      <c r="AP54" s="158" t="s">
        <v>70</v>
      </c>
      <c r="AQ54" s="159" t="s">
        <v>69</v>
      </c>
      <c r="AR54" s="160" t="s">
        <v>71</v>
      </c>
      <c r="AS54" s="161" t="s">
        <v>48</v>
      </c>
      <c r="AT54" s="159" t="s">
        <v>47</v>
      </c>
      <c r="AU54" s="160" t="s">
        <v>49</v>
      </c>
      <c r="AV54" s="111"/>
      <c r="AW54" s="162" t="s">
        <v>29</v>
      </c>
      <c r="AX54" s="150" t="s">
        <v>29</v>
      </c>
      <c r="AY54" s="63"/>
      <c r="AZ54" s="63"/>
      <c r="BA54" s="111"/>
      <c r="BB54" s="163">
        <v>1</v>
      </c>
      <c r="BC54" s="164">
        <v>0</v>
      </c>
      <c r="BD54" s="115" t="s">
        <v>41</v>
      </c>
    </row>
    <row r="55" spans="1:56" ht="16.5" thickBot="1">
      <c r="A55" s="688"/>
      <c r="B55" s="17">
        <v>41568</v>
      </c>
      <c r="C55" s="15" t="s">
        <v>0</v>
      </c>
      <c r="D55" s="19">
        <v>10</v>
      </c>
      <c r="E55" s="6">
        <v>7</v>
      </c>
      <c r="F55" s="363">
        <v>0</v>
      </c>
      <c r="G55" s="19">
        <v>0</v>
      </c>
      <c r="H55" s="19">
        <v>3</v>
      </c>
      <c r="I55" s="19">
        <v>0</v>
      </c>
      <c r="J55" s="19">
        <v>0</v>
      </c>
      <c r="K55" s="19">
        <f>SUM(F55:J55)</f>
        <v>3</v>
      </c>
      <c r="L55" s="6"/>
      <c r="M55" s="363">
        <v>0</v>
      </c>
      <c r="N55" s="19">
        <v>0</v>
      </c>
      <c r="O55" s="6"/>
      <c r="P55" s="376">
        <f>D55-(M55+N55)</f>
        <v>10</v>
      </c>
      <c r="Q55" s="6"/>
      <c r="R55" s="375" t="s">
        <v>158</v>
      </c>
      <c r="S55" s="213">
        <v>0.13</v>
      </c>
      <c r="T55" s="213">
        <v>0.13</v>
      </c>
      <c r="U55" s="23">
        <f>S55+T55</f>
        <v>0.26</v>
      </c>
      <c r="V55" s="223">
        <v>90</v>
      </c>
      <c r="W55" s="91">
        <f>P55*V55</f>
        <v>900</v>
      </c>
      <c r="X55" s="6"/>
      <c r="Y55" s="379">
        <v>736</v>
      </c>
      <c r="Z55" s="380">
        <v>736</v>
      </c>
      <c r="AA55" s="380">
        <v>0</v>
      </c>
      <c r="AB55" s="380">
        <v>0</v>
      </c>
      <c r="AC55" s="381">
        <v>736</v>
      </c>
      <c r="AD55" s="197">
        <v>350</v>
      </c>
      <c r="AE55" s="379">
        <v>39</v>
      </c>
      <c r="AF55" s="380">
        <v>39</v>
      </c>
      <c r="AG55" s="380">
        <v>0</v>
      </c>
      <c r="AH55" s="380">
        <v>39</v>
      </c>
      <c r="AI55" s="5"/>
      <c r="AJ55" s="57">
        <f>AC55*U55</f>
        <v>191.36</v>
      </c>
      <c r="AK55" s="171">
        <v>10.15</v>
      </c>
      <c r="AL55" s="19">
        <v>11.04</v>
      </c>
      <c r="AM55" s="19">
        <v>0</v>
      </c>
      <c r="AN55" s="91">
        <f>AK55+AM55</f>
        <v>10.15</v>
      </c>
      <c r="AO55" s="338" t="e">
        <f>#REF!</f>
        <v>#REF!</v>
      </c>
      <c r="AP55" s="11">
        <v>0</v>
      </c>
      <c r="AQ55" s="11">
        <v>10</v>
      </c>
      <c r="AR55" s="387">
        <f>100- ((AP55+AQ55)/(AC55*2))*100</f>
        <v>99.320652173913047</v>
      </c>
      <c r="AS55" s="388">
        <v>680</v>
      </c>
      <c r="AT55" s="172">
        <f>AJ55+AK55+AL55+AM55</f>
        <v>212.55</v>
      </c>
      <c r="AU55" s="172">
        <f>AS55-AT55</f>
        <v>467.45</v>
      </c>
      <c r="AV55" s="5"/>
      <c r="AW55" s="57">
        <f>(AC55/W55)*100</f>
        <v>81.777777777777786</v>
      </c>
      <c r="AX55" s="19" t="s">
        <v>59</v>
      </c>
      <c r="AY55" s="91">
        <f>(AK55/(AJ55+AK55))*100</f>
        <v>5.0369708699320128</v>
      </c>
      <c r="AZ55" s="19">
        <f>(AN55/AJ55)*100</f>
        <v>5.3041387959866215</v>
      </c>
      <c r="BA55" s="6"/>
      <c r="BB55" s="363" t="s">
        <v>76</v>
      </c>
      <c r="BC55" s="19" t="s">
        <v>76</v>
      </c>
      <c r="BD55" s="19" t="s">
        <v>76</v>
      </c>
    </row>
    <row r="56" spans="1:56" ht="15.75">
      <c r="B56" s="374" t="s">
        <v>153</v>
      </c>
      <c r="C56" s="2"/>
      <c r="D56" s="2"/>
      <c r="E56" s="6"/>
      <c r="F56" s="375"/>
      <c r="G56" s="2"/>
      <c r="H56" s="2"/>
      <c r="I56" s="2"/>
      <c r="J56" s="2"/>
      <c r="K56" s="2"/>
      <c r="L56" s="6"/>
      <c r="M56" s="375"/>
      <c r="N56" s="2"/>
      <c r="O56" s="6"/>
      <c r="P56" s="520">
        <f>D55-M55-N55-K55</f>
        <v>7</v>
      </c>
      <c r="Q56" s="6"/>
      <c r="R56" s="375"/>
      <c r="S56" s="213"/>
      <c r="T56" s="213"/>
      <c r="U56" s="23"/>
      <c r="V56" s="223"/>
      <c r="W56" s="517">
        <f>(P55-K55)*V55</f>
        <v>630</v>
      </c>
      <c r="X56" s="289"/>
      <c r="Y56" s="382"/>
      <c r="Z56" s="383"/>
      <c r="AA56" s="383"/>
      <c r="AB56" s="383"/>
      <c r="AC56" s="384"/>
      <c r="AD56" s="122"/>
      <c r="AE56" s="382"/>
      <c r="AF56" s="383"/>
      <c r="AG56" s="383"/>
      <c r="AH56" s="383"/>
      <c r="AI56" s="20"/>
      <c r="AJ56" s="436"/>
      <c r="AK56" s="386"/>
      <c r="AL56" s="378"/>
      <c r="AM56" s="378"/>
      <c r="AN56" s="378"/>
      <c r="AO56" s="289"/>
      <c r="AP56" s="347"/>
      <c r="AQ56" s="347"/>
      <c r="AR56" s="373"/>
      <c r="AS56" s="389"/>
      <c r="AT56" s="386"/>
      <c r="AU56" s="386"/>
      <c r="AV56" s="20"/>
      <c r="AW56" s="518">
        <f>((AC55+AC56)/W56)*100</f>
        <v>116.82539682539684</v>
      </c>
      <c r="AX56" s="378"/>
      <c r="AY56" s="378"/>
      <c r="AZ56" s="378"/>
      <c r="BA56" s="289"/>
      <c r="BB56" s="375"/>
      <c r="BC56" s="2"/>
      <c r="BD56" s="2"/>
    </row>
    <row r="57" spans="1:56" ht="15.75" thickBot="1"/>
    <row r="58" spans="1:56" ht="16.5" thickBot="1">
      <c r="A58" s="688"/>
      <c r="B58" s="17">
        <v>41569</v>
      </c>
      <c r="C58" s="15" t="s">
        <v>0</v>
      </c>
      <c r="D58" s="19">
        <v>2</v>
      </c>
      <c r="E58" s="6">
        <v>7</v>
      </c>
      <c r="F58" s="363">
        <v>0</v>
      </c>
      <c r="G58" s="19">
        <v>0</v>
      </c>
      <c r="H58" s="19">
        <v>0</v>
      </c>
      <c r="I58" s="19">
        <v>0</v>
      </c>
      <c r="J58" s="19">
        <v>0</v>
      </c>
      <c r="K58" s="19">
        <f>SUM(F58:J58)</f>
        <v>0</v>
      </c>
      <c r="L58" s="6"/>
      <c r="M58" s="363">
        <v>0</v>
      </c>
      <c r="N58" s="19">
        <v>0</v>
      </c>
      <c r="O58" s="6"/>
      <c r="P58" s="376">
        <f>D58-(M58+N58)</f>
        <v>2</v>
      </c>
      <c r="Q58" s="6"/>
      <c r="R58" s="375" t="s">
        <v>158</v>
      </c>
      <c r="S58" s="213">
        <v>0.13</v>
      </c>
      <c r="T58" s="213">
        <v>0.13</v>
      </c>
      <c r="U58" s="23">
        <f>S58+T58</f>
        <v>0.26</v>
      </c>
      <c r="V58" s="223">
        <v>90</v>
      </c>
      <c r="W58" s="91">
        <f>P58*V58</f>
        <v>180</v>
      </c>
      <c r="X58" s="6"/>
      <c r="Y58" s="379">
        <v>144</v>
      </c>
      <c r="Z58" s="380">
        <v>144</v>
      </c>
      <c r="AA58" s="380">
        <v>0</v>
      </c>
      <c r="AB58" s="380">
        <v>0</v>
      </c>
      <c r="AC58" s="381">
        <v>144</v>
      </c>
      <c r="AD58" s="197">
        <v>350</v>
      </c>
      <c r="AE58" s="379">
        <v>23</v>
      </c>
      <c r="AF58" s="380">
        <v>23</v>
      </c>
      <c r="AG58" s="380">
        <v>0</v>
      </c>
      <c r="AH58" s="380">
        <v>23</v>
      </c>
      <c r="AI58" s="5"/>
      <c r="AJ58" s="57">
        <f>AC58*U58</f>
        <v>37.44</v>
      </c>
      <c r="AK58" s="171">
        <v>6</v>
      </c>
      <c r="AL58" s="19">
        <v>2</v>
      </c>
      <c r="AM58" s="19">
        <v>0</v>
      </c>
      <c r="AN58" s="91">
        <f>AK58+AM58</f>
        <v>6</v>
      </c>
      <c r="AO58" s="338" t="e">
        <f>#REF!</f>
        <v>#REF!</v>
      </c>
      <c r="AP58" s="11">
        <v>0</v>
      </c>
      <c r="AQ58" s="11">
        <v>10</v>
      </c>
      <c r="AR58" s="387">
        <f>100- ((AP58+AQ58)/(AC58*2))*100</f>
        <v>96.527777777777771</v>
      </c>
      <c r="AS58" s="388">
        <f>AU55</f>
        <v>467.45</v>
      </c>
      <c r="AT58" s="172">
        <f>AJ58+AK58+AL58+AM58</f>
        <v>45.44</v>
      </c>
      <c r="AU58" s="172">
        <f>AS58-AT58</f>
        <v>422.01</v>
      </c>
      <c r="AV58" s="5"/>
      <c r="AW58" s="57">
        <f>(AC58/W58)*100</f>
        <v>80</v>
      </c>
      <c r="AX58" s="19" t="s">
        <v>59</v>
      </c>
      <c r="AY58" s="91">
        <f>(AK58/(AJ58+AK58))*100</f>
        <v>13.812154696132598</v>
      </c>
      <c r="AZ58" s="19">
        <f>(AN58/AJ58)*100</f>
        <v>16.025641025641026</v>
      </c>
      <c r="BA58" s="6"/>
      <c r="BB58" s="363" t="s">
        <v>76</v>
      </c>
      <c r="BC58" s="19" t="s">
        <v>76</v>
      </c>
      <c r="BD58" s="19" t="s">
        <v>76</v>
      </c>
    </row>
    <row r="59" spans="1:56" ht="15.75">
      <c r="B59" s="374" t="s">
        <v>153</v>
      </c>
      <c r="C59" s="2"/>
      <c r="D59" s="2"/>
      <c r="E59" s="6"/>
      <c r="F59" s="375"/>
      <c r="G59" s="2"/>
      <c r="H59" s="2"/>
      <c r="I59" s="2"/>
      <c r="J59" s="2"/>
      <c r="K59" s="2"/>
      <c r="L59" s="6"/>
      <c r="M59" s="375"/>
      <c r="N59" s="2"/>
      <c r="O59" s="6"/>
      <c r="P59" s="520">
        <f>D58-M58-N58-K58</f>
        <v>2</v>
      </c>
      <c r="Q59" s="6"/>
      <c r="R59" s="375"/>
      <c r="S59" s="213"/>
      <c r="T59" s="213"/>
      <c r="U59" s="23"/>
      <c r="V59" s="223"/>
      <c r="W59" s="517">
        <f>(P58-K58)*V58</f>
        <v>180</v>
      </c>
      <c r="X59" s="289"/>
      <c r="Y59" s="382"/>
      <c r="Z59" s="383"/>
      <c r="AA59" s="383"/>
      <c r="AB59" s="383"/>
      <c r="AC59" s="384"/>
      <c r="AD59" s="122"/>
      <c r="AE59" s="382"/>
      <c r="AF59" s="383"/>
      <c r="AG59" s="383"/>
      <c r="AH59" s="383"/>
      <c r="AI59" s="20"/>
      <c r="AJ59" s="436"/>
      <c r="AK59" s="386"/>
      <c r="AL59" s="378"/>
      <c r="AM59" s="378"/>
      <c r="AN59" s="378"/>
      <c r="AO59" s="289"/>
      <c r="AP59" s="347"/>
      <c r="AQ59" s="347"/>
      <c r="AR59" s="373"/>
      <c r="AS59" s="389"/>
      <c r="AT59" s="386"/>
      <c r="AU59" s="386"/>
      <c r="AV59" s="20"/>
      <c r="AW59" s="518">
        <f>((AC58+AC59)/W59)*100</f>
        <v>80</v>
      </c>
      <c r="AX59" s="378"/>
      <c r="AY59" s="378"/>
      <c r="AZ59" s="378"/>
      <c r="BA59" s="289"/>
      <c r="BB59" s="375"/>
      <c r="BC59" s="2"/>
      <c r="BD59" s="2"/>
    </row>
    <row r="60" spans="1:56" ht="15.75" thickBot="1"/>
    <row r="61" spans="1:56">
      <c r="B61" s="57" t="s">
        <v>42</v>
      </c>
      <c r="C61" s="58" t="s">
        <v>2</v>
      </c>
      <c r="D61" s="59" t="s">
        <v>2</v>
      </c>
      <c r="E61" s="136"/>
      <c r="F61" s="718" t="s">
        <v>14</v>
      </c>
      <c r="G61" s="719"/>
      <c r="H61" s="719"/>
      <c r="I61" s="719"/>
      <c r="J61" s="719"/>
      <c r="K61" s="720"/>
      <c r="L61" s="19"/>
      <c r="M61" s="721" t="s">
        <v>43</v>
      </c>
      <c r="N61" s="722"/>
      <c r="O61" s="19"/>
      <c r="P61" s="91" t="s">
        <v>12</v>
      </c>
      <c r="Q61" s="136"/>
      <c r="R61" s="91" t="s">
        <v>24</v>
      </c>
      <c r="S61" s="718" t="s">
        <v>44</v>
      </c>
      <c r="T61" s="719"/>
      <c r="U61" s="720"/>
      <c r="V61" s="91" t="s">
        <v>39</v>
      </c>
      <c r="W61" s="137" t="s">
        <v>19</v>
      </c>
      <c r="X61" s="136" t="s">
        <v>10</v>
      </c>
      <c r="Y61" s="723" t="s">
        <v>15</v>
      </c>
      <c r="Z61" s="724"/>
      <c r="AA61" s="724"/>
      <c r="AB61" s="724"/>
      <c r="AC61" s="138" t="s">
        <v>19</v>
      </c>
      <c r="AD61" s="139"/>
      <c r="AE61" s="725" t="s">
        <v>55</v>
      </c>
      <c r="AF61" s="726"/>
      <c r="AG61" s="726"/>
      <c r="AH61" s="140" t="s">
        <v>57</v>
      </c>
      <c r="AI61" s="136"/>
      <c r="AJ61" s="141" t="s">
        <v>51</v>
      </c>
      <c r="AK61" s="142"/>
      <c r="AL61" s="143"/>
      <c r="AM61" s="144"/>
      <c r="AN61" s="91" t="s">
        <v>13</v>
      </c>
      <c r="AO61" s="136"/>
      <c r="AP61" s="743" t="s">
        <v>68</v>
      </c>
      <c r="AQ61" s="744"/>
      <c r="AR61" s="745"/>
      <c r="AS61" s="743" t="s">
        <v>52</v>
      </c>
      <c r="AT61" s="744"/>
      <c r="AU61" s="745"/>
      <c r="AV61" s="136"/>
      <c r="AW61" s="145" t="s">
        <v>32</v>
      </c>
      <c r="AX61" s="137" t="s">
        <v>32</v>
      </c>
      <c r="AY61" s="91" t="s">
        <v>29</v>
      </c>
      <c r="AZ61" s="91" t="s">
        <v>29</v>
      </c>
      <c r="BA61" s="136"/>
      <c r="BB61" s="19" t="s">
        <v>32</v>
      </c>
      <c r="BC61" s="19" t="s">
        <v>10</v>
      </c>
      <c r="BD61" s="146" t="s">
        <v>10</v>
      </c>
    </row>
    <row r="62" spans="1:56" ht="15.75" thickBot="1">
      <c r="B62" s="60" t="s">
        <v>10</v>
      </c>
      <c r="C62" s="49" t="s">
        <v>10</v>
      </c>
      <c r="D62" s="61" t="s">
        <v>12</v>
      </c>
      <c r="E62" s="5"/>
      <c r="F62" s="65" t="s">
        <v>4</v>
      </c>
      <c r="G62" s="65" t="s">
        <v>5</v>
      </c>
      <c r="H62" s="65" t="s">
        <v>6</v>
      </c>
      <c r="I62" s="65" t="s">
        <v>7</v>
      </c>
      <c r="J62" s="65" t="s">
        <v>9</v>
      </c>
      <c r="K62" s="65" t="s">
        <v>13</v>
      </c>
      <c r="L62" s="4"/>
      <c r="M62" s="67" t="s">
        <v>12</v>
      </c>
      <c r="N62" s="68" t="s">
        <v>46</v>
      </c>
      <c r="O62" s="3"/>
      <c r="P62" s="49" t="s">
        <v>3</v>
      </c>
      <c r="Q62" s="5"/>
      <c r="R62" s="49" t="s">
        <v>23</v>
      </c>
      <c r="S62" s="53" t="s">
        <v>16</v>
      </c>
      <c r="T62" s="49" t="s">
        <v>17</v>
      </c>
      <c r="U62" s="49" t="s">
        <v>45</v>
      </c>
      <c r="V62" s="49" t="s">
        <v>63</v>
      </c>
      <c r="W62" s="72" t="s">
        <v>21</v>
      </c>
      <c r="X62" s="5" t="s">
        <v>10</v>
      </c>
      <c r="Y62" s="713" t="s">
        <v>26</v>
      </c>
      <c r="Z62" s="714"/>
      <c r="AA62" s="714"/>
      <c r="AB62" s="715"/>
      <c r="AC62" s="39" t="s">
        <v>13</v>
      </c>
      <c r="AD62" s="8"/>
      <c r="AE62" s="716" t="s">
        <v>56</v>
      </c>
      <c r="AF62" s="717"/>
      <c r="AG62" s="717"/>
      <c r="AH62" s="82" t="s">
        <v>58</v>
      </c>
      <c r="AI62" s="5"/>
      <c r="AJ62" s="48" t="s">
        <v>33</v>
      </c>
      <c r="AK62" s="85" t="s">
        <v>27</v>
      </c>
      <c r="AL62" s="48" t="s">
        <v>35</v>
      </c>
      <c r="AM62" s="48" t="s">
        <v>36</v>
      </c>
      <c r="AN62" s="49" t="s">
        <v>40</v>
      </c>
      <c r="AO62" s="20"/>
      <c r="AP62" s="51"/>
      <c r="AQ62" s="52"/>
      <c r="AR62" s="53"/>
      <c r="AS62" s="51" t="s">
        <v>50</v>
      </c>
      <c r="AT62" s="336" t="s">
        <v>502</v>
      </c>
      <c r="AU62" s="53"/>
      <c r="AV62" s="5"/>
      <c r="AW62" s="76" t="s">
        <v>19</v>
      </c>
      <c r="AX62" s="72" t="s">
        <v>19</v>
      </c>
      <c r="AY62" s="49" t="s">
        <v>37</v>
      </c>
      <c r="AZ62" s="49" t="s">
        <v>38</v>
      </c>
      <c r="BA62" s="5"/>
      <c r="BB62" s="4" t="s">
        <v>19</v>
      </c>
      <c r="BC62" s="4" t="s">
        <v>37</v>
      </c>
      <c r="BD62" s="147" t="s">
        <v>38</v>
      </c>
    </row>
    <row r="63" spans="1:56" ht="15" customHeight="1" thickBot="1">
      <c r="B63" s="62"/>
      <c r="C63" s="63"/>
      <c r="D63" s="64" t="s">
        <v>10</v>
      </c>
      <c r="E63" s="111"/>
      <c r="F63" s="148"/>
      <c r="G63" s="148"/>
      <c r="H63" s="148"/>
      <c r="I63" s="148" t="s">
        <v>8</v>
      </c>
      <c r="J63" s="148"/>
      <c r="K63" s="148"/>
      <c r="L63" s="16"/>
      <c r="M63" s="104" t="s">
        <v>20</v>
      </c>
      <c r="N63" s="148" t="s">
        <v>11</v>
      </c>
      <c r="O63" s="16"/>
      <c r="P63" s="63" t="s">
        <v>10</v>
      </c>
      <c r="Q63" s="111"/>
      <c r="R63" s="63"/>
      <c r="S63" s="149"/>
      <c r="T63" s="63"/>
      <c r="U63" s="63"/>
      <c r="V63" s="63" t="s">
        <v>18</v>
      </c>
      <c r="W63" s="150" t="s">
        <v>22</v>
      </c>
      <c r="X63" s="111"/>
      <c r="Y63" s="151" t="s">
        <v>16</v>
      </c>
      <c r="Z63" s="151" t="s">
        <v>17</v>
      </c>
      <c r="AA63" s="152" t="s">
        <v>25</v>
      </c>
      <c r="AB63" s="79" t="s">
        <v>28</v>
      </c>
      <c r="AC63" s="153"/>
      <c r="AD63" s="111"/>
      <c r="AE63" s="154" t="s">
        <v>16</v>
      </c>
      <c r="AF63" s="155" t="s">
        <v>17</v>
      </c>
      <c r="AG63" s="80" t="s">
        <v>28</v>
      </c>
      <c r="AH63" s="81" t="s">
        <v>28</v>
      </c>
      <c r="AI63" s="156"/>
      <c r="AJ63" s="63" t="s">
        <v>34</v>
      </c>
      <c r="AK63" s="157" t="s">
        <v>34</v>
      </c>
      <c r="AL63" s="63" t="s">
        <v>34</v>
      </c>
      <c r="AM63" s="63" t="s">
        <v>34</v>
      </c>
      <c r="AN63" s="63" t="s">
        <v>34</v>
      </c>
      <c r="AO63" s="111"/>
      <c r="AP63" s="158" t="s">
        <v>70</v>
      </c>
      <c r="AQ63" s="159" t="s">
        <v>69</v>
      </c>
      <c r="AR63" s="160" t="s">
        <v>71</v>
      </c>
      <c r="AS63" s="161" t="s">
        <v>48</v>
      </c>
      <c r="AT63" s="159" t="s">
        <v>47</v>
      </c>
      <c r="AU63" s="160" t="s">
        <v>49</v>
      </c>
      <c r="AV63" s="111"/>
      <c r="AW63" s="162" t="s">
        <v>29</v>
      </c>
      <c r="AX63" s="150" t="s">
        <v>29</v>
      </c>
      <c r="AY63" s="63"/>
      <c r="AZ63" s="63"/>
      <c r="BA63" s="111"/>
      <c r="BB63" s="163">
        <v>1</v>
      </c>
      <c r="BC63" s="164">
        <v>0</v>
      </c>
      <c r="BD63" s="115" t="s">
        <v>41</v>
      </c>
    </row>
    <row r="64" spans="1:56" ht="16.5" thickBot="1">
      <c r="A64" s="688"/>
      <c r="B64" s="17">
        <v>41570</v>
      </c>
      <c r="C64" s="15" t="s">
        <v>0</v>
      </c>
      <c r="D64" s="19">
        <v>10</v>
      </c>
      <c r="E64" s="6">
        <v>7</v>
      </c>
      <c r="F64" s="363">
        <v>0</v>
      </c>
      <c r="G64" s="19">
        <v>0.5</v>
      </c>
      <c r="H64" s="19">
        <v>0</v>
      </c>
      <c r="I64" s="19">
        <v>0</v>
      </c>
      <c r="J64" s="19">
        <v>0</v>
      </c>
      <c r="K64" s="19">
        <f>SUM(F64:J64)</f>
        <v>0.5</v>
      </c>
      <c r="L64" s="6"/>
      <c r="M64" s="363">
        <v>0</v>
      </c>
      <c r="N64" s="19">
        <v>3</v>
      </c>
      <c r="O64" s="6"/>
      <c r="P64" s="376">
        <f>D64-(M64+N64)</f>
        <v>7</v>
      </c>
      <c r="Q64" s="6"/>
      <c r="R64" s="375" t="s">
        <v>204</v>
      </c>
      <c r="S64" s="213">
        <v>0.36499999999999999</v>
      </c>
      <c r="T64" s="213">
        <v>0.36499999999999999</v>
      </c>
      <c r="U64" s="23">
        <f>S64+T64</f>
        <v>0.73</v>
      </c>
      <c r="V64" s="223">
        <v>60</v>
      </c>
      <c r="W64" s="91">
        <f>P64*V64</f>
        <v>420</v>
      </c>
      <c r="X64" s="6"/>
      <c r="Y64" s="379">
        <v>350</v>
      </c>
      <c r="Z64" s="380">
        <v>350</v>
      </c>
      <c r="AA64" s="380">
        <v>0</v>
      </c>
      <c r="AB64" s="380">
        <v>0</v>
      </c>
      <c r="AC64" s="381">
        <v>350</v>
      </c>
      <c r="AD64" s="197">
        <v>350</v>
      </c>
      <c r="AE64" s="379">
        <v>17</v>
      </c>
      <c r="AF64" s="380">
        <v>18</v>
      </c>
      <c r="AG64" s="380">
        <v>0</v>
      </c>
      <c r="AH64" s="380">
        <v>17</v>
      </c>
      <c r="AI64" s="5"/>
      <c r="AJ64" s="57">
        <f>AC64*U64</f>
        <v>255.5</v>
      </c>
      <c r="AK64" s="171">
        <v>13</v>
      </c>
      <c r="AL64" s="19">
        <v>10</v>
      </c>
      <c r="AM64" s="19">
        <v>15</v>
      </c>
      <c r="AN64" s="91">
        <f>AK64+AM64</f>
        <v>28</v>
      </c>
      <c r="AO64" s="338" t="e">
        <f>#REF!</f>
        <v>#REF!</v>
      </c>
      <c r="AP64" s="11">
        <v>0</v>
      </c>
      <c r="AQ64" s="11">
        <v>10</v>
      </c>
      <c r="AR64" s="387">
        <f>100- ((AP64+AQ64)/(AC64*2))*100</f>
        <v>98.571428571428569</v>
      </c>
      <c r="AS64" s="388">
        <v>776</v>
      </c>
      <c r="AT64" s="172">
        <f>AJ64+AK64+AL64+AM64</f>
        <v>293.5</v>
      </c>
      <c r="AU64" s="172">
        <f>AS64-AT64</f>
        <v>482.5</v>
      </c>
      <c r="AV64" s="5"/>
      <c r="AW64" s="57">
        <f>(AC64/W64)*100</f>
        <v>83.333333333333343</v>
      </c>
      <c r="AX64" s="19" t="s">
        <v>59</v>
      </c>
      <c r="AY64" s="91">
        <f>(AK64/(AJ64+AK64))*100</f>
        <v>4.8417132216014895</v>
      </c>
      <c r="AZ64" s="19">
        <f>(AN64/AJ64)*100</f>
        <v>10.95890410958904</v>
      </c>
      <c r="BA64" s="6"/>
      <c r="BB64" s="363" t="s">
        <v>76</v>
      </c>
      <c r="BC64" s="19" t="s">
        <v>76</v>
      </c>
      <c r="BD64" s="19" t="s">
        <v>76</v>
      </c>
    </row>
    <row r="65" spans="1:56" ht="15.75">
      <c r="B65" s="374" t="s">
        <v>153</v>
      </c>
      <c r="C65" s="2"/>
      <c r="D65" s="2"/>
      <c r="E65" s="6"/>
      <c r="F65" s="375"/>
      <c r="G65" s="2"/>
      <c r="H65" s="2"/>
      <c r="I65" s="2"/>
      <c r="J65" s="2"/>
      <c r="K65" s="2"/>
      <c r="L65" s="6"/>
      <c r="M65" s="375"/>
      <c r="N65" s="2"/>
      <c r="O65" s="6"/>
      <c r="P65" s="520">
        <f>D64-M64-N64-K64</f>
        <v>6.5</v>
      </c>
      <c r="Q65" s="6"/>
      <c r="R65" s="375"/>
      <c r="S65" s="213"/>
      <c r="T65" s="213"/>
      <c r="U65" s="23"/>
      <c r="V65" s="223"/>
      <c r="W65" s="517">
        <f>(P64-K64)*V64</f>
        <v>390</v>
      </c>
      <c r="X65" s="289"/>
      <c r="Y65" s="382"/>
      <c r="Z65" s="383"/>
      <c r="AA65" s="383"/>
      <c r="AB65" s="383"/>
      <c r="AC65" s="384"/>
      <c r="AD65" s="122"/>
      <c r="AE65" s="382"/>
      <c r="AF65" s="383"/>
      <c r="AG65" s="383"/>
      <c r="AH65" s="383"/>
      <c r="AI65" s="20"/>
      <c r="AJ65" s="436"/>
      <c r="AK65" s="386"/>
      <c r="AL65" s="378"/>
      <c r="AM65" s="378"/>
      <c r="AN65" s="378"/>
      <c r="AO65" s="289"/>
      <c r="AP65" s="347"/>
      <c r="AQ65" s="347"/>
      <c r="AR65" s="373"/>
      <c r="AS65" s="389"/>
      <c r="AT65" s="386"/>
      <c r="AU65" s="386"/>
      <c r="AV65" s="20"/>
      <c r="AW65" s="518">
        <f>((AC64+AC65)/W65)*100</f>
        <v>89.743589743589752</v>
      </c>
      <c r="AX65" s="378"/>
      <c r="AY65" s="378"/>
      <c r="AZ65" s="378"/>
      <c r="BA65" s="289"/>
      <c r="BB65" s="375"/>
      <c r="BC65" s="2"/>
      <c r="BD65" s="2"/>
    </row>
    <row r="66" spans="1:56" ht="15.75" thickBot="1"/>
    <row r="67" spans="1:56" ht="16.5" thickBot="1">
      <c r="A67" s="688"/>
      <c r="B67" s="17">
        <v>41571</v>
      </c>
      <c r="C67" s="15" t="s">
        <v>0</v>
      </c>
      <c r="D67" s="19">
        <v>10</v>
      </c>
      <c r="E67" s="6">
        <v>7</v>
      </c>
      <c r="F67" s="363">
        <v>6</v>
      </c>
      <c r="G67" s="19">
        <v>0</v>
      </c>
      <c r="H67" s="19">
        <v>0</v>
      </c>
      <c r="I67" s="19">
        <v>0</v>
      </c>
      <c r="J67" s="19">
        <v>0</v>
      </c>
      <c r="K67" s="19">
        <f>SUM(F67:J67)</f>
        <v>6</v>
      </c>
      <c r="L67" s="6"/>
      <c r="M67" s="363">
        <v>0</v>
      </c>
      <c r="N67" s="19">
        <v>0</v>
      </c>
      <c r="O67" s="6"/>
      <c r="P67" s="376">
        <f>D67-(M67+N67)</f>
        <v>10</v>
      </c>
      <c r="Q67" s="6"/>
      <c r="R67" s="375" t="s">
        <v>204</v>
      </c>
      <c r="S67" s="213">
        <v>0.36499999999999999</v>
      </c>
      <c r="T67" s="213">
        <v>0.36499999999999999</v>
      </c>
      <c r="U67" s="23">
        <f>S67+T67</f>
        <v>0.73</v>
      </c>
      <c r="V67" s="223">
        <v>60</v>
      </c>
      <c r="W67" s="91">
        <f>P67*V67</f>
        <v>600</v>
      </c>
      <c r="X67" s="6"/>
      <c r="Y67" s="379">
        <v>175</v>
      </c>
      <c r="Z67" s="380">
        <v>175</v>
      </c>
      <c r="AA67" s="380">
        <v>0</v>
      </c>
      <c r="AB67" s="380">
        <v>0</v>
      </c>
      <c r="AC67" s="381">
        <v>175</v>
      </c>
      <c r="AD67" s="197">
        <v>350</v>
      </c>
      <c r="AE67" s="379">
        <v>48</v>
      </c>
      <c r="AF67" s="380">
        <v>49</v>
      </c>
      <c r="AG67" s="380">
        <v>0</v>
      </c>
      <c r="AH67" s="380">
        <v>48</v>
      </c>
      <c r="AI67" s="5"/>
      <c r="AJ67" s="57">
        <f>AC67*U67</f>
        <v>127.75</v>
      </c>
      <c r="AK67" s="171">
        <v>35.56</v>
      </c>
      <c r="AL67" s="19">
        <v>6</v>
      </c>
      <c r="AM67" s="19">
        <v>6</v>
      </c>
      <c r="AN67" s="91">
        <f>AK67+AM67</f>
        <v>41.56</v>
      </c>
      <c r="AO67" s="338" t="e">
        <f>#REF!</f>
        <v>#REF!</v>
      </c>
      <c r="AP67" s="11">
        <v>0</v>
      </c>
      <c r="AQ67" s="11">
        <v>10</v>
      </c>
      <c r="AR67" s="387">
        <f>100- ((AP67+AQ67)/(AC67*2))*100</f>
        <v>97.142857142857139</v>
      </c>
      <c r="AS67" s="388">
        <f>AU64</f>
        <v>482.5</v>
      </c>
      <c r="AT67" s="172">
        <f>AJ67+AK67+AL67+AM67</f>
        <v>175.31</v>
      </c>
      <c r="AU67" s="172">
        <f>AS67-AT67</f>
        <v>307.19</v>
      </c>
      <c r="AV67" s="5"/>
      <c r="AW67" s="57">
        <f>(AC67/W67)*100</f>
        <v>29.166666666666668</v>
      </c>
      <c r="AX67" s="19" t="s">
        <v>59</v>
      </c>
      <c r="AY67" s="91">
        <f>(AK67/(AJ67+AK67))*100</f>
        <v>21.774539219888556</v>
      </c>
      <c r="AZ67" s="19">
        <f>(AN67/AJ67)*100</f>
        <v>32.532289628180038</v>
      </c>
      <c r="BA67" s="6"/>
      <c r="BB67" s="363" t="s">
        <v>76</v>
      </c>
      <c r="BC67" s="19" t="s">
        <v>76</v>
      </c>
      <c r="BD67" s="19" t="s">
        <v>76</v>
      </c>
    </row>
    <row r="68" spans="1:56" ht="15.75">
      <c r="B68" s="374" t="s">
        <v>153</v>
      </c>
      <c r="C68" s="2"/>
      <c r="D68" s="2"/>
      <c r="E68" s="6"/>
      <c r="F68" s="375"/>
      <c r="G68" s="2"/>
      <c r="H68" s="2"/>
      <c r="I68" s="2"/>
      <c r="J68" s="2"/>
      <c r="K68" s="2"/>
      <c r="L68" s="6"/>
      <c r="M68" s="375"/>
      <c r="N68" s="2"/>
      <c r="O68" s="6"/>
      <c r="P68" s="520">
        <f>D67-M67-N67-K67</f>
        <v>4</v>
      </c>
      <c r="Q68" s="6"/>
      <c r="R68" s="375"/>
      <c r="S68" s="213"/>
      <c r="T68" s="213"/>
      <c r="U68" s="23"/>
      <c r="V68" s="223"/>
      <c r="W68" s="517">
        <f>(P67-K67)*V67</f>
        <v>240</v>
      </c>
      <c r="X68" s="289"/>
      <c r="Y68" s="382"/>
      <c r="Z68" s="383"/>
      <c r="AA68" s="383"/>
      <c r="AB68" s="383"/>
      <c r="AC68" s="384"/>
      <c r="AD68" s="122"/>
      <c r="AE68" s="382"/>
      <c r="AF68" s="383"/>
      <c r="AG68" s="383"/>
      <c r="AH68" s="383"/>
      <c r="AI68" s="20"/>
      <c r="AJ68" s="436"/>
      <c r="AK68" s="386"/>
      <c r="AL68" s="378"/>
      <c r="AM68" s="378"/>
      <c r="AN68" s="378"/>
      <c r="AO68" s="289"/>
      <c r="AP68" s="347"/>
      <c r="AQ68" s="347"/>
      <c r="AR68" s="373"/>
      <c r="AS68" s="389"/>
      <c r="AT68" s="386"/>
      <c r="AU68" s="386"/>
      <c r="AV68" s="20"/>
      <c r="AW68" s="518">
        <f>((AC67+AC68)/W68)*100</f>
        <v>72.916666666666657</v>
      </c>
      <c r="AX68" s="378"/>
      <c r="AY68" s="378"/>
      <c r="AZ68" s="378"/>
      <c r="BA68" s="289"/>
      <c r="BB68" s="375"/>
      <c r="BC68" s="2"/>
      <c r="BD68" s="2"/>
    </row>
    <row r="69" spans="1:56" ht="15.75" thickBot="1"/>
    <row r="70" spans="1:56" ht="16.5" thickBot="1">
      <c r="A70" s="688"/>
      <c r="B70" s="17">
        <v>41572</v>
      </c>
      <c r="C70" s="15" t="s">
        <v>0</v>
      </c>
      <c r="D70" s="19">
        <v>4</v>
      </c>
      <c r="E70" s="6">
        <v>0</v>
      </c>
      <c r="F70" s="363">
        <v>0</v>
      </c>
      <c r="G70" s="19">
        <v>0</v>
      </c>
      <c r="H70" s="19">
        <v>0</v>
      </c>
      <c r="I70" s="19">
        <v>0</v>
      </c>
      <c r="J70" s="19">
        <v>0</v>
      </c>
      <c r="K70" s="19">
        <f>SUM(F70:J70)</f>
        <v>0</v>
      </c>
      <c r="L70" s="6"/>
      <c r="M70" s="363">
        <v>0</v>
      </c>
      <c r="N70" s="19">
        <v>0</v>
      </c>
      <c r="O70" s="6"/>
      <c r="P70" s="376">
        <f>D70-(M70+N70)</f>
        <v>4</v>
      </c>
      <c r="Q70" s="6"/>
      <c r="R70" s="375" t="s">
        <v>204</v>
      </c>
      <c r="S70" s="213">
        <v>0.36499999999999999</v>
      </c>
      <c r="T70" s="213">
        <v>0.36499999999999999</v>
      </c>
      <c r="U70" s="23">
        <f>S70+T70</f>
        <v>0.73</v>
      </c>
      <c r="V70" s="223">
        <v>60</v>
      </c>
      <c r="W70" s="91">
        <f>P70*V70</f>
        <v>240</v>
      </c>
      <c r="X70" s="6"/>
      <c r="Y70" s="379">
        <v>225</v>
      </c>
      <c r="Z70" s="380">
        <v>225</v>
      </c>
      <c r="AA70" s="380">
        <v>0</v>
      </c>
      <c r="AB70" s="380">
        <v>0</v>
      </c>
      <c r="AC70" s="381">
        <v>225</v>
      </c>
      <c r="AD70" s="197">
        <v>350</v>
      </c>
      <c r="AE70" s="379">
        <v>43</v>
      </c>
      <c r="AF70" s="380">
        <v>44</v>
      </c>
      <c r="AG70" s="380">
        <v>0</v>
      </c>
      <c r="AH70" s="380">
        <v>43</v>
      </c>
      <c r="AI70" s="5"/>
      <c r="AJ70" s="57">
        <f>AC70*U70</f>
        <v>164.25</v>
      </c>
      <c r="AK70" s="171">
        <v>16</v>
      </c>
      <c r="AL70" s="19">
        <v>5</v>
      </c>
      <c r="AM70" s="19">
        <v>0</v>
      </c>
      <c r="AN70" s="91">
        <f>AK70+AM70</f>
        <v>16</v>
      </c>
      <c r="AO70" s="338" t="e">
        <f>#REF!</f>
        <v>#REF!</v>
      </c>
      <c r="AP70" s="11">
        <v>0</v>
      </c>
      <c r="AQ70" s="11">
        <v>10</v>
      </c>
      <c r="AR70" s="387">
        <f>100- ((AP70+AQ70)/(AC70*2))*100</f>
        <v>97.777777777777771</v>
      </c>
      <c r="AS70" s="388">
        <f>AU67</f>
        <v>307.19</v>
      </c>
      <c r="AT70" s="172">
        <f>AJ70+AK70+AL70+AM70</f>
        <v>185.25</v>
      </c>
      <c r="AU70" s="172">
        <f>AS70-AT70</f>
        <v>121.94</v>
      </c>
      <c r="AV70" s="5"/>
      <c r="AW70" s="57">
        <f>(AC70/W70)*100</f>
        <v>93.75</v>
      </c>
      <c r="AX70" s="19" t="s">
        <v>59</v>
      </c>
      <c r="AY70" s="91">
        <f>(AK70/(AJ70+AK70))*100</f>
        <v>8.8765603328710121</v>
      </c>
      <c r="AZ70" s="19">
        <f>(AN70/AJ70)*100</f>
        <v>9.7412480974124804</v>
      </c>
      <c r="BA70" s="6"/>
      <c r="BB70" s="363" t="s">
        <v>76</v>
      </c>
      <c r="BC70" s="19" t="s">
        <v>76</v>
      </c>
      <c r="BD70" s="19" t="s">
        <v>76</v>
      </c>
    </row>
    <row r="71" spans="1:56" ht="15.75">
      <c r="B71" s="374" t="s">
        <v>153</v>
      </c>
      <c r="C71" s="2"/>
      <c r="D71" s="2"/>
      <c r="E71" s="6"/>
      <c r="F71" s="375"/>
      <c r="G71" s="2"/>
      <c r="H71" s="2"/>
      <c r="I71" s="2"/>
      <c r="J71" s="2"/>
      <c r="K71" s="2"/>
      <c r="L71" s="6"/>
      <c r="M71" s="375"/>
      <c r="N71" s="2"/>
      <c r="O71" s="6"/>
      <c r="P71" s="520">
        <f>D70-M70-N70-K70</f>
        <v>4</v>
      </c>
      <c r="Q71" s="6"/>
      <c r="R71" s="375"/>
      <c r="S71" s="213"/>
      <c r="T71" s="213"/>
      <c r="U71" s="23"/>
      <c r="V71" s="223"/>
      <c r="W71" s="517">
        <f>(P70-K70)*V70</f>
        <v>240</v>
      </c>
      <c r="X71" s="289"/>
      <c r="Y71" s="382"/>
      <c r="Z71" s="383"/>
      <c r="AA71" s="383"/>
      <c r="AB71" s="383"/>
      <c r="AC71" s="384"/>
      <c r="AD71" s="122"/>
      <c r="AE71" s="382"/>
      <c r="AF71" s="383"/>
      <c r="AG71" s="383"/>
      <c r="AH71" s="383"/>
      <c r="AI71" s="20"/>
      <c r="AJ71" s="436"/>
      <c r="AK71" s="386"/>
      <c r="AL71" s="378"/>
      <c r="AM71" s="378"/>
      <c r="AN71" s="378"/>
      <c r="AO71" s="289"/>
      <c r="AP71" s="347"/>
      <c r="AQ71" s="347"/>
      <c r="AR71" s="373"/>
      <c r="AS71" s="389"/>
      <c r="AT71" s="386"/>
      <c r="AU71" s="386"/>
      <c r="AV71" s="20"/>
      <c r="AW71" s="518">
        <f>((AC70+AC71)/W71)*100</f>
        <v>93.75</v>
      </c>
      <c r="AX71" s="378"/>
      <c r="AY71" s="378"/>
      <c r="AZ71" s="378"/>
      <c r="BA71" s="289"/>
      <c r="BB71" s="375"/>
      <c r="BC71" s="2"/>
      <c r="BD71" s="2"/>
    </row>
    <row r="72" spans="1:56" ht="15.75" thickBot="1"/>
    <row r="73" spans="1:56">
      <c r="B73" s="57" t="s">
        <v>42</v>
      </c>
      <c r="C73" s="58" t="s">
        <v>2</v>
      </c>
      <c r="D73" s="59" t="s">
        <v>2</v>
      </c>
      <c r="E73" s="136"/>
      <c r="F73" s="718" t="s">
        <v>14</v>
      </c>
      <c r="G73" s="719"/>
      <c r="H73" s="719"/>
      <c r="I73" s="719"/>
      <c r="J73" s="719"/>
      <c r="K73" s="720"/>
      <c r="L73" s="19"/>
      <c r="M73" s="721" t="s">
        <v>43</v>
      </c>
      <c r="N73" s="722"/>
      <c r="O73" s="19"/>
      <c r="P73" s="91" t="s">
        <v>12</v>
      </c>
      <c r="Q73" s="136"/>
      <c r="R73" s="91" t="s">
        <v>24</v>
      </c>
      <c r="S73" s="718" t="s">
        <v>44</v>
      </c>
      <c r="T73" s="719"/>
      <c r="U73" s="720"/>
      <c r="V73" s="91" t="s">
        <v>39</v>
      </c>
      <c r="W73" s="137" t="s">
        <v>19</v>
      </c>
      <c r="X73" s="136" t="s">
        <v>10</v>
      </c>
      <c r="Y73" s="723" t="s">
        <v>15</v>
      </c>
      <c r="Z73" s="724"/>
      <c r="AA73" s="724"/>
      <c r="AB73" s="724"/>
      <c r="AC73" s="138" t="s">
        <v>19</v>
      </c>
      <c r="AD73" s="139"/>
      <c r="AE73" s="725" t="s">
        <v>55</v>
      </c>
      <c r="AF73" s="726"/>
      <c r="AG73" s="726"/>
      <c r="AH73" s="140" t="s">
        <v>57</v>
      </c>
      <c r="AI73" s="136"/>
      <c r="AJ73" s="141" t="s">
        <v>51</v>
      </c>
      <c r="AK73" s="142"/>
      <c r="AL73" s="143"/>
      <c r="AM73" s="144"/>
      <c r="AN73" s="91" t="s">
        <v>13</v>
      </c>
      <c r="AO73" s="136"/>
      <c r="AP73" s="743" t="s">
        <v>68</v>
      </c>
      <c r="AQ73" s="744"/>
      <c r="AR73" s="745"/>
      <c r="AS73" s="743" t="s">
        <v>52</v>
      </c>
      <c r="AT73" s="744"/>
      <c r="AU73" s="745"/>
      <c r="AV73" s="136"/>
      <c r="AW73" s="145" t="s">
        <v>32</v>
      </c>
      <c r="AX73" s="137" t="s">
        <v>32</v>
      </c>
      <c r="AY73" s="91" t="s">
        <v>29</v>
      </c>
      <c r="AZ73" s="91" t="s">
        <v>29</v>
      </c>
      <c r="BA73" s="136"/>
      <c r="BB73" s="19" t="s">
        <v>32</v>
      </c>
      <c r="BC73" s="19" t="s">
        <v>10</v>
      </c>
      <c r="BD73" s="146" t="s">
        <v>10</v>
      </c>
    </row>
    <row r="74" spans="1:56" ht="15.75" thickBot="1">
      <c r="B74" s="60" t="s">
        <v>10</v>
      </c>
      <c r="C74" s="49" t="s">
        <v>10</v>
      </c>
      <c r="D74" s="61" t="s">
        <v>12</v>
      </c>
      <c r="E74" s="5"/>
      <c r="F74" s="65" t="s">
        <v>4</v>
      </c>
      <c r="G74" s="65" t="s">
        <v>5</v>
      </c>
      <c r="H74" s="65" t="s">
        <v>6</v>
      </c>
      <c r="I74" s="65" t="s">
        <v>7</v>
      </c>
      <c r="J74" s="65" t="s">
        <v>9</v>
      </c>
      <c r="K74" s="65" t="s">
        <v>13</v>
      </c>
      <c r="L74" s="4"/>
      <c r="M74" s="67" t="s">
        <v>12</v>
      </c>
      <c r="N74" s="68" t="s">
        <v>46</v>
      </c>
      <c r="O74" s="3"/>
      <c r="P74" s="49" t="s">
        <v>3</v>
      </c>
      <c r="Q74" s="5"/>
      <c r="R74" s="49" t="s">
        <v>23</v>
      </c>
      <c r="S74" s="53" t="s">
        <v>16</v>
      </c>
      <c r="T74" s="49" t="s">
        <v>17</v>
      </c>
      <c r="U74" s="49" t="s">
        <v>45</v>
      </c>
      <c r="V74" s="49" t="s">
        <v>63</v>
      </c>
      <c r="W74" s="72" t="s">
        <v>21</v>
      </c>
      <c r="X74" s="5" t="s">
        <v>10</v>
      </c>
      <c r="Y74" s="713" t="s">
        <v>26</v>
      </c>
      <c r="Z74" s="714"/>
      <c r="AA74" s="714"/>
      <c r="AB74" s="715"/>
      <c r="AC74" s="39" t="s">
        <v>13</v>
      </c>
      <c r="AD74" s="8"/>
      <c r="AE74" s="716" t="s">
        <v>56</v>
      </c>
      <c r="AF74" s="717"/>
      <c r="AG74" s="717"/>
      <c r="AH74" s="82" t="s">
        <v>58</v>
      </c>
      <c r="AI74" s="5"/>
      <c r="AJ74" s="48" t="s">
        <v>33</v>
      </c>
      <c r="AK74" s="85" t="s">
        <v>27</v>
      </c>
      <c r="AL74" s="48" t="s">
        <v>35</v>
      </c>
      <c r="AM74" s="48" t="s">
        <v>36</v>
      </c>
      <c r="AN74" s="49" t="s">
        <v>40</v>
      </c>
      <c r="AO74" s="20"/>
      <c r="AP74" s="51"/>
      <c r="AQ74" s="52"/>
      <c r="AR74" s="53"/>
      <c r="AS74" s="51" t="s">
        <v>50</v>
      </c>
      <c r="AT74" s="336" t="s">
        <v>499</v>
      </c>
      <c r="AU74" s="53"/>
      <c r="AV74" s="5"/>
      <c r="AW74" s="76" t="s">
        <v>19</v>
      </c>
      <c r="AX74" s="72" t="s">
        <v>19</v>
      </c>
      <c r="AY74" s="49" t="s">
        <v>37</v>
      </c>
      <c r="AZ74" s="49" t="s">
        <v>38</v>
      </c>
      <c r="BA74" s="5"/>
      <c r="BB74" s="4" t="s">
        <v>19</v>
      </c>
      <c r="BC74" s="4" t="s">
        <v>37</v>
      </c>
      <c r="BD74" s="147" t="s">
        <v>38</v>
      </c>
    </row>
    <row r="75" spans="1:56" ht="15" customHeight="1" thickBot="1">
      <c r="B75" s="62"/>
      <c r="C75" s="63"/>
      <c r="D75" s="64" t="s">
        <v>10</v>
      </c>
      <c r="E75" s="111"/>
      <c r="F75" s="148"/>
      <c r="G75" s="148"/>
      <c r="H75" s="148"/>
      <c r="I75" s="148" t="s">
        <v>8</v>
      </c>
      <c r="J75" s="148"/>
      <c r="K75" s="148"/>
      <c r="L75" s="16"/>
      <c r="M75" s="104" t="s">
        <v>20</v>
      </c>
      <c r="N75" s="148" t="s">
        <v>11</v>
      </c>
      <c r="O75" s="16"/>
      <c r="P75" s="63" t="s">
        <v>10</v>
      </c>
      <c r="Q75" s="111"/>
      <c r="R75" s="63"/>
      <c r="S75" s="149"/>
      <c r="T75" s="63"/>
      <c r="U75" s="63"/>
      <c r="V75" s="63" t="s">
        <v>18</v>
      </c>
      <c r="W75" s="150" t="s">
        <v>22</v>
      </c>
      <c r="X75" s="111"/>
      <c r="Y75" s="151" t="s">
        <v>16</v>
      </c>
      <c r="Z75" s="151" t="s">
        <v>17</v>
      </c>
      <c r="AA75" s="152" t="s">
        <v>25</v>
      </c>
      <c r="AB75" s="79" t="s">
        <v>28</v>
      </c>
      <c r="AC75" s="153"/>
      <c r="AD75" s="111"/>
      <c r="AE75" s="154" t="s">
        <v>16</v>
      </c>
      <c r="AF75" s="155" t="s">
        <v>17</v>
      </c>
      <c r="AG75" s="80" t="s">
        <v>28</v>
      </c>
      <c r="AH75" s="81" t="s">
        <v>28</v>
      </c>
      <c r="AI75" s="156"/>
      <c r="AJ75" s="63" t="s">
        <v>34</v>
      </c>
      <c r="AK75" s="157" t="s">
        <v>34</v>
      </c>
      <c r="AL75" s="63" t="s">
        <v>34</v>
      </c>
      <c r="AM75" s="63" t="s">
        <v>34</v>
      </c>
      <c r="AN75" s="63" t="s">
        <v>34</v>
      </c>
      <c r="AO75" s="111"/>
      <c r="AP75" s="158" t="s">
        <v>70</v>
      </c>
      <c r="AQ75" s="159" t="s">
        <v>69</v>
      </c>
      <c r="AR75" s="160" t="s">
        <v>71</v>
      </c>
      <c r="AS75" s="161" t="s">
        <v>48</v>
      </c>
      <c r="AT75" s="159" t="s">
        <v>47</v>
      </c>
      <c r="AU75" s="160" t="s">
        <v>49</v>
      </c>
      <c r="AV75" s="111"/>
      <c r="AW75" s="162" t="s">
        <v>29</v>
      </c>
      <c r="AX75" s="150" t="s">
        <v>29</v>
      </c>
      <c r="AY75" s="63"/>
      <c r="AZ75" s="63"/>
      <c r="BA75" s="111"/>
      <c r="BB75" s="163">
        <v>1</v>
      </c>
      <c r="BC75" s="164">
        <v>0</v>
      </c>
      <c r="BD75" s="115" t="s">
        <v>41</v>
      </c>
    </row>
    <row r="76" spans="1:56" ht="16.5" thickBot="1">
      <c r="A76" s="688"/>
      <c r="B76" s="17">
        <v>41575</v>
      </c>
      <c r="C76" s="15" t="s">
        <v>0</v>
      </c>
      <c r="D76" s="19">
        <v>10</v>
      </c>
      <c r="E76" s="6">
        <v>7</v>
      </c>
      <c r="F76" s="363">
        <v>0</v>
      </c>
      <c r="G76" s="19">
        <v>0</v>
      </c>
      <c r="H76" s="19">
        <v>1</v>
      </c>
      <c r="I76" s="19">
        <v>0</v>
      </c>
      <c r="J76" s="19">
        <v>0</v>
      </c>
      <c r="K76" s="19">
        <f>SUM(F76:J76)</f>
        <v>1</v>
      </c>
      <c r="L76" s="6"/>
      <c r="M76" s="363">
        <v>0</v>
      </c>
      <c r="N76" s="19">
        <v>3</v>
      </c>
      <c r="O76" s="6"/>
      <c r="P76" s="376">
        <f>D76-(M76+N76)</f>
        <v>7</v>
      </c>
      <c r="Q76" s="6"/>
      <c r="R76" s="375" t="s">
        <v>111</v>
      </c>
      <c r="S76" s="213">
        <v>0.122</v>
      </c>
      <c r="T76" s="213">
        <v>0.122</v>
      </c>
      <c r="U76" s="23">
        <f>S76+T76</f>
        <v>0.24399999999999999</v>
      </c>
      <c r="V76" s="223">
        <v>80</v>
      </c>
      <c r="W76" s="91">
        <f>P76*V76</f>
        <v>560</v>
      </c>
      <c r="X76" s="6"/>
      <c r="Y76" s="379">
        <v>352</v>
      </c>
      <c r="Z76" s="380">
        <v>352</v>
      </c>
      <c r="AA76" s="380">
        <v>0</v>
      </c>
      <c r="AB76" s="380">
        <v>0</v>
      </c>
      <c r="AC76" s="381">
        <v>352</v>
      </c>
      <c r="AD76" s="197">
        <v>350</v>
      </c>
      <c r="AE76" s="379">
        <v>86</v>
      </c>
      <c r="AF76" s="380">
        <v>86</v>
      </c>
      <c r="AG76" s="380">
        <v>0</v>
      </c>
      <c r="AH76" s="380">
        <v>86</v>
      </c>
      <c r="AI76" s="5"/>
      <c r="AJ76" s="57">
        <f>AC76*U76</f>
        <v>85.888000000000005</v>
      </c>
      <c r="AK76" s="171">
        <v>21.19</v>
      </c>
      <c r="AL76" s="19">
        <v>4.5</v>
      </c>
      <c r="AM76" s="19">
        <v>19</v>
      </c>
      <c r="AN76" s="91">
        <f>AK76+AM76</f>
        <v>40.19</v>
      </c>
      <c r="AO76" s="338" t="e">
        <f>#REF!</f>
        <v>#REF!</v>
      </c>
      <c r="AP76" s="11">
        <v>0</v>
      </c>
      <c r="AQ76" s="11">
        <v>10</v>
      </c>
      <c r="AR76" s="387">
        <f>100- ((AP76+AQ76)/(AC76*2))*100</f>
        <v>98.579545454545453</v>
      </c>
      <c r="AS76" s="388">
        <f>AU58</f>
        <v>422.01</v>
      </c>
      <c r="AT76" s="172">
        <f>AJ76+AK76+AL76+AM76</f>
        <v>130.578</v>
      </c>
      <c r="AU76" s="172">
        <f>AS76-AT76</f>
        <v>291.43200000000002</v>
      </c>
      <c r="AV76" s="5"/>
      <c r="AW76" s="57">
        <f>(AC76/W76)*100</f>
        <v>62.857142857142854</v>
      </c>
      <c r="AX76" s="19" t="s">
        <v>59</v>
      </c>
      <c r="AY76" s="91">
        <f>(AK76/(AJ76+AK76))*100</f>
        <v>19.789312463811427</v>
      </c>
      <c r="AZ76" s="19">
        <f>(AN76/AJ76)*100</f>
        <v>46.793498509687034</v>
      </c>
      <c r="BA76" s="6"/>
      <c r="BB76" s="363" t="s">
        <v>76</v>
      </c>
      <c r="BC76" s="19" t="s">
        <v>76</v>
      </c>
      <c r="BD76" s="19" t="s">
        <v>76</v>
      </c>
    </row>
    <row r="77" spans="1:56" ht="15.75">
      <c r="B77" s="374" t="s">
        <v>153</v>
      </c>
      <c r="C77" s="2"/>
      <c r="D77" s="2"/>
      <c r="E77" s="6"/>
      <c r="F77" s="375"/>
      <c r="G77" s="2"/>
      <c r="H77" s="2"/>
      <c r="I77" s="2"/>
      <c r="J77" s="2"/>
      <c r="K77" s="2"/>
      <c r="L77" s="6"/>
      <c r="M77" s="375"/>
      <c r="N77" s="2"/>
      <c r="O77" s="6"/>
      <c r="P77" s="520">
        <f>D76-M76-N76-K76</f>
        <v>6</v>
      </c>
      <c r="Q77" s="6"/>
      <c r="R77" s="375"/>
      <c r="S77" s="213"/>
      <c r="T77" s="213"/>
      <c r="U77" s="23"/>
      <c r="V77" s="223"/>
      <c r="W77" s="517">
        <f>(P76-K76)*V76</f>
        <v>480</v>
      </c>
      <c r="X77" s="289"/>
      <c r="Y77" s="382"/>
      <c r="Z77" s="383"/>
      <c r="AA77" s="383"/>
      <c r="AB77" s="383"/>
      <c r="AC77" s="384"/>
      <c r="AD77" s="122"/>
      <c r="AE77" s="382"/>
      <c r="AF77" s="383"/>
      <c r="AG77" s="383"/>
      <c r="AH77" s="383"/>
      <c r="AI77" s="20"/>
      <c r="AJ77" s="436"/>
      <c r="AK77" s="386"/>
      <c r="AL77" s="378"/>
      <c r="AM77" s="378"/>
      <c r="AN77" s="378"/>
      <c r="AO77" s="289"/>
      <c r="AP77" s="347"/>
      <c r="AQ77" s="347"/>
      <c r="AR77" s="373"/>
      <c r="AS77" s="389"/>
      <c r="AT77" s="386"/>
      <c r="AU77" s="386"/>
      <c r="AV77" s="20"/>
      <c r="AW77" s="518">
        <f>((AC76+AC77)/W77)*100</f>
        <v>73.333333333333329</v>
      </c>
      <c r="AX77" s="378"/>
      <c r="AY77" s="378"/>
      <c r="AZ77" s="378"/>
      <c r="BA77" s="289"/>
      <c r="BB77" s="375"/>
      <c r="BC77" s="2"/>
      <c r="BD77" s="2"/>
    </row>
    <row r="78" spans="1:56" ht="15.75" thickBot="1"/>
    <row r="79" spans="1:56" ht="16.5" thickBot="1">
      <c r="A79" s="688"/>
      <c r="B79" s="17">
        <v>41576</v>
      </c>
      <c r="C79" s="15" t="s">
        <v>0</v>
      </c>
      <c r="D79" s="19">
        <v>6</v>
      </c>
      <c r="E79" s="6">
        <v>7</v>
      </c>
      <c r="F79" s="363">
        <v>0</v>
      </c>
      <c r="G79" s="19">
        <v>0</v>
      </c>
      <c r="H79" s="19">
        <v>0</v>
      </c>
      <c r="I79" s="19">
        <v>0</v>
      </c>
      <c r="J79" s="19">
        <v>0</v>
      </c>
      <c r="K79" s="19">
        <f>SUM(F79:J79)</f>
        <v>0</v>
      </c>
      <c r="L79" s="6"/>
      <c r="M79" s="363">
        <v>0</v>
      </c>
      <c r="N79" s="19">
        <v>0</v>
      </c>
      <c r="O79" s="6"/>
      <c r="P79" s="376">
        <f>D79-(M79+N79)</f>
        <v>6</v>
      </c>
      <c r="Q79" s="6"/>
      <c r="R79" s="375" t="s">
        <v>111</v>
      </c>
      <c r="S79" s="213">
        <v>0.122</v>
      </c>
      <c r="T79" s="213">
        <v>0.122</v>
      </c>
      <c r="U79" s="23">
        <f>S79+T79</f>
        <v>0.24399999999999999</v>
      </c>
      <c r="V79" s="223">
        <v>80</v>
      </c>
      <c r="W79" s="91">
        <f>P79*V79</f>
        <v>480</v>
      </c>
      <c r="X79" s="6"/>
      <c r="Y79" s="379">
        <v>440</v>
      </c>
      <c r="Z79" s="380">
        <v>440</v>
      </c>
      <c r="AA79" s="380">
        <v>0</v>
      </c>
      <c r="AB79" s="380">
        <v>0</v>
      </c>
      <c r="AC79" s="381">
        <v>440</v>
      </c>
      <c r="AD79" s="197">
        <v>350</v>
      </c>
      <c r="AE79" s="379">
        <v>9</v>
      </c>
      <c r="AF79" s="380">
        <v>9</v>
      </c>
      <c r="AG79" s="380">
        <v>0</v>
      </c>
      <c r="AH79" s="380">
        <v>9</v>
      </c>
      <c r="AI79" s="5"/>
      <c r="AJ79" s="57">
        <f>AC79*U79</f>
        <v>107.36</v>
      </c>
      <c r="AK79" s="171">
        <v>2.2799999999999998</v>
      </c>
      <c r="AL79" s="19">
        <v>4.68</v>
      </c>
      <c r="AM79" s="19">
        <v>0</v>
      </c>
      <c r="AN79" s="91">
        <f>AK79+AM79</f>
        <v>2.2799999999999998</v>
      </c>
      <c r="AO79" s="338" t="e">
        <f>#REF!</f>
        <v>#REF!</v>
      </c>
      <c r="AP79" s="11">
        <v>0</v>
      </c>
      <c r="AQ79" s="11">
        <v>10</v>
      </c>
      <c r="AR79" s="387">
        <f>100- ((AP79+AQ79)/(AC79*2))*100</f>
        <v>98.86363636363636</v>
      </c>
      <c r="AS79" s="388">
        <f>AU76</f>
        <v>291.43200000000002</v>
      </c>
      <c r="AT79" s="172">
        <f>AJ79+AK79+AL79+AM79</f>
        <v>114.32</v>
      </c>
      <c r="AU79" s="172">
        <f>AS79-AT79</f>
        <v>177.11200000000002</v>
      </c>
      <c r="AV79" s="5"/>
      <c r="AW79" s="57">
        <f>(AC79/W79)*100</f>
        <v>91.666666666666657</v>
      </c>
      <c r="AX79" s="19" t="s">
        <v>59</v>
      </c>
      <c r="AY79" s="91">
        <f>(AK79/(AJ79+AK79))*100</f>
        <v>2.0795330171470265</v>
      </c>
      <c r="AZ79" s="19">
        <f>(AN79/AJ79)*100</f>
        <v>2.1236959761549925</v>
      </c>
      <c r="BA79" s="6"/>
      <c r="BB79" s="363" t="s">
        <v>76</v>
      </c>
      <c r="BC79" s="19" t="s">
        <v>76</v>
      </c>
      <c r="BD79" s="19" t="s">
        <v>76</v>
      </c>
    </row>
    <row r="80" spans="1:56" ht="15.75">
      <c r="B80" s="374" t="s">
        <v>153</v>
      </c>
      <c r="C80" s="2"/>
      <c r="D80" s="2"/>
      <c r="E80" s="6"/>
      <c r="F80" s="375"/>
      <c r="G80" s="2"/>
      <c r="H80" s="2"/>
      <c r="I80" s="2"/>
      <c r="J80" s="2"/>
      <c r="K80" s="2"/>
      <c r="L80" s="6"/>
      <c r="M80" s="375"/>
      <c r="N80" s="2"/>
      <c r="O80" s="6"/>
      <c r="P80" s="520">
        <f>D79-M79-N79-K79</f>
        <v>6</v>
      </c>
      <c r="Q80" s="6"/>
      <c r="R80" s="375"/>
      <c r="S80" s="213"/>
      <c r="T80" s="213"/>
      <c r="U80" s="23"/>
      <c r="V80" s="223"/>
      <c r="W80" s="517">
        <f>(P79-K79)*V79</f>
        <v>480</v>
      </c>
      <c r="X80" s="289"/>
      <c r="Y80" s="382"/>
      <c r="Z80" s="383"/>
      <c r="AA80" s="383"/>
      <c r="AB80" s="383"/>
      <c r="AC80" s="384"/>
      <c r="AD80" s="122"/>
      <c r="AE80" s="382"/>
      <c r="AF80" s="383"/>
      <c r="AG80" s="383"/>
      <c r="AH80" s="383"/>
      <c r="AI80" s="20"/>
      <c r="AJ80" s="436"/>
      <c r="AK80" s="386"/>
      <c r="AL80" s="378"/>
      <c r="AM80" s="378"/>
      <c r="AN80" s="378"/>
      <c r="AO80" s="289"/>
      <c r="AP80" s="347"/>
      <c r="AQ80" s="347"/>
      <c r="AR80" s="373"/>
      <c r="AS80" s="389"/>
      <c r="AT80" s="386"/>
      <c r="AU80" s="386"/>
      <c r="AV80" s="20"/>
      <c r="AW80" s="518">
        <f>((AC79+AC80)/W80)*100</f>
        <v>91.666666666666657</v>
      </c>
      <c r="AX80" s="378"/>
      <c r="AY80" s="378"/>
      <c r="AZ80" s="378"/>
      <c r="BA80" s="289"/>
      <c r="BB80" s="375"/>
      <c r="BC80" s="2"/>
      <c r="BD80" s="2"/>
    </row>
    <row r="81" spans="1:56" ht="14.25" customHeight="1" thickBot="1"/>
    <row r="82" spans="1:56" ht="16.5" thickBot="1">
      <c r="A82" s="688"/>
      <c r="B82" s="17">
        <v>41577</v>
      </c>
      <c r="C82" s="15" t="s">
        <v>0</v>
      </c>
      <c r="D82" s="19">
        <v>10</v>
      </c>
      <c r="E82" s="6">
        <v>7</v>
      </c>
      <c r="F82" s="363">
        <v>0</v>
      </c>
      <c r="G82" s="19">
        <v>0</v>
      </c>
      <c r="H82" s="19">
        <v>1</v>
      </c>
      <c r="I82" s="19">
        <v>0</v>
      </c>
      <c r="J82" s="19">
        <v>0</v>
      </c>
      <c r="K82" s="19">
        <f>SUM(F82:J82)</f>
        <v>1</v>
      </c>
      <c r="L82" s="6"/>
      <c r="M82" s="363">
        <v>0</v>
      </c>
      <c r="N82" s="19">
        <v>0</v>
      </c>
      <c r="O82" s="6"/>
      <c r="P82" s="376">
        <f>D82-(M82+N82)</f>
        <v>10</v>
      </c>
      <c r="Q82" s="6"/>
      <c r="R82" s="375" t="s">
        <v>111</v>
      </c>
      <c r="S82" s="213">
        <v>0.122</v>
      </c>
      <c r="T82" s="213">
        <v>0.122</v>
      </c>
      <c r="U82" s="23">
        <f>S82+T82</f>
        <v>0.24399999999999999</v>
      </c>
      <c r="V82" s="223">
        <v>80</v>
      </c>
      <c r="W82" s="91">
        <f>P82*V82</f>
        <v>800</v>
      </c>
      <c r="X82" s="6"/>
      <c r="Y82" s="379">
        <v>739</v>
      </c>
      <c r="Z82" s="380">
        <v>739</v>
      </c>
      <c r="AA82" s="380">
        <v>0</v>
      </c>
      <c r="AB82" s="380">
        <v>0</v>
      </c>
      <c r="AC82" s="381">
        <v>739</v>
      </c>
      <c r="AD82" s="197">
        <v>350</v>
      </c>
      <c r="AE82" s="379">
        <v>13</v>
      </c>
      <c r="AF82" s="380">
        <v>14</v>
      </c>
      <c r="AG82" s="380">
        <v>0</v>
      </c>
      <c r="AH82" s="380">
        <v>13</v>
      </c>
      <c r="AI82" s="5"/>
      <c r="AJ82" s="57">
        <f>AC82*U82</f>
        <v>180.316</v>
      </c>
      <c r="AK82" s="171">
        <v>3.39</v>
      </c>
      <c r="AL82" s="19">
        <v>8</v>
      </c>
      <c r="AM82" s="19">
        <v>1</v>
      </c>
      <c r="AN82" s="91">
        <f>AK82+AM82</f>
        <v>4.3900000000000006</v>
      </c>
      <c r="AO82" s="338" t="e">
        <f>#REF!</f>
        <v>#REF!</v>
      </c>
      <c r="AP82" s="11">
        <v>0</v>
      </c>
      <c r="AQ82" s="11">
        <v>10</v>
      </c>
      <c r="AR82" s="387">
        <f>100- ((AP82+AQ82)/(AC82*2))*100</f>
        <v>99.323410013531799</v>
      </c>
      <c r="AS82" s="388">
        <f>AU79</f>
        <v>177.11200000000002</v>
      </c>
      <c r="AT82" s="172">
        <f>AJ82+AK82+AL82+AM82</f>
        <v>192.70599999999999</v>
      </c>
      <c r="AU82" s="172">
        <f>AS82-AT82</f>
        <v>-15.593999999999966</v>
      </c>
      <c r="AV82" s="5"/>
      <c r="AW82" s="57">
        <f>(AC82/W82)*100</f>
        <v>92.375</v>
      </c>
      <c r="AX82" s="19" t="s">
        <v>59</v>
      </c>
      <c r="AY82" s="91">
        <f>(AK82/(AJ82+AK82))*100</f>
        <v>1.8453398364778506</v>
      </c>
      <c r="AZ82" s="19">
        <f>(AN82/AJ82)*100</f>
        <v>2.4346147873732784</v>
      </c>
      <c r="BA82" s="6"/>
      <c r="BB82" s="363" t="s">
        <v>76</v>
      </c>
      <c r="BC82" s="19" t="s">
        <v>76</v>
      </c>
      <c r="BD82" s="19" t="s">
        <v>76</v>
      </c>
    </row>
    <row r="83" spans="1:56" ht="15.75">
      <c r="B83" s="374" t="s">
        <v>153</v>
      </c>
      <c r="C83" s="2"/>
      <c r="D83" s="2"/>
      <c r="E83" s="6"/>
      <c r="F83" s="375"/>
      <c r="G83" s="2"/>
      <c r="H83" s="2"/>
      <c r="I83" s="2"/>
      <c r="J83" s="2"/>
      <c r="K83" s="2"/>
      <c r="L83" s="6"/>
      <c r="M83" s="375"/>
      <c r="N83" s="2"/>
      <c r="O83" s="6"/>
      <c r="P83" s="520">
        <f>D82-M82-N82-K82</f>
        <v>9</v>
      </c>
      <c r="Q83" s="6"/>
      <c r="R83" s="375"/>
      <c r="S83" s="213"/>
      <c r="T83" s="213"/>
      <c r="U83" s="23"/>
      <c r="V83" s="223"/>
      <c r="W83" s="517">
        <f>(P82-K82)*V82</f>
        <v>720</v>
      </c>
      <c r="X83" s="289"/>
      <c r="Y83" s="382"/>
      <c r="Z83" s="383"/>
      <c r="AA83" s="383"/>
      <c r="AB83" s="383"/>
      <c r="AC83" s="384"/>
      <c r="AD83" s="122"/>
      <c r="AE83" s="382"/>
      <c r="AF83" s="383"/>
      <c r="AG83" s="383"/>
      <c r="AH83" s="383"/>
      <c r="AI83" s="20"/>
      <c r="AJ83" s="436"/>
      <c r="AK83" s="386"/>
      <c r="AL83" s="378"/>
      <c r="AM83" s="378"/>
      <c r="AN83" s="378"/>
      <c r="AO83" s="289"/>
      <c r="AP83" s="347"/>
      <c r="AQ83" s="347"/>
      <c r="AR83" s="373"/>
      <c r="AS83" s="389"/>
      <c r="AT83" s="386"/>
      <c r="AU83" s="386"/>
      <c r="AV83" s="20"/>
      <c r="AW83" s="518">
        <f>((AC82+AC83)/W83)*100</f>
        <v>102.63888888888889</v>
      </c>
      <c r="AX83" s="378"/>
      <c r="AY83" s="378"/>
      <c r="AZ83" s="378"/>
      <c r="BA83" s="289"/>
      <c r="BB83" s="375"/>
      <c r="BC83" s="2"/>
      <c r="BD83" s="2"/>
    </row>
    <row r="84" spans="1:56" ht="15.75" thickBot="1"/>
    <row r="85" spans="1:56">
      <c r="B85" s="57" t="s">
        <v>42</v>
      </c>
      <c r="C85" s="58" t="s">
        <v>2</v>
      </c>
      <c r="D85" s="59" t="s">
        <v>2</v>
      </c>
      <c r="E85" s="136"/>
      <c r="F85" s="718" t="s">
        <v>14</v>
      </c>
      <c r="G85" s="719"/>
      <c r="H85" s="719"/>
      <c r="I85" s="719"/>
      <c r="J85" s="719"/>
      <c r="K85" s="720"/>
      <c r="L85" s="19"/>
      <c r="M85" s="721" t="s">
        <v>43</v>
      </c>
      <c r="N85" s="722"/>
      <c r="O85" s="19"/>
      <c r="P85" s="91" t="s">
        <v>12</v>
      </c>
      <c r="Q85" s="136"/>
      <c r="R85" s="91" t="s">
        <v>24</v>
      </c>
      <c r="S85" s="718" t="s">
        <v>44</v>
      </c>
      <c r="T85" s="719"/>
      <c r="U85" s="720"/>
      <c r="V85" s="91" t="s">
        <v>39</v>
      </c>
      <c r="W85" s="137" t="s">
        <v>19</v>
      </c>
      <c r="X85" s="136" t="s">
        <v>10</v>
      </c>
      <c r="Y85" s="723" t="s">
        <v>15</v>
      </c>
      <c r="Z85" s="724"/>
      <c r="AA85" s="724"/>
      <c r="AB85" s="724"/>
      <c r="AC85" s="138" t="s">
        <v>19</v>
      </c>
      <c r="AD85" s="139"/>
      <c r="AE85" s="725" t="s">
        <v>55</v>
      </c>
      <c r="AF85" s="726"/>
      <c r="AG85" s="726"/>
      <c r="AH85" s="140" t="s">
        <v>57</v>
      </c>
      <c r="AI85" s="136"/>
      <c r="AJ85" s="141" t="s">
        <v>51</v>
      </c>
      <c r="AK85" s="142"/>
      <c r="AL85" s="143"/>
      <c r="AM85" s="144"/>
      <c r="AN85" s="91" t="s">
        <v>13</v>
      </c>
      <c r="AO85" s="136"/>
      <c r="AP85" s="743" t="s">
        <v>68</v>
      </c>
      <c r="AQ85" s="744"/>
      <c r="AR85" s="745"/>
      <c r="AS85" s="743" t="s">
        <v>52</v>
      </c>
      <c r="AT85" s="744"/>
      <c r="AU85" s="745"/>
      <c r="AV85" s="136"/>
      <c r="AW85" s="145" t="s">
        <v>32</v>
      </c>
      <c r="AX85" s="137" t="s">
        <v>32</v>
      </c>
      <c r="AY85" s="91" t="s">
        <v>29</v>
      </c>
      <c r="AZ85" s="91" t="s">
        <v>29</v>
      </c>
      <c r="BA85" s="136"/>
      <c r="BB85" s="19" t="s">
        <v>32</v>
      </c>
      <c r="BC85" s="19" t="s">
        <v>10</v>
      </c>
      <c r="BD85" s="146" t="s">
        <v>10</v>
      </c>
    </row>
    <row r="86" spans="1:56" ht="15.75" thickBot="1">
      <c r="B86" s="60" t="s">
        <v>10</v>
      </c>
      <c r="C86" s="49" t="s">
        <v>10</v>
      </c>
      <c r="D86" s="61" t="s">
        <v>12</v>
      </c>
      <c r="E86" s="5"/>
      <c r="F86" s="65" t="s">
        <v>4</v>
      </c>
      <c r="G86" s="65" t="s">
        <v>5</v>
      </c>
      <c r="H86" s="65" t="s">
        <v>6</v>
      </c>
      <c r="I86" s="65" t="s">
        <v>7</v>
      </c>
      <c r="J86" s="65" t="s">
        <v>9</v>
      </c>
      <c r="K86" s="65" t="s">
        <v>13</v>
      </c>
      <c r="L86" s="4"/>
      <c r="M86" s="67" t="s">
        <v>12</v>
      </c>
      <c r="N86" s="68" t="s">
        <v>46</v>
      </c>
      <c r="O86" s="3"/>
      <c r="P86" s="49" t="s">
        <v>3</v>
      </c>
      <c r="Q86" s="5"/>
      <c r="R86" s="49" t="s">
        <v>23</v>
      </c>
      <c r="S86" s="53" t="s">
        <v>16</v>
      </c>
      <c r="T86" s="49" t="s">
        <v>17</v>
      </c>
      <c r="U86" s="49" t="s">
        <v>45</v>
      </c>
      <c r="V86" s="49" t="s">
        <v>63</v>
      </c>
      <c r="W86" s="72" t="s">
        <v>21</v>
      </c>
      <c r="X86" s="5" t="s">
        <v>10</v>
      </c>
      <c r="Y86" s="713" t="s">
        <v>26</v>
      </c>
      <c r="Z86" s="714"/>
      <c r="AA86" s="714"/>
      <c r="AB86" s="715"/>
      <c r="AC86" s="39" t="s">
        <v>13</v>
      </c>
      <c r="AD86" s="8"/>
      <c r="AE86" s="716" t="s">
        <v>56</v>
      </c>
      <c r="AF86" s="717"/>
      <c r="AG86" s="717"/>
      <c r="AH86" s="82" t="s">
        <v>58</v>
      </c>
      <c r="AI86" s="5"/>
      <c r="AJ86" s="48" t="s">
        <v>33</v>
      </c>
      <c r="AK86" s="85" t="s">
        <v>27</v>
      </c>
      <c r="AL86" s="48" t="s">
        <v>35</v>
      </c>
      <c r="AM86" s="48" t="s">
        <v>36</v>
      </c>
      <c r="AN86" s="49" t="s">
        <v>40</v>
      </c>
      <c r="AO86" s="20"/>
      <c r="AP86" s="51"/>
      <c r="AQ86" s="52"/>
      <c r="AR86" s="53"/>
      <c r="AS86" s="51" t="s">
        <v>50</v>
      </c>
      <c r="AT86" s="336" t="s">
        <v>500</v>
      </c>
      <c r="AU86" s="53"/>
      <c r="AV86" s="5"/>
      <c r="AW86" s="76" t="s">
        <v>19</v>
      </c>
      <c r="AX86" s="72" t="s">
        <v>19</v>
      </c>
      <c r="AY86" s="49" t="s">
        <v>37</v>
      </c>
      <c r="AZ86" s="49" t="s">
        <v>38</v>
      </c>
      <c r="BA86" s="5"/>
      <c r="BB86" s="4" t="s">
        <v>19</v>
      </c>
      <c r="BC86" s="4" t="s">
        <v>37</v>
      </c>
      <c r="BD86" s="147" t="s">
        <v>38</v>
      </c>
    </row>
    <row r="87" spans="1:56" ht="15" customHeight="1" thickBot="1">
      <c r="B87" s="62"/>
      <c r="C87" s="63"/>
      <c r="D87" s="64" t="s">
        <v>10</v>
      </c>
      <c r="E87" s="111"/>
      <c r="F87" s="148"/>
      <c r="G87" s="148"/>
      <c r="H87" s="148"/>
      <c r="I87" s="148" t="s">
        <v>8</v>
      </c>
      <c r="J87" s="148"/>
      <c r="K87" s="148"/>
      <c r="L87" s="16"/>
      <c r="M87" s="104" t="s">
        <v>20</v>
      </c>
      <c r="N87" s="148" t="s">
        <v>11</v>
      </c>
      <c r="O87" s="16"/>
      <c r="P87" s="63" t="s">
        <v>10</v>
      </c>
      <c r="Q87" s="111"/>
      <c r="R87" s="63"/>
      <c r="S87" s="149"/>
      <c r="T87" s="63"/>
      <c r="U87" s="63"/>
      <c r="V87" s="63" t="s">
        <v>18</v>
      </c>
      <c r="W87" s="150" t="s">
        <v>22</v>
      </c>
      <c r="X87" s="111"/>
      <c r="Y87" s="151" t="s">
        <v>16</v>
      </c>
      <c r="Z87" s="151" t="s">
        <v>17</v>
      </c>
      <c r="AA87" s="152" t="s">
        <v>25</v>
      </c>
      <c r="AB87" s="79" t="s">
        <v>28</v>
      </c>
      <c r="AC87" s="153"/>
      <c r="AD87" s="111"/>
      <c r="AE87" s="154" t="s">
        <v>16</v>
      </c>
      <c r="AF87" s="155" t="s">
        <v>17</v>
      </c>
      <c r="AG87" s="80" t="s">
        <v>28</v>
      </c>
      <c r="AH87" s="81" t="s">
        <v>28</v>
      </c>
      <c r="AI87" s="156"/>
      <c r="AJ87" s="63" t="s">
        <v>34</v>
      </c>
      <c r="AK87" s="157" t="s">
        <v>34</v>
      </c>
      <c r="AL87" s="63" t="s">
        <v>34</v>
      </c>
      <c r="AM87" s="63" t="s">
        <v>34</v>
      </c>
      <c r="AN87" s="63" t="s">
        <v>34</v>
      </c>
      <c r="AO87" s="111"/>
      <c r="AP87" s="158" t="s">
        <v>70</v>
      </c>
      <c r="AQ87" s="159" t="s">
        <v>69</v>
      </c>
      <c r="AR87" s="160" t="s">
        <v>71</v>
      </c>
      <c r="AS87" s="161" t="s">
        <v>48</v>
      </c>
      <c r="AT87" s="159" t="s">
        <v>47</v>
      </c>
      <c r="AU87" s="160" t="s">
        <v>49</v>
      </c>
      <c r="AV87" s="111"/>
      <c r="AW87" s="162" t="s">
        <v>29</v>
      </c>
      <c r="AX87" s="150" t="s">
        <v>29</v>
      </c>
      <c r="AY87" s="63"/>
      <c r="AZ87" s="63"/>
      <c r="BA87" s="111"/>
      <c r="BB87" s="163">
        <v>1</v>
      </c>
      <c r="BC87" s="164">
        <v>0</v>
      </c>
      <c r="BD87" s="115" t="s">
        <v>41</v>
      </c>
    </row>
    <row r="88" spans="1:56" ht="16.5" thickBot="1">
      <c r="A88" s="688"/>
      <c r="B88" s="17">
        <v>41578</v>
      </c>
      <c r="C88" s="15" t="s">
        <v>0</v>
      </c>
      <c r="D88" s="19">
        <v>10</v>
      </c>
      <c r="E88" s="6">
        <v>7</v>
      </c>
      <c r="F88" s="363">
        <v>0</v>
      </c>
      <c r="G88" s="19">
        <v>0</v>
      </c>
      <c r="H88" s="19">
        <v>0</v>
      </c>
      <c r="I88" s="19">
        <v>0</v>
      </c>
      <c r="J88" s="19">
        <v>0</v>
      </c>
      <c r="K88" s="19">
        <f>SUM(F88:J88)</f>
        <v>0</v>
      </c>
      <c r="L88" s="6"/>
      <c r="M88" s="363">
        <v>0</v>
      </c>
      <c r="N88" s="19">
        <v>2</v>
      </c>
      <c r="O88" s="6"/>
      <c r="P88" s="376">
        <f>D88-(M88+N88)</f>
        <v>8</v>
      </c>
      <c r="Q88" s="6"/>
      <c r="R88" s="375" t="s">
        <v>396</v>
      </c>
      <c r="S88" s="213">
        <v>0.13</v>
      </c>
      <c r="T88" s="213">
        <v>0.13</v>
      </c>
      <c r="U88" s="23">
        <f>S88+T88</f>
        <v>0.26</v>
      </c>
      <c r="V88" s="223">
        <v>90</v>
      </c>
      <c r="W88" s="91">
        <f>P88*V88</f>
        <v>720</v>
      </c>
      <c r="X88" s="6"/>
      <c r="Y88" s="379">
        <v>704</v>
      </c>
      <c r="Z88" s="380">
        <v>704</v>
      </c>
      <c r="AA88" s="380">
        <v>0</v>
      </c>
      <c r="AB88" s="380">
        <v>0</v>
      </c>
      <c r="AC88" s="381">
        <v>704</v>
      </c>
      <c r="AD88" s="197">
        <v>350</v>
      </c>
      <c r="AE88" s="379">
        <v>31</v>
      </c>
      <c r="AF88" s="380">
        <v>30</v>
      </c>
      <c r="AG88" s="380">
        <v>0</v>
      </c>
      <c r="AH88" s="380">
        <v>30</v>
      </c>
      <c r="AI88" s="5"/>
      <c r="AJ88" s="57">
        <f>AC88*U88</f>
        <v>183.04000000000002</v>
      </c>
      <c r="AK88" s="171">
        <v>8</v>
      </c>
      <c r="AL88" s="19">
        <v>8</v>
      </c>
      <c r="AM88" s="19">
        <v>0</v>
      </c>
      <c r="AN88" s="91">
        <f>AK88+AM88</f>
        <v>8</v>
      </c>
      <c r="AO88" s="338" t="e">
        <f>#REF!</f>
        <v>#REF!</v>
      </c>
      <c r="AP88" s="11">
        <v>0</v>
      </c>
      <c r="AQ88" s="11">
        <v>10</v>
      </c>
      <c r="AR88" s="387">
        <f>100- ((AP88+AQ88)/(AC88*2))*100</f>
        <v>99.289772727272734</v>
      </c>
      <c r="AS88" s="388">
        <v>326.44</v>
      </c>
      <c r="AT88" s="172">
        <f>AJ88+AK88+AL88+AM88</f>
        <v>199.04000000000002</v>
      </c>
      <c r="AU88" s="172">
        <f>AS88-AT88</f>
        <v>127.39999999999998</v>
      </c>
      <c r="AV88" s="5"/>
      <c r="AW88" s="57">
        <f>(AC88/W88)*100</f>
        <v>97.777777777777771</v>
      </c>
      <c r="AX88" s="19" t="s">
        <v>59</v>
      </c>
      <c r="AY88" s="91">
        <f>(AK88/(AJ88+AK88))*100</f>
        <v>4.1876046901172526</v>
      </c>
      <c r="AZ88" s="19">
        <f>(AN88/AJ88)*100</f>
        <v>4.3706293706293708</v>
      </c>
      <c r="BA88" s="6"/>
      <c r="BB88" s="363" t="s">
        <v>76</v>
      </c>
      <c r="BC88" s="19" t="s">
        <v>76</v>
      </c>
      <c r="BD88" s="19" t="s">
        <v>76</v>
      </c>
    </row>
    <row r="89" spans="1:56" ht="15.75">
      <c r="B89" s="374" t="s">
        <v>153</v>
      </c>
      <c r="C89" s="2"/>
      <c r="D89" s="2"/>
      <c r="E89" s="6"/>
      <c r="F89" s="375"/>
      <c r="G89" s="2"/>
      <c r="H89" s="2"/>
      <c r="I89" s="2"/>
      <c r="J89" s="2"/>
      <c r="K89" s="2"/>
      <c r="L89" s="6"/>
      <c r="M89" s="375"/>
      <c r="N89" s="2"/>
      <c r="O89" s="6"/>
      <c r="P89" s="520">
        <f>D88-M88-N88-K88</f>
        <v>8</v>
      </c>
      <c r="Q89" s="6"/>
      <c r="R89" s="375"/>
      <c r="S89" s="213"/>
      <c r="T89" s="213"/>
      <c r="U89" s="23"/>
      <c r="V89" s="223"/>
      <c r="W89" s="517">
        <f>(P88-K88)*V88</f>
        <v>720</v>
      </c>
      <c r="X89" s="289"/>
      <c r="Y89" s="382"/>
      <c r="Z89" s="383"/>
      <c r="AA89" s="383"/>
      <c r="AB89" s="383"/>
      <c r="AC89" s="384"/>
      <c r="AD89" s="122"/>
      <c r="AE89" s="382"/>
      <c r="AF89" s="383"/>
      <c r="AG89" s="383"/>
      <c r="AH89" s="383"/>
      <c r="AI89" s="20"/>
      <c r="AJ89" s="436"/>
      <c r="AK89" s="386"/>
      <c r="AL89" s="378"/>
      <c r="AM89" s="378"/>
      <c r="AN89" s="378"/>
      <c r="AO89" s="289"/>
      <c r="AP89" s="347"/>
      <c r="AQ89" s="347"/>
      <c r="AR89" s="373"/>
      <c r="AS89" s="389"/>
      <c r="AT89" s="386"/>
      <c r="AU89" s="386"/>
      <c r="AV89" s="20"/>
      <c r="AW89" s="518">
        <f>((AC88+AC89)/W89)*100</f>
        <v>97.777777777777771</v>
      </c>
      <c r="AX89" s="378"/>
      <c r="AY89" s="378"/>
      <c r="AZ89" s="378"/>
      <c r="BA89" s="289"/>
      <c r="BB89" s="375"/>
      <c r="BC89" s="2"/>
      <c r="BD89" s="2"/>
    </row>
    <row r="95" spans="1:56" ht="15.75" thickBot="1">
      <c r="B95" t="s">
        <v>106</v>
      </c>
    </row>
    <row r="96" spans="1:56">
      <c r="B96" s="588" t="s">
        <v>42</v>
      </c>
      <c r="C96" s="589" t="s">
        <v>2</v>
      </c>
      <c r="D96" s="590" t="s">
        <v>2</v>
      </c>
      <c r="E96" s="591"/>
      <c r="F96" s="831" t="s">
        <v>14</v>
      </c>
      <c r="G96" s="832"/>
      <c r="H96" s="832"/>
      <c r="I96" s="832"/>
      <c r="J96" s="832"/>
      <c r="K96" s="833"/>
      <c r="L96" s="536"/>
      <c r="M96" s="834" t="s">
        <v>43</v>
      </c>
      <c r="N96" s="835"/>
      <c r="O96" s="536"/>
      <c r="P96" s="536" t="s">
        <v>12</v>
      </c>
      <c r="Q96" s="591"/>
      <c r="R96" s="536" t="s">
        <v>24</v>
      </c>
      <c r="S96" s="831" t="s">
        <v>44</v>
      </c>
      <c r="T96" s="832"/>
      <c r="U96" s="833"/>
      <c r="V96" s="536" t="s">
        <v>39</v>
      </c>
      <c r="W96" s="536" t="s">
        <v>19</v>
      </c>
      <c r="X96" s="591" t="s">
        <v>10</v>
      </c>
      <c r="Y96" s="836" t="s">
        <v>15</v>
      </c>
      <c r="Z96" s="837"/>
      <c r="AA96" s="837"/>
      <c r="AB96" s="837"/>
      <c r="AC96" s="592" t="s">
        <v>19</v>
      </c>
      <c r="AD96" s="693"/>
      <c r="AE96" s="836" t="s">
        <v>55</v>
      </c>
      <c r="AF96" s="837"/>
      <c r="AG96" s="837"/>
      <c r="AH96" s="594" t="s">
        <v>57</v>
      </c>
      <c r="AI96" s="591"/>
      <c r="AJ96" s="595" t="s">
        <v>51</v>
      </c>
      <c r="AK96" s="596"/>
      <c r="AL96" s="591"/>
      <c r="AM96" s="597"/>
      <c r="AN96" s="536" t="s">
        <v>13</v>
      </c>
      <c r="AO96" s="591"/>
      <c r="AP96" s="838" t="s">
        <v>68</v>
      </c>
      <c r="AQ96" s="839"/>
      <c r="AR96" s="840"/>
      <c r="AS96" s="838" t="s">
        <v>52</v>
      </c>
      <c r="AT96" s="839"/>
      <c r="AU96" s="840"/>
      <c r="AV96" s="591"/>
      <c r="AW96" s="536" t="s">
        <v>32</v>
      </c>
      <c r="AX96" s="536" t="s">
        <v>32</v>
      </c>
      <c r="AY96" s="536" t="s">
        <v>29</v>
      </c>
      <c r="AZ96" s="536" t="s">
        <v>29</v>
      </c>
      <c r="BA96" s="591"/>
      <c r="BB96" s="536" t="s">
        <v>32</v>
      </c>
      <c r="BC96" s="536" t="s">
        <v>10</v>
      </c>
      <c r="BD96" s="598" t="s">
        <v>10</v>
      </c>
    </row>
    <row r="97" spans="2:56" ht="15.75" thickBot="1">
      <c r="B97" s="599" t="s">
        <v>10</v>
      </c>
      <c r="C97" s="554" t="s">
        <v>10</v>
      </c>
      <c r="D97" s="600" t="s">
        <v>12</v>
      </c>
      <c r="E97" s="601"/>
      <c r="F97" s="602" t="s">
        <v>4</v>
      </c>
      <c r="G97" s="602" t="s">
        <v>5</v>
      </c>
      <c r="H97" s="602" t="s">
        <v>6</v>
      </c>
      <c r="I97" s="602" t="s">
        <v>7</v>
      </c>
      <c r="J97" s="602" t="s">
        <v>9</v>
      </c>
      <c r="K97" s="602" t="s">
        <v>13</v>
      </c>
      <c r="L97" s="554"/>
      <c r="M97" s="603" t="s">
        <v>12</v>
      </c>
      <c r="N97" s="604" t="s">
        <v>46</v>
      </c>
      <c r="O97" s="554"/>
      <c r="P97" s="554" t="s">
        <v>3</v>
      </c>
      <c r="Q97" s="601"/>
      <c r="R97" s="554" t="s">
        <v>23</v>
      </c>
      <c r="S97" s="605" t="s">
        <v>16</v>
      </c>
      <c r="T97" s="554" t="s">
        <v>17</v>
      </c>
      <c r="U97" s="554" t="s">
        <v>45</v>
      </c>
      <c r="V97" s="554" t="s">
        <v>63</v>
      </c>
      <c r="W97" s="554" t="s">
        <v>21</v>
      </c>
      <c r="X97" s="601" t="s">
        <v>10</v>
      </c>
      <c r="Y97" s="827" t="s">
        <v>26</v>
      </c>
      <c r="Z97" s="828"/>
      <c r="AA97" s="828"/>
      <c r="AB97" s="829"/>
      <c r="AC97" s="603" t="s">
        <v>13</v>
      </c>
      <c r="AD97" s="692"/>
      <c r="AE97" s="830" t="s">
        <v>56</v>
      </c>
      <c r="AF97" s="829"/>
      <c r="AG97" s="829"/>
      <c r="AH97" s="549" t="s">
        <v>58</v>
      </c>
      <c r="AI97" s="601"/>
      <c r="AJ97" s="607" t="s">
        <v>33</v>
      </c>
      <c r="AK97" s="608" t="s">
        <v>27</v>
      </c>
      <c r="AL97" s="607" t="s">
        <v>35</v>
      </c>
      <c r="AM97" s="607" t="s">
        <v>36</v>
      </c>
      <c r="AN97" s="554" t="s">
        <v>40</v>
      </c>
      <c r="AO97" s="601"/>
      <c r="AP97" s="609"/>
      <c r="AQ97" s="601"/>
      <c r="AR97" s="605"/>
      <c r="AS97" s="609" t="s">
        <v>50</v>
      </c>
      <c r="AT97" s="601" t="s">
        <v>499</v>
      </c>
      <c r="AU97" s="605"/>
      <c r="AV97" s="601"/>
      <c r="AW97" s="554" t="s">
        <v>19</v>
      </c>
      <c r="AX97" s="554" t="s">
        <v>19</v>
      </c>
      <c r="AY97" s="554" t="s">
        <v>37</v>
      </c>
      <c r="AZ97" s="554" t="s">
        <v>38</v>
      </c>
      <c r="BA97" s="601"/>
      <c r="BB97" s="554" t="s">
        <v>19</v>
      </c>
      <c r="BC97" s="554" t="s">
        <v>37</v>
      </c>
      <c r="BD97" s="600" t="s">
        <v>38</v>
      </c>
    </row>
    <row r="98" spans="2:56" ht="15" customHeight="1" thickBot="1">
      <c r="B98" s="610"/>
      <c r="C98" s="577"/>
      <c r="D98" s="611" t="s">
        <v>10</v>
      </c>
      <c r="E98" s="612"/>
      <c r="F98" s="613"/>
      <c r="G98" s="613"/>
      <c r="H98" s="613"/>
      <c r="I98" s="613" t="s">
        <v>8</v>
      </c>
      <c r="J98" s="613"/>
      <c r="K98" s="613"/>
      <c r="L98" s="577"/>
      <c r="M98" s="614" t="s">
        <v>20</v>
      </c>
      <c r="N98" s="613" t="s">
        <v>11</v>
      </c>
      <c r="O98" s="577"/>
      <c r="P98" s="577" t="s">
        <v>10</v>
      </c>
      <c r="Q98" s="612"/>
      <c r="R98" s="577"/>
      <c r="S98" s="615"/>
      <c r="T98" s="577"/>
      <c r="U98" s="577"/>
      <c r="V98" s="577" t="s">
        <v>18</v>
      </c>
      <c r="W98" s="577" t="s">
        <v>22</v>
      </c>
      <c r="X98" s="612"/>
      <c r="Y98" s="616" t="s">
        <v>16</v>
      </c>
      <c r="Z98" s="616" t="s">
        <v>17</v>
      </c>
      <c r="AA98" s="566" t="s">
        <v>25</v>
      </c>
      <c r="AB98" s="617" t="s">
        <v>28</v>
      </c>
      <c r="AC98" s="615"/>
      <c r="AD98" s="612"/>
      <c r="AE98" s="618" t="s">
        <v>16</v>
      </c>
      <c r="AF98" s="619" t="s">
        <v>17</v>
      </c>
      <c r="AG98" s="620" t="s">
        <v>28</v>
      </c>
      <c r="AH98" s="621" t="s">
        <v>28</v>
      </c>
      <c r="AI98" s="612"/>
      <c r="AJ98" s="577" t="s">
        <v>34</v>
      </c>
      <c r="AK98" s="622" t="s">
        <v>34</v>
      </c>
      <c r="AL98" s="577" t="s">
        <v>34</v>
      </c>
      <c r="AM98" s="577" t="s">
        <v>34</v>
      </c>
      <c r="AN98" s="577" t="s">
        <v>34</v>
      </c>
      <c r="AO98" s="612"/>
      <c r="AP98" s="623" t="s">
        <v>70</v>
      </c>
      <c r="AQ98" s="624" t="s">
        <v>69</v>
      </c>
      <c r="AR98" s="616" t="s">
        <v>71</v>
      </c>
      <c r="AS98" s="625" t="s">
        <v>48</v>
      </c>
      <c r="AT98" s="624" t="s">
        <v>47</v>
      </c>
      <c r="AU98" s="616" t="s">
        <v>49</v>
      </c>
      <c r="AV98" s="612"/>
      <c r="AW98" s="577" t="s">
        <v>29</v>
      </c>
      <c r="AX98" s="577" t="s">
        <v>29</v>
      </c>
      <c r="AY98" s="577"/>
      <c r="AZ98" s="577"/>
      <c r="BA98" s="612"/>
      <c r="BB98" s="626">
        <v>1</v>
      </c>
      <c r="BC98" s="627">
        <v>0</v>
      </c>
      <c r="BD98" s="611" t="s">
        <v>41</v>
      </c>
    </row>
    <row r="100" spans="2:56">
      <c r="B100" t="s">
        <v>78</v>
      </c>
      <c r="W100">
        <f>W34+W37+W40</f>
        <v>1125</v>
      </c>
      <c r="AC100">
        <f>AC34+AC37+AC40</f>
        <v>905</v>
      </c>
      <c r="AH100">
        <f>AH34+AH37+AH40</f>
        <v>56</v>
      </c>
      <c r="AJ100">
        <f>AJ34+AJ37+AJ40</f>
        <v>334.85</v>
      </c>
      <c r="AK100">
        <f>AK34+AK37+AK40</f>
        <v>21.130000000000003</v>
      </c>
      <c r="AL100">
        <f>AL34+AL37+AL40</f>
        <v>17.399999999999999</v>
      </c>
      <c r="AM100">
        <f>AM34+AM37+AM40</f>
        <v>51</v>
      </c>
    </row>
    <row r="102" spans="2:56">
      <c r="B102" t="s">
        <v>493</v>
      </c>
      <c r="W102">
        <f>W64+W67+W70</f>
        <v>1260</v>
      </c>
      <c r="AC102">
        <f>AC64+AC67+AC70</f>
        <v>750</v>
      </c>
      <c r="AH102">
        <f>AH64+AH67+AH70</f>
        <v>108</v>
      </c>
      <c r="AJ102">
        <f>AJ64+AJ67+AJ70</f>
        <v>547.5</v>
      </c>
      <c r="AK102">
        <f>AK64+AK67+AK70</f>
        <v>64.56</v>
      </c>
      <c r="AL102">
        <f>AL64+AL67+AL70</f>
        <v>21</v>
      </c>
      <c r="AM102">
        <f>AM64+AM67+AM70</f>
        <v>21</v>
      </c>
    </row>
    <row r="104" spans="2:56">
      <c r="B104" t="s">
        <v>79</v>
      </c>
      <c r="F104">
        <f t="shared" ref="F104:K104" si="0">F13+F16+F22+F25+F28+F34+F37+F40+F46+F49+F55+F58+F64+F67+F70+F76+F79+F82</f>
        <v>9.16</v>
      </c>
      <c r="G104">
        <f t="shared" si="0"/>
        <v>2.16</v>
      </c>
      <c r="H104">
        <f t="shared" si="0"/>
        <v>8.1999999999999993</v>
      </c>
      <c r="I104">
        <f t="shared" si="0"/>
        <v>0</v>
      </c>
      <c r="J104">
        <f t="shared" si="0"/>
        <v>0</v>
      </c>
      <c r="K104">
        <f t="shared" si="0"/>
        <v>19.52</v>
      </c>
      <c r="M104">
        <f>M13+M16+M22+M25+M28+M34+M37+M40+M46+M49+M55+M58+M64+M67+M70+M76+M79+M82</f>
        <v>0</v>
      </c>
      <c r="N104">
        <f>N13+N16+N22+N25+N28+N34+N37+N40+N46+N49+N55+N58+N64+N67+N70+N76+N79+N82</f>
        <v>8.5</v>
      </c>
      <c r="P104">
        <f>P14+P17+P23+P26+P29+P35+P38+P41+P47+P50+P56+P59+P65+P68+P71+P77+P80+P83+P89</f>
        <v>106.98</v>
      </c>
      <c r="W104">
        <f>W13+W16+W22+W25+W28+W46+W49+W55+W58+W76+W79+W82+W88</f>
        <v>7995</v>
      </c>
      <c r="AC104">
        <f>AC13+AC16+AC22+AC25+AC28+AC46+AC49+AC55+AC58+AC76+AC79+AC82+AC88</f>
        <v>6512</v>
      </c>
      <c r="AJ104">
        <f>AJ13+AJ16+AJ22+AJ25+AJ28+AJ46+AJ49+AJ55+AJ58+AJ76+AJ79+AJ82+AJ88</f>
        <v>1650.4959999999999</v>
      </c>
      <c r="AK104">
        <f>AK13+AK16+AK22+AK25+AK28+AK46+AK49+AK55+AK58+AK76+AK79+AK82+AK88</f>
        <v>113.74</v>
      </c>
      <c r="AL104">
        <f>AL13+AL16+AL22+AL25+AL28+AL46+AL49+AL55+AL58+AL76+AL79+AL82+AL88</f>
        <v>85.4</v>
      </c>
      <c r="AM104">
        <f>AM13+AM16+AM22+AM25+AM28+AM46+AM49+AM55+AM58+AM76+AM79+AM82+AM88</f>
        <v>25.08</v>
      </c>
    </row>
    <row r="106" spans="2:56">
      <c r="AJ106">
        <f>AJ100+AJ102+AJ104</f>
        <v>2532.846</v>
      </c>
      <c r="AK106">
        <f>AK100+AK102+AK104</f>
        <v>199.43</v>
      </c>
      <c r="AL106">
        <f>AL100+AL102+AL104</f>
        <v>123.80000000000001</v>
      </c>
      <c r="AM106">
        <f>AM100+AM102+AM104</f>
        <v>97.08</v>
      </c>
    </row>
  </sheetData>
  <mergeCells count="85">
    <mergeCell ref="Y20:AB20"/>
    <mergeCell ref="AE20:AG20"/>
    <mergeCell ref="F19:K19"/>
    <mergeCell ref="M19:N19"/>
    <mergeCell ref="S19:U19"/>
    <mergeCell ref="Y19:AB19"/>
    <mergeCell ref="AE19:AG19"/>
    <mergeCell ref="AP96:AR96"/>
    <mergeCell ref="AS96:AU96"/>
    <mergeCell ref="Y97:AB97"/>
    <mergeCell ref="AE97:AG97"/>
    <mergeCell ref="F96:K96"/>
    <mergeCell ref="M96:N96"/>
    <mergeCell ref="S96:U96"/>
    <mergeCell ref="Y96:AB96"/>
    <mergeCell ref="AE96:AG96"/>
    <mergeCell ref="BB8:BD8"/>
    <mergeCell ref="F10:K10"/>
    <mergeCell ref="M10:N10"/>
    <mergeCell ref="S10:U10"/>
    <mergeCell ref="Y10:AB10"/>
    <mergeCell ref="AE10:AG10"/>
    <mergeCell ref="AP10:AR10"/>
    <mergeCell ref="AS10:AU10"/>
    <mergeCell ref="B2:H5"/>
    <mergeCell ref="AP31:AR31"/>
    <mergeCell ref="AS31:AU31"/>
    <mergeCell ref="Y32:AB32"/>
    <mergeCell ref="AE32:AG32"/>
    <mergeCell ref="F31:K31"/>
    <mergeCell ref="M31:N31"/>
    <mergeCell ref="S31:U31"/>
    <mergeCell ref="Y31:AB31"/>
    <mergeCell ref="AE31:AG31"/>
    <mergeCell ref="Y11:AB11"/>
    <mergeCell ref="AE11:AG11"/>
    <mergeCell ref="I2:AN5"/>
    <mergeCell ref="AS2:AZ5"/>
    <mergeCell ref="AP19:AR19"/>
    <mergeCell ref="AS19:AU19"/>
    <mergeCell ref="AP43:AR43"/>
    <mergeCell ref="AS43:AU43"/>
    <mergeCell ref="Y44:AB44"/>
    <mergeCell ref="AE44:AG44"/>
    <mergeCell ref="F43:K43"/>
    <mergeCell ref="M43:N43"/>
    <mergeCell ref="S43:U43"/>
    <mergeCell ref="Y43:AB43"/>
    <mergeCell ref="AE43:AG43"/>
    <mergeCell ref="AP52:AR52"/>
    <mergeCell ref="AS52:AU52"/>
    <mergeCell ref="Y53:AB53"/>
    <mergeCell ref="AE53:AG53"/>
    <mergeCell ref="F52:K52"/>
    <mergeCell ref="M52:N52"/>
    <mergeCell ref="S52:U52"/>
    <mergeCell ref="Y52:AB52"/>
    <mergeCell ref="AE52:AG52"/>
    <mergeCell ref="AP61:AR61"/>
    <mergeCell ref="AS61:AU61"/>
    <mergeCell ref="Y62:AB62"/>
    <mergeCell ref="AE62:AG62"/>
    <mergeCell ref="F61:K61"/>
    <mergeCell ref="M61:N61"/>
    <mergeCell ref="S61:U61"/>
    <mergeCell ref="Y61:AB61"/>
    <mergeCell ref="AE61:AG61"/>
    <mergeCell ref="AP73:AR73"/>
    <mergeCell ref="AS73:AU73"/>
    <mergeCell ref="Y74:AB74"/>
    <mergeCell ref="AE74:AG74"/>
    <mergeCell ref="F73:K73"/>
    <mergeCell ref="M73:N73"/>
    <mergeCell ref="S73:U73"/>
    <mergeCell ref="Y73:AB73"/>
    <mergeCell ref="AE73:AG73"/>
    <mergeCell ref="AP85:AR85"/>
    <mergeCell ref="AS85:AU85"/>
    <mergeCell ref="Y86:AB86"/>
    <mergeCell ref="AE86:AG86"/>
    <mergeCell ref="F85:K85"/>
    <mergeCell ref="M85:N85"/>
    <mergeCell ref="S85:U85"/>
    <mergeCell ref="Y85:AB85"/>
    <mergeCell ref="AE85:AG85"/>
  </mergeCells>
  <conditionalFormatting sqref="BB13:BD14 BB7:BD7 BB16:BD17 BB22:BD23 BB25:BD26 BB28:BD29 BB34:BD35 BB37:BD38 BB40:BD41 BB46:BD47">
    <cfRule type="containsText" dxfId="83" priority="41" operator="containsText" text="Si">
      <formula>NOT(ISERROR(SEARCH("Si",BB7)))</formula>
    </cfRule>
    <cfRule type="containsText" dxfId="82" priority="42" operator="containsText" text="No">
      <formula>NOT(ISERROR(SEARCH("No",BB7)))</formula>
    </cfRule>
  </conditionalFormatting>
  <conditionalFormatting sqref="BB49:BD50">
    <cfRule type="containsText" dxfId="81" priority="19" operator="containsText" text="Si">
      <formula>NOT(ISERROR(SEARCH("Si",BB49)))</formula>
    </cfRule>
    <cfRule type="containsText" dxfId="80" priority="20" operator="containsText" text="No">
      <formula>NOT(ISERROR(SEARCH("No",BB49)))</formula>
    </cfRule>
  </conditionalFormatting>
  <conditionalFormatting sqref="BB55:BD56">
    <cfRule type="containsText" dxfId="79" priority="17" operator="containsText" text="Si">
      <formula>NOT(ISERROR(SEARCH("Si",BB55)))</formula>
    </cfRule>
    <cfRule type="containsText" dxfId="78" priority="18" operator="containsText" text="No">
      <formula>NOT(ISERROR(SEARCH("No",BB55)))</formula>
    </cfRule>
  </conditionalFormatting>
  <conditionalFormatting sqref="BB58:BD59">
    <cfRule type="containsText" dxfId="77" priority="15" operator="containsText" text="Si">
      <formula>NOT(ISERROR(SEARCH("Si",BB58)))</formula>
    </cfRule>
    <cfRule type="containsText" dxfId="76" priority="16" operator="containsText" text="No">
      <formula>NOT(ISERROR(SEARCH("No",BB58)))</formula>
    </cfRule>
  </conditionalFormatting>
  <conditionalFormatting sqref="BB64:BD65">
    <cfRule type="containsText" dxfId="75" priority="13" operator="containsText" text="Si">
      <formula>NOT(ISERROR(SEARCH("Si",BB64)))</formula>
    </cfRule>
    <cfRule type="containsText" dxfId="74" priority="14" operator="containsText" text="No">
      <formula>NOT(ISERROR(SEARCH("No",BB64)))</formula>
    </cfRule>
  </conditionalFormatting>
  <conditionalFormatting sqref="BB67:BD68">
    <cfRule type="containsText" dxfId="73" priority="11" operator="containsText" text="Si">
      <formula>NOT(ISERROR(SEARCH("Si",BB67)))</formula>
    </cfRule>
    <cfRule type="containsText" dxfId="72" priority="12" operator="containsText" text="No">
      <formula>NOT(ISERROR(SEARCH("No",BB67)))</formula>
    </cfRule>
  </conditionalFormatting>
  <conditionalFormatting sqref="BB70:BD71">
    <cfRule type="containsText" dxfId="71" priority="9" operator="containsText" text="Si">
      <formula>NOT(ISERROR(SEARCH("Si",BB70)))</formula>
    </cfRule>
    <cfRule type="containsText" dxfId="70" priority="10" operator="containsText" text="No">
      <formula>NOT(ISERROR(SEARCH("No",BB70)))</formula>
    </cfRule>
  </conditionalFormatting>
  <conditionalFormatting sqref="BB76:BD77">
    <cfRule type="containsText" dxfId="69" priority="7" operator="containsText" text="Si">
      <formula>NOT(ISERROR(SEARCH("Si",BB76)))</formula>
    </cfRule>
    <cfRule type="containsText" dxfId="68" priority="8" operator="containsText" text="No">
      <formula>NOT(ISERROR(SEARCH("No",BB76)))</formula>
    </cfRule>
  </conditionalFormatting>
  <conditionalFormatting sqref="BB79:BD80">
    <cfRule type="containsText" dxfId="67" priority="5" operator="containsText" text="Si">
      <formula>NOT(ISERROR(SEARCH("Si",BB79)))</formula>
    </cfRule>
    <cfRule type="containsText" dxfId="66" priority="6" operator="containsText" text="No">
      <formula>NOT(ISERROR(SEARCH("No",BB79)))</formula>
    </cfRule>
  </conditionalFormatting>
  <conditionalFormatting sqref="BB82:BD83">
    <cfRule type="containsText" dxfId="65" priority="3" operator="containsText" text="Si">
      <formula>NOT(ISERROR(SEARCH("Si",BB82)))</formula>
    </cfRule>
    <cfRule type="containsText" dxfId="64" priority="4" operator="containsText" text="No">
      <formula>NOT(ISERROR(SEARCH("No",BB82)))</formula>
    </cfRule>
  </conditionalFormatting>
  <conditionalFormatting sqref="BB88:BD89">
    <cfRule type="containsText" dxfId="63" priority="1" operator="containsText" text="Si">
      <formula>NOT(ISERROR(SEARCH("Si",BB88)))</formula>
    </cfRule>
    <cfRule type="containsText" dxfId="62" priority="2" operator="containsText" text="No">
      <formula>NOT(ISERROR(SEARCH("No",BB88)))</formula>
    </cfRule>
  </conditionalFormatting>
  <pageMargins left="0.51181102362204722" right="0.15748031496062992" top="0.74803149606299213" bottom="0.43307086614173229" header="0.31496062992125984" footer="0.31496062992125984"/>
  <pageSetup paperSize="9" scale="55" orientation="landscape" horizontalDpi="200" verticalDpi="200" r:id="rId1"/>
  <ignoredErrors>
    <ignoredError sqref="K22 K16 K13" formulaRange="1"/>
  </ignoredErrors>
  <legacyDrawing r:id="rId2"/>
  <oleObjects>
    <oleObject progId="PBrush" shapeId="43009" r:id="rId3"/>
  </oleObjects>
</worksheet>
</file>

<file path=xl/worksheets/sheet19.xml><?xml version="1.0" encoding="utf-8"?>
<worksheet xmlns="http://schemas.openxmlformats.org/spreadsheetml/2006/main" xmlns:r="http://schemas.openxmlformats.org/officeDocument/2006/relationships">
  <dimension ref="A1:BD37"/>
  <sheetViews>
    <sheetView topLeftCell="A13" zoomScale="85" zoomScaleNormal="85" workbookViewId="0">
      <selection activeCell="AL36" sqref="AL36:AM36"/>
    </sheetView>
  </sheetViews>
  <sheetFormatPr baseColWidth="10" defaultRowHeight="15"/>
  <cols>
    <col min="1" max="1" width="5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6" width="6.85546875" customWidth="1"/>
    <col min="47" max="47" width="7.7109375" customWidth="1"/>
    <col min="48" max="48" width="1" customWidth="1"/>
    <col min="49" max="50" width="4.7109375" customWidth="1"/>
    <col min="51" max="52" width="5.42578125" customWidth="1"/>
    <col min="53" max="53" width="0.85546875" customWidth="1"/>
    <col min="54" max="54" width="5.5703125" customWidth="1"/>
    <col min="55" max="55" width="5.140625" customWidth="1"/>
    <col min="56" max="56" width="5.7109375" customWidth="1"/>
    <col min="57" max="57" width="1.42578125" customWidth="1"/>
    <col min="58" max="59" width="4.7109375" customWidth="1"/>
  </cols>
  <sheetData>
    <row r="1" spans="1:56" ht="11.25" customHeight="1" thickBot="1"/>
    <row r="2" spans="1:56" ht="8.25" customHeight="1">
      <c r="A2" s="696"/>
      <c r="B2" s="855"/>
      <c r="C2" s="856"/>
      <c r="D2" s="856"/>
      <c r="E2" s="856"/>
      <c r="F2" s="856"/>
      <c r="G2" s="856"/>
      <c r="H2" s="857"/>
      <c r="I2" s="864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696"/>
      <c r="B3" s="858"/>
      <c r="C3" s="859"/>
      <c r="D3" s="859"/>
      <c r="E3" s="859"/>
      <c r="F3" s="859"/>
      <c r="G3" s="859"/>
      <c r="H3" s="860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696"/>
      <c r="B4" s="858"/>
      <c r="C4" s="859"/>
      <c r="D4" s="859"/>
      <c r="E4" s="859"/>
      <c r="F4" s="859"/>
      <c r="G4" s="859"/>
      <c r="H4" s="860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10.5" customHeight="1" thickBot="1">
      <c r="A5" s="696"/>
      <c r="B5" s="861"/>
      <c r="C5" s="862"/>
      <c r="D5" s="862"/>
      <c r="E5" s="862"/>
      <c r="F5" s="862"/>
      <c r="G5" s="862"/>
      <c r="H5" s="863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509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9" spans="1:56" ht="15.75" thickBot="1"/>
    <row r="10" spans="1:56">
      <c r="B10" s="57" t="s">
        <v>42</v>
      </c>
      <c r="C10" s="58" t="s">
        <v>2</v>
      </c>
      <c r="D10" s="59" t="s">
        <v>2</v>
      </c>
      <c r="E10" s="136"/>
      <c r="F10" s="718" t="s">
        <v>14</v>
      </c>
      <c r="G10" s="719"/>
      <c r="H10" s="719"/>
      <c r="I10" s="719"/>
      <c r="J10" s="719"/>
      <c r="K10" s="720"/>
      <c r="L10" s="19"/>
      <c r="M10" s="721" t="s">
        <v>43</v>
      </c>
      <c r="N10" s="722"/>
      <c r="O10" s="19"/>
      <c r="P10" s="91" t="s">
        <v>12</v>
      </c>
      <c r="Q10" s="136"/>
      <c r="R10" s="91" t="s">
        <v>24</v>
      </c>
      <c r="S10" s="718" t="s">
        <v>44</v>
      </c>
      <c r="T10" s="719"/>
      <c r="U10" s="720"/>
      <c r="V10" s="91" t="s">
        <v>39</v>
      </c>
      <c r="W10" s="137" t="s">
        <v>19</v>
      </c>
      <c r="X10" s="136" t="s">
        <v>10</v>
      </c>
      <c r="Y10" s="723" t="s">
        <v>15</v>
      </c>
      <c r="Z10" s="724"/>
      <c r="AA10" s="724"/>
      <c r="AB10" s="724"/>
      <c r="AC10" s="138" t="s">
        <v>19</v>
      </c>
      <c r="AD10" s="139"/>
      <c r="AE10" s="725" t="s">
        <v>55</v>
      </c>
      <c r="AF10" s="726"/>
      <c r="AG10" s="726"/>
      <c r="AH10" s="140" t="s">
        <v>57</v>
      </c>
      <c r="AI10" s="136"/>
      <c r="AJ10" s="141" t="s">
        <v>51</v>
      </c>
      <c r="AK10" s="142"/>
      <c r="AL10" s="143"/>
      <c r="AM10" s="144"/>
      <c r="AN10" s="91" t="s">
        <v>13</v>
      </c>
      <c r="AO10" s="136"/>
      <c r="AP10" s="743" t="s">
        <v>68</v>
      </c>
      <c r="AQ10" s="744"/>
      <c r="AR10" s="745"/>
      <c r="AS10" s="743" t="s">
        <v>52</v>
      </c>
      <c r="AT10" s="744"/>
      <c r="AU10" s="745"/>
      <c r="AV10" s="136"/>
      <c r="AW10" s="145" t="s">
        <v>32</v>
      </c>
      <c r="AX10" s="137" t="s">
        <v>32</v>
      </c>
      <c r="AY10" s="91" t="s">
        <v>29</v>
      </c>
      <c r="AZ10" s="91" t="s">
        <v>29</v>
      </c>
      <c r="BA10" s="136"/>
      <c r="BB10" s="19" t="s">
        <v>32</v>
      </c>
      <c r="BC10" s="19" t="s">
        <v>10</v>
      </c>
      <c r="BD10" s="146" t="s">
        <v>10</v>
      </c>
    </row>
    <row r="11" spans="1:56" ht="15.75" thickBot="1">
      <c r="B11" s="60" t="s">
        <v>10</v>
      </c>
      <c r="C11" s="49" t="s">
        <v>10</v>
      </c>
      <c r="D11" s="61" t="s">
        <v>12</v>
      </c>
      <c r="E11" s="5"/>
      <c r="F11" s="65" t="s">
        <v>4</v>
      </c>
      <c r="G11" s="65" t="s">
        <v>5</v>
      </c>
      <c r="H11" s="65" t="s">
        <v>6</v>
      </c>
      <c r="I11" s="65" t="s">
        <v>7</v>
      </c>
      <c r="J11" s="65" t="s">
        <v>9</v>
      </c>
      <c r="K11" s="65" t="s">
        <v>13</v>
      </c>
      <c r="L11" s="4"/>
      <c r="M11" s="67" t="s">
        <v>12</v>
      </c>
      <c r="N11" s="68" t="s">
        <v>46</v>
      </c>
      <c r="O11" s="3"/>
      <c r="P11" s="49" t="s">
        <v>3</v>
      </c>
      <c r="Q11" s="5"/>
      <c r="R11" s="49" t="s">
        <v>23</v>
      </c>
      <c r="S11" s="53" t="s">
        <v>16</v>
      </c>
      <c r="T11" s="49" t="s">
        <v>17</v>
      </c>
      <c r="U11" s="49" t="s">
        <v>45</v>
      </c>
      <c r="V11" s="49" t="s">
        <v>63</v>
      </c>
      <c r="W11" s="72" t="s">
        <v>21</v>
      </c>
      <c r="X11" s="5" t="s">
        <v>10</v>
      </c>
      <c r="Y11" s="713" t="s">
        <v>26</v>
      </c>
      <c r="Z11" s="714"/>
      <c r="AA11" s="714"/>
      <c r="AB11" s="715"/>
      <c r="AC11" s="39" t="s">
        <v>13</v>
      </c>
      <c r="AD11" s="8"/>
      <c r="AE11" s="716" t="s">
        <v>56</v>
      </c>
      <c r="AF11" s="717"/>
      <c r="AG11" s="717"/>
      <c r="AH11" s="82" t="s">
        <v>58</v>
      </c>
      <c r="AI11" s="5"/>
      <c r="AJ11" s="48" t="s">
        <v>33</v>
      </c>
      <c r="AK11" s="85" t="s">
        <v>27</v>
      </c>
      <c r="AL11" s="48" t="s">
        <v>35</v>
      </c>
      <c r="AM11" s="48" t="s">
        <v>36</v>
      </c>
      <c r="AN11" s="49" t="s">
        <v>40</v>
      </c>
      <c r="AO11" s="20"/>
      <c r="AP11" s="51"/>
      <c r="AQ11" s="52"/>
      <c r="AR11" s="53"/>
      <c r="AS11" s="51" t="s">
        <v>50</v>
      </c>
      <c r="AT11" s="336" t="s">
        <v>510</v>
      </c>
      <c r="AU11" s="53"/>
      <c r="AV11" s="5"/>
      <c r="AW11" s="76" t="s">
        <v>19</v>
      </c>
      <c r="AX11" s="72" t="s">
        <v>19</v>
      </c>
      <c r="AY11" s="49" t="s">
        <v>37</v>
      </c>
      <c r="AZ11" s="49" t="s">
        <v>38</v>
      </c>
      <c r="BA11" s="5"/>
      <c r="BB11" s="4" t="s">
        <v>19</v>
      </c>
      <c r="BC11" s="4" t="s">
        <v>37</v>
      </c>
      <c r="BD11" s="147" t="s">
        <v>38</v>
      </c>
    </row>
    <row r="12" spans="1:56" ht="15" customHeight="1" thickBot="1">
      <c r="B12" s="62"/>
      <c r="C12" s="63"/>
      <c r="D12" s="64" t="s">
        <v>10</v>
      </c>
      <c r="E12" s="111"/>
      <c r="F12" s="148"/>
      <c r="G12" s="148"/>
      <c r="H12" s="148"/>
      <c r="I12" s="148" t="s">
        <v>8</v>
      </c>
      <c r="J12" s="148"/>
      <c r="K12" s="148"/>
      <c r="L12" s="16"/>
      <c r="M12" s="104" t="s">
        <v>20</v>
      </c>
      <c r="N12" s="148" t="s">
        <v>11</v>
      </c>
      <c r="O12" s="16"/>
      <c r="P12" s="63" t="s">
        <v>10</v>
      </c>
      <c r="Q12" s="111"/>
      <c r="R12" s="63"/>
      <c r="S12" s="149"/>
      <c r="T12" s="63"/>
      <c r="U12" s="63"/>
      <c r="V12" s="63" t="s">
        <v>18</v>
      </c>
      <c r="W12" s="150" t="s">
        <v>22</v>
      </c>
      <c r="X12" s="111"/>
      <c r="Y12" s="151" t="s">
        <v>16</v>
      </c>
      <c r="Z12" s="151" t="s">
        <v>17</v>
      </c>
      <c r="AA12" s="152" t="s">
        <v>25</v>
      </c>
      <c r="AB12" s="79" t="s">
        <v>28</v>
      </c>
      <c r="AC12" s="153"/>
      <c r="AD12" s="111"/>
      <c r="AE12" s="154" t="s">
        <v>16</v>
      </c>
      <c r="AF12" s="155" t="s">
        <v>17</v>
      </c>
      <c r="AG12" s="80" t="s">
        <v>28</v>
      </c>
      <c r="AH12" s="81" t="s">
        <v>28</v>
      </c>
      <c r="AI12" s="156"/>
      <c r="AJ12" s="63" t="s">
        <v>34</v>
      </c>
      <c r="AK12" s="157" t="s">
        <v>34</v>
      </c>
      <c r="AL12" s="63" t="s">
        <v>34</v>
      </c>
      <c r="AM12" s="63" t="s">
        <v>34</v>
      </c>
      <c r="AN12" s="63" t="s">
        <v>34</v>
      </c>
      <c r="AO12" s="111"/>
      <c r="AP12" s="158" t="s">
        <v>70</v>
      </c>
      <c r="AQ12" s="159" t="s">
        <v>69</v>
      </c>
      <c r="AR12" s="160" t="s">
        <v>71</v>
      </c>
      <c r="AS12" s="161" t="s">
        <v>48</v>
      </c>
      <c r="AT12" s="159" t="s">
        <v>47</v>
      </c>
      <c r="AU12" s="160" t="s">
        <v>49</v>
      </c>
      <c r="AV12" s="111"/>
      <c r="AW12" s="162" t="s">
        <v>29</v>
      </c>
      <c r="AX12" s="150" t="s">
        <v>29</v>
      </c>
      <c r="AY12" s="63"/>
      <c r="AZ12" s="63"/>
      <c r="BA12" s="111"/>
      <c r="BB12" s="163">
        <v>1</v>
      </c>
      <c r="BC12" s="164">
        <v>0</v>
      </c>
      <c r="BD12" s="115" t="s">
        <v>41</v>
      </c>
    </row>
    <row r="13" spans="1:56" ht="16.5" thickBot="1">
      <c r="A13" s="688"/>
      <c r="B13" s="17">
        <v>41598</v>
      </c>
      <c r="C13" s="15" t="s">
        <v>0</v>
      </c>
      <c r="D13" s="19">
        <v>2.5</v>
      </c>
      <c r="E13" s="6">
        <v>7</v>
      </c>
      <c r="F13" s="363">
        <v>0</v>
      </c>
      <c r="G13" s="19">
        <v>0</v>
      </c>
      <c r="H13" s="19">
        <v>0</v>
      </c>
      <c r="I13" s="19">
        <v>0</v>
      </c>
      <c r="J13" s="19">
        <v>0</v>
      </c>
      <c r="K13" s="19">
        <f>SUM(F13:J13)</f>
        <v>0</v>
      </c>
      <c r="L13" s="6"/>
      <c r="M13" s="363">
        <v>0</v>
      </c>
      <c r="N13" s="19">
        <v>0</v>
      </c>
      <c r="O13" s="6"/>
      <c r="P13" s="376">
        <f>D13-(M13+N13)</f>
        <v>2.5</v>
      </c>
      <c r="Q13" s="6"/>
      <c r="R13" s="375" t="s">
        <v>204</v>
      </c>
      <c r="S13" s="213">
        <v>0.36499999999999999</v>
      </c>
      <c r="T13" s="213">
        <v>0.36499999999999999</v>
      </c>
      <c r="U13" s="23">
        <f>S13+T13</f>
        <v>0.73</v>
      </c>
      <c r="V13" s="223">
        <v>60</v>
      </c>
      <c r="W13" s="91">
        <f>P13*V13</f>
        <v>150</v>
      </c>
      <c r="X13" s="6"/>
      <c r="Y13" s="379">
        <v>100</v>
      </c>
      <c r="Z13" s="380">
        <v>100</v>
      </c>
      <c r="AA13" s="380">
        <v>0</v>
      </c>
      <c r="AB13" s="380">
        <v>0</v>
      </c>
      <c r="AC13" s="381">
        <v>100</v>
      </c>
      <c r="AD13" s="197">
        <v>350</v>
      </c>
      <c r="AE13" s="379">
        <v>21</v>
      </c>
      <c r="AF13" s="380">
        <v>21</v>
      </c>
      <c r="AG13" s="380">
        <v>0</v>
      </c>
      <c r="AH13" s="380">
        <v>21</v>
      </c>
      <c r="AI13" s="5"/>
      <c r="AJ13" s="57">
        <f>AC13*U13</f>
        <v>73</v>
      </c>
      <c r="AK13" s="171">
        <v>15</v>
      </c>
      <c r="AL13" s="19">
        <v>2</v>
      </c>
      <c r="AM13" s="19">
        <v>25</v>
      </c>
      <c r="AN13" s="91">
        <f>AK13+AM13</f>
        <v>40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95</v>
      </c>
      <c r="AS13" s="388">
        <v>680</v>
      </c>
      <c r="AT13" s="172">
        <f>AJ13+AK13+AL13+AM13</f>
        <v>115</v>
      </c>
      <c r="AU13" s="172">
        <f>AS13-AT13</f>
        <v>565</v>
      </c>
      <c r="AV13" s="5"/>
      <c r="AW13" s="57">
        <f>(AC13/W13)*100</f>
        <v>66.666666666666657</v>
      </c>
      <c r="AX13" s="19" t="s">
        <v>59</v>
      </c>
      <c r="AY13" s="91">
        <f>(AK13/(AJ13+AK13))*100</f>
        <v>17.045454545454543</v>
      </c>
      <c r="AZ13" s="19">
        <f>(AN13/AJ13)*100</f>
        <v>54.794520547945204</v>
      </c>
      <c r="BA13" s="6"/>
      <c r="BB13" s="363" t="s">
        <v>76</v>
      </c>
      <c r="BC13" s="19" t="s">
        <v>76</v>
      </c>
      <c r="BD13" s="19" t="s">
        <v>76</v>
      </c>
    </row>
    <row r="14" spans="1:56" ht="15.75">
      <c r="B14" s="374" t="s">
        <v>135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520">
        <f>D13-M13-N13-K13</f>
        <v>2.5</v>
      </c>
      <c r="Q14" s="6"/>
      <c r="R14" s="375"/>
      <c r="S14" s="213"/>
      <c r="T14" s="213"/>
      <c r="U14" s="23"/>
      <c r="V14" s="223"/>
      <c r="W14" s="517">
        <f>(P13-K13)*V13</f>
        <v>150</v>
      </c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/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518">
        <f>((AC13+AC14)/W14)*100</f>
        <v>66.666666666666657</v>
      </c>
      <c r="AX14" s="378"/>
      <c r="AY14" s="378"/>
      <c r="AZ14" s="378"/>
      <c r="BA14" s="289"/>
      <c r="BB14" s="375"/>
      <c r="BC14" s="2"/>
      <c r="BD14" s="2"/>
    </row>
    <row r="15" spans="1:56" ht="15.75" thickBot="1"/>
    <row r="16" spans="1:56" ht="16.5" thickBot="1">
      <c r="A16" s="688"/>
      <c r="B16" s="17">
        <v>41599</v>
      </c>
      <c r="C16" s="15" t="s">
        <v>0</v>
      </c>
      <c r="D16" s="19">
        <v>2.5</v>
      </c>
      <c r="E16" s="6">
        <v>7</v>
      </c>
      <c r="F16" s="363">
        <v>0</v>
      </c>
      <c r="G16" s="19">
        <v>0</v>
      </c>
      <c r="H16" s="19">
        <v>0</v>
      </c>
      <c r="I16" s="19">
        <v>0</v>
      </c>
      <c r="J16" s="19">
        <v>0</v>
      </c>
      <c r="K16" s="19">
        <f>SUM(F16:J16)</f>
        <v>0</v>
      </c>
      <c r="L16" s="6"/>
      <c r="M16" s="363">
        <v>0</v>
      </c>
      <c r="N16" s="19">
        <v>0</v>
      </c>
      <c r="O16" s="6"/>
      <c r="P16" s="376">
        <f>D16-(M16+N16)</f>
        <v>2.5</v>
      </c>
      <c r="Q16" s="6"/>
      <c r="R16" s="375" t="s">
        <v>204</v>
      </c>
      <c r="S16" s="213">
        <v>0.36499999999999999</v>
      </c>
      <c r="T16" s="213">
        <v>0.36499999999999999</v>
      </c>
      <c r="U16" s="23">
        <f>S16+T16</f>
        <v>0.73</v>
      </c>
      <c r="V16" s="223">
        <v>60</v>
      </c>
      <c r="W16" s="91">
        <f>P16*V16</f>
        <v>150</v>
      </c>
      <c r="X16" s="6"/>
      <c r="Y16" s="379">
        <v>100</v>
      </c>
      <c r="Z16" s="380">
        <v>100</v>
      </c>
      <c r="AA16" s="380">
        <v>0</v>
      </c>
      <c r="AB16" s="380">
        <v>0</v>
      </c>
      <c r="AC16" s="381">
        <v>100</v>
      </c>
      <c r="AD16" s="197">
        <v>350</v>
      </c>
      <c r="AE16" s="379">
        <v>7</v>
      </c>
      <c r="AF16" s="380">
        <v>8</v>
      </c>
      <c r="AG16" s="380">
        <v>0</v>
      </c>
      <c r="AH16" s="380">
        <v>7</v>
      </c>
      <c r="AI16" s="5"/>
      <c r="AJ16" s="57">
        <f>AC16*U16</f>
        <v>73</v>
      </c>
      <c r="AK16" s="171">
        <v>6</v>
      </c>
      <c r="AL16" s="19">
        <v>2</v>
      </c>
      <c r="AM16" s="19">
        <v>25</v>
      </c>
      <c r="AN16" s="91">
        <f>AK16+AM16</f>
        <v>31</v>
      </c>
      <c r="AO16" s="338" t="e">
        <f>#REF!</f>
        <v>#REF!</v>
      </c>
      <c r="AP16" s="11">
        <v>0</v>
      </c>
      <c r="AQ16" s="11">
        <v>10</v>
      </c>
      <c r="AR16" s="387">
        <f>100- ((AP16+AQ16)/(AC16*2))*100</f>
        <v>95</v>
      </c>
      <c r="AS16" s="388">
        <f>AU13</f>
        <v>565</v>
      </c>
      <c r="AT16" s="172">
        <f>AJ16+AK16+AL16+AM16</f>
        <v>106</v>
      </c>
      <c r="AU16" s="172">
        <f>AS16-AT16</f>
        <v>459</v>
      </c>
      <c r="AV16" s="5"/>
      <c r="AW16" s="57">
        <f>(AC16/W16)*100</f>
        <v>66.666666666666657</v>
      </c>
      <c r="AX16" s="19" t="s">
        <v>59</v>
      </c>
      <c r="AY16" s="91">
        <f>(AK16/(AJ16+AK16))*100</f>
        <v>7.59493670886076</v>
      </c>
      <c r="AZ16" s="19">
        <f>(AN16/AJ16)*100</f>
        <v>42.465753424657535</v>
      </c>
      <c r="BA16" s="6"/>
      <c r="BB16" s="363" t="s">
        <v>76</v>
      </c>
      <c r="BC16" s="19" t="s">
        <v>76</v>
      </c>
      <c r="BD16" s="19" t="s">
        <v>76</v>
      </c>
    </row>
    <row r="17" spans="1:56" ht="15.75">
      <c r="B17" s="374" t="s">
        <v>135</v>
      </c>
      <c r="C17" s="2"/>
      <c r="D17" s="2"/>
      <c r="E17" s="6"/>
      <c r="F17" s="375"/>
      <c r="G17" s="2"/>
      <c r="H17" s="2"/>
      <c r="I17" s="2"/>
      <c r="J17" s="2"/>
      <c r="K17" s="2"/>
      <c r="L17" s="6"/>
      <c r="M17" s="375"/>
      <c r="N17" s="2"/>
      <c r="O17" s="6"/>
      <c r="P17" s="520">
        <f>D16-M16-N16-K16</f>
        <v>2.5</v>
      </c>
      <c r="Q17" s="6"/>
      <c r="R17" s="375"/>
      <c r="S17" s="213"/>
      <c r="T17" s="213"/>
      <c r="U17" s="23"/>
      <c r="V17" s="223"/>
      <c r="W17" s="517">
        <f>(P16-K16)*V16</f>
        <v>150</v>
      </c>
      <c r="X17" s="289"/>
      <c r="Y17" s="382"/>
      <c r="Z17" s="383"/>
      <c r="AA17" s="383"/>
      <c r="AB17" s="383"/>
      <c r="AC17" s="384"/>
      <c r="AD17" s="122"/>
      <c r="AE17" s="382"/>
      <c r="AF17" s="383"/>
      <c r="AG17" s="383"/>
      <c r="AH17" s="383"/>
      <c r="AI17" s="20"/>
      <c r="AJ17" s="436"/>
      <c r="AK17" s="386"/>
      <c r="AL17" s="378"/>
      <c r="AM17" s="378"/>
      <c r="AN17" s="378"/>
      <c r="AO17" s="289"/>
      <c r="AP17" s="347"/>
      <c r="AQ17" s="347"/>
      <c r="AR17" s="373"/>
      <c r="AS17" s="389"/>
      <c r="AT17" s="386"/>
      <c r="AU17" s="386"/>
      <c r="AV17" s="20"/>
      <c r="AW17" s="518">
        <f>((AC16+AC17)/W17)*100</f>
        <v>66.666666666666657</v>
      </c>
      <c r="AX17" s="378"/>
      <c r="AY17" s="378"/>
      <c r="AZ17" s="378"/>
      <c r="BA17" s="289"/>
      <c r="BB17" s="375"/>
      <c r="BC17" s="2"/>
      <c r="BD17" s="2"/>
    </row>
    <row r="18" spans="1:56" ht="15.75" thickBot="1"/>
    <row r="19" spans="1:56" ht="16.5" thickBot="1">
      <c r="A19" s="688"/>
      <c r="B19" s="17">
        <v>41600</v>
      </c>
      <c r="C19" s="15" t="s">
        <v>0</v>
      </c>
      <c r="D19" s="19">
        <v>2</v>
      </c>
      <c r="E19" s="6">
        <v>7</v>
      </c>
      <c r="F19" s="363">
        <v>0</v>
      </c>
      <c r="G19" s="19">
        <v>0</v>
      </c>
      <c r="H19" s="19">
        <v>0</v>
      </c>
      <c r="I19" s="19">
        <v>0</v>
      </c>
      <c r="J19" s="19">
        <v>0</v>
      </c>
      <c r="K19" s="19">
        <f>SUM(F19:J19)</f>
        <v>0</v>
      </c>
      <c r="L19" s="6"/>
      <c r="M19" s="363">
        <v>0</v>
      </c>
      <c r="N19" s="19">
        <v>0</v>
      </c>
      <c r="O19" s="6"/>
      <c r="P19" s="376">
        <f>D19-(M19+N19)</f>
        <v>2</v>
      </c>
      <c r="Q19" s="6"/>
      <c r="R19" s="375" t="s">
        <v>204</v>
      </c>
      <c r="S19" s="213">
        <v>0.36499999999999999</v>
      </c>
      <c r="T19" s="213">
        <v>0.36499999999999999</v>
      </c>
      <c r="U19" s="23">
        <f>S19+T19</f>
        <v>0.73</v>
      </c>
      <c r="V19" s="223">
        <v>60</v>
      </c>
      <c r="W19" s="91">
        <f>P19*V19</f>
        <v>120</v>
      </c>
      <c r="X19" s="6"/>
      <c r="Y19" s="379">
        <v>90</v>
      </c>
      <c r="Z19" s="380">
        <v>90</v>
      </c>
      <c r="AA19" s="380">
        <v>0</v>
      </c>
      <c r="AB19" s="380">
        <v>0</v>
      </c>
      <c r="AC19" s="381">
        <v>90</v>
      </c>
      <c r="AD19" s="197">
        <v>350</v>
      </c>
      <c r="AE19" s="379">
        <v>20</v>
      </c>
      <c r="AF19" s="380">
        <v>20</v>
      </c>
      <c r="AG19" s="380">
        <v>0</v>
      </c>
      <c r="AH19" s="380">
        <v>20</v>
      </c>
      <c r="AI19" s="5"/>
      <c r="AJ19" s="57">
        <f>AC19*U19</f>
        <v>65.7</v>
      </c>
      <c r="AK19" s="171">
        <v>14.6</v>
      </c>
      <c r="AL19" s="19">
        <v>2.16</v>
      </c>
      <c r="AM19" s="19">
        <v>0</v>
      </c>
      <c r="AN19" s="91">
        <f>AK19+AM19</f>
        <v>14.6</v>
      </c>
      <c r="AO19" s="338" t="e">
        <f>#REF!</f>
        <v>#REF!</v>
      </c>
      <c r="AP19" s="11">
        <v>0</v>
      </c>
      <c r="AQ19" s="11">
        <v>10</v>
      </c>
      <c r="AR19" s="387">
        <f>100- ((AP19+AQ19)/(AC19*2))*100</f>
        <v>94.444444444444443</v>
      </c>
      <c r="AS19" s="388">
        <f>AU16</f>
        <v>459</v>
      </c>
      <c r="AT19" s="172">
        <f>AJ19+AK19+AL19+AM19</f>
        <v>82.46</v>
      </c>
      <c r="AU19" s="172">
        <f>AS19-AT19</f>
        <v>376.54</v>
      </c>
      <c r="AV19" s="5"/>
      <c r="AW19" s="57">
        <f>(AC19/W19)*100</f>
        <v>75</v>
      </c>
      <c r="AX19" s="19" t="s">
        <v>59</v>
      </c>
      <c r="AY19" s="91">
        <f>(AK19/(AJ19+AK19))*100</f>
        <v>18.181818181818183</v>
      </c>
      <c r="AZ19" s="19">
        <f>(AN19/AJ19)*100</f>
        <v>22.222222222222221</v>
      </c>
      <c r="BA19" s="6"/>
      <c r="BB19" s="363" t="s">
        <v>76</v>
      </c>
      <c r="BC19" s="19" t="s">
        <v>76</v>
      </c>
      <c r="BD19" s="19" t="s">
        <v>76</v>
      </c>
    </row>
    <row r="20" spans="1:56" ht="15.75">
      <c r="B20" s="374" t="s">
        <v>135</v>
      </c>
      <c r="C20" s="2"/>
      <c r="D20" s="2"/>
      <c r="E20" s="6"/>
      <c r="F20" s="375"/>
      <c r="G20" s="2"/>
      <c r="H20" s="2"/>
      <c r="I20" s="2"/>
      <c r="J20" s="2"/>
      <c r="K20" s="2"/>
      <c r="L20" s="6"/>
      <c r="M20" s="375"/>
      <c r="N20" s="2"/>
      <c r="O20" s="6"/>
      <c r="P20" s="520">
        <f>D19-M19-N19-K19</f>
        <v>2</v>
      </c>
      <c r="Q20" s="6"/>
      <c r="R20" s="375"/>
      <c r="S20" s="213"/>
      <c r="T20" s="213"/>
      <c r="U20" s="23"/>
      <c r="V20" s="223"/>
      <c r="W20" s="517">
        <f>(P19-K19)*V19</f>
        <v>120</v>
      </c>
      <c r="X20" s="289"/>
      <c r="Y20" s="382"/>
      <c r="Z20" s="383"/>
      <c r="AA20" s="383"/>
      <c r="AB20" s="383"/>
      <c r="AC20" s="384"/>
      <c r="AD20" s="122"/>
      <c r="AE20" s="382"/>
      <c r="AF20" s="383"/>
      <c r="AG20" s="383"/>
      <c r="AH20" s="383"/>
      <c r="AI20" s="20"/>
      <c r="AJ20" s="436"/>
      <c r="AK20" s="386"/>
      <c r="AL20" s="378"/>
      <c r="AM20" s="378"/>
      <c r="AN20" s="378"/>
      <c r="AO20" s="289"/>
      <c r="AP20" s="347"/>
      <c r="AQ20" s="347"/>
      <c r="AR20" s="373"/>
      <c r="AS20" s="389"/>
      <c r="AT20" s="386"/>
      <c r="AU20" s="386"/>
      <c r="AV20" s="20"/>
      <c r="AW20" s="518">
        <f>((AC19+AC20)/W20)*100</f>
        <v>75</v>
      </c>
      <c r="AX20" s="378"/>
      <c r="AY20" s="378"/>
      <c r="AZ20" s="378"/>
      <c r="BA20" s="289"/>
      <c r="BB20" s="375"/>
      <c r="BC20" s="2"/>
      <c r="BD20" s="2"/>
    </row>
    <row r="21" spans="1:56" ht="15.75" thickBot="1"/>
    <row r="22" spans="1:56" ht="16.5" thickBot="1">
      <c r="A22" s="688"/>
      <c r="B22" s="17">
        <v>41605</v>
      </c>
      <c r="C22" s="15" t="s">
        <v>0</v>
      </c>
      <c r="D22" s="19">
        <v>3</v>
      </c>
      <c r="E22" s="6">
        <v>7</v>
      </c>
      <c r="F22" s="363">
        <v>0</v>
      </c>
      <c r="G22" s="19">
        <v>0</v>
      </c>
      <c r="H22" s="19">
        <v>0</v>
      </c>
      <c r="I22" s="19">
        <v>0</v>
      </c>
      <c r="J22" s="19">
        <v>0</v>
      </c>
      <c r="K22" s="19">
        <f>SUM(F22:J22)</f>
        <v>0</v>
      </c>
      <c r="L22" s="6"/>
      <c r="M22" s="363">
        <v>0</v>
      </c>
      <c r="N22" s="19">
        <v>0</v>
      </c>
      <c r="O22" s="6"/>
      <c r="P22" s="376">
        <f>D22-(M22+N22)</f>
        <v>3</v>
      </c>
      <c r="Q22" s="6"/>
      <c r="R22" s="375" t="s">
        <v>204</v>
      </c>
      <c r="S22" s="213">
        <v>0.36499999999999999</v>
      </c>
      <c r="T22" s="213">
        <v>0.36499999999999999</v>
      </c>
      <c r="U22" s="23">
        <f>S22+T22</f>
        <v>0.73</v>
      </c>
      <c r="V22" s="223">
        <v>60</v>
      </c>
      <c r="W22" s="91">
        <f>P22*V22</f>
        <v>180</v>
      </c>
      <c r="X22" s="6"/>
      <c r="Y22" s="379">
        <v>75</v>
      </c>
      <c r="Z22" s="380">
        <v>75</v>
      </c>
      <c r="AA22" s="380">
        <v>0</v>
      </c>
      <c r="AB22" s="380">
        <v>0</v>
      </c>
      <c r="AC22" s="381">
        <v>75</v>
      </c>
      <c r="AD22" s="197">
        <v>350</v>
      </c>
      <c r="AE22" s="379">
        <v>0</v>
      </c>
      <c r="AF22" s="380">
        <v>0</v>
      </c>
      <c r="AG22" s="380">
        <v>0</v>
      </c>
      <c r="AH22" s="380">
        <v>0</v>
      </c>
      <c r="AI22" s="5"/>
      <c r="AJ22" s="57">
        <f>AC22*U22</f>
        <v>54.75</v>
      </c>
      <c r="AK22" s="171">
        <v>0</v>
      </c>
      <c r="AL22" s="19">
        <v>3</v>
      </c>
      <c r="AM22" s="19">
        <v>0</v>
      </c>
      <c r="AN22" s="91">
        <f>AK22+AM22</f>
        <v>0</v>
      </c>
      <c r="AO22" s="338" t="e">
        <f>#REF!</f>
        <v>#REF!</v>
      </c>
      <c r="AP22" s="11">
        <v>0</v>
      </c>
      <c r="AQ22" s="11">
        <v>10</v>
      </c>
      <c r="AR22" s="387">
        <f>100- ((AP22+AQ22)/(AC22*2))*100</f>
        <v>93.333333333333329</v>
      </c>
      <c r="AS22" s="388">
        <f>AU19</f>
        <v>376.54</v>
      </c>
      <c r="AT22" s="172">
        <f>AJ22+AK22+AL22+AM22</f>
        <v>57.75</v>
      </c>
      <c r="AU22" s="172">
        <f>AS22-AT22</f>
        <v>318.79000000000002</v>
      </c>
      <c r="AV22" s="5"/>
      <c r="AW22" s="57">
        <f>(AC22/W22)*100</f>
        <v>41.666666666666671</v>
      </c>
      <c r="AX22" s="19" t="s">
        <v>59</v>
      </c>
      <c r="AY22" s="91">
        <f>(AK22/(AJ22+AK22))*100</f>
        <v>0</v>
      </c>
      <c r="AZ22" s="19">
        <f>(AN22/AJ22)*100</f>
        <v>0</v>
      </c>
      <c r="BA22" s="6"/>
      <c r="BB22" s="363" t="s">
        <v>76</v>
      </c>
      <c r="BC22" s="19" t="s">
        <v>76</v>
      </c>
      <c r="BD22" s="19" t="s">
        <v>76</v>
      </c>
    </row>
    <row r="23" spans="1:56" ht="15.75">
      <c r="B23" s="374" t="s">
        <v>135</v>
      </c>
      <c r="C23" s="2"/>
      <c r="D23" s="2"/>
      <c r="E23" s="6"/>
      <c r="F23" s="375"/>
      <c r="G23" s="2"/>
      <c r="H23" s="2"/>
      <c r="I23" s="2"/>
      <c r="J23" s="2"/>
      <c r="K23" s="2"/>
      <c r="L23" s="6"/>
      <c r="M23" s="375"/>
      <c r="N23" s="2"/>
      <c r="O23" s="6"/>
      <c r="P23" s="520">
        <f>D22-M22-N22-K22</f>
        <v>3</v>
      </c>
      <c r="Q23" s="6"/>
      <c r="R23" s="375"/>
      <c r="S23" s="213"/>
      <c r="T23" s="213"/>
      <c r="U23" s="23"/>
      <c r="V23" s="223"/>
      <c r="W23" s="517">
        <f>(P22-K22)*V22</f>
        <v>180</v>
      </c>
      <c r="X23" s="289"/>
      <c r="Y23" s="382"/>
      <c r="Z23" s="383"/>
      <c r="AA23" s="383"/>
      <c r="AB23" s="383"/>
      <c r="AC23" s="384"/>
      <c r="AD23" s="122"/>
      <c r="AE23" s="382"/>
      <c r="AF23" s="383"/>
      <c r="AG23" s="383"/>
      <c r="AH23" s="383"/>
      <c r="AI23" s="20"/>
      <c r="AJ23" s="436"/>
      <c r="AK23" s="386"/>
      <c r="AL23" s="378"/>
      <c r="AM23" s="378"/>
      <c r="AN23" s="378"/>
      <c r="AO23" s="289"/>
      <c r="AP23" s="347"/>
      <c r="AQ23" s="347"/>
      <c r="AR23" s="373"/>
      <c r="AS23" s="389"/>
      <c r="AT23" s="386"/>
      <c r="AU23" s="386"/>
      <c r="AV23" s="20"/>
      <c r="AW23" s="518">
        <f>((AC22+AC23)/W23)*100</f>
        <v>41.666666666666671</v>
      </c>
      <c r="AX23" s="378"/>
      <c r="AY23" s="378"/>
      <c r="AZ23" s="378"/>
      <c r="BA23" s="289"/>
      <c r="BB23" s="375"/>
      <c r="BC23" s="2"/>
      <c r="BD23" s="2"/>
    </row>
    <row r="24" spans="1:56" ht="15.75" thickBot="1"/>
    <row r="25" spans="1:56" ht="16.5" thickBot="1">
      <c r="A25" s="688"/>
      <c r="B25" s="17">
        <v>41606</v>
      </c>
      <c r="C25" s="15" t="s">
        <v>0</v>
      </c>
      <c r="D25" s="19">
        <v>3</v>
      </c>
      <c r="E25" s="6">
        <v>7</v>
      </c>
      <c r="F25" s="363">
        <v>0</v>
      </c>
      <c r="G25" s="19">
        <v>0</v>
      </c>
      <c r="H25" s="19">
        <v>0</v>
      </c>
      <c r="I25" s="19">
        <v>0</v>
      </c>
      <c r="J25" s="19">
        <v>0</v>
      </c>
      <c r="K25" s="19">
        <f>SUM(F25:J25)</f>
        <v>0</v>
      </c>
      <c r="L25" s="6"/>
      <c r="M25" s="363">
        <v>0</v>
      </c>
      <c r="N25" s="19">
        <v>0</v>
      </c>
      <c r="O25" s="6"/>
      <c r="P25" s="376">
        <f>D25-(M25+N25)</f>
        <v>3</v>
      </c>
      <c r="Q25" s="6"/>
      <c r="R25" s="375" t="s">
        <v>204</v>
      </c>
      <c r="S25" s="213">
        <v>0.36499999999999999</v>
      </c>
      <c r="T25" s="213">
        <v>0.36499999999999999</v>
      </c>
      <c r="U25" s="23">
        <f>S25+T25</f>
        <v>0.73</v>
      </c>
      <c r="V25" s="223">
        <v>60</v>
      </c>
      <c r="W25" s="91">
        <f>P25*V25</f>
        <v>180</v>
      </c>
      <c r="X25" s="6"/>
      <c r="Y25" s="379">
        <v>200</v>
      </c>
      <c r="Z25" s="380">
        <v>200</v>
      </c>
      <c r="AA25" s="380">
        <v>0</v>
      </c>
      <c r="AB25" s="380">
        <v>0</v>
      </c>
      <c r="AC25" s="381">
        <v>200</v>
      </c>
      <c r="AD25" s="197">
        <v>350</v>
      </c>
      <c r="AE25" s="379">
        <v>0</v>
      </c>
      <c r="AF25" s="380">
        <v>0</v>
      </c>
      <c r="AG25" s="380">
        <v>0</v>
      </c>
      <c r="AH25" s="380">
        <v>0</v>
      </c>
      <c r="AI25" s="5"/>
      <c r="AJ25" s="57">
        <f>AC25*U25</f>
        <v>146</v>
      </c>
      <c r="AK25" s="171">
        <v>19.2</v>
      </c>
      <c r="AL25" s="19">
        <v>14.6</v>
      </c>
      <c r="AM25" s="19">
        <v>0</v>
      </c>
      <c r="AN25" s="91">
        <f>AK25+AM25</f>
        <v>19.2</v>
      </c>
      <c r="AO25" s="338" t="e">
        <f>#REF!</f>
        <v>#REF!</v>
      </c>
      <c r="AP25" s="11">
        <v>0</v>
      </c>
      <c r="AQ25" s="11">
        <v>10</v>
      </c>
      <c r="AR25" s="387">
        <f>100- ((AP25+AQ25)/(AC25*2))*100</f>
        <v>97.5</v>
      </c>
      <c r="AS25" s="388">
        <f>AU22</f>
        <v>318.79000000000002</v>
      </c>
      <c r="AT25" s="172">
        <f>AJ25+AK25+AL25+AM25</f>
        <v>179.79999999999998</v>
      </c>
      <c r="AU25" s="172">
        <f>AS25-AT25</f>
        <v>138.99000000000004</v>
      </c>
      <c r="AV25" s="5"/>
      <c r="AW25" s="57">
        <f>(AC25/W25)*100</f>
        <v>111.11111111111111</v>
      </c>
      <c r="AX25" s="19" t="s">
        <v>59</v>
      </c>
      <c r="AY25" s="91">
        <f>(AK25/(AJ25+AK25))*100</f>
        <v>11.622276029055691</v>
      </c>
      <c r="AZ25" s="19">
        <f>(AN25/AJ25)*100</f>
        <v>13.150684931506849</v>
      </c>
      <c r="BA25" s="6"/>
      <c r="BB25" s="363" t="s">
        <v>76</v>
      </c>
      <c r="BC25" s="19" t="s">
        <v>76</v>
      </c>
      <c r="BD25" s="19" t="s">
        <v>76</v>
      </c>
    </row>
    <row r="26" spans="1:56" ht="15.75">
      <c r="B26" s="374" t="s">
        <v>135</v>
      </c>
      <c r="C26" s="2"/>
      <c r="D26" s="2"/>
      <c r="E26" s="6"/>
      <c r="F26" s="375"/>
      <c r="G26" s="2"/>
      <c r="H26" s="2"/>
      <c r="I26" s="2"/>
      <c r="J26" s="2"/>
      <c r="K26" s="2"/>
      <c r="L26" s="6"/>
      <c r="M26" s="375"/>
      <c r="N26" s="2"/>
      <c r="O26" s="6"/>
      <c r="P26" s="520">
        <f>D25-M25-N25-K25</f>
        <v>3</v>
      </c>
      <c r="Q26" s="6"/>
      <c r="R26" s="375"/>
      <c r="S26" s="213"/>
      <c r="T26" s="213"/>
      <c r="U26" s="23"/>
      <c r="V26" s="223"/>
      <c r="W26" s="517">
        <f>(P25-K25)*V25</f>
        <v>180</v>
      </c>
      <c r="X26" s="289"/>
      <c r="Y26" s="382"/>
      <c r="Z26" s="383"/>
      <c r="AA26" s="383"/>
      <c r="AB26" s="383"/>
      <c r="AC26" s="384"/>
      <c r="AD26" s="122"/>
      <c r="AE26" s="382"/>
      <c r="AF26" s="383"/>
      <c r="AG26" s="383"/>
      <c r="AH26" s="383"/>
      <c r="AI26" s="20"/>
      <c r="AJ26" s="436"/>
      <c r="AK26" s="386"/>
      <c r="AL26" s="378"/>
      <c r="AM26" s="378"/>
      <c r="AN26" s="378"/>
      <c r="AO26" s="289"/>
      <c r="AP26" s="347"/>
      <c r="AQ26" s="347"/>
      <c r="AR26" s="373"/>
      <c r="AS26" s="389"/>
      <c r="AT26" s="386"/>
      <c r="AU26" s="386"/>
      <c r="AV26" s="20"/>
      <c r="AW26" s="518">
        <f>((AC25+AC26)/W26)*100</f>
        <v>111.11111111111111</v>
      </c>
      <c r="AX26" s="378"/>
      <c r="AY26" s="378"/>
      <c r="AZ26" s="378"/>
      <c r="BA26" s="289"/>
      <c r="BB26" s="375"/>
      <c r="BC26" s="2"/>
      <c r="BD26" s="2"/>
    </row>
    <row r="27" spans="1:56" ht="15.75" thickBot="1"/>
    <row r="28" spans="1:56" ht="16.5" thickBot="1">
      <c r="A28" s="688"/>
      <c r="B28" s="17">
        <v>41607</v>
      </c>
      <c r="C28" s="15" t="s">
        <v>0</v>
      </c>
      <c r="D28" s="19">
        <v>3</v>
      </c>
      <c r="E28" s="6">
        <v>7</v>
      </c>
      <c r="F28" s="363">
        <v>0</v>
      </c>
      <c r="G28" s="19">
        <v>0</v>
      </c>
      <c r="H28" s="19">
        <v>0</v>
      </c>
      <c r="I28" s="19">
        <v>0</v>
      </c>
      <c r="J28" s="19">
        <v>0</v>
      </c>
      <c r="K28" s="19">
        <f>SUM(F28:J28)</f>
        <v>0</v>
      </c>
      <c r="L28" s="6"/>
      <c r="M28" s="363">
        <v>0</v>
      </c>
      <c r="N28" s="19">
        <v>0</v>
      </c>
      <c r="O28" s="6"/>
      <c r="P28" s="376">
        <f>D28-(M28+N28)</f>
        <v>3</v>
      </c>
      <c r="Q28" s="6"/>
      <c r="R28" s="375" t="s">
        <v>204</v>
      </c>
      <c r="S28" s="213">
        <v>0.36499999999999999</v>
      </c>
      <c r="T28" s="213">
        <v>0.36499999999999999</v>
      </c>
      <c r="U28" s="23">
        <f>S28+T28</f>
        <v>0.73</v>
      </c>
      <c r="V28" s="223">
        <v>60</v>
      </c>
      <c r="W28" s="91">
        <f>P28*V28</f>
        <v>180</v>
      </c>
      <c r="X28" s="6"/>
      <c r="Y28" s="379">
        <v>174</v>
      </c>
      <c r="Z28" s="380">
        <v>174</v>
      </c>
      <c r="AA28" s="380">
        <v>0</v>
      </c>
      <c r="AB28" s="380">
        <v>0</v>
      </c>
      <c r="AC28" s="381">
        <v>174</v>
      </c>
      <c r="AD28" s="197">
        <v>350</v>
      </c>
      <c r="AE28" s="379">
        <v>0</v>
      </c>
      <c r="AF28" s="380">
        <v>0</v>
      </c>
      <c r="AG28" s="380">
        <v>0</v>
      </c>
      <c r="AH28" s="380">
        <v>0</v>
      </c>
      <c r="AI28" s="5"/>
      <c r="AJ28" s="57">
        <f>AC28*U28</f>
        <v>127.02</v>
      </c>
      <c r="AK28" s="171">
        <v>0</v>
      </c>
      <c r="AL28" s="19">
        <v>0</v>
      </c>
      <c r="AM28" s="19">
        <v>0</v>
      </c>
      <c r="AN28" s="91">
        <f>AK28+AM28</f>
        <v>0</v>
      </c>
      <c r="AO28" s="338" t="e">
        <f>#REF!</f>
        <v>#REF!</v>
      </c>
      <c r="AP28" s="11">
        <v>0</v>
      </c>
      <c r="AQ28" s="11">
        <v>10</v>
      </c>
      <c r="AR28" s="387">
        <f>100- ((AP28+AQ28)/(AC28*2))*100</f>
        <v>97.1264367816092</v>
      </c>
      <c r="AS28" s="388">
        <f>AU25</f>
        <v>138.99000000000004</v>
      </c>
      <c r="AT28" s="172">
        <f>AJ28+AK28+AL28+AM28</f>
        <v>127.02</v>
      </c>
      <c r="AU28" s="172">
        <f>AS28-AT28</f>
        <v>11.970000000000041</v>
      </c>
      <c r="AV28" s="5"/>
      <c r="AW28" s="57">
        <f>(AC28/W28)*100</f>
        <v>96.666666666666671</v>
      </c>
      <c r="AX28" s="19" t="s">
        <v>59</v>
      </c>
      <c r="AY28" s="91">
        <f>(AK28/(AJ28+AK28))*100</f>
        <v>0</v>
      </c>
      <c r="AZ28" s="19">
        <f>(AN28/AJ28)*100</f>
        <v>0</v>
      </c>
      <c r="BA28" s="6"/>
      <c r="BB28" s="363" t="s">
        <v>76</v>
      </c>
      <c r="BC28" s="19" t="s">
        <v>76</v>
      </c>
      <c r="BD28" s="19" t="s">
        <v>76</v>
      </c>
    </row>
    <row r="29" spans="1:56" ht="15.75">
      <c r="B29" s="374" t="s">
        <v>135</v>
      </c>
      <c r="C29" s="2"/>
      <c r="D29" s="2"/>
      <c r="E29" s="6"/>
      <c r="F29" s="375"/>
      <c r="G29" s="2"/>
      <c r="H29" s="2"/>
      <c r="I29" s="2"/>
      <c r="J29" s="2"/>
      <c r="K29" s="2"/>
      <c r="L29" s="6"/>
      <c r="M29" s="375"/>
      <c r="N29" s="2"/>
      <c r="O29" s="6"/>
      <c r="P29" s="520">
        <f>D28-M28-N28-K28</f>
        <v>3</v>
      </c>
      <c r="Q29" s="6"/>
      <c r="R29" s="375"/>
      <c r="S29" s="213"/>
      <c r="T29" s="213"/>
      <c r="U29" s="23"/>
      <c r="V29" s="223"/>
      <c r="W29" s="517">
        <f>(P28-K28)*V28</f>
        <v>180</v>
      </c>
      <c r="X29" s="289"/>
      <c r="Y29" s="382"/>
      <c r="Z29" s="383"/>
      <c r="AA29" s="383"/>
      <c r="AB29" s="383"/>
      <c r="AC29" s="384"/>
      <c r="AD29" s="122"/>
      <c r="AE29" s="382"/>
      <c r="AF29" s="383"/>
      <c r="AG29" s="383"/>
      <c r="AH29" s="383"/>
      <c r="AI29" s="20"/>
      <c r="AJ29" s="436"/>
      <c r="AK29" s="386"/>
      <c r="AL29" s="378"/>
      <c r="AM29" s="378"/>
      <c r="AN29" s="378"/>
      <c r="AO29" s="289"/>
      <c r="AP29" s="347"/>
      <c r="AQ29" s="347"/>
      <c r="AR29" s="373"/>
      <c r="AS29" s="389"/>
      <c r="AT29" s="386"/>
      <c r="AU29" s="386"/>
      <c r="AV29" s="20"/>
      <c r="AW29" s="518">
        <f>((AC28+AC29)/W29)*100</f>
        <v>96.666666666666671</v>
      </c>
      <c r="AX29" s="378"/>
      <c r="AY29" s="378"/>
      <c r="AZ29" s="378"/>
      <c r="BA29" s="289"/>
      <c r="BB29" s="375"/>
      <c r="BC29" s="2"/>
      <c r="BD29" s="2"/>
    </row>
    <row r="31" spans="1:56" ht="15.75" thickBot="1">
      <c r="B31" s="681" t="s">
        <v>106</v>
      </c>
    </row>
    <row r="32" spans="1:56">
      <c r="B32" s="588" t="s">
        <v>42</v>
      </c>
      <c r="C32" s="589" t="s">
        <v>2</v>
      </c>
      <c r="D32" s="590" t="s">
        <v>2</v>
      </c>
      <c r="E32" s="591"/>
      <c r="F32" s="831" t="s">
        <v>14</v>
      </c>
      <c r="G32" s="832"/>
      <c r="H32" s="832"/>
      <c r="I32" s="832"/>
      <c r="J32" s="832"/>
      <c r="K32" s="833"/>
      <c r="L32" s="536"/>
      <c r="M32" s="834" t="s">
        <v>43</v>
      </c>
      <c r="N32" s="835"/>
      <c r="O32" s="536"/>
      <c r="P32" s="536" t="s">
        <v>12</v>
      </c>
      <c r="Q32" s="591"/>
      <c r="R32" s="536" t="s">
        <v>24</v>
      </c>
      <c r="S32" s="831" t="s">
        <v>44</v>
      </c>
      <c r="T32" s="832"/>
      <c r="U32" s="833"/>
      <c r="V32" s="536" t="s">
        <v>39</v>
      </c>
      <c r="W32" s="536" t="s">
        <v>19</v>
      </c>
      <c r="X32" s="591" t="s">
        <v>10</v>
      </c>
      <c r="Y32" s="836" t="s">
        <v>15</v>
      </c>
      <c r="Z32" s="837"/>
      <c r="AA32" s="837"/>
      <c r="AB32" s="837"/>
      <c r="AC32" s="592" t="s">
        <v>19</v>
      </c>
      <c r="AD32" s="698"/>
      <c r="AE32" s="836" t="s">
        <v>55</v>
      </c>
      <c r="AF32" s="837"/>
      <c r="AG32" s="837"/>
      <c r="AH32" s="594" t="s">
        <v>57</v>
      </c>
      <c r="AI32" s="591"/>
      <c r="AJ32" s="595" t="s">
        <v>51</v>
      </c>
      <c r="AK32" s="596"/>
      <c r="AL32" s="591"/>
      <c r="AM32" s="597"/>
      <c r="AN32" s="536" t="s">
        <v>13</v>
      </c>
      <c r="AO32" s="591"/>
      <c r="AP32" s="838" t="s">
        <v>68</v>
      </c>
      <c r="AQ32" s="839"/>
      <c r="AR32" s="840"/>
      <c r="AS32" s="838" t="s">
        <v>52</v>
      </c>
      <c r="AT32" s="839"/>
      <c r="AU32" s="840"/>
      <c r="AV32" s="591"/>
      <c r="AW32" s="536" t="s">
        <v>32</v>
      </c>
      <c r="AX32" s="536" t="s">
        <v>32</v>
      </c>
      <c r="AY32" s="536" t="s">
        <v>29</v>
      </c>
      <c r="AZ32" s="536" t="s">
        <v>29</v>
      </c>
      <c r="BA32" s="591"/>
      <c r="BB32" s="536" t="s">
        <v>32</v>
      </c>
      <c r="BC32" s="536" t="s">
        <v>10</v>
      </c>
      <c r="BD32" s="598" t="s">
        <v>10</v>
      </c>
    </row>
    <row r="33" spans="1:56" ht="15.75" thickBot="1">
      <c r="B33" s="599" t="s">
        <v>10</v>
      </c>
      <c r="C33" s="554" t="s">
        <v>10</v>
      </c>
      <c r="D33" s="600" t="s">
        <v>12</v>
      </c>
      <c r="E33" s="601"/>
      <c r="F33" s="602" t="s">
        <v>4</v>
      </c>
      <c r="G33" s="602" t="s">
        <v>5</v>
      </c>
      <c r="H33" s="602" t="s">
        <v>6</v>
      </c>
      <c r="I33" s="602" t="s">
        <v>7</v>
      </c>
      <c r="J33" s="602" t="s">
        <v>9</v>
      </c>
      <c r="K33" s="602" t="s">
        <v>13</v>
      </c>
      <c r="L33" s="554"/>
      <c r="M33" s="603" t="s">
        <v>12</v>
      </c>
      <c r="N33" s="604" t="s">
        <v>46</v>
      </c>
      <c r="O33" s="554"/>
      <c r="P33" s="554" t="s">
        <v>3</v>
      </c>
      <c r="Q33" s="601"/>
      <c r="R33" s="554" t="s">
        <v>23</v>
      </c>
      <c r="S33" s="605" t="s">
        <v>16</v>
      </c>
      <c r="T33" s="554" t="s">
        <v>17</v>
      </c>
      <c r="U33" s="554" t="s">
        <v>45</v>
      </c>
      <c r="V33" s="554" t="s">
        <v>63</v>
      </c>
      <c r="W33" s="554" t="s">
        <v>21</v>
      </c>
      <c r="X33" s="601" t="s">
        <v>10</v>
      </c>
      <c r="Y33" s="827" t="s">
        <v>26</v>
      </c>
      <c r="Z33" s="828"/>
      <c r="AA33" s="828"/>
      <c r="AB33" s="829"/>
      <c r="AC33" s="603" t="s">
        <v>13</v>
      </c>
      <c r="AD33" s="697"/>
      <c r="AE33" s="830" t="s">
        <v>56</v>
      </c>
      <c r="AF33" s="829"/>
      <c r="AG33" s="829"/>
      <c r="AH33" s="549" t="s">
        <v>58</v>
      </c>
      <c r="AI33" s="601"/>
      <c r="AJ33" s="607" t="s">
        <v>33</v>
      </c>
      <c r="AK33" s="608" t="s">
        <v>27</v>
      </c>
      <c r="AL33" s="607" t="s">
        <v>35</v>
      </c>
      <c r="AM33" s="607" t="s">
        <v>36</v>
      </c>
      <c r="AN33" s="554" t="s">
        <v>40</v>
      </c>
      <c r="AO33" s="601"/>
      <c r="AP33" s="609"/>
      <c r="AQ33" s="601"/>
      <c r="AR33" s="605"/>
      <c r="AS33" s="609" t="s">
        <v>50</v>
      </c>
      <c r="AT33" s="601" t="s">
        <v>510</v>
      </c>
      <c r="AU33" s="605"/>
      <c r="AV33" s="601"/>
      <c r="AW33" s="554" t="s">
        <v>19</v>
      </c>
      <c r="AX33" s="554" t="s">
        <v>19</v>
      </c>
      <c r="AY33" s="554" t="s">
        <v>37</v>
      </c>
      <c r="AZ33" s="554" t="s">
        <v>38</v>
      </c>
      <c r="BA33" s="601"/>
      <c r="BB33" s="554" t="s">
        <v>19</v>
      </c>
      <c r="BC33" s="554" t="s">
        <v>37</v>
      </c>
      <c r="BD33" s="600" t="s">
        <v>38</v>
      </c>
    </row>
    <row r="34" spans="1:56" ht="15" customHeight="1" thickBot="1">
      <c r="B34" s="610"/>
      <c r="C34" s="577"/>
      <c r="D34" s="611" t="s">
        <v>10</v>
      </c>
      <c r="E34" s="612"/>
      <c r="F34" s="613"/>
      <c r="G34" s="613"/>
      <c r="H34" s="613"/>
      <c r="I34" s="613" t="s">
        <v>8</v>
      </c>
      <c r="J34" s="613"/>
      <c r="K34" s="613"/>
      <c r="L34" s="577"/>
      <c r="M34" s="614" t="s">
        <v>20</v>
      </c>
      <c r="N34" s="613" t="s">
        <v>11</v>
      </c>
      <c r="O34" s="577"/>
      <c r="P34" s="577" t="s">
        <v>10</v>
      </c>
      <c r="Q34" s="612"/>
      <c r="R34" s="577"/>
      <c r="S34" s="615"/>
      <c r="T34" s="577"/>
      <c r="U34" s="577"/>
      <c r="V34" s="577" t="s">
        <v>18</v>
      </c>
      <c r="W34" s="577" t="s">
        <v>22</v>
      </c>
      <c r="X34" s="612"/>
      <c r="Y34" s="616" t="s">
        <v>16</v>
      </c>
      <c r="Z34" s="616" t="s">
        <v>17</v>
      </c>
      <c r="AA34" s="566" t="s">
        <v>25</v>
      </c>
      <c r="AB34" s="617" t="s">
        <v>28</v>
      </c>
      <c r="AC34" s="615"/>
      <c r="AD34" s="612"/>
      <c r="AE34" s="618" t="s">
        <v>16</v>
      </c>
      <c r="AF34" s="619" t="s">
        <v>17</v>
      </c>
      <c r="AG34" s="620" t="s">
        <v>28</v>
      </c>
      <c r="AH34" s="621" t="s">
        <v>28</v>
      </c>
      <c r="AI34" s="612"/>
      <c r="AJ34" s="577" t="s">
        <v>34</v>
      </c>
      <c r="AK34" s="622" t="s">
        <v>34</v>
      </c>
      <c r="AL34" s="577" t="s">
        <v>34</v>
      </c>
      <c r="AM34" s="577" t="s">
        <v>34</v>
      </c>
      <c r="AN34" s="577" t="s">
        <v>34</v>
      </c>
      <c r="AO34" s="612"/>
      <c r="AP34" s="623" t="s">
        <v>70</v>
      </c>
      <c r="AQ34" s="624" t="s">
        <v>69</v>
      </c>
      <c r="AR34" s="616" t="s">
        <v>71</v>
      </c>
      <c r="AS34" s="625" t="s">
        <v>48</v>
      </c>
      <c r="AT34" s="624" t="s">
        <v>47</v>
      </c>
      <c r="AU34" s="616" t="s">
        <v>49</v>
      </c>
      <c r="AV34" s="612"/>
      <c r="AW34" s="577" t="s">
        <v>29</v>
      </c>
      <c r="AX34" s="577" t="s">
        <v>29</v>
      </c>
      <c r="AY34" s="577"/>
      <c r="AZ34" s="577"/>
      <c r="BA34" s="612"/>
      <c r="BB34" s="626">
        <v>1</v>
      </c>
      <c r="BC34" s="627">
        <v>0</v>
      </c>
      <c r="BD34" s="611" t="s">
        <v>41</v>
      </c>
    </row>
    <row r="35" spans="1:56" ht="15.75" thickBot="1"/>
    <row r="36" spans="1:56" ht="16.5" thickBot="1">
      <c r="A36" s="688"/>
      <c r="B36" s="17"/>
      <c r="C36" s="15"/>
      <c r="D36" s="19"/>
      <c r="E36" s="6"/>
      <c r="F36" s="363"/>
      <c r="G36" s="19"/>
      <c r="H36" s="19"/>
      <c r="I36" s="19"/>
      <c r="J36" s="19"/>
      <c r="K36" s="19"/>
      <c r="L36" s="6"/>
      <c r="M36" s="363"/>
      <c r="N36" s="19"/>
      <c r="O36" s="6"/>
      <c r="P36" s="376">
        <f>P14+P17+P20+P23+P26+P29</f>
        <v>16</v>
      </c>
      <c r="Q36" s="6"/>
      <c r="R36" s="375"/>
      <c r="S36" s="213"/>
      <c r="T36" s="213"/>
      <c r="U36" s="23"/>
      <c r="V36" s="223"/>
      <c r="W36" s="91"/>
      <c r="X36" s="6"/>
      <c r="Y36" s="379"/>
      <c r="Z36" s="380"/>
      <c r="AA36" s="380"/>
      <c r="AB36" s="380"/>
      <c r="AC36" s="381"/>
      <c r="AD36" s="197"/>
      <c r="AE36" s="379"/>
      <c r="AF36" s="380"/>
      <c r="AG36" s="380"/>
      <c r="AH36" s="380"/>
      <c r="AI36" s="5"/>
      <c r="AJ36" s="57">
        <f>AJ13+AJ16+AJ19+AJ22+AJ25+AJ28</f>
        <v>539.47</v>
      </c>
      <c r="AK36" s="57">
        <f>AK13+AK16+AK19+AK22+AK25+AK28</f>
        <v>54.8</v>
      </c>
      <c r="AL36" s="57">
        <f>AL13+AL16+AL19+AL22+AL25+AL28</f>
        <v>23.759999999999998</v>
      </c>
      <c r="AM36" s="57">
        <f>AM13+AM16+AM19+AM22+AM25+AM28</f>
        <v>50</v>
      </c>
      <c r="AN36" s="57">
        <f>AN13+AN16+AN19+AN22+AN25+AN28</f>
        <v>104.8</v>
      </c>
      <c r="AO36" s="338"/>
      <c r="AP36" s="11"/>
      <c r="AQ36" s="11"/>
      <c r="AR36" s="387"/>
      <c r="AS36" s="388"/>
      <c r="AT36" s="172"/>
      <c r="AU36" s="172"/>
      <c r="AV36" s="5"/>
      <c r="AW36" s="57"/>
      <c r="AX36" s="19"/>
      <c r="AY36" s="91"/>
      <c r="AZ36" s="19"/>
      <c r="BA36" s="6"/>
      <c r="BB36" s="363"/>
      <c r="BC36" s="19"/>
      <c r="BD36" s="19"/>
    </row>
    <row r="37" spans="1:56" ht="15.75">
      <c r="B37" s="374"/>
      <c r="C37" s="2"/>
      <c r="D37" s="2"/>
      <c r="E37" s="6"/>
      <c r="F37" s="375"/>
      <c r="G37" s="2"/>
      <c r="H37" s="2"/>
      <c r="I37" s="2"/>
      <c r="J37" s="2"/>
      <c r="K37" s="2"/>
      <c r="L37" s="6"/>
      <c r="M37" s="375"/>
      <c r="N37" s="2"/>
      <c r="O37" s="6"/>
      <c r="P37" s="520"/>
      <c r="Q37" s="6"/>
      <c r="R37" s="375"/>
      <c r="S37" s="213"/>
      <c r="T37" s="213"/>
      <c r="U37" s="23"/>
      <c r="V37" s="223"/>
      <c r="W37" s="517"/>
      <c r="X37" s="289"/>
      <c r="Y37" s="382"/>
      <c r="Z37" s="383"/>
      <c r="AA37" s="383"/>
      <c r="AB37" s="383"/>
      <c r="AC37" s="384"/>
      <c r="AD37" s="122"/>
      <c r="AE37" s="382"/>
      <c r="AF37" s="383"/>
      <c r="AG37" s="383"/>
      <c r="AH37" s="383"/>
      <c r="AI37" s="20"/>
      <c r="AJ37" s="436"/>
      <c r="AK37" s="386"/>
      <c r="AL37" s="378"/>
      <c r="AM37" s="378"/>
      <c r="AN37" s="378"/>
      <c r="AO37" s="289"/>
      <c r="AP37" s="347"/>
      <c r="AQ37" s="347"/>
      <c r="AR37" s="373"/>
      <c r="AS37" s="389"/>
      <c r="AT37" s="386"/>
      <c r="AU37" s="386"/>
      <c r="AV37" s="20"/>
      <c r="AW37" s="518"/>
      <c r="AX37" s="378"/>
      <c r="AY37" s="378"/>
      <c r="AZ37" s="378"/>
      <c r="BA37" s="289"/>
      <c r="BB37" s="375"/>
      <c r="BC37" s="2"/>
      <c r="BD37" s="2"/>
    </row>
  </sheetData>
  <mergeCells count="22">
    <mergeCell ref="B2:H5"/>
    <mergeCell ref="I2:AN5"/>
    <mergeCell ref="AS2:AZ5"/>
    <mergeCell ref="BB8:BD8"/>
    <mergeCell ref="AP10:AR10"/>
    <mergeCell ref="AS10:AU10"/>
    <mergeCell ref="Y11:AB11"/>
    <mergeCell ref="AE11:AG11"/>
    <mergeCell ref="F10:K10"/>
    <mergeCell ref="M10:N10"/>
    <mergeCell ref="S10:U10"/>
    <mergeCell ref="Y10:AB10"/>
    <mergeCell ref="AE10:AG10"/>
    <mergeCell ref="AP32:AR32"/>
    <mergeCell ref="AS32:AU32"/>
    <mergeCell ref="Y33:AB33"/>
    <mergeCell ref="AE33:AG33"/>
    <mergeCell ref="F32:K32"/>
    <mergeCell ref="M32:N32"/>
    <mergeCell ref="S32:U32"/>
    <mergeCell ref="Y32:AB32"/>
    <mergeCell ref="AE32:AG32"/>
  </mergeCells>
  <conditionalFormatting sqref="BB13:BD14 BB7:BD7">
    <cfRule type="containsText" dxfId="61" priority="33" operator="containsText" text="Si">
      <formula>NOT(ISERROR(SEARCH("Si",BB7)))</formula>
    </cfRule>
    <cfRule type="containsText" dxfId="60" priority="34" operator="containsText" text="No">
      <formula>NOT(ISERROR(SEARCH("No",BB7)))</formula>
    </cfRule>
  </conditionalFormatting>
  <conditionalFormatting sqref="BB16:BD17">
    <cfRule type="containsText" dxfId="59" priority="11" operator="containsText" text="Si">
      <formula>NOT(ISERROR(SEARCH("Si",BB16)))</formula>
    </cfRule>
    <cfRule type="containsText" dxfId="58" priority="12" operator="containsText" text="No">
      <formula>NOT(ISERROR(SEARCH("No",BB16)))</formula>
    </cfRule>
  </conditionalFormatting>
  <conditionalFormatting sqref="BB19:BD20">
    <cfRule type="containsText" dxfId="57" priority="9" operator="containsText" text="Si">
      <formula>NOT(ISERROR(SEARCH("Si",BB19)))</formula>
    </cfRule>
    <cfRule type="containsText" dxfId="56" priority="10" operator="containsText" text="No">
      <formula>NOT(ISERROR(SEARCH("No",BB19)))</formula>
    </cfRule>
  </conditionalFormatting>
  <conditionalFormatting sqref="BB22:BD23">
    <cfRule type="containsText" dxfId="55" priority="7" operator="containsText" text="Si">
      <formula>NOT(ISERROR(SEARCH("Si",BB22)))</formula>
    </cfRule>
    <cfRule type="containsText" dxfId="54" priority="8" operator="containsText" text="No">
      <formula>NOT(ISERROR(SEARCH("No",BB22)))</formula>
    </cfRule>
  </conditionalFormatting>
  <conditionalFormatting sqref="BB25:BD26">
    <cfRule type="containsText" dxfId="53" priority="5" operator="containsText" text="Si">
      <formula>NOT(ISERROR(SEARCH("Si",BB25)))</formula>
    </cfRule>
    <cfRule type="containsText" dxfId="52" priority="6" operator="containsText" text="No">
      <formula>NOT(ISERROR(SEARCH("No",BB25)))</formula>
    </cfRule>
  </conditionalFormatting>
  <conditionalFormatting sqref="BB28:BD29">
    <cfRule type="containsText" dxfId="51" priority="3" operator="containsText" text="Si">
      <formula>NOT(ISERROR(SEARCH("Si",BB28)))</formula>
    </cfRule>
    <cfRule type="containsText" dxfId="50" priority="4" operator="containsText" text="No">
      <formula>NOT(ISERROR(SEARCH("No",BB28)))</formula>
    </cfRule>
  </conditionalFormatting>
  <conditionalFormatting sqref="BB36:BD37">
    <cfRule type="containsText" dxfId="49" priority="1" operator="containsText" text="Si">
      <formula>NOT(ISERROR(SEARCH("Si",BB36)))</formula>
    </cfRule>
    <cfRule type="containsText" dxfId="48" priority="2" operator="containsText" text="No">
      <formula>NOT(ISERROR(SEARCH("No",BB36)))</formula>
    </cfRule>
  </conditionalFormatting>
  <pageMargins left="0.51181102362204722" right="0.15748031496062992" top="0.74803149606299213" bottom="0.43307086614173229" header="0.31496062992125984" footer="0.31496062992125984"/>
  <pageSetup paperSize="9" scale="55" orientation="landscape" horizontalDpi="200" verticalDpi="200" r:id="rId1"/>
  <legacyDrawing r:id="rId2"/>
  <oleObjects>
    <oleObject progId="PBrush" shapeId="45057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"/>
  <dimension ref="A1:BD301"/>
  <sheetViews>
    <sheetView topLeftCell="S1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3.710937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" customWidth="1"/>
    <col min="17" max="17" width="0.5703125" customWidth="1"/>
    <col min="18" max="18" width="5.85546875" customWidth="1"/>
    <col min="19" max="20" width="4.5703125" customWidth="1"/>
    <col min="21" max="22" width="5.42578125" customWidth="1"/>
    <col min="23" max="23" width="6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" bestFit="1" customWidth="1"/>
    <col min="30" max="30" width="0.5703125" customWidth="1"/>
    <col min="31" max="32" width="3.85546875" customWidth="1"/>
    <col min="33" max="34" width="4.5703125" customWidth="1"/>
    <col min="35" max="35" width="0.85546875" customWidth="1"/>
    <col min="36" max="36" width="7" customWidth="1"/>
    <col min="37" max="37" width="5.42578125" style="83" customWidth="1"/>
    <col min="38" max="38" width="4.85546875" customWidth="1"/>
    <col min="39" max="39" width="4.28515625" customWidth="1"/>
    <col min="40" max="40" width="5.42578125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7.7109375" bestFit="1" customWidth="1"/>
    <col min="46" max="46" width="6.5703125" bestFit="1" customWidth="1"/>
    <col min="47" max="47" width="7.28515625" bestFit="1" customWidth="1"/>
    <col min="48" max="48" width="1" customWidth="1"/>
    <col min="49" max="51" width="4.7109375" customWidth="1"/>
    <col min="52" max="52" width="5.42578125" customWidth="1"/>
    <col min="53" max="53" width="0.85546875" customWidth="1"/>
    <col min="54" max="54" width="4.7109375" customWidth="1"/>
    <col min="55" max="55" width="4.28515625" customWidth="1"/>
    <col min="56" max="56" width="5.140625" customWidth="1"/>
    <col min="57" max="57" width="1.42578125" customWidth="1"/>
    <col min="58" max="59" width="4.7109375" customWidth="1"/>
  </cols>
  <sheetData>
    <row r="1" spans="2:56" ht="11.25" customHeight="1"/>
    <row r="2" spans="2:56" ht="21">
      <c r="I2" s="727" t="s">
        <v>53</v>
      </c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H2" s="727"/>
      <c r="AI2" s="727"/>
      <c r="AJ2" s="727"/>
      <c r="AK2" s="727"/>
      <c r="AL2" s="727"/>
    </row>
    <row r="5" spans="2:56" ht="15.75">
      <c r="B5" s="78" t="s">
        <v>60</v>
      </c>
      <c r="C5" s="78"/>
      <c r="D5" s="78"/>
    </row>
    <row r="6" spans="2:56" ht="15.75" thickBot="1">
      <c r="AW6" s="75" t="s">
        <v>30</v>
      </c>
      <c r="AX6" s="71" t="s">
        <v>31</v>
      </c>
      <c r="BB6" s="764" t="s">
        <v>61</v>
      </c>
      <c r="BC6" s="765"/>
      <c r="BD6" s="766"/>
    </row>
    <row r="7" spans="2:56">
      <c r="B7" s="57" t="s">
        <v>42</v>
      </c>
      <c r="C7" s="58" t="s">
        <v>2</v>
      </c>
      <c r="D7" s="59" t="s">
        <v>2</v>
      </c>
      <c r="E7" s="136"/>
      <c r="F7" s="718" t="s">
        <v>14</v>
      </c>
      <c r="G7" s="719"/>
      <c r="H7" s="719"/>
      <c r="I7" s="719"/>
      <c r="J7" s="719"/>
      <c r="K7" s="720"/>
      <c r="L7" s="19"/>
      <c r="M7" s="721" t="s">
        <v>43</v>
      </c>
      <c r="N7" s="722"/>
      <c r="O7" s="19"/>
      <c r="P7" s="91" t="s">
        <v>12</v>
      </c>
      <c r="Q7" s="136"/>
      <c r="R7" s="91" t="s">
        <v>24</v>
      </c>
      <c r="S7" s="718" t="s">
        <v>44</v>
      </c>
      <c r="T7" s="719"/>
      <c r="U7" s="720"/>
      <c r="V7" s="91" t="s">
        <v>39</v>
      </c>
      <c r="W7" s="137" t="s">
        <v>19</v>
      </c>
      <c r="X7" s="136" t="s">
        <v>10</v>
      </c>
      <c r="Y7" s="723" t="s">
        <v>15</v>
      </c>
      <c r="Z7" s="724"/>
      <c r="AA7" s="724"/>
      <c r="AB7" s="724"/>
      <c r="AC7" s="138" t="s">
        <v>19</v>
      </c>
      <c r="AD7" s="139"/>
      <c r="AE7" s="725" t="s">
        <v>55</v>
      </c>
      <c r="AF7" s="726"/>
      <c r="AG7" s="726"/>
      <c r="AH7" s="140" t="s">
        <v>57</v>
      </c>
      <c r="AI7" s="136"/>
      <c r="AJ7" s="141" t="s">
        <v>51</v>
      </c>
      <c r="AK7" s="142"/>
      <c r="AL7" s="143"/>
      <c r="AM7" s="144"/>
      <c r="AN7" s="91" t="s">
        <v>13</v>
      </c>
      <c r="AO7" s="136"/>
      <c r="AP7" s="743" t="s">
        <v>68</v>
      </c>
      <c r="AQ7" s="744"/>
      <c r="AR7" s="745"/>
      <c r="AS7" s="743" t="s">
        <v>52</v>
      </c>
      <c r="AT7" s="744"/>
      <c r="AU7" s="745"/>
      <c r="AV7" s="136"/>
      <c r="AW7" s="145" t="s">
        <v>32</v>
      </c>
      <c r="AX7" s="137" t="s">
        <v>32</v>
      </c>
      <c r="AY7" s="91" t="s">
        <v>29</v>
      </c>
      <c r="AZ7" s="91" t="s">
        <v>29</v>
      </c>
      <c r="BA7" s="136"/>
      <c r="BB7" s="19" t="s">
        <v>32</v>
      </c>
      <c r="BC7" s="19" t="s">
        <v>10</v>
      </c>
      <c r="BD7" s="146" t="s">
        <v>10</v>
      </c>
    </row>
    <row r="8" spans="2:56" ht="15.75" thickBot="1">
      <c r="B8" s="60" t="s">
        <v>10</v>
      </c>
      <c r="C8" s="49" t="s">
        <v>10</v>
      </c>
      <c r="D8" s="61" t="s">
        <v>12</v>
      </c>
      <c r="E8" s="5"/>
      <c r="F8" s="65" t="s">
        <v>4</v>
      </c>
      <c r="G8" s="65" t="s">
        <v>5</v>
      </c>
      <c r="H8" s="65" t="s">
        <v>6</v>
      </c>
      <c r="I8" s="65" t="s">
        <v>7</v>
      </c>
      <c r="J8" s="65" t="s">
        <v>9</v>
      </c>
      <c r="K8" s="65" t="s">
        <v>13</v>
      </c>
      <c r="L8" s="4"/>
      <c r="M8" s="67" t="s">
        <v>12</v>
      </c>
      <c r="N8" s="68" t="s">
        <v>46</v>
      </c>
      <c r="O8" s="3"/>
      <c r="P8" s="49" t="s">
        <v>3</v>
      </c>
      <c r="Q8" s="5"/>
      <c r="R8" s="49" t="s">
        <v>23</v>
      </c>
      <c r="S8" s="53" t="s">
        <v>16</v>
      </c>
      <c r="T8" s="49" t="s">
        <v>17</v>
      </c>
      <c r="U8" s="49" t="s">
        <v>45</v>
      </c>
      <c r="V8" s="49" t="s">
        <v>63</v>
      </c>
      <c r="W8" s="72" t="s">
        <v>21</v>
      </c>
      <c r="X8" s="5" t="s">
        <v>10</v>
      </c>
      <c r="Y8" s="713" t="s">
        <v>26</v>
      </c>
      <c r="Z8" s="714"/>
      <c r="AA8" s="714"/>
      <c r="AB8" s="715"/>
      <c r="AC8" s="39" t="s">
        <v>13</v>
      </c>
      <c r="AD8" s="8"/>
      <c r="AE8" s="716" t="s">
        <v>56</v>
      </c>
      <c r="AF8" s="717"/>
      <c r="AG8" s="717"/>
      <c r="AH8" s="82" t="s">
        <v>58</v>
      </c>
      <c r="AI8" s="5"/>
      <c r="AJ8" s="48" t="s">
        <v>33</v>
      </c>
      <c r="AK8" s="85" t="s">
        <v>27</v>
      </c>
      <c r="AL8" s="48" t="s">
        <v>35</v>
      </c>
      <c r="AM8" s="48" t="s">
        <v>36</v>
      </c>
      <c r="AN8" s="49" t="s">
        <v>40</v>
      </c>
      <c r="AO8" s="20"/>
      <c r="AP8" s="51"/>
      <c r="AQ8" s="52"/>
      <c r="AR8" s="53"/>
      <c r="AS8" s="51" t="s">
        <v>50</v>
      </c>
      <c r="AT8" s="52"/>
      <c r="AU8" s="53" t="s">
        <v>79</v>
      </c>
      <c r="AV8" s="5"/>
      <c r="AW8" s="76" t="s">
        <v>19</v>
      </c>
      <c r="AX8" s="72" t="s">
        <v>19</v>
      </c>
      <c r="AY8" s="49" t="s">
        <v>37</v>
      </c>
      <c r="AZ8" s="49" t="s">
        <v>38</v>
      </c>
      <c r="BA8" s="5"/>
      <c r="BB8" s="4" t="s">
        <v>19</v>
      </c>
      <c r="BC8" s="4" t="s">
        <v>37</v>
      </c>
      <c r="BD8" s="147" t="s">
        <v>38</v>
      </c>
    </row>
    <row r="9" spans="2:56" ht="15.75" thickBot="1">
      <c r="B9" s="62"/>
      <c r="C9" s="63"/>
      <c r="D9" s="64" t="s">
        <v>10</v>
      </c>
      <c r="E9" s="111"/>
      <c r="F9" s="148"/>
      <c r="G9" s="148"/>
      <c r="H9" s="148"/>
      <c r="I9" s="148" t="s">
        <v>8</v>
      </c>
      <c r="J9" s="148"/>
      <c r="K9" s="148"/>
      <c r="L9" s="16"/>
      <c r="M9" s="104" t="s">
        <v>20</v>
      </c>
      <c r="N9" s="148" t="s">
        <v>11</v>
      </c>
      <c r="O9" s="16"/>
      <c r="P9" s="63" t="s">
        <v>10</v>
      </c>
      <c r="Q9" s="111"/>
      <c r="R9" s="63"/>
      <c r="S9" s="149"/>
      <c r="T9" s="63"/>
      <c r="U9" s="63"/>
      <c r="V9" s="63" t="s">
        <v>18</v>
      </c>
      <c r="W9" s="150" t="s">
        <v>22</v>
      </c>
      <c r="X9" s="111"/>
      <c r="Y9" s="151" t="s">
        <v>16</v>
      </c>
      <c r="Z9" s="151" t="s">
        <v>17</v>
      </c>
      <c r="AA9" s="152" t="s">
        <v>25</v>
      </c>
      <c r="AB9" s="79" t="s">
        <v>28</v>
      </c>
      <c r="AC9" s="153"/>
      <c r="AD9" s="111"/>
      <c r="AE9" s="154" t="s">
        <v>16</v>
      </c>
      <c r="AF9" s="155" t="s">
        <v>17</v>
      </c>
      <c r="AG9" s="80" t="s">
        <v>28</v>
      </c>
      <c r="AH9" s="81" t="s">
        <v>28</v>
      </c>
      <c r="AI9" s="156"/>
      <c r="AJ9" s="63" t="s">
        <v>34</v>
      </c>
      <c r="AK9" s="157" t="s">
        <v>34</v>
      </c>
      <c r="AL9" s="63" t="s">
        <v>34</v>
      </c>
      <c r="AM9" s="63" t="s">
        <v>34</v>
      </c>
      <c r="AN9" s="63" t="s">
        <v>34</v>
      </c>
      <c r="AO9" s="111"/>
      <c r="AP9" s="158" t="s">
        <v>70</v>
      </c>
      <c r="AQ9" s="159" t="s">
        <v>69</v>
      </c>
      <c r="AR9" s="160" t="s">
        <v>71</v>
      </c>
      <c r="AS9" s="161" t="s">
        <v>48</v>
      </c>
      <c r="AT9" s="159" t="s">
        <v>47</v>
      </c>
      <c r="AU9" s="160" t="s">
        <v>49</v>
      </c>
      <c r="AV9" s="111"/>
      <c r="AW9" s="162" t="s">
        <v>29</v>
      </c>
      <c r="AX9" s="150" t="s">
        <v>29</v>
      </c>
      <c r="AY9" s="63"/>
      <c r="AZ9" s="63"/>
      <c r="BA9" s="111"/>
      <c r="BB9" s="163">
        <v>1</v>
      </c>
      <c r="BC9" s="164">
        <v>0</v>
      </c>
      <c r="BD9" s="115" t="s">
        <v>41</v>
      </c>
    </row>
    <row r="10" spans="2:56" ht="15.75">
      <c r="B10" s="17">
        <v>41061</v>
      </c>
      <c r="C10" s="15" t="s">
        <v>0</v>
      </c>
      <c r="D10" s="19">
        <v>7.5</v>
      </c>
      <c r="E10" s="4"/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f>SUM(F10:J10)</f>
        <v>0</v>
      </c>
      <c r="L10" s="4"/>
      <c r="M10" s="11">
        <v>0</v>
      </c>
      <c r="N10" s="11">
        <v>0</v>
      </c>
      <c r="O10" s="4"/>
      <c r="P10" s="21">
        <f>D10-(M10+N10)</f>
        <v>7.5</v>
      </c>
      <c r="Q10" s="4"/>
      <c r="R10" s="11" t="s">
        <v>54</v>
      </c>
      <c r="S10" s="23">
        <v>0.122</v>
      </c>
      <c r="T10" s="23">
        <v>0.121</v>
      </c>
      <c r="U10" s="23">
        <f>S10+T10</f>
        <v>0.24299999999999999</v>
      </c>
      <c r="V10" s="11">
        <v>70</v>
      </c>
      <c r="W10" s="24">
        <f>P10*V10</f>
        <v>525</v>
      </c>
      <c r="X10" s="4"/>
      <c r="Y10" s="22">
        <v>490</v>
      </c>
      <c r="Z10" s="22">
        <v>490</v>
      </c>
      <c r="AA10" s="25">
        <v>0</v>
      </c>
      <c r="AB10" s="27">
        <v>0</v>
      </c>
      <c r="AC10" s="176">
        <v>490</v>
      </c>
      <c r="AD10" s="34"/>
      <c r="AE10" s="31">
        <v>4</v>
      </c>
      <c r="AF10" s="29">
        <v>4</v>
      </c>
      <c r="AG10" s="27">
        <v>0</v>
      </c>
      <c r="AH10" s="27">
        <v>4</v>
      </c>
      <c r="AI10" s="7"/>
      <c r="AJ10" s="24">
        <f>AC10*U10</f>
        <v>119.07</v>
      </c>
      <c r="AK10" s="87">
        <v>1.46</v>
      </c>
      <c r="AL10" s="11">
        <v>7.35</v>
      </c>
      <c r="AM10" s="11">
        <v>0</v>
      </c>
      <c r="AN10" s="24">
        <f>AK10+AM10</f>
        <v>1.46</v>
      </c>
      <c r="AO10" s="6"/>
      <c r="AP10" s="11">
        <v>0</v>
      </c>
      <c r="AQ10" s="11">
        <v>0</v>
      </c>
      <c r="AR10" s="11">
        <f>100- ((AP10+AQ10)/(AC10*2))*100</f>
        <v>100</v>
      </c>
      <c r="AS10" s="90">
        <v>398.35</v>
      </c>
      <c r="AT10" s="90">
        <f>AJ10+AK10+AL10+AM10</f>
        <v>127.87999999999998</v>
      </c>
      <c r="AU10" s="90">
        <f>AS10-AT10</f>
        <v>270.47000000000003</v>
      </c>
      <c r="AV10" s="7"/>
      <c r="AW10" s="24">
        <f>(AC10/W10)*100</f>
        <v>93.333333333333329</v>
      </c>
      <c r="AX10" s="11" t="s">
        <v>59</v>
      </c>
      <c r="AY10" s="24">
        <f>(AK10/(AJ10+AK10))*100</f>
        <v>1.2113166846428276</v>
      </c>
      <c r="AZ10" s="11">
        <f>(AN10/AJ10)*100</f>
        <v>1.2261694801377341</v>
      </c>
      <c r="BA10" s="4"/>
      <c r="BB10" s="11" t="s">
        <v>76</v>
      </c>
      <c r="BC10" s="11" t="s">
        <v>62</v>
      </c>
      <c r="BD10" s="11" t="s">
        <v>75</v>
      </c>
    </row>
    <row r="11" spans="2:56" ht="16.5" thickBot="1">
      <c r="B11" s="18"/>
      <c r="C11" s="16"/>
      <c r="D11" s="16"/>
      <c r="E11" s="4"/>
      <c r="F11" s="12"/>
      <c r="G11" s="12"/>
      <c r="H11" s="12"/>
      <c r="I11" s="12"/>
      <c r="J11" s="12"/>
      <c r="K11" s="12"/>
      <c r="L11" s="4"/>
      <c r="M11" s="12"/>
      <c r="N11" s="12"/>
      <c r="O11" s="4"/>
      <c r="P11" s="13"/>
      <c r="Q11" s="4"/>
      <c r="R11" s="12"/>
      <c r="S11" s="12"/>
      <c r="T11" s="12"/>
      <c r="U11" s="12"/>
      <c r="V11" s="12"/>
      <c r="W11" s="12"/>
      <c r="X11" s="4"/>
      <c r="Y11" s="12"/>
      <c r="Z11" s="12"/>
      <c r="AA11" s="26"/>
      <c r="AB11" s="28"/>
      <c r="AC11" s="177"/>
      <c r="AD11" s="33"/>
      <c r="AE11" s="32"/>
      <c r="AF11" s="30"/>
      <c r="AG11" s="28"/>
      <c r="AH11" s="35"/>
      <c r="AI11" s="7"/>
      <c r="AJ11" s="12"/>
      <c r="AK11" s="88"/>
      <c r="AL11" s="12"/>
      <c r="AM11" s="12"/>
      <c r="AN11" s="12"/>
      <c r="AO11" s="6"/>
      <c r="AP11" s="12"/>
      <c r="AQ11" s="12"/>
      <c r="AR11" s="12"/>
      <c r="AS11" s="12"/>
      <c r="AT11" s="12"/>
      <c r="AU11" s="12"/>
      <c r="AV11" s="7"/>
      <c r="AW11" s="12"/>
      <c r="AX11" s="12" t="s">
        <v>10</v>
      </c>
      <c r="AY11" s="12"/>
      <c r="AZ11" s="12"/>
      <c r="BA11" s="4"/>
      <c r="BB11" s="12"/>
      <c r="BC11" s="12"/>
      <c r="BD11" s="14"/>
    </row>
    <row r="12" spans="2:56" ht="15.75" thickBot="1"/>
    <row r="13" spans="2:56" ht="15.75">
      <c r="B13" s="17">
        <v>41061</v>
      </c>
      <c r="C13" s="15" t="s">
        <v>1</v>
      </c>
      <c r="D13" s="19">
        <v>7.5</v>
      </c>
      <c r="E13" s="4"/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f>SUM(F13:J13)</f>
        <v>0</v>
      </c>
      <c r="L13" s="4"/>
      <c r="M13" s="11">
        <v>2.5</v>
      </c>
      <c r="N13" s="11">
        <v>0</v>
      </c>
      <c r="O13" s="4"/>
      <c r="P13" s="21">
        <f>D13-(M13+N13)</f>
        <v>5</v>
      </c>
      <c r="Q13" s="4"/>
      <c r="R13" s="11" t="s">
        <v>54</v>
      </c>
      <c r="S13" s="23">
        <v>0.122</v>
      </c>
      <c r="T13" s="23">
        <v>0.121</v>
      </c>
      <c r="U13" s="23">
        <f>S13+T13</f>
        <v>0.24299999999999999</v>
      </c>
      <c r="V13" s="11">
        <v>70</v>
      </c>
      <c r="W13" s="24">
        <f>P13*V13</f>
        <v>350</v>
      </c>
      <c r="X13" s="4"/>
      <c r="Y13" s="22">
        <v>332</v>
      </c>
      <c r="Z13" s="22">
        <v>332</v>
      </c>
      <c r="AA13" s="25">
        <v>0</v>
      </c>
      <c r="AB13" s="27">
        <v>0</v>
      </c>
      <c r="AC13" s="176">
        <v>332</v>
      </c>
      <c r="AD13" s="34"/>
      <c r="AE13" s="31">
        <v>0</v>
      </c>
      <c r="AF13" s="29">
        <v>0</v>
      </c>
      <c r="AG13" s="27">
        <v>0</v>
      </c>
      <c r="AH13" s="27">
        <v>0</v>
      </c>
      <c r="AI13" s="7"/>
      <c r="AJ13" s="24">
        <f>AC13*U13</f>
        <v>80.676000000000002</v>
      </c>
      <c r="AK13" s="87">
        <v>1.32</v>
      </c>
      <c r="AL13" s="11">
        <v>3.86</v>
      </c>
      <c r="AM13" s="11">
        <v>0</v>
      </c>
      <c r="AN13" s="24">
        <f>AK13+AM13</f>
        <v>1.32</v>
      </c>
      <c r="AO13" s="6"/>
      <c r="AP13" s="11">
        <v>0</v>
      </c>
      <c r="AQ13" s="11">
        <v>0</v>
      </c>
      <c r="AR13" s="11">
        <f>100- ((AP13+AQ13)/(AC13*2))*100</f>
        <v>100</v>
      </c>
      <c r="AS13" s="90">
        <f>AU10</f>
        <v>270.47000000000003</v>
      </c>
      <c r="AT13" s="90">
        <f>AJ13+AK13+AL13+AM13</f>
        <v>85.855999999999995</v>
      </c>
      <c r="AU13" s="90">
        <f>AS13-AT13</f>
        <v>184.61400000000003</v>
      </c>
      <c r="AV13" s="7"/>
      <c r="AW13" s="24">
        <f>(AC13/W13)*100</f>
        <v>94.857142857142861</v>
      </c>
      <c r="AX13" s="11" t="s">
        <v>59</v>
      </c>
      <c r="AY13" s="24">
        <f>(AK13/(AJ13+AK13))*100</f>
        <v>1.609834626079321</v>
      </c>
      <c r="AZ13" s="11">
        <f>(AN13/AJ13)*100</f>
        <v>1.6361743269373792</v>
      </c>
      <c r="BA13" s="4"/>
      <c r="BB13" s="11" t="s">
        <v>76</v>
      </c>
      <c r="BC13" s="11" t="s">
        <v>62</v>
      </c>
      <c r="BD13" s="11" t="s">
        <v>75</v>
      </c>
    </row>
    <row r="14" spans="2:56" ht="16.5" thickBot="1">
      <c r="B14" s="18"/>
      <c r="C14" s="16"/>
      <c r="D14" s="16"/>
      <c r="E14" s="4"/>
      <c r="F14" s="12"/>
      <c r="G14" s="12"/>
      <c r="H14" s="12"/>
      <c r="I14" s="12"/>
      <c r="J14" s="12"/>
      <c r="K14" s="12"/>
      <c r="L14" s="4"/>
      <c r="M14" s="12"/>
      <c r="N14" s="12"/>
      <c r="O14" s="4"/>
      <c r="P14" s="13"/>
      <c r="Q14" s="4"/>
      <c r="R14" s="12"/>
      <c r="S14" s="12"/>
      <c r="T14" s="12"/>
      <c r="U14" s="12"/>
      <c r="V14" s="12"/>
      <c r="W14" s="12"/>
      <c r="X14" s="4"/>
      <c r="Y14" s="12"/>
      <c r="Z14" s="12"/>
      <c r="AA14" s="26"/>
      <c r="AB14" s="28"/>
      <c r="AC14" s="177"/>
      <c r="AD14" s="33"/>
      <c r="AE14" s="32"/>
      <c r="AF14" s="30"/>
      <c r="AG14" s="28"/>
      <c r="AH14" s="35"/>
      <c r="AI14" s="7"/>
      <c r="AJ14" s="12"/>
      <c r="AK14" s="88"/>
      <c r="AL14" s="12"/>
      <c r="AM14" s="12"/>
      <c r="AN14" s="12"/>
      <c r="AO14" s="6"/>
      <c r="AP14" s="12"/>
      <c r="AQ14" s="12"/>
      <c r="AR14" s="12"/>
      <c r="AS14" s="12"/>
      <c r="AT14" s="12"/>
      <c r="AU14" s="12"/>
      <c r="AV14" s="7"/>
      <c r="AW14" s="12"/>
      <c r="AX14" s="12" t="s">
        <v>10</v>
      </c>
      <c r="AY14" s="12"/>
      <c r="AZ14" s="12"/>
      <c r="BA14" s="4"/>
      <c r="BB14" s="12"/>
      <c r="BC14" s="12"/>
      <c r="BD14" s="14"/>
    </row>
    <row r="15" spans="2:56" ht="15.75" thickBot="1"/>
    <row r="16" spans="2:56" ht="15.75">
      <c r="B16" s="17">
        <v>41061</v>
      </c>
      <c r="C16" s="15" t="s">
        <v>65</v>
      </c>
      <c r="D16" s="19">
        <v>8</v>
      </c>
      <c r="E16" s="4"/>
      <c r="F16" s="11">
        <v>0</v>
      </c>
      <c r="G16" s="11">
        <v>0</v>
      </c>
      <c r="H16" s="11">
        <v>0</v>
      </c>
      <c r="I16" s="11">
        <v>0.33</v>
      </c>
      <c r="J16" s="11">
        <v>0</v>
      </c>
      <c r="K16" s="11">
        <f>SUM(F16:J16)</f>
        <v>0.33</v>
      </c>
      <c r="L16" s="4"/>
      <c r="M16" s="11">
        <v>0</v>
      </c>
      <c r="N16" s="11">
        <v>0</v>
      </c>
      <c r="O16" s="4"/>
      <c r="P16" s="21">
        <f>D16-(M16+N16)</f>
        <v>8</v>
      </c>
      <c r="Q16" s="4"/>
      <c r="R16" s="11" t="s">
        <v>54</v>
      </c>
      <c r="S16" s="23">
        <v>0.122</v>
      </c>
      <c r="T16" s="23">
        <v>0.121</v>
      </c>
      <c r="U16" s="23">
        <f>S16+T16</f>
        <v>0.24299999999999999</v>
      </c>
      <c r="V16" s="11">
        <v>70</v>
      </c>
      <c r="W16" s="24">
        <f>P16*V16</f>
        <v>560</v>
      </c>
      <c r="X16" s="4"/>
      <c r="Y16" s="22">
        <v>510</v>
      </c>
      <c r="Z16" s="22">
        <v>510</v>
      </c>
      <c r="AA16" s="25">
        <v>0</v>
      </c>
      <c r="AB16" s="27">
        <v>0</v>
      </c>
      <c r="AC16" s="176">
        <v>510</v>
      </c>
      <c r="AD16" s="34"/>
      <c r="AE16" s="31">
        <v>16</v>
      </c>
      <c r="AF16" s="29">
        <v>16</v>
      </c>
      <c r="AG16" s="27">
        <v>0</v>
      </c>
      <c r="AH16" s="27">
        <v>32</v>
      </c>
      <c r="AI16" s="7"/>
      <c r="AJ16" s="24">
        <f>AC16*U16</f>
        <v>123.92999999999999</v>
      </c>
      <c r="AK16" s="87">
        <v>3.08</v>
      </c>
      <c r="AL16" s="11">
        <v>5.6</v>
      </c>
      <c r="AM16" s="11">
        <v>0</v>
      </c>
      <c r="AN16" s="24">
        <f>AK16+AM16</f>
        <v>3.08</v>
      </c>
      <c r="AO16" s="6"/>
      <c r="AP16" s="11">
        <v>0</v>
      </c>
      <c r="AQ16" s="11">
        <v>0</v>
      </c>
      <c r="AR16" s="11">
        <f>100- ((AP16+AQ16)/(AC16*2))*100</f>
        <v>100</v>
      </c>
      <c r="AS16" s="90">
        <f>AU13</f>
        <v>184.61400000000003</v>
      </c>
      <c r="AT16" s="90">
        <f>AJ16+AK16+AL16+AM16</f>
        <v>132.60999999999999</v>
      </c>
      <c r="AU16" s="90">
        <f>AS16-AT16</f>
        <v>52.004000000000048</v>
      </c>
      <c r="AV16" s="7"/>
      <c r="AW16" s="24">
        <f>(AC16/W16)*100</f>
        <v>91.071428571428569</v>
      </c>
      <c r="AX16" s="11" t="s">
        <v>59</v>
      </c>
      <c r="AY16" s="24">
        <f>(AK16/(AJ16+AK16))*100</f>
        <v>2.4250059050468469</v>
      </c>
      <c r="AZ16" s="11">
        <f>(AN16/AJ16)*100</f>
        <v>2.4852739449689345</v>
      </c>
      <c r="BA16" s="4"/>
      <c r="BB16" s="11" t="s">
        <v>84</v>
      </c>
      <c r="BC16" s="11" t="s">
        <v>62</v>
      </c>
      <c r="BD16" s="11" t="s">
        <v>75</v>
      </c>
    </row>
    <row r="17" spans="2:56" ht="16.5" thickBot="1">
      <c r="B17" s="18"/>
      <c r="C17" s="16"/>
      <c r="D17" s="16"/>
      <c r="E17" s="4"/>
      <c r="F17" s="12"/>
      <c r="G17" s="12"/>
      <c r="H17" s="12"/>
      <c r="I17" s="12"/>
      <c r="J17" s="12"/>
      <c r="K17" s="12"/>
      <c r="L17" s="4"/>
      <c r="M17" s="12"/>
      <c r="N17" s="12"/>
      <c r="O17" s="4"/>
      <c r="P17" s="13"/>
      <c r="Q17" s="4"/>
      <c r="R17" s="12"/>
      <c r="S17" s="12"/>
      <c r="T17" s="12"/>
      <c r="U17" s="12"/>
      <c r="V17" s="12"/>
      <c r="W17" s="12"/>
      <c r="X17" s="4"/>
      <c r="Y17" s="12"/>
      <c r="Z17" s="12"/>
      <c r="AA17" s="26"/>
      <c r="AB17" s="28"/>
      <c r="AC17" s="177"/>
      <c r="AD17" s="33"/>
      <c r="AE17" s="32"/>
      <c r="AF17" s="30"/>
      <c r="AG17" s="28"/>
      <c r="AH17" s="35"/>
      <c r="AI17" s="7"/>
      <c r="AJ17" s="12"/>
      <c r="AK17" s="88"/>
      <c r="AL17" s="12"/>
      <c r="AM17" s="12"/>
      <c r="AN17" s="12"/>
      <c r="AO17" s="6"/>
      <c r="AP17" s="12"/>
      <c r="AQ17" s="12"/>
      <c r="AR17" s="12"/>
      <c r="AS17" s="12"/>
      <c r="AT17" s="12"/>
      <c r="AU17" s="12"/>
      <c r="AV17" s="7"/>
      <c r="AW17" s="12"/>
      <c r="AX17" s="12" t="s">
        <v>10</v>
      </c>
      <c r="AY17" s="12"/>
      <c r="AZ17" s="12"/>
      <c r="BA17" s="4"/>
      <c r="BB17" s="12"/>
      <c r="BC17" s="12"/>
      <c r="BD17" s="14"/>
    </row>
    <row r="18" spans="2:56" ht="15.75" thickBot="1"/>
    <row r="19" spans="2:56" ht="16.5" thickBot="1">
      <c r="B19" s="17">
        <v>41062</v>
      </c>
      <c r="C19" s="15" t="s">
        <v>0</v>
      </c>
      <c r="D19" s="19">
        <v>2</v>
      </c>
      <c r="E19" s="4"/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f>SUM(F19:J19)</f>
        <v>0</v>
      </c>
      <c r="L19" s="4"/>
      <c r="M19" s="11">
        <v>0</v>
      </c>
      <c r="N19" s="11">
        <v>1</v>
      </c>
      <c r="O19" s="4"/>
      <c r="P19" s="21">
        <f>D19-(M19+N19)</f>
        <v>1</v>
      </c>
      <c r="Q19" s="4"/>
      <c r="R19" s="11" t="s">
        <v>54</v>
      </c>
      <c r="S19" s="23">
        <v>0.122</v>
      </c>
      <c r="T19" s="23">
        <v>0.121</v>
      </c>
      <c r="U19" s="23">
        <f>S19+T19</f>
        <v>0.24299999999999999</v>
      </c>
      <c r="V19" s="11">
        <v>70</v>
      </c>
      <c r="W19" s="24">
        <f>P19*V19</f>
        <v>70</v>
      </c>
      <c r="X19" s="4"/>
      <c r="Y19" s="22">
        <v>66</v>
      </c>
      <c r="Z19" s="22">
        <v>66</v>
      </c>
      <c r="AA19" s="25">
        <v>0</v>
      </c>
      <c r="AB19" s="27">
        <v>0</v>
      </c>
      <c r="AC19" s="176">
        <v>66</v>
      </c>
      <c r="AD19" s="34"/>
      <c r="AE19" s="31">
        <v>0</v>
      </c>
      <c r="AF19" s="29">
        <v>0</v>
      </c>
      <c r="AG19" s="27">
        <v>0</v>
      </c>
      <c r="AH19" s="27">
        <v>0</v>
      </c>
      <c r="AI19" s="7"/>
      <c r="AJ19" s="24">
        <f>AC19*U19</f>
        <v>16.038</v>
      </c>
      <c r="AK19" s="87">
        <v>0</v>
      </c>
      <c r="AL19" s="11">
        <v>0.95</v>
      </c>
      <c r="AM19" s="11">
        <v>0</v>
      </c>
      <c r="AN19" s="24">
        <f>AK19+AM19</f>
        <v>0</v>
      </c>
      <c r="AO19" s="6"/>
      <c r="AP19" s="11">
        <v>0</v>
      </c>
      <c r="AQ19" s="11">
        <v>10</v>
      </c>
      <c r="AR19" s="11">
        <f>100- ((AP19+AQ19)/(AC19*2))*100</f>
        <v>92.424242424242422</v>
      </c>
      <c r="AS19" s="90">
        <f>AU16</f>
        <v>52.004000000000048</v>
      </c>
      <c r="AT19" s="90">
        <f>AJ19+AK19+AL19+AM19</f>
        <v>16.988</v>
      </c>
      <c r="AU19" s="90">
        <f>AS19-AT19</f>
        <v>35.016000000000048</v>
      </c>
      <c r="AV19" s="7"/>
      <c r="AW19" s="24">
        <f>(AC19/W19)*100</f>
        <v>94.285714285714278</v>
      </c>
      <c r="AX19" s="11" t="s">
        <v>59</v>
      </c>
      <c r="AY19" s="24">
        <f>(AK19/(AJ19+AK19))*100</f>
        <v>0</v>
      </c>
      <c r="AZ19" s="11">
        <f>(AN19/AJ19)*100</f>
        <v>0</v>
      </c>
      <c r="BA19" s="4"/>
      <c r="BB19" s="11" t="s">
        <v>76</v>
      </c>
      <c r="BC19" s="11" t="s">
        <v>62</v>
      </c>
      <c r="BD19" s="11" t="s">
        <v>75</v>
      </c>
    </row>
    <row r="20" spans="2:56" ht="16.5" thickBot="1">
      <c r="B20" s="18"/>
      <c r="C20" s="16"/>
      <c r="D20" s="16">
        <v>5.5</v>
      </c>
      <c r="E20" s="4"/>
      <c r="F20" s="12"/>
      <c r="G20" s="12"/>
      <c r="H20" s="12"/>
      <c r="I20" s="12"/>
      <c r="J20" s="12"/>
      <c r="K20" s="12"/>
      <c r="L20" s="4"/>
      <c r="M20" s="12"/>
      <c r="N20" s="12"/>
      <c r="O20" s="4"/>
      <c r="P20" s="21">
        <f>D20-(M20+N20)</f>
        <v>5.5</v>
      </c>
      <c r="Q20" s="4"/>
      <c r="R20" s="11" t="s">
        <v>66</v>
      </c>
      <c r="S20" s="23">
        <v>0.184</v>
      </c>
      <c r="T20" s="23">
        <v>0.184</v>
      </c>
      <c r="U20" s="23">
        <f>S20+T20</f>
        <v>0.36799999999999999</v>
      </c>
      <c r="V20" s="11">
        <v>80</v>
      </c>
      <c r="W20" s="24">
        <f>P20*V20</f>
        <v>440</v>
      </c>
      <c r="X20" s="4"/>
      <c r="Y20" s="22">
        <v>81</v>
      </c>
      <c r="Z20" s="22">
        <v>81</v>
      </c>
      <c r="AA20" s="25">
        <v>0</v>
      </c>
      <c r="AB20" s="27">
        <v>0</v>
      </c>
      <c r="AC20" s="176">
        <v>81</v>
      </c>
      <c r="AD20" s="34"/>
      <c r="AE20" s="31">
        <v>0</v>
      </c>
      <c r="AF20" s="29">
        <v>0</v>
      </c>
      <c r="AG20" s="27">
        <v>0</v>
      </c>
      <c r="AH20" s="27">
        <v>0</v>
      </c>
      <c r="AI20" s="7"/>
      <c r="AJ20" s="24">
        <f>AC20*U20</f>
        <v>29.808</v>
      </c>
      <c r="AK20" s="87">
        <v>3.91</v>
      </c>
      <c r="AL20" s="11">
        <v>1</v>
      </c>
      <c r="AM20" s="11">
        <v>0</v>
      </c>
      <c r="AN20" s="24">
        <f>AK20+AM20</f>
        <v>3.91</v>
      </c>
      <c r="AO20" s="6"/>
      <c r="AP20" s="11">
        <v>0</v>
      </c>
      <c r="AQ20" s="11">
        <v>0</v>
      </c>
      <c r="AR20" s="11">
        <f>100- ((AP20+AQ20)/(AC20*2))*100</f>
        <v>100</v>
      </c>
      <c r="AS20" s="90">
        <f>AU17</f>
        <v>0</v>
      </c>
      <c r="AT20" s="90">
        <f>AJ20+AK20+AL20+AM20</f>
        <v>34.718000000000004</v>
      </c>
      <c r="AU20" s="90">
        <f>AS20-AT20</f>
        <v>-34.718000000000004</v>
      </c>
      <c r="AV20" s="7"/>
      <c r="AW20" s="24">
        <f>(AC20/W20)*100</f>
        <v>18.409090909090907</v>
      </c>
      <c r="AX20" s="11" t="s">
        <v>59</v>
      </c>
      <c r="AY20" s="24">
        <f>(AK20/(AJ20+AK20))*100</f>
        <v>11.596180081855389</v>
      </c>
      <c r="AZ20" s="11">
        <f>(AN20/AJ20)*100</f>
        <v>13.117283950617283</v>
      </c>
      <c r="BA20" s="4"/>
      <c r="BB20" s="11" t="s">
        <v>76</v>
      </c>
      <c r="BC20" s="11" t="s">
        <v>62</v>
      </c>
      <c r="BD20" s="11" t="s">
        <v>76</v>
      </c>
    </row>
    <row r="21" spans="2:56" ht="15.75" thickBot="1"/>
    <row r="22" spans="2:56">
      <c r="B22" s="57" t="s">
        <v>42</v>
      </c>
      <c r="C22" s="58" t="s">
        <v>2</v>
      </c>
      <c r="D22" s="59" t="s">
        <v>2</v>
      </c>
      <c r="E22" s="136"/>
      <c r="F22" s="718" t="s">
        <v>14</v>
      </c>
      <c r="G22" s="719"/>
      <c r="H22" s="719"/>
      <c r="I22" s="719"/>
      <c r="J22" s="719"/>
      <c r="K22" s="720"/>
      <c r="L22" s="19"/>
      <c r="M22" s="721" t="s">
        <v>43</v>
      </c>
      <c r="N22" s="722"/>
      <c r="O22" s="19"/>
      <c r="P22" s="91" t="s">
        <v>12</v>
      </c>
      <c r="Q22" s="136"/>
      <c r="R22" s="91" t="s">
        <v>24</v>
      </c>
      <c r="S22" s="718" t="s">
        <v>44</v>
      </c>
      <c r="T22" s="719"/>
      <c r="U22" s="720"/>
      <c r="V22" s="91" t="s">
        <v>39</v>
      </c>
      <c r="W22" s="137" t="s">
        <v>19</v>
      </c>
      <c r="X22" s="136" t="s">
        <v>10</v>
      </c>
      <c r="Y22" s="723" t="s">
        <v>15</v>
      </c>
      <c r="Z22" s="724"/>
      <c r="AA22" s="724"/>
      <c r="AB22" s="724"/>
      <c r="AC22" s="138" t="s">
        <v>19</v>
      </c>
      <c r="AD22" s="139"/>
      <c r="AE22" s="725" t="s">
        <v>55</v>
      </c>
      <c r="AF22" s="726"/>
      <c r="AG22" s="726"/>
      <c r="AH22" s="140" t="s">
        <v>57</v>
      </c>
      <c r="AI22" s="136"/>
      <c r="AJ22" s="141" t="s">
        <v>51</v>
      </c>
      <c r="AK22" s="142"/>
      <c r="AL22" s="143"/>
      <c r="AM22" s="144"/>
      <c r="AN22" s="91" t="s">
        <v>13</v>
      </c>
      <c r="AO22" s="136"/>
      <c r="AP22" s="743" t="s">
        <v>68</v>
      </c>
      <c r="AQ22" s="744"/>
      <c r="AR22" s="745"/>
      <c r="AS22" s="743" t="s">
        <v>52</v>
      </c>
      <c r="AT22" s="744"/>
      <c r="AU22" s="745"/>
      <c r="AV22" s="136"/>
      <c r="AW22" s="145" t="s">
        <v>32</v>
      </c>
      <c r="AX22" s="137" t="s">
        <v>32</v>
      </c>
      <c r="AY22" s="91" t="s">
        <v>29</v>
      </c>
      <c r="AZ22" s="91" t="s">
        <v>29</v>
      </c>
      <c r="BA22" s="136"/>
      <c r="BB22" s="19" t="s">
        <v>32</v>
      </c>
      <c r="BC22" s="19" t="s">
        <v>10</v>
      </c>
      <c r="BD22" s="146" t="s">
        <v>10</v>
      </c>
    </row>
    <row r="23" spans="2:56" ht="15.75" thickBot="1">
      <c r="B23" s="60" t="s">
        <v>10</v>
      </c>
      <c r="C23" s="49" t="s">
        <v>10</v>
      </c>
      <c r="D23" s="61" t="s">
        <v>12</v>
      </c>
      <c r="E23" s="5"/>
      <c r="F23" s="65" t="s">
        <v>4</v>
      </c>
      <c r="G23" s="65" t="s">
        <v>5</v>
      </c>
      <c r="H23" s="65" t="s">
        <v>6</v>
      </c>
      <c r="I23" s="65" t="s">
        <v>7</v>
      </c>
      <c r="J23" s="65" t="s">
        <v>9</v>
      </c>
      <c r="K23" s="65" t="s">
        <v>13</v>
      </c>
      <c r="L23" s="4"/>
      <c r="M23" s="67" t="s">
        <v>12</v>
      </c>
      <c r="N23" s="68" t="s">
        <v>46</v>
      </c>
      <c r="O23" s="3"/>
      <c r="P23" s="49" t="s">
        <v>3</v>
      </c>
      <c r="Q23" s="5"/>
      <c r="R23" s="49" t="s">
        <v>23</v>
      </c>
      <c r="S23" s="53" t="s">
        <v>16</v>
      </c>
      <c r="T23" s="49" t="s">
        <v>17</v>
      </c>
      <c r="U23" s="49" t="s">
        <v>45</v>
      </c>
      <c r="V23" s="49" t="s">
        <v>63</v>
      </c>
      <c r="W23" s="72" t="s">
        <v>21</v>
      </c>
      <c r="X23" s="5" t="s">
        <v>10</v>
      </c>
      <c r="Y23" s="713" t="s">
        <v>26</v>
      </c>
      <c r="Z23" s="714"/>
      <c r="AA23" s="714"/>
      <c r="AB23" s="715"/>
      <c r="AC23" s="39" t="s">
        <v>13</v>
      </c>
      <c r="AD23" s="8"/>
      <c r="AE23" s="716" t="s">
        <v>56</v>
      </c>
      <c r="AF23" s="717"/>
      <c r="AG23" s="717"/>
      <c r="AH23" s="82" t="s">
        <v>58</v>
      </c>
      <c r="AI23" s="5"/>
      <c r="AJ23" s="48" t="s">
        <v>33</v>
      </c>
      <c r="AK23" s="85" t="s">
        <v>27</v>
      </c>
      <c r="AL23" s="48" t="s">
        <v>35</v>
      </c>
      <c r="AM23" s="48" t="s">
        <v>36</v>
      </c>
      <c r="AN23" s="49" t="s">
        <v>40</v>
      </c>
      <c r="AO23" s="20"/>
      <c r="AP23" s="51"/>
      <c r="AQ23" s="52"/>
      <c r="AR23" s="53"/>
      <c r="AS23" s="51" t="s">
        <v>50</v>
      </c>
      <c r="AT23" s="52">
        <v>3</v>
      </c>
      <c r="AU23" s="53" t="s">
        <v>83</v>
      </c>
      <c r="AV23" s="5"/>
      <c r="AW23" s="76" t="s">
        <v>19</v>
      </c>
      <c r="AX23" s="72" t="s">
        <v>19</v>
      </c>
      <c r="AY23" s="49" t="s">
        <v>37</v>
      </c>
      <c r="AZ23" s="49" t="s">
        <v>38</v>
      </c>
      <c r="BA23" s="5"/>
      <c r="BB23" s="4" t="s">
        <v>19</v>
      </c>
      <c r="BC23" s="4" t="s">
        <v>37</v>
      </c>
      <c r="BD23" s="147" t="s">
        <v>38</v>
      </c>
    </row>
    <row r="24" spans="2:56" ht="15.75" thickBot="1">
      <c r="B24" s="62"/>
      <c r="C24" s="63"/>
      <c r="D24" s="64" t="s">
        <v>10</v>
      </c>
      <c r="E24" s="111"/>
      <c r="F24" s="148"/>
      <c r="G24" s="148"/>
      <c r="H24" s="148"/>
      <c r="I24" s="148" t="s">
        <v>8</v>
      </c>
      <c r="J24" s="148"/>
      <c r="K24" s="148"/>
      <c r="L24" s="16"/>
      <c r="M24" s="104" t="s">
        <v>20</v>
      </c>
      <c r="N24" s="148" t="s">
        <v>11</v>
      </c>
      <c r="O24" s="16"/>
      <c r="P24" s="63" t="s">
        <v>10</v>
      </c>
      <c r="Q24" s="111"/>
      <c r="R24" s="63"/>
      <c r="S24" s="149"/>
      <c r="T24" s="63"/>
      <c r="U24" s="63"/>
      <c r="V24" s="63" t="s">
        <v>18</v>
      </c>
      <c r="W24" s="150" t="s">
        <v>22</v>
      </c>
      <c r="X24" s="111"/>
      <c r="Y24" s="151" t="s">
        <v>16</v>
      </c>
      <c r="Z24" s="151" t="s">
        <v>17</v>
      </c>
      <c r="AA24" s="152" t="s">
        <v>25</v>
      </c>
      <c r="AB24" s="79" t="s">
        <v>28</v>
      </c>
      <c r="AC24" s="153"/>
      <c r="AD24" s="111"/>
      <c r="AE24" s="154" t="s">
        <v>16</v>
      </c>
      <c r="AF24" s="155" t="s">
        <v>17</v>
      </c>
      <c r="AG24" s="80" t="s">
        <v>28</v>
      </c>
      <c r="AH24" s="81" t="s">
        <v>28</v>
      </c>
      <c r="AI24" s="156"/>
      <c r="AJ24" s="63" t="s">
        <v>34</v>
      </c>
      <c r="AK24" s="157" t="s">
        <v>34</v>
      </c>
      <c r="AL24" s="63" t="s">
        <v>34</v>
      </c>
      <c r="AM24" s="63" t="s">
        <v>34</v>
      </c>
      <c r="AN24" s="63" t="s">
        <v>34</v>
      </c>
      <c r="AO24" s="111"/>
      <c r="AP24" s="158" t="s">
        <v>70</v>
      </c>
      <c r="AQ24" s="159" t="s">
        <v>69</v>
      </c>
      <c r="AR24" s="160" t="s">
        <v>71</v>
      </c>
      <c r="AS24" s="161" t="s">
        <v>48</v>
      </c>
      <c r="AT24" s="159" t="s">
        <v>47</v>
      </c>
      <c r="AU24" s="160" t="s">
        <v>49</v>
      </c>
      <c r="AV24" s="111"/>
      <c r="AW24" s="162" t="s">
        <v>29</v>
      </c>
      <c r="AX24" s="150" t="s">
        <v>29</v>
      </c>
      <c r="AY24" s="63"/>
      <c r="AZ24" s="63"/>
      <c r="BA24" s="111"/>
      <c r="BB24" s="163">
        <v>1</v>
      </c>
      <c r="BC24" s="164">
        <v>0</v>
      </c>
      <c r="BD24" s="115" t="s">
        <v>41</v>
      </c>
    </row>
    <row r="25" spans="2:56" ht="15.75">
      <c r="B25" s="17">
        <v>41062</v>
      </c>
      <c r="C25" s="15" t="s">
        <v>1</v>
      </c>
      <c r="D25" s="19">
        <v>7.5</v>
      </c>
      <c r="E25" s="19"/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f>SUM(F25:J25)</f>
        <v>0</v>
      </c>
      <c r="L25" s="19"/>
      <c r="M25" s="11">
        <v>2.5</v>
      </c>
      <c r="N25" s="11">
        <v>0</v>
      </c>
      <c r="O25" s="19"/>
      <c r="P25" s="21">
        <f>D25-(M25+N25)</f>
        <v>5</v>
      </c>
      <c r="Q25" s="19"/>
      <c r="R25" s="11" t="s">
        <v>66</v>
      </c>
      <c r="S25" s="23">
        <v>0.184</v>
      </c>
      <c r="T25" s="23">
        <v>0.184</v>
      </c>
      <c r="U25" s="23">
        <f>S25+T25</f>
        <v>0.36799999999999999</v>
      </c>
      <c r="V25" s="11">
        <v>80</v>
      </c>
      <c r="W25" s="24">
        <f>P25*V25</f>
        <v>400</v>
      </c>
      <c r="X25" s="19"/>
      <c r="Y25" s="22">
        <v>108</v>
      </c>
      <c r="Z25" s="22">
        <v>108</v>
      </c>
      <c r="AA25" s="25">
        <v>0</v>
      </c>
      <c r="AB25" s="27">
        <v>0</v>
      </c>
      <c r="AC25" s="176">
        <v>108</v>
      </c>
      <c r="AD25" s="165"/>
      <c r="AE25" s="31">
        <v>0</v>
      </c>
      <c r="AF25" s="29">
        <v>0</v>
      </c>
      <c r="AG25" s="27">
        <v>0</v>
      </c>
      <c r="AH25" s="27">
        <v>0</v>
      </c>
      <c r="AI25" s="166"/>
      <c r="AJ25" s="24">
        <f>AC25*U25</f>
        <v>39.744</v>
      </c>
      <c r="AK25" s="87">
        <v>4</v>
      </c>
      <c r="AL25" s="11">
        <v>1</v>
      </c>
      <c r="AM25" s="11">
        <v>0</v>
      </c>
      <c r="AN25" s="24">
        <f>AK25+AM25</f>
        <v>4</v>
      </c>
      <c r="AO25" s="167"/>
      <c r="AP25" s="11">
        <v>0</v>
      </c>
      <c r="AQ25" s="11">
        <v>0</v>
      </c>
      <c r="AR25" s="11">
        <f>100- ((AP25+AQ25)/(AC25*2))*100</f>
        <v>100</v>
      </c>
      <c r="AS25" s="90">
        <v>375.81</v>
      </c>
      <c r="AT25" s="90">
        <f>AJ25+AK25+AL25+AM25</f>
        <v>44.744</v>
      </c>
      <c r="AU25" s="90">
        <f>AS25-AT25</f>
        <v>331.06600000000003</v>
      </c>
      <c r="AV25" s="166"/>
      <c r="AW25" s="24">
        <f>(AC25/W25)*100</f>
        <v>27</v>
      </c>
      <c r="AX25" s="11" t="s">
        <v>59</v>
      </c>
      <c r="AY25" s="24">
        <f>(AK25/(AJ25+AK25))*100</f>
        <v>9.1441111923920992</v>
      </c>
      <c r="AZ25" s="11">
        <f>(AN25/AJ25)*100</f>
        <v>10.064412238325282</v>
      </c>
      <c r="BA25" s="19"/>
      <c r="BB25" s="11" t="s">
        <v>76</v>
      </c>
      <c r="BC25" s="11" t="s">
        <v>62</v>
      </c>
      <c r="BD25" s="168" t="s">
        <v>75</v>
      </c>
    </row>
    <row r="26" spans="2:56" ht="16.5" thickBot="1">
      <c r="B26" s="18"/>
      <c r="C26" s="16"/>
      <c r="D26" s="16"/>
      <c r="E26" s="16"/>
      <c r="F26" s="12"/>
      <c r="G26" s="12"/>
      <c r="H26" s="12"/>
      <c r="I26" s="12"/>
      <c r="J26" s="12"/>
      <c r="K26" s="12"/>
      <c r="L26" s="16"/>
      <c r="M26" s="12"/>
      <c r="N26" s="12"/>
      <c r="O26" s="16"/>
      <c r="P26" s="13"/>
      <c r="Q26" s="16"/>
      <c r="R26" s="12"/>
      <c r="S26" s="12"/>
      <c r="T26" s="12"/>
      <c r="U26" s="12"/>
      <c r="V26" s="12"/>
      <c r="W26" s="12"/>
      <c r="X26" s="16"/>
      <c r="Y26" s="12"/>
      <c r="Z26" s="12"/>
      <c r="AA26" s="26"/>
      <c r="AB26" s="28"/>
      <c r="AC26" s="177"/>
      <c r="AD26" s="109"/>
      <c r="AE26" s="32"/>
      <c r="AF26" s="30"/>
      <c r="AG26" s="28"/>
      <c r="AH26" s="35"/>
      <c r="AI26" s="112"/>
      <c r="AJ26" s="12"/>
      <c r="AK26" s="88"/>
      <c r="AL26" s="12"/>
      <c r="AM26" s="12"/>
      <c r="AN26" s="12"/>
      <c r="AO26" s="114"/>
      <c r="AP26" s="12"/>
      <c r="AQ26" s="12"/>
      <c r="AR26" s="12"/>
      <c r="AS26" s="12"/>
      <c r="AT26" s="12"/>
      <c r="AU26" s="12"/>
      <c r="AV26" s="112"/>
      <c r="AW26" s="12"/>
      <c r="AX26" s="12" t="s">
        <v>10</v>
      </c>
      <c r="AY26" s="12"/>
      <c r="AZ26" s="12"/>
      <c r="BA26" s="16"/>
      <c r="BB26" s="12"/>
      <c r="BC26" s="12"/>
      <c r="BD26" s="14"/>
    </row>
    <row r="27" spans="2:56" ht="16.5" thickBot="1">
      <c r="B27" s="116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129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180"/>
      <c r="AD27" s="5"/>
      <c r="AE27" s="5"/>
      <c r="AF27" s="5"/>
      <c r="AG27" s="5"/>
      <c r="AH27" s="5"/>
      <c r="AI27" s="5"/>
      <c r="AJ27" s="5"/>
      <c r="AK27" s="117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</row>
    <row r="28" spans="2:56" ht="15.75">
      <c r="B28" s="17">
        <v>41064</v>
      </c>
      <c r="C28" s="15" t="s">
        <v>0</v>
      </c>
      <c r="D28" s="19">
        <v>7.5</v>
      </c>
      <c r="E28" s="19"/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f>SUM(F28:J28)</f>
        <v>0</v>
      </c>
      <c r="L28" s="19"/>
      <c r="M28" s="11">
        <v>0</v>
      </c>
      <c r="N28" s="11">
        <v>0</v>
      </c>
      <c r="O28" s="19"/>
      <c r="P28" s="21">
        <f>D28-(M28+N28)</f>
        <v>7.5</v>
      </c>
      <c r="Q28" s="19"/>
      <c r="R28" s="11" t="s">
        <v>85</v>
      </c>
      <c r="S28" s="23">
        <v>0.184</v>
      </c>
      <c r="T28" s="23">
        <v>0.184</v>
      </c>
      <c r="U28" s="23">
        <f>S28+T28</f>
        <v>0.36799999999999999</v>
      </c>
      <c r="V28" s="11">
        <v>80</v>
      </c>
      <c r="W28" s="24">
        <f>P28*V28</f>
        <v>600</v>
      </c>
      <c r="X28" s="19"/>
      <c r="Y28" s="22">
        <v>648</v>
      </c>
      <c r="Z28" s="22">
        <v>648</v>
      </c>
      <c r="AA28" s="25">
        <v>0</v>
      </c>
      <c r="AB28" s="27">
        <v>0</v>
      </c>
      <c r="AC28" s="176">
        <v>648</v>
      </c>
      <c r="AD28" s="165"/>
      <c r="AE28" s="31">
        <v>18</v>
      </c>
      <c r="AF28" s="29">
        <v>18</v>
      </c>
      <c r="AG28" s="27">
        <v>0</v>
      </c>
      <c r="AH28" s="27">
        <v>18</v>
      </c>
      <c r="AI28" s="166"/>
      <c r="AJ28" s="24">
        <f>AC28*U28</f>
        <v>238.464</v>
      </c>
      <c r="AK28" s="87">
        <v>6.5</v>
      </c>
      <c r="AL28" s="11">
        <v>11.08</v>
      </c>
      <c r="AM28" s="11">
        <v>0</v>
      </c>
      <c r="AN28" s="24">
        <f>AK28+AM28</f>
        <v>6.5</v>
      </c>
      <c r="AO28" s="167"/>
      <c r="AP28" s="11">
        <v>0</v>
      </c>
      <c r="AQ28" s="11">
        <v>0</v>
      </c>
      <c r="AR28" s="11">
        <f>100- ((AP28+AQ28)/(AC28*2))*100</f>
        <v>100</v>
      </c>
      <c r="AS28" s="90">
        <f>AU25</f>
        <v>331.06600000000003</v>
      </c>
      <c r="AT28" s="90">
        <f>AJ28+AK28+AL28+AM28</f>
        <v>256.04399999999998</v>
      </c>
      <c r="AU28" s="90">
        <f>AS28-AT28</f>
        <v>75.022000000000048</v>
      </c>
      <c r="AV28" s="166"/>
      <c r="AW28" s="24">
        <f>(AC28/W28)*100</f>
        <v>108</v>
      </c>
      <c r="AX28" s="11" t="s">
        <v>59</v>
      </c>
      <c r="AY28" s="24">
        <f>(AK28/(AJ28+AK28))*100</f>
        <v>2.6534511193481491</v>
      </c>
      <c r="AZ28" s="11">
        <f>(AN28/AJ28)*100</f>
        <v>2.7257783145464303</v>
      </c>
      <c r="BA28" s="19"/>
      <c r="BB28" s="11" t="s">
        <v>75</v>
      </c>
      <c r="BC28" s="11" t="s">
        <v>62</v>
      </c>
      <c r="BD28" s="168" t="s">
        <v>75</v>
      </c>
    </row>
    <row r="29" spans="2:56" ht="16.5" thickBot="1">
      <c r="B29" s="18"/>
      <c r="C29" s="16"/>
      <c r="D29" s="16"/>
      <c r="E29" s="16"/>
      <c r="F29" s="12"/>
      <c r="G29" s="12"/>
      <c r="H29" s="12"/>
      <c r="I29" s="12"/>
      <c r="J29" s="12"/>
      <c r="K29" s="12"/>
      <c r="L29" s="16"/>
      <c r="M29" s="12"/>
      <c r="N29" s="12"/>
      <c r="O29" s="16"/>
      <c r="P29" s="13"/>
      <c r="Q29" s="16"/>
      <c r="R29" s="12"/>
      <c r="S29" s="12"/>
      <c r="T29" s="12"/>
      <c r="U29" s="12"/>
      <c r="V29" s="12"/>
      <c r="W29" s="12"/>
      <c r="X29" s="16"/>
      <c r="Y29" s="12"/>
      <c r="Z29" s="12"/>
      <c r="AA29" s="26"/>
      <c r="AB29" s="28"/>
      <c r="AC29" s="177"/>
      <c r="AD29" s="109"/>
      <c r="AE29" s="32"/>
      <c r="AF29" s="30"/>
      <c r="AG29" s="28"/>
      <c r="AH29" s="35"/>
      <c r="AI29" s="112"/>
      <c r="AJ29" s="12"/>
      <c r="AK29" s="88"/>
      <c r="AL29" s="12"/>
      <c r="AM29" s="12"/>
      <c r="AN29" s="12"/>
      <c r="AO29" s="114"/>
      <c r="AP29" s="12"/>
      <c r="AQ29" s="12"/>
      <c r="AR29" s="12"/>
      <c r="AS29" s="12"/>
      <c r="AT29" s="12"/>
      <c r="AU29" s="12"/>
      <c r="AV29" s="112"/>
      <c r="AW29" s="12"/>
      <c r="AX29" s="12" t="s">
        <v>10</v>
      </c>
      <c r="AY29" s="12"/>
      <c r="AZ29" s="12"/>
      <c r="BA29" s="16"/>
      <c r="BB29" s="12"/>
      <c r="BC29" s="12"/>
      <c r="BD29" s="14"/>
    </row>
    <row r="30" spans="2:56" ht="15.75" thickBot="1"/>
    <row r="31" spans="2:56">
      <c r="B31" s="57" t="s">
        <v>42</v>
      </c>
      <c r="C31" s="58" t="s">
        <v>2</v>
      </c>
      <c r="D31" s="59" t="s">
        <v>2</v>
      </c>
      <c r="E31" s="136"/>
      <c r="F31" s="718" t="s">
        <v>14</v>
      </c>
      <c r="G31" s="719"/>
      <c r="H31" s="719"/>
      <c r="I31" s="719"/>
      <c r="J31" s="719"/>
      <c r="K31" s="720"/>
      <c r="L31" s="19"/>
      <c r="M31" s="721" t="s">
        <v>43</v>
      </c>
      <c r="N31" s="722"/>
      <c r="O31" s="19"/>
      <c r="P31" s="91" t="s">
        <v>12</v>
      </c>
      <c r="Q31" s="136"/>
      <c r="R31" s="91" t="s">
        <v>24</v>
      </c>
      <c r="S31" s="718" t="s">
        <v>44</v>
      </c>
      <c r="T31" s="719"/>
      <c r="U31" s="720"/>
      <c r="V31" s="91" t="s">
        <v>39</v>
      </c>
      <c r="W31" s="137" t="s">
        <v>19</v>
      </c>
      <c r="X31" s="136" t="s">
        <v>10</v>
      </c>
      <c r="Y31" s="723" t="s">
        <v>15</v>
      </c>
      <c r="Z31" s="724"/>
      <c r="AA31" s="724"/>
      <c r="AB31" s="724"/>
      <c r="AC31" s="138" t="s">
        <v>19</v>
      </c>
      <c r="AD31" s="139"/>
      <c r="AE31" s="725" t="s">
        <v>55</v>
      </c>
      <c r="AF31" s="726"/>
      <c r="AG31" s="726"/>
      <c r="AH31" s="140" t="s">
        <v>57</v>
      </c>
      <c r="AI31" s="136"/>
      <c r="AJ31" s="141" t="s">
        <v>51</v>
      </c>
      <c r="AK31" s="142"/>
      <c r="AL31" s="143"/>
      <c r="AM31" s="144"/>
      <c r="AN31" s="91" t="s">
        <v>13</v>
      </c>
      <c r="AO31" s="136"/>
      <c r="AP31" s="743" t="s">
        <v>68</v>
      </c>
      <c r="AQ31" s="744"/>
      <c r="AR31" s="745"/>
      <c r="AS31" s="743" t="s">
        <v>52</v>
      </c>
      <c r="AT31" s="744"/>
      <c r="AU31" s="745"/>
      <c r="AV31" s="136"/>
      <c r="AW31" s="145" t="s">
        <v>32</v>
      </c>
      <c r="AX31" s="137" t="s">
        <v>32</v>
      </c>
      <c r="AY31" s="91" t="s">
        <v>29</v>
      </c>
      <c r="AZ31" s="91" t="s">
        <v>29</v>
      </c>
      <c r="BA31" s="136"/>
      <c r="BB31" s="19" t="s">
        <v>32</v>
      </c>
      <c r="BC31" s="19" t="s">
        <v>10</v>
      </c>
      <c r="BD31" s="146" t="s">
        <v>10</v>
      </c>
    </row>
    <row r="32" spans="2:56" ht="15.75" thickBot="1">
      <c r="B32" s="60" t="s">
        <v>10</v>
      </c>
      <c r="C32" s="49" t="s">
        <v>10</v>
      </c>
      <c r="D32" s="61" t="s">
        <v>12</v>
      </c>
      <c r="E32" s="5"/>
      <c r="F32" s="65" t="s">
        <v>4</v>
      </c>
      <c r="G32" s="65" t="s">
        <v>5</v>
      </c>
      <c r="H32" s="65" t="s">
        <v>6</v>
      </c>
      <c r="I32" s="65" t="s">
        <v>7</v>
      </c>
      <c r="J32" s="65" t="s">
        <v>9</v>
      </c>
      <c r="K32" s="65" t="s">
        <v>13</v>
      </c>
      <c r="L32" s="4"/>
      <c r="M32" s="67" t="s">
        <v>12</v>
      </c>
      <c r="N32" s="68" t="s">
        <v>46</v>
      </c>
      <c r="O32" s="3"/>
      <c r="P32" s="49" t="s">
        <v>3</v>
      </c>
      <c r="Q32" s="5"/>
      <c r="R32" s="49" t="s">
        <v>23</v>
      </c>
      <c r="S32" s="53" t="s">
        <v>16</v>
      </c>
      <c r="T32" s="49" t="s">
        <v>17</v>
      </c>
      <c r="U32" s="49" t="s">
        <v>45</v>
      </c>
      <c r="V32" s="49" t="s">
        <v>63</v>
      </c>
      <c r="W32" s="72" t="s">
        <v>21</v>
      </c>
      <c r="X32" s="5" t="s">
        <v>10</v>
      </c>
      <c r="Y32" s="713" t="s">
        <v>26</v>
      </c>
      <c r="Z32" s="714"/>
      <c r="AA32" s="714"/>
      <c r="AB32" s="715"/>
      <c r="AC32" s="39" t="s">
        <v>13</v>
      </c>
      <c r="AD32" s="8"/>
      <c r="AE32" s="716" t="s">
        <v>56</v>
      </c>
      <c r="AF32" s="717"/>
      <c r="AG32" s="717"/>
      <c r="AH32" s="82" t="s">
        <v>58</v>
      </c>
      <c r="AI32" s="5"/>
      <c r="AJ32" s="48" t="s">
        <v>33</v>
      </c>
      <c r="AK32" s="85" t="s">
        <v>27</v>
      </c>
      <c r="AL32" s="48" t="s">
        <v>35</v>
      </c>
      <c r="AM32" s="48" t="s">
        <v>36</v>
      </c>
      <c r="AN32" s="49" t="s">
        <v>40</v>
      </c>
      <c r="AO32" s="20"/>
      <c r="AP32" s="51"/>
      <c r="AQ32" s="52"/>
      <c r="AR32" s="53"/>
      <c r="AS32" s="51" t="s">
        <v>50</v>
      </c>
      <c r="AT32" s="52">
        <v>4</v>
      </c>
      <c r="AU32" s="53" t="s">
        <v>83</v>
      </c>
      <c r="AV32" s="5"/>
      <c r="AW32" s="76" t="s">
        <v>19</v>
      </c>
      <c r="AX32" s="72" t="s">
        <v>19</v>
      </c>
      <c r="AY32" s="49" t="s">
        <v>37</v>
      </c>
      <c r="AZ32" s="49" t="s">
        <v>38</v>
      </c>
      <c r="BA32" s="5"/>
      <c r="BB32" s="4" t="s">
        <v>19</v>
      </c>
      <c r="BC32" s="4" t="s">
        <v>37</v>
      </c>
      <c r="BD32" s="147" t="s">
        <v>38</v>
      </c>
    </row>
    <row r="33" spans="2:56" ht="15.75" thickBot="1">
      <c r="B33" s="62"/>
      <c r="C33" s="63"/>
      <c r="D33" s="64" t="s">
        <v>10</v>
      </c>
      <c r="E33" s="111"/>
      <c r="F33" s="148"/>
      <c r="G33" s="148"/>
      <c r="H33" s="148"/>
      <c r="I33" s="148" t="s">
        <v>8</v>
      </c>
      <c r="J33" s="148"/>
      <c r="K33" s="148"/>
      <c r="L33" s="16"/>
      <c r="M33" s="104" t="s">
        <v>20</v>
      </c>
      <c r="N33" s="148" t="s">
        <v>11</v>
      </c>
      <c r="O33" s="16"/>
      <c r="P33" s="63" t="s">
        <v>10</v>
      </c>
      <c r="Q33" s="111"/>
      <c r="R33" s="63"/>
      <c r="S33" s="149"/>
      <c r="T33" s="63"/>
      <c r="U33" s="63"/>
      <c r="V33" s="63" t="s">
        <v>18</v>
      </c>
      <c r="W33" s="150" t="s">
        <v>22</v>
      </c>
      <c r="X33" s="111"/>
      <c r="Y33" s="151" t="s">
        <v>16</v>
      </c>
      <c r="Z33" s="151" t="s">
        <v>17</v>
      </c>
      <c r="AA33" s="152" t="s">
        <v>25</v>
      </c>
      <c r="AB33" s="79" t="s">
        <v>28</v>
      </c>
      <c r="AC33" s="153"/>
      <c r="AD33" s="111"/>
      <c r="AE33" s="154" t="s">
        <v>16</v>
      </c>
      <c r="AF33" s="155" t="s">
        <v>17</v>
      </c>
      <c r="AG33" s="80" t="s">
        <v>28</v>
      </c>
      <c r="AH33" s="81" t="s">
        <v>28</v>
      </c>
      <c r="AI33" s="156"/>
      <c r="AJ33" s="63" t="s">
        <v>34</v>
      </c>
      <c r="AK33" s="157" t="s">
        <v>34</v>
      </c>
      <c r="AL33" s="63" t="s">
        <v>34</v>
      </c>
      <c r="AM33" s="63" t="s">
        <v>34</v>
      </c>
      <c r="AN33" s="63" t="s">
        <v>34</v>
      </c>
      <c r="AO33" s="111"/>
      <c r="AP33" s="158" t="s">
        <v>70</v>
      </c>
      <c r="AQ33" s="159" t="s">
        <v>69</v>
      </c>
      <c r="AR33" s="160" t="s">
        <v>71</v>
      </c>
      <c r="AS33" s="161" t="s">
        <v>48</v>
      </c>
      <c r="AT33" s="159" t="s">
        <v>47</v>
      </c>
      <c r="AU33" s="160" t="s">
        <v>49</v>
      </c>
      <c r="AV33" s="111"/>
      <c r="AW33" s="162" t="s">
        <v>29</v>
      </c>
      <c r="AX33" s="150" t="s">
        <v>29</v>
      </c>
      <c r="AY33" s="63"/>
      <c r="AZ33" s="63"/>
      <c r="BA33" s="111"/>
      <c r="BB33" s="163">
        <v>1</v>
      </c>
      <c r="BC33" s="164">
        <v>0</v>
      </c>
      <c r="BD33" s="115" t="s">
        <v>41</v>
      </c>
    </row>
    <row r="34" spans="2:56" ht="15.75">
      <c r="B34" s="17">
        <v>41064</v>
      </c>
      <c r="C34" s="15" t="s">
        <v>1</v>
      </c>
      <c r="D34" s="19">
        <v>7.5</v>
      </c>
      <c r="E34" s="4"/>
      <c r="F34" s="11">
        <v>0</v>
      </c>
      <c r="G34" s="11">
        <v>0</v>
      </c>
      <c r="H34" s="11">
        <v>0</v>
      </c>
      <c r="I34" s="11">
        <v>0.33</v>
      </c>
      <c r="J34" s="11">
        <v>0</v>
      </c>
      <c r="K34" s="11">
        <f>SUM(F34:J34)</f>
        <v>0.33</v>
      </c>
      <c r="L34" s="4"/>
      <c r="M34" s="11">
        <v>2.5</v>
      </c>
      <c r="N34" s="11">
        <v>0</v>
      </c>
      <c r="O34" s="4"/>
      <c r="P34" s="21">
        <f>D34-(M34+N34)</f>
        <v>5</v>
      </c>
      <c r="Q34" s="4"/>
      <c r="R34" s="11" t="s">
        <v>66</v>
      </c>
      <c r="S34" s="23">
        <v>0.184</v>
      </c>
      <c r="T34" s="23">
        <v>0.184</v>
      </c>
      <c r="U34" s="23">
        <f>S34+T34</f>
        <v>0.36799999999999999</v>
      </c>
      <c r="V34" s="11">
        <v>80</v>
      </c>
      <c r="W34" s="24">
        <f>P34*V34</f>
        <v>400</v>
      </c>
      <c r="X34" s="4"/>
      <c r="Y34" s="22">
        <v>351</v>
      </c>
      <c r="Z34" s="22">
        <v>351</v>
      </c>
      <c r="AA34" s="25">
        <v>0</v>
      </c>
      <c r="AB34" s="27">
        <v>0</v>
      </c>
      <c r="AC34" s="176">
        <v>351</v>
      </c>
      <c r="AD34" s="34"/>
      <c r="AE34" s="31">
        <v>13</v>
      </c>
      <c r="AF34" s="29">
        <v>13</v>
      </c>
      <c r="AG34" s="27">
        <v>0</v>
      </c>
      <c r="AH34" s="27">
        <v>13</v>
      </c>
      <c r="AI34" s="7"/>
      <c r="AJ34" s="24">
        <f>AC34*U34</f>
        <v>129.16800000000001</v>
      </c>
      <c r="AK34" s="87">
        <v>5.0999999999999996</v>
      </c>
      <c r="AL34" s="11">
        <v>7.15</v>
      </c>
      <c r="AM34" s="11">
        <v>0</v>
      </c>
      <c r="AN34" s="24">
        <f>AK34+AM34</f>
        <v>5.0999999999999996</v>
      </c>
      <c r="AO34" s="6"/>
      <c r="AP34" s="11">
        <v>0</v>
      </c>
      <c r="AQ34" s="11">
        <v>0</v>
      </c>
      <c r="AR34" s="11">
        <f>100- ((AP34+AQ34)/(AC34*2))*100</f>
        <v>100</v>
      </c>
      <c r="AS34" s="90">
        <v>755</v>
      </c>
      <c r="AT34" s="90">
        <f>AJ34+AK34+AL34+AM34</f>
        <v>141.41800000000001</v>
      </c>
      <c r="AU34" s="90">
        <f>AS34-AT34</f>
        <v>613.58199999999999</v>
      </c>
      <c r="AV34" s="7"/>
      <c r="AW34" s="24">
        <f>(AC34/W34)*100</f>
        <v>87.75</v>
      </c>
      <c r="AX34" s="11" t="s">
        <v>59</v>
      </c>
      <c r="AY34" s="24">
        <f>(AK34/(AJ34+AK34))*100</f>
        <v>3.7983734024488331</v>
      </c>
      <c r="AZ34" s="11">
        <f>(AN34/AJ34)*100</f>
        <v>3.948346339650687</v>
      </c>
      <c r="BA34" s="4"/>
      <c r="BB34" s="11" t="s">
        <v>76</v>
      </c>
      <c r="BC34" s="11" t="s">
        <v>62</v>
      </c>
      <c r="BD34" s="11" t="s">
        <v>76</v>
      </c>
    </row>
    <row r="35" spans="2:56" ht="16.5" thickBot="1">
      <c r="B35" s="18"/>
      <c r="C35" s="16"/>
      <c r="D35" s="16"/>
      <c r="E35" s="4"/>
      <c r="F35" s="12"/>
      <c r="G35" s="12"/>
      <c r="H35" s="12"/>
      <c r="I35" s="12"/>
      <c r="J35" s="12"/>
      <c r="K35" s="12"/>
      <c r="L35" s="4"/>
      <c r="M35" s="12"/>
      <c r="N35" s="12"/>
      <c r="O35" s="4"/>
      <c r="P35" s="13"/>
      <c r="Q35" s="4"/>
      <c r="R35" s="12"/>
      <c r="S35" s="12"/>
      <c r="T35" s="12"/>
      <c r="U35" s="12"/>
      <c r="V35" s="12"/>
      <c r="W35" s="12"/>
      <c r="X35" s="4"/>
      <c r="Y35" s="12"/>
      <c r="Z35" s="12"/>
      <c r="AA35" s="26"/>
      <c r="AB35" s="28"/>
      <c r="AC35" s="177"/>
      <c r="AD35" s="33"/>
      <c r="AE35" s="32"/>
      <c r="AF35" s="30"/>
      <c r="AG35" s="28"/>
      <c r="AH35" s="35"/>
      <c r="AI35" s="7"/>
      <c r="AJ35" s="12"/>
      <c r="AK35" s="88"/>
      <c r="AL35" s="12"/>
      <c r="AM35" s="12"/>
      <c r="AN35" s="12"/>
      <c r="AO35" s="6"/>
      <c r="AP35" s="12"/>
      <c r="AQ35" s="12"/>
      <c r="AR35" s="12"/>
      <c r="AS35" s="12"/>
      <c r="AT35" s="12"/>
      <c r="AU35" s="12"/>
      <c r="AV35" s="7"/>
      <c r="AW35" s="12"/>
      <c r="AX35" s="12" t="s">
        <v>10</v>
      </c>
      <c r="AY35" s="12"/>
      <c r="AZ35" s="12"/>
      <c r="BA35" s="4"/>
      <c r="BB35" s="12"/>
      <c r="BC35" s="12"/>
      <c r="BD35" s="14"/>
    </row>
    <row r="36" spans="2:56" ht="15.75" thickBot="1"/>
    <row r="37" spans="2:56">
      <c r="B37" s="57" t="s">
        <v>42</v>
      </c>
      <c r="C37" s="58" t="s">
        <v>2</v>
      </c>
      <c r="D37" s="59" t="s">
        <v>2</v>
      </c>
      <c r="E37" s="136"/>
      <c r="F37" s="718" t="s">
        <v>14</v>
      </c>
      <c r="G37" s="719"/>
      <c r="H37" s="719"/>
      <c r="I37" s="719"/>
      <c r="J37" s="719"/>
      <c r="K37" s="720"/>
      <c r="L37" s="19"/>
      <c r="M37" s="721" t="s">
        <v>43</v>
      </c>
      <c r="N37" s="722"/>
      <c r="O37" s="19"/>
      <c r="P37" s="91" t="s">
        <v>12</v>
      </c>
      <c r="Q37" s="136"/>
      <c r="R37" s="91" t="s">
        <v>24</v>
      </c>
      <c r="S37" s="718" t="s">
        <v>44</v>
      </c>
      <c r="T37" s="719"/>
      <c r="U37" s="720"/>
      <c r="V37" s="91" t="s">
        <v>39</v>
      </c>
      <c r="W37" s="137" t="s">
        <v>19</v>
      </c>
      <c r="X37" s="136" t="s">
        <v>10</v>
      </c>
      <c r="Y37" s="723" t="s">
        <v>15</v>
      </c>
      <c r="Z37" s="724"/>
      <c r="AA37" s="724"/>
      <c r="AB37" s="724"/>
      <c r="AC37" s="138" t="s">
        <v>19</v>
      </c>
      <c r="AD37" s="139"/>
      <c r="AE37" s="725" t="s">
        <v>55</v>
      </c>
      <c r="AF37" s="726"/>
      <c r="AG37" s="726"/>
      <c r="AH37" s="140" t="s">
        <v>57</v>
      </c>
      <c r="AI37" s="136"/>
      <c r="AJ37" s="141" t="s">
        <v>51</v>
      </c>
      <c r="AK37" s="142"/>
      <c r="AL37" s="143"/>
      <c r="AM37" s="144"/>
      <c r="AN37" s="91" t="s">
        <v>13</v>
      </c>
      <c r="AO37" s="136"/>
      <c r="AP37" s="743" t="s">
        <v>68</v>
      </c>
      <c r="AQ37" s="744"/>
      <c r="AR37" s="745"/>
      <c r="AS37" s="743" t="s">
        <v>52</v>
      </c>
      <c r="AT37" s="744"/>
      <c r="AU37" s="745"/>
      <c r="AV37" s="136"/>
      <c r="AW37" s="145" t="s">
        <v>32</v>
      </c>
      <c r="AX37" s="137" t="s">
        <v>32</v>
      </c>
      <c r="AY37" s="91" t="s">
        <v>29</v>
      </c>
      <c r="AZ37" s="91" t="s">
        <v>29</v>
      </c>
      <c r="BA37" s="136"/>
      <c r="BB37" s="19" t="s">
        <v>32</v>
      </c>
      <c r="BC37" s="19" t="s">
        <v>10</v>
      </c>
      <c r="BD37" s="146" t="s">
        <v>10</v>
      </c>
    </row>
    <row r="38" spans="2:56" ht="15.75" thickBot="1">
      <c r="B38" s="60" t="s">
        <v>10</v>
      </c>
      <c r="C38" s="49" t="s">
        <v>10</v>
      </c>
      <c r="D38" s="61" t="s">
        <v>12</v>
      </c>
      <c r="E38" s="5"/>
      <c r="F38" s="65" t="s">
        <v>4</v>
      </c>
      <c r="G38" s="65" t="s">
        <v>5</v>
      </c>
      <c r="H38" s="65" t="s">
        <v>6</v>
      </c>
      <c r="I38" s="65" t="s">
        <v>7</v>
      </c>
      <c r="J38" s="65" t="s">
        <v>9</v>
      </c>
      <c r="K38" s="65" t="s">
        <v>13</v>
      </c>
      <c r="L38" s="4"/>
      <c r="M38" s="67" t="s">
        <v>12</v>
      </c>
      <c r="N38" s="68" t="s">
        <v>46</v>
      </c>
      <c r="O38" s="3"/>
      <c r="P38" s="49" t="s">
        <v>3</v>
      </c>
      <c r="Q38" s="5"/>
      <c r="R38" s="49" t="s">
        <v>23</v>
      </c>
      <c r="S38" s="53" t="s">
        <v>16</v>
      </c>
      <c r="T38" s="49" t="s">
        <v>17</v>
      </c>
      <c r="U38" s="49" t="s">
        <v>45</v>
      </c>
      <c r="V38" s="49" t="s">
        <v>63</v>
      </c>
      <c r="W38" s="72" t="s">
        <v>21</v>
      </c>
      <c r="X38" s="5" t="s">
        <v>10</v>
      </c>
      <c r="Y38" s="713" t="s">
        <v>26</v>
      </c>
      <c r="Z38" s="714"/>
      <c r="AA38" s="714"/>
      <c r="AB38" s="715"/>
      <c r="AC38" s="39" t="s">
        <v>13</v>
      </c>
      <c r="AD38" s="8"/>
      <c r="AE38" s="716" t="s">
        <v>56</v>
      </c>
      <c r="AF38" s="717"/>
      <c r="AG38" s="717"/>
      <c r="AH38" s="82" t="s">
        <v>58</v>
      </c>
      <c r="AI38" s="5"/>
      <c r="AJ38" s="48" t="s">
        <v>33</v>
      </c>
      <c r="AK38" s="85" t="s">
        <v>27</v>
      </c>
      <c r="AL38" s="48" t="s">
        <v>35</v>
      </c>
      <c r="AM38" s="48" t="s">
        <v>36</v>
      </c>
      <c r="AN38" s="49" t="s">
        <v>40</v>
      </c>
      <c r="AO38" s="20"/>
      <c r="AP38" s="51"/>
      <c r="AQ38" s="52"/>
      <c r="AR38" s="53"/>
      <c r="AS38" s="51" t="s">
        <v>50</v>
      </c>
      <c r="AT38" s="52">
        <v>4</v>
      </c>
      <c r="AU38" s="53" t="s">
        <v>79</v>
      </c>
      <c r="AV38" s="5"/>
      <c r="AW38" s="76" t="s">
        <v>19</v>
      </c>
      <c r="AX38" s="72" t="s">
        <v>19</v>
      </c>
      <c r="AY38" s="49" t="s">
        <v>37</v>
      </c>
      <c r="AZ38" s="49" t="s">
        <v>38</v>
      </c>
      <c r="BA38" s="5"/>
      <c r="BB38" s="4" t="s">
        <v>19</v>
      </c>
      <c r="BC38" s="4" t="s">
        <v>37</v>
      </c>
      <c r="BD38" s="147" t="s">
        <v>38</v>
      </c>
    </row>
    <row r="39" spans="2:56" ht="15.75" thickBot="1">
      <c r="B39" s="62"/>
      <c r="C39" s="63"/>
      <c r="D39" s="64" t="s">
        <v>10</v>
      </c>
      <c r="E39" s="111"/>
      <c r="F39" s="148"/>
      <c r="G39" s="148"/>
      <c r="H39" s="148"/>
      <c r="I39" s="148" t="s">
        <v>8</v>
      </c>
      <c r="J39" s="148"/>
      <c r="K39" s="148"/>
      <c r="L39" s="16"/>
      <c r="M39" s="104" t="s">
        <v>20</v>
      </c>
      <c r="N39" s="148" t="s">
        <v>11</v>
      </c>
      <c r="O39" s="16"/>
      <c r="P39" s="63" t="s">
        <v>10</v>
      </c>
      <c r="Q39" s="111"/>
      <c r="R39" s="63"/>
      <c r="S39" s="149"/>
      <c r="T39" s="63"/>
      <c r="U39" s="63"/>
      <c r="V39" s="63" t="s">
        <v>18</v>
      </c>
      <c r="W39" s="150" t="s">
        <v>22</v>
      </c>
      <c r="X39" s="111"/>
      <c r="Y39" s="151" t="s">
        <v>16</v>
      </c>
      <c r="Z39" s="151" t="s">
        <v>17</v>
      </c>
      <c r="AA39" s="152" t="s">
        <v>25</v>
      </c>
      <c r="AB39" s="79" t="s">
        <v>28</v>
      </c>
      <c r="AC39" s="153"/>
      <c r="AD39" s="111"/>
      <c r="AE39" s="154" t="s">
        <v>16</v>
      </c>
      <c r="AF39" s="155" t="s">
        <v>17</v>
      </c>
      <c r="AG39" s="80" t="s">
        <v>28</v>
      </c>
      <c r="AH39" s="81" t="s">
        <v>28</v>
      </c>
      <c r="AI39" s="156"/>
      <c r="AJ39" s="63" t="s">
        <v>34</v>
      </c>
      <c r="AK39" s="157" t="s">
        <v>34</v>
      </c>
      <c r="AL39" s="63" t="s">
        <v>34</v>
      </c>
      <c r="AM39" s="63" t="s">
        <v>34</v>
      </c>
      <c r="AN39" s="63" t="s">
        <v>34</v>
      </c>
      <c r="AO39" s="111"/>
      <c r="AP39" s="158" t="s">
        <v>70</v>
      </c>
      <c r="AQ39" s="159" t="s">
        <v>69</v>
      </c>
      <c r="AR39" s="160" t="s">
        <v>71</v>
      </c>
      <c r="AS39" s="161" t="s">
        <v>48</v>
      </c>
      <c r="AT39" s="159" t="s">
        <v>47</v>
      </c>
      <c r="AU39" s="160" t="s">
        <v>49</v>
      </c>
      <c r="AV39" s="111"/>
      <c r="AW39" s="162" t="s">
        <v>29</v>
      </c>
      <c r="AX39" s="150" t="s">
        <v>29</v>
      </c>
      <c r="AY39" s="63"/>
      <c r="AZ39" s="63"/>
      <c r="BA39" s="111"/>
      <c r="BB39" s="163">
        <v>1</v>
      </c>
      <c r="BC39" s="164">
        <v>0</v>
      </c>
      <c r="BD39" s="115" t="s">
        <v>41</v>
      </c>
    </row>
    <row r="40" spans="2:56" ht="15.75">
      <c r="B40" s="17">
        <v>41064</v>
      </c>
      <c r="C40" s="15" t="s">
        <v>65</v>
      </c>
      <c r="D40" s="19">
        <v>8</v>
      </c>
      <c r="E40" s="4"/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f>SUM(F40:J40)</f>
        <v>0</v>
      </c>
      <c r="L40" s="4"/>
      <c r="M40" s="11">
        <v>0</v>
      </c>
      <c r="N40" s="11">
        <v>4</v>
      </c>
      <c r="O40" s="4"/>
      <c r="P40" s="21">
        <f>D40-(M40+N40)</f>
        <v>4</v>
      </c>
      <c r="Q40" s="4"/>
      <c r="R40" s="11" t="s">
        <v>67</v>
      </c>
      <c r="S40" s="23">
        <v>0.13</v>
      </c>
      <c r="T40" s="23">
        <v>0.13</v>
      </c>
      <c r="U40" s="23">
        <f>S40+T40</f>
        <v>0.26</v>
      </c>
      <c r="V40" s="11">
        <v>70</v>
      </c>
      <c r="W40" s="24">
        <f>P40*V40</f>
        <v>280</v>
      </c>
      <c r="X40" s="4"/>
      <c r="Y40" s="22">
        <v>403</v>
      </c>
      <c r="Z40" s="22">
        <v>403</v>
      </c>
      <c r="AA40" s="25">
        <v>0</v>
      </c>
      <c r="AB40" s="27">
        <v>0</v>
      </c>
      <c r="AC40" s="176">
        <v>403</v>
      </c>
      <c r="AD40" s="34"/>
      <c r="AE40" s="31">
        <v>19</v>
      </c>
      <c r="AF40" s="29">
        <v>19</v>
      </c>
      <c r="AG40" s="27">
        <v>0</v>
      </c>
      <c r="AH40" s="27">
        <v>32</v>
      </c>
      <c r="AI40" s="7"/>
      <c r="AJ40" s="24">
        <f>AC40*U40</f>
        <v>104.78</v>
      </c>
      <c r="AK40" s="87">
        <v>2.0499999999999998</v>
      </c>
      <c r="AL40" s="11">
        <v>3.8</v>
      </c>
      <c r="AM40" s="11">
        <v>0</v>
      </c>
      <c r="AN40" s="24">
        <f>AK40+AM40</f>
        <v>2.0499999999999998</v>
      </c>
      <c r="AO40" s="6"/>
      <c r="AP40" s="11">
        <v>0</v>
      </c>
      <c r="AQ40" s="11">
        <v>0</v>
      </c>
      <c r="AR40" s="11">
        <f>100- ((AP40+AQ40)/(AC40*2))*100</f>
        <v>100</v>
      </c>
      <c r="AS40" s="90">
        <v>537.41999999999996</v>
      </c>
      <c r="AT40" s="90">
        <f>AJ40+AK40+AL40+AM40</f>
        <v>110.63</v>
      </c>
      <c r="AU40" s="90">
        <f>AS40-AT40</f>
        <v>426.78999999999996</v>
      </c>
      <c r="AV40" s="7"/>
      <c r="AW40" s="24">
        <f>(AC40/W40)*100</f>
        <v>143.92857142857142</v>
      </c>
      <c r="AX40" s="11" t="s">
        <v>59</v>
      </c>
      <c r="AY40" s="24">
        <f>(AK40/(AJ40+AK40))*100</f>
        <v>1.9189366282879341</v>
      </c>
      <c r="AZ40" s="11">
        <f>(AN40/AJ40)*100</f>
        <v>1.9564802443214353</v>
      </c>
      <c r="BA40" s="4"/>
      <c r="BB40" s="11" t="s">
        <v>75</v>
      </c>
      <c r="BC40" s="11" t="s">
        <v>62</v>
      </c>
      <c r="BD40" s="11" t="s">
        <v>75</v>
      </c>
    </row>
    <row r="41" spans="2:56" ht="16.5" thickBot="1">
      <c r="B41" s="18"/>
      <c r="C41" s="16"/>
      <c r="D41" s="16"/>
      <c r="E41" s="4"/>
      <c r="F41" s="12"/>
      <c r="G41" s="12"/>
      <c r="H41" s="12"/>
      <c r="I41" s="12"/>
      <c r="J41" s="12"/>
      <c r="K41" s="12"/>
      <c r="L41" s="4"/>
      <c r="M41" s="12"/>
      <c r="N41" s="12"/>
      <c r="O41" s="4"/>
      <c r="P41" s="13"/>
      <c r="Q41" s="4"/>
      <c r="R41" s="12"/>
      <c r="S41" s="12"/>
      <c r="T41" s="12"/>
      <c r="U41" s="12"/>
      <c r="V41" s="12"/>
      <c r="W41" s="12"/>
      <c r="X41" s="4"/>
      <c r="Y41" s="12"/>
      <c r="Z41" s="12"/>
      <c r="AA41" s="26"/>
      <c r="AB41" s="28"/>
      <c r="AC41" s="177"/>
      <c r="AD41" s="33"/>
      <c r="AE41" s="32"/>
      <c r="AF41" s="30"/>
      <c r="AG41" s="28"/>
      <c r="AH41" s="35"/>
      <c r="AI41" s="7"/>
      <c r="AJ41" s="12"/>
      <c r="AK41" s="88"/>
      <c r="AL41" s="12"/>
      <c r="AM41" s="12"/>
      <c r="AN41" s="12"/>
      <c r="AO41" s="6"/>
      <c r="AP41" s="12"/>
      <c r="AQ41" s="12"/>
      <c r="AR41" s="12"/>
      <c r="AS41" s="12"/>
      <c r="AT41" s="12"/>
      <c r="AU41" s="12"/>
      <c r="AV41" s="7"/>
      <c r="AW41" s="12"/>
      <c r="AX41" s="12" t="s">
        <v>10</v>
      </c>
      <c r="AY41" s="12"/>
      <c r="AZ41" s="12"/>
      <c r="BA41" s="4"/>
      <c r="BB41" s="12"/>
      <c r="BC41" s="12"/>
      <c r="BD41" s="14"/>
    </row>
    <row r="42" spans="2:56" ht="15.75" thickBot="1"/>
    <row r="43" spans="2:56" ht="15.75">
      <c r="B43" s="17">
        <v>41065</v>
      </c>
      <c r="C43" s="15" t="s">
        <v>0</v>
      </c>
      <c r="D43" s="19">
        <v>7.5</v>
      </c>
      <c r="E43" s="4"/>
      <c r="F43" s="11">
        <v>0</v>
      </c>
      <c r="G43" s="11">
        <v>0</v>
      </c>
      <c r="H43" s="11">
        <v>0</v>
      </c>
      <c r="I43" s="11">
        <v>0</v>
      </c>
      <c r="J43" s="11">
        <v>3</v>
      </c>
      <c r="K43" s="11">
        <f>SUM(F43:J43)</f>
        <v>3</v>
      </c>
      <c r="L43" s="4"/>
      <c r="M43" s="11">
        <v>0</v>
      </c>
      <c r="N43" s="11">
        <v>0</v>
      </c>
      <c r="O43" s="4"/>
      <c r="P43" s="21">
        <f>D43-(M43+N43)</f>
        <v>7.5</v>
      </c>
      <c r="Q43" s="4"/>
      <c r="R43" s="11" t="s">
        <v>67</v>
      </c>
      <c r="S43" s="23">
        <v>0.13</v>
      </c>
      <c r="T43" s="23">
        <v>0.13</v>
      </c>
      <c r="U43" s="23">
        <f>S43+T43</f>
        <v>0.26</v>
      </c>
      <c r="V43" s="11">
        <v>70</v>
      </c>
      <c r="W43" s="24">
        <f>P43*V43</f>
        <v>525</v>
      </c>
      <c r="X43" s="4"/>
      <c r="Y43" s="22">
        <v>392</v>
      </c>
      <c r="Z43" s="22">
        <v>392</v>
      </c>
      <c r="AA43" s="25">
        <v>0</v>
      </c>
      <c r="AB43" s="27">
        <v>0</v>
      </c>
      <c r="AC43" s="176">
        <v>392</v>
      </c>
      <c r="AD43" s="34"/>
      <c r="AE43" s="31">
        <v>16</v>
      </c>
      <c r="AF43" s="29">
        <v>16</v>
      </c>
      <c r="AG43" s="27">
        <v>0</v>
      </c>
      <c r="AH43" s="27">
        <v>16</v>
      </c>
      <c r="AI43" s="7"/>
      <c r="AJ43" s="24">
        <f>AC43*U43</f>
        <v>101.92</v>
      </c>
      <c r="AK43" s="87">
        <v>3.78</v>
      </c>
      <c r="AL43" s="11">
        <v>5.65</v>
      </c>
      <c r="AM43" s="11">
        <v>0</v>
      </c>
      <c r="AN43" s="24">
        <f>AK43+AM43</f>
        <v>3.78</v>
      </c>
      <c r="AO43" s="6"/>
      <c r="AP43" s="11">
        <v>0</v>
      </c>
      <c r="AQ43" s="11">
        <v>3</v>
      </c>
      <c r="AR43" s="11">
        <f>100- ((AP43+AQ43)/(AC43*2))*100</f>
        <v>99.617346938775512</v>
      </c>
      <c r="AS43" s="90">
        <f>AU40</f>
        <v>426.78999999999996</v>
      </c>
      <c r="AT43" s="90">
        <f>AJ43+AK43+AL43+AM43</f>
        <v>111.35000000000001</v>
      </c>
      <c r="AU43" s="90">
        <f>AS43-AT43</f>
        <v>315.43999999999994</v>
      </c>
      <c r="AV43" s="7"/>
      <c r="AW43" s="24">
        <f>(AC43/W43)*100</f>
        <v>74.666666666666671</v>
      </c>
      <c r="AX43" s="11" t="s">
        <v>59</v>
      </c>
      <c r="AY43" s="24">
        <f>(AK43/(AJ43+AK43))*100</f>
        <v>3.5761589403973506</v>
      </c>
      <c r="AZ43" s="11">
        <f>(AN43/AJ43)*100</f>
        <v>3.7087912087912089</v>
      </c>
      <c r="BA43" s="4"/>
      <c r="BB43" s="11" t="s">
        <v>76</v>
      </c>
      <c r="BC43" s="11" t="s">
        <v>62</v>
      </c>
      <c r="BD43" s="11" t="s">
        <v>76</v>
      </c>
    </row>
    <row r="44" spans="2:56" ht="16.5" thickBot="1">
      <c r="B44" s="18"/>
      <c r="C44" s="16"/>
      <c r="D44" s="16"/>
      <c r="E44" s="4"/>
      <c r="F44" s="12"/>
      <c r="G44" s="12"/>
      <c r="H44" s="12"/>
      <c r="I44" s="12"/>
      <c r="J44" s="12"/>
      <c r="K44" s="12"/>
      <c r="L44" s="4"/>
      <c r="M44" s="12"/>
      <c r="N44" s="12"/>
      <c r="O44" s="4"/>
      <c r="P44" s="13"/>
      <c r="Q44" s="4"/>
      <c r="R44" s="12"/>
      <c r="S44" s="12"/>
      <c r="T44" s="12"/>
      <c r="U44" s="12"/>
      <c r="V44" s="12"/>
      <c r="W44" s="12"/>
      <c r="X44" s="4"/>
      <c r="Y44" s="12"/>
      <c r="Z44" s="12"/>
      <c r="AA44" s="26"/>
      <c r="AB44" s="28"/>
      <c r="AC44" s="177"/>
      <c r="AD44" s="33"/>
      <c r="AE44" s="32"/>
      <c r="AF44" s="30"/>
      <c r="AG44" s="28"/>
      <c r="AH44" s="35"/>
      <c r="AI44" s="7"/>
      <c r="AJ44" s="12"/>
      <c r="AK44" s="88"/>
      <c r="AL44" s="12"/>
      <c r="AM44" s="12"/>
      <c r="AN44" s="12"/>
      <c r="AO44" s="6"/>
      <c r="AP44" s="12"/>
      <c r="AQ44" s="12"/>
      <c r="AR44" s="12"/>
      <c r="AS44" s="12"/>
      <c r="AT44" s="12"/>
      <c r="AU44" s="12"/>
      <c r="AV44" s="7"/>
      <c r="AW44" s="12"/>
      <c r="AX44" s="12" t="s">
        <v>10</v>
      </c>
      <c r="AY44" s="12"/>
      <c r="AZ44" s="12"/>
      <c r="BA44" s="4"/>
      <c r="BB44" s="12"/>
      <c r="BC44" s="12"/>
      <c r="BD44" s="14"/>
    </row>
    <row r="45" spans="2:56" ht="15.75" thickBot="1"/>
    <row r="46" spans="2:56" ht="16.5" thickBot="1">
      <c r="B46" s="17">
        <v>41065</v>
      </c>
      <c r="C46" s="15" t="s">
        <v>1</v>
      </c>
      <c r="D46" s="19">
        <v>7.5</v>
      </c>
      <c r="E46" s="4"/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f>SUM(F46:J46)</f>
        <v>0</v>
      </c>
      <c r="L46" s="4"/>
      <c r="M46" s="11">
        <v>0</v>
      </c>
      <c r="N46" s="11">
        <v>1</v>
      </c>
      <c r="O46" s="4"/>
      <c r="P46" s="21">
        <f>D46-(M46+N46)</f>
        <v>6.5</v>
      </c>
      <c r="Q46" s="4"/>
      <c r="R46" s="11" t="s">
        <v>67</v>
      </c>
      <c r="S46" s="23">
        <v>0.13</v>
      </c>
      <c r="T46" s="23">
        <v>0.13</v>
      </c>
      <c r="U46" s="23">
        <f>S46+T46</f>
        <v>0.26</v>
      </c>
      <c r="V46" s="11">
        <v>70</v>
      </c>
      <c r="W46" s="24">
        <f>P46*V46</f>
        <v>455</v>
      </c>
      <c r="X46" s="4"/>
      <c r="Y46" s="22">
        <v>224</v>
      </c>
      <c r="Z46" s="22">
        <v>224</v>
      </c>
      <c r="AA46" s="25">
        <v>0</v>
      </c>
      <c r="AB46" s="27">
        <v>0</v>
      </c>
      <c r="AC46" s="176">
        <v>224</v>
      </c>
      <c r="AD46" s="34"/>
      <c r="AE46" s="31">
        <v>0</v>
      </c>
      <c r="AF46" s="29">
        <v>0</v>
      </c>
      <c r="AG46" s="27">
        <v>0</v>
      </c>
      <c r="AH46" s="27">
        <v>0</v>
      </c>
      <c r="AI46" s="7"/>
      <c r="AJ46" s="24">
        <f>AC46*U46</f>
        <v>58.24</v>
      </c>
      <c r="AK46" s="87">
        <v>0</v>
      </c>
      <c r="AL46" s="11">
        <v>2.1</v>
      </c>
      <c r="AM46" s="11">
        <v>0</v>
      </c>
      <c r="AN46" s="24">
        <f>AK46+AM46</f>
        <v>0</v>
      </c>
      <c r="AO46" s="6"/>
      <c r="AP46" s="11">
        <v>0</v>
      </c>
      <c r="AQ46" s="11">
        <v>0</v>
      </c>
      <c r="AR46" s="11">
        <f>100- ((AP46+AQ46)/(AC46*2))*100</f>
        <v>100</v>
      </c>
      <c r="AS46" s="90">
        <f>AU43</f>
        <v>315.43999999999994</v>
      </c>
      <c r="AT46" s="90">
        <f>AJ46+AK46+AL46+AM46</f>
        <v>60.34</v>
      </c>
      <c r="AU46" s="90">
        <f>AS46-AT46</f>
        <v>255.09999999999994</v>
      </c>
      <c r="AV46" s="7"/>
      <c r="AW46" s="24">
        <f>((AC46+AC47)/W46)*100</f>
        <v>83.07692307692308</v>
      </c>
      <c r="AX46" s="11" t="s">
        <v>59</v>
      </c>
      <c r="AY46" s="24">
        <f>(AK46/(AJ46+AK46))*100</f>
        <v>0</v>
      </c>
      <c r="AZ46" s="11">
        <f>(AN46/AJ46)*100</f>
        <v>0</v>
      </c>
      <c r="BA46" s="4"/>
      <c r="BB46" s="11" t="s">
        <v>62</v>
      </c>
      <c r="BC46" s="11" t="s">
        <v>74</v>
      </c>
      <c r="BD46" s="11" t="s">
        <v>75</v>
      </c>
    </row>
    <row r="47" spans="2:56" ht="16.5" thickBot="1">
      <c r="B47" s="18"/>
      <c r="C47" s="16"/>
      <c r="D47" s="16"/>
      <c r="E47" s="4"/>
      <c r="F47" s="12"/>
      <c r="G47" s="12"/>
      <c r="H47" s="12"/>
      <c r="I47" s="12"/>
      <c r="J47" s="12"/>
      <c r="K47" s="12"/>
      <c r="L47" s="4"/>
      <c r="M47" s="12"/>
      <c r="N47" s="12"/>
      <c r="O47" s="4"/>
      <c r="P47" s="13"/>
      <c r="Q47" s="4"/>
      <c r="R47" s="12" t="s">
        <v>54</v>
      </c>
      <c r="S47" s="12">
        <v>0.122</v>
      </c>
      <c r="T47" s="12">
        <v>0.123</v>
      </c>
      <c r="U47" s="23">
        <f>S47+T47</f>
        <v>0.245</v>
      </c>
      <c r="V47" s="11">
        <v>70</v>
      </c>
      <c r="W47" s="24">
        <f>P47*V47</f>
        <v>0</v>
      </c>
      <c r="X47" s="4"/>
      <c r="Y47" s="12">
        <v>154</v>
      </c>
      <c r="Z47" s="12">
        <v>154</v>
      </c>
      <c r="AA47" s="26">
        <v>0</v>
      </c>
      <c r="AB47" s="28">
        <v>0</v>
      </c>
      <c r="AC47" s="177">
        <v>154</v>
      </c>
      <c r="AD47" s="33"/>
      <c r="AE47" s="32">
        <v>0</v>
      </c>
      <c r="AF47" s="30">
        <v>0</v>
      </c>
      <c r="AG47" s="28">
        <v>0</v>
      </c>
      <c r="AH47" s="35">
        <v>0</v>
      </c>
      <c r="AI47" s="7"/>
      <c r="AJ47" s="24">
        <f>AC47*U47</f>
        <v>37.729999999999997</v>
      </c>
      <c r="AK47" s="87">
        <v>0</v>
      </c>
      <c r="AL47" s="11">
        <v>2.1</v>
      </c>
      <c r="AM47" s="11">
        <v>0</v>
      </c>
      <c r="AN47" s="24">
        <f>AK47+AM47</f>
        <v>0</v>
      </c>
      <c r="AO47" s="6"/>
      <c r="AP47" s="12"/>
      <c r="AQ47" s="12"/>
      <c r="AR47" s="12"/>
      <c r="AS47" s="12"/>
      <c r="AT47" s="12"/>
      <c r="AU47" s="12"/>
      <c r="AV47" s="7"/>
      <c r="AW47" s="12"/>
      <c r="AX47" s="12" t="s">
        <v>10</v>
      </c>
      <c r="AY47" s="12"/>
      <c r="AZ47" s="12"/>
      <c r="BA47" s="4"/>
      <c r="BB47" s="12"/>
      <c r="BC47" s="12"/>
      <c r="BD47" s="14"/>
    </row>
    <row r="48" spans="2:56" ht="15.75" thickBot="1"/>
    <row r="49" spans="2:56" ht="16.5" thickBot="1">
      <c r="B49" s="17">
        <v>41065</v>
      </c>
      <c r="C49" s="15" t="s">
        <v>65</v>
      </c>
      <c r="D49" s="19">
        <v>8</v>
      </c>
      <c r="E49" s="4"/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f>SUM(F49:J49)</f>
        <v>0</v>
      </c>
      <c r="L49" s="4"/>
      <c r="M49" s="11">
        <v>0</v>
      </c>
      <c r="N49" s="11">
        <v>0</v>
      </c>
      <c r="O49" s="4"/>
      <c r="P49" s="21">
        <f>D49-(M49+N49)</f>
        <v>8</v>
      </c>
      <c r="Q49" s="4"/>
      <c r="R49" s="12" t="s">
        <v>54</v>
      </c>
      <c r="S49" s="23">
        <v>0.122</v>
      </c>
      <c r="T49" s="23">
        <v>0.123</v>
      </c>
      <c r="U49" s="23">
        <f>S49+T49</f>
        <v>0.245</v>
      </c>
      <c r="V49" s="11">
        <v>70</v>
      </c>
      <c r="W49" s="24">
        <f>P49*V49</f>
        <v>560</v>
      </c>
      <c r="X49" s="4"/>
      <c r="Y49" s="22">
        <v>593</v>
      </c>
      <c r="Z49" s="22">
        <v>593</v>
      </c>
      <c r="AA49" s="25">
        <v>0</v>
      </c>
      <c r="AB49" s="27">
        <v>0</v>
      </c>
      <c r="AC49" s="176">
        <v>593</v>
      </c>
      <c r="AD49" s="34"/>
      <c r="AE49" s="31">
        <v>12</v>
      </c>
      <c r="AF49" s="29">
        <v>12</v>
      </c>
      <c r="AG49" s="27">
        <v>0</v>
      </c>
      <c r="AH49" s="27">
        <v>24</v>
      </c>
      <c r="AI49" s="7"/>
      <c r="AJ49" s="24">
        <f>AC49*U49</f>
        <v>145.285</v>
      </c>
      <c r="AK49" s="87">
        <v>3.65</v>
      </c>
      <c r="AL49" s="11">
        <v>8.57</v>
      </c>
      <c r="AM49" s="11">
        <v>0</v>
      </c>
      <c r="AN49" s="24">
        <f>AK49+AM49</f>
        <v>3.65</v>
      </c>
      <c r="AO49" s="6"/>
      <c r="AP49" s="11">
        <v>0</v>
      </c>
      <c r="AQ49" s="11">
        <v>0</v>
      </c>
      <c r="AR49" s="11">
        <f>100- ((AP49+AQ49)/(AC49*2))*100</f>
        <v>100</v>
      </c>
      <c r="AS49" s="90">
        <f>AU46</f>
        <v>255.09999999999994</v>
      </c>
      <c r="AT49" s="90">
        <f>AJ49+AK49+AL49+AM49</f>
        <v>157.505</v>
      </c>
      <c r="AU49" s="90">
        <f>AS49-AT49</f>
        <v>97.594999999999942</v>
      </c>
      <c r="AV49" s="7"/>
      <c r="AW49" s="24">
        <f>(AC49/W49)*100</f>
        <v>105.89285714285714</v>
      </c>
      <c r="AX49" s="11" t="s">
        <v>59</v>
      </c>
      <c r="AY49" s="24">
        <f>(AK49/(AJ49+AK49))*100</f>
        <v>2.4507335414778257</v>
      </c>
      <c r="AZ49" s="11">
        <f>(AN49/AJ49)*100</f>
        <v>2.5123034036548852</v>
      </c>
      <c r="BA49" s="4"/>
      <c r="BB49" s="11" t="s">
        <v>75</v>
      </c>
      <c r="BC49" s="11" t="s">
        <v>62</v>
      </c>
      <c r="BD49" s="11" t="s">
        <v>75</v>
      </c>
    </row>
    <row r="50" spans="2:56" ht="16.5" thickBot="1">
      <c r="B50" s="18"/>
      <c r="C50" s="16"/>
      <c r="D50" s="16"/>
      <c r="E50" s="4"/>
      <c r="F50" s="12"/>
      <c r="G50" s="12"/>
      <c r="H50" s="12"/>
      <c r="I50" s="12"/>
      <c r="J50" s="12"/>
      <c r="K50" s="12"/>
      <c r="L50" s="4"/>
      <c r="M50" s="12"/>
      <c r="N50" s="12"/>
      <c r="O50" s="4"/>
      <c r="P50" s="13"/>
      <c r="Q50" s="4"/>
      <c r="R50" s="12"/>
      <c r="S50" s="12"/>
      <c r="T50" s="12"/>
      <c r="U50" s="12"/>
      <c r="V50" s="12"/>
      <c r="W50" s="12"/>
      <c r="X50" s="4"/>
      <c r="Y50" s="12"/>
      <c r="Z50" s="12"/>
      <c r="AA50" s="26"/>
      <c r="AB50" s="28"/>
      <c r="AC50" s="177"/>
      <c r="AD50" s="33"/>
      <c r="AE50" s="32"/>
      <c r="AF50" s="30"/>
      <c r="AG50" s="28"/>
      <c r="AH50" s="35"/>
      <c r="AI50" s="7"/>
      <c r="AJ50" s="12"/>
      <c r="AK50" s="88"/>
      <c r="AL50" s="12"/>
      <c r="AM50" s="12"/>
      <c r="AN50" s="12"/>
      <c r="AO50" s="6"/>
      <c r="AP50" s="12"/>
      <c r="AQ50" s="12"/>
      <c r="AR50" s="12"/>
      <c r="AS50" s="12"/>
      <c r="AT50" s="12"/>
      <c r="AU50" s="12"/>
      <c r="AV50" s="7"/>
      <c r="AW50" s="12"/>
      <c r="AX50" s="12" t="s">
        <v>10</v>
      </c>
      <c r="AY50" s="12"/>
      <c r="AZ50" s="12"/>
      <c r="BA50" s="4"/>
      <c r="BB50" s="12"/>
      <c r="BC50" s="12"/>
      <c r="BD50" s="14"/>
    </row>
    <row r="51" spans="2:56" ht="15.75" thickBot="1"/>
    <row r="52" spans="2:56" ht="16.5" thickBot="1">
      <c r="B52" s="17">
        <v>41066</v>
      </c>
      <c r="C52" s="15" t="s">
        <v>0</v>
      </c>
      <c r="D52" s="19">
        <v>7.5</v>
      </c>
      <c r="E52" s="4"/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f>SUM(F52:J52)</f>
        <v>0</v>
      </c>
      <c r="L52" s="4"/>
      <c r="M52" s="11">
        <v>0</v>
      </c>
      <c r="N52" s="11">
        <v>1.5</v>
      </c>
      <c r="O52" s="4"/>
      <c r="P52" s="21">
        <f>D52-(M52+N52)</f>
        <v>6</v>
      </c>
      <c r="Q52" s="4"/>
      <c r="R52" s="12" t="s">
        <v>54</v>
      </c>
      <c r="S52" s="23">
        <v>0.122</v>
      </c>
      <c r="T52" s="23">
        <v>0.123</v>
      </c>
      <c r="U52" s="23">
        <f>S52+T52</f>
        <v>0.245</v>
      </c>
      <c r="V52" s="11">
        <v>70</v>
      </c>
      <c r="W52" s="24">
        <f>P52*V52</f>
        <v>420</v>
      </c>
      <c r="X52" s="4"/>
      <c r="Y52" s="22">
        <v>120</v>
      </c>
      <c r="Z52" s="22">
        <v>120</v>
      </c>
      <c r="AA52" s="25">
        <v>0</v>
      </c>
      <c r="AB52" s="27">
        <v>0</v>
      </c>
      <c r="AC52" s="176">
        <v>120</v>
      </c>
      <c r="AD52" s="34"/>
      <c r="AE52" s="31">
        <v>0</v>
      </c>
      <c r="AF52" s="29">
        <v>0</v>
      </c>
      <c r="AG52" s="27">
        <v>0</v>
      </c>
      <c r="AH52" s="27">
        <v>0</v>
      </c>
      <c r="AI52" s="7"/>
      <c r="AJ52" s="24">
        <f>AC52*U52</f>
        <v>29.4</v>
      </c>
      <c r="AK52" s="87">
        <v>0</v>
      </c>
      <c r="AL52" s="11">
        <v>1.25</v>
      </c>
      <c r="AM52" s="11">
        <v>0</v>
      </c>
      <c r="AN52" s="24">
        <f>AK52+AM52</f>
        <v>0</v>
      </c>
      <c r="AO52" s="6"/>
      <c r="AP52" s="11">
        <v>0</v>
      </c>
      <c r="AQ52" s="11">
        <v>0</v>
      </c>
      <c r="AR52" s="11">
        <f>100- ((AP52+AQ52)/(AC52*2))*100</f>
        <v>100</v>
      </c>
      <c r="AS52" s="90">
        <f>AU49</f>
        <v>97.594999999999942</v>
      </c>
      <c r="AT52" s="90">
        <f>AJ52+AK52+AL52+AM52</f>
        <v>30.65</v>
      </c>
      <c r="AU52" s="90">
        <f>AS52-AT52</f>
        <v>66.944999999999936</v>
      </c>
      <c r="AV52" s="7"/>
      <c r="AW52" s="24">
        <f>(AC52/W52)*100</f>
        <v>28.571428571428569</v>
      </c>
      <c r="AX52" s="11" t="s">
        <v>59</v>
      </c>
      <c r="AY52" s="24">
        <f>(AK52/(AJ52+AK52))*100</f>
        <v>0</v>
      </c>
      <c r="AZ52" s="11">
        <f>(AN52/AJ52)*100</f>
        <v>0</v>
      </c>
      <c r="BA52" s="4"/>
      <c r="BB52" s="11" t="s">
        <v>62</v>
      </c>
      <c r="BC52" s="11" t="s">
        <v>75</v>
      </c>
      <c r="BD52" s="11" t="s">
        <v>75</v>
      </c>
    </row>
    <row r="53" spans="2:56" ht="16.5" thickBot="1">
      <c r="B53" s="18"/>
      <c r="C53" s="16"/>
      <c r="D53" s="16"/>
      <c r="E53" s="4"/>
      <c r="F53" s="12"/>
      <c r="G53" s="12"/>
      <c r="H53" s="12"/>
      <c r="I53" s="12"/>
      <c r="J53" s="12"/>
      <c r="K53" s="12"/>
      <c r="L53" s="4"/>
      <c r="M53" s="12"/>
      <c r="N53" s="12"/>
      <c r="O53" s="4"/>
      <c r="P53" s="13"/>
      <c r="Q53" s="4"/>
      <c r="R53" s="12"/>
      <c r="S53" s="12"/>
      <c r="T53" s="12"/>
      <c r="U53" s="12"/>
      <c r="V53" s="12"/>
      <c r="W53" s="12"/>
      <c r="X53" s="4"/>
      <c r="Y53" s="12"/>
      <c r="Z53" s="12"/>
      <c r="AA53" s="26"/>
      <c r="AB53" s="28"/>
      <c r="AC53" s="177"/>
      <c r="AD53" s="33"/>
      <c r="AE53" s="32"/>
      <c r="AF53" s="30"/>
      <c r="AG53" s="28"/>
      <c r="AH53" s="35"/>
      <c r="AI53" s="7"/>
      <c r="AJ53" s="12"/>
      <c r="AK53" s="88"/>
      <c r="AL53" s="12"/>
      <c r="AM53" s="12"/>
      <c r="AN53" s="12"/>
      <c r="AO53" s="6"/>
      <c r="AP53" s="12"/>
      <c r="AQ53" s="12"/>
      <c r="AR53" s="12"/>
      <c r="AS53" s="12"/>
      <c r="AT53" s="12"/>
      <c r="AU53" s="12"/>
      <c r="AV53" s="7"/>
      <c r="AW53" s="12"/>
      <c r="AX53" s="12" t="s">
        <v>10</v>
      </c>
      <c r="AY53" s="12"/>
      <c r="AZ53" s="12"/>
      <c r="BA53" s="4"/>
      <c r="BB53" s="12"/>
      <c r="BC53" s="12"/>
      <c r="BD53" s="14"/>
    </row>
    <row r="54" spans="2:56" ht="15.75" thickBot="1"/>
    <row r="55" spans="2:56">
      <c r="B55" s="57" t="s">
        <v>42</v>
      </c>
      <c r="C55" s="58" t="s">
        <v>2</v>
      </c>
      <c r="D55" s="59" t="s">
        <v>2</v>
      </c>
      <c r="E55" s="136"/>
      <c r="F55" s="718" t="s">
        <v>14</v>
      </c>
      <c r="G55" s="719"/>
      <c r="H55" s="719"/>
      <c r="I55" s="719"/>
      <c r="J55" s="719"/>
      <c r="K55" s="720"/>
      <c r="L55" s="19"/>
      <c r="M55" s="721" t="s">
        <v>43</v>
      </c>
      <c r="N55" s="722"/>
      <c r="O55" s="19"/>
      <c r="P55" s="91" t="s">
        <v>12</v>
      </c>
      <c r="Q55" s="136"/>
      <c r="R55" s="91" t="s">
        <v>24</v>
      </c>
      <c r="S55" s="718" t="s">
        <v>44</v>
      </c>
      <c r="T55" s="719"/>
      <c r="U55" s="720"/>
      <c r="V55" s="91" t="s">
        <v>39</v>
      </c>
      <c r="W55" s="137" t="s">
        <v>19</v>
      </c>
      <c r="X55" s="136" t="s">
        <v>10</v>
      </c>
      <c r="Y55" s="723" t="s">
        <v>15</v>
      </c>
      <c r="Z55" s="724"/>
      <c r="AA55" s="724"/>
      <c r="AB55" s="724"/>
      <c r="AC55" s="138" t="s">
        <v>19</v>
      </c>
      <c r="AD55" s="139"/>
      <c r="AE55" s="725" t="s">
        <v>55</v>
      </c>
      <c r="AF55" s="726"/>
      <c r="AG55" s="726"/>
      <c r="AH55" s="140" t="s">
        <v>57</v>
      </c>
      <c r="AI55" s="136"/>
      <c r="AJ55" s="141" t="s">
        <v>51</v>
      </c>
      <c r="AK55" s="142"/>
      <c r="AL55" s="143"/>
      <c r="AM55" s="144"/>
      <c r="AN55" s="91" t="s">
        <v>13</v>
      </c>
      <c r="AO55" s="136"/>
      <c r="AP55" s="743" t="s">
        <v>68</v>
      </c>
      <c r="AQ55" s="744"/>
      <c r="AR55" s="745"/>
      <c r="AS55" s="743" t="s">
        <v>52</v>
      </c>
      <c r="AT55" s="744"/>
      <c r="AU55" s="745"/>
      <c r="AV55" s="136"/>
      <c r="AW55" s="145" t="s">
        <v>32</v>
      </c>
      <c r="AX55" s="137" t="s">
        <v>32</v>
      </c>
      <c r="AY55" s="91" t="s">
        <v>29</v>
      </c>
      <c r="AZ55" s="91" t="s">
        <v>29</v>
      </c>
      <c r="BA55" s="136"/>
      <c r="BB55" s="19" t="s">
        <v>32</v>
      </c>
      <c r="BC55" s="19" t="s">
        <v>10</v>
      </c>
      <c r="BD55" s="146" t="s">
        <v>10</v>
      </c>
    </row>
    <row r="56" spans="2:56" ht="15.75" thickBot="1">
      <c r="B56" s="60" t="s">
        <v>10</v>
      </c>
      <c r="C56" s="49" t="s">
        <v>10</v>
      </c>
      <c r="D56" s="61" t="s">
        <v>12</v>
      </c>
      <c r="E56" s="5"/>
      <c r="F56" s="65" t="s">
        <v>4</v>
      </c>
      <c r="G56" s="65" t="s">
        <v>5</v>
      </c>
      <c r="H56" s="65" t="s">
        <v>6</v>
      </c>
      <c r="I56" s="65" t="s">
        <v>7</v>
      </c>
      <c r="J56" s="65" t="s">
        <v>9</v>
      </c>
      <c r="K56" s="65" t="s">
        <v>13</v>
      </c>
      <c r="L56" s="4"/>
      <c r="M56" s="67" t="s">
        <v>12</v>
      </c>
      <c r="N56" s="68" t="s">
        <v>46</v>
      </c>
      <c r="O56" s="3"/>
      <c r="P56" s="49" t="s">
        <v>3</v>
      </c>
      <c r="Q56" s="5"/>
      <c r="R56" s="49" t="s">
        <v>23</v>
      </c>
      <c r="S56" s="53" t="s">
        <v>16</v>
      </c>
      <c r="T56" s="49" t="s">
        <v>17</v>
      </c>
      <c r="U56" s="49" t="s">
        <v>45</v>
      </c>
      <c r="V56" s="49" t="s">
        <v>63</v>
      </c>
      <c r="W56" s="72" t="s">
        <v>21</v>
      </c>
      <c r="X56" s="5" t="s">
        <v>10</v>
      </c>
      <c r="Y56" s="713" t="s">
        <v>26</v>
      </c>
      <c r="Z56" s="714"/>
      <c r="AA56" s="714"/>
      <c r="AB56" s="715"/>
      <c r="AC56" s="39" t="s">
        <v>13</v>
      </c>
      <c r="AD56" s="8"/>
      <c r="AE56" s="716" t="s">
        <v>56</v>
      </c>
      <c r="AF56" s="717"/>
      <c r="AG56" s="717"/>
      <c r="AH56" s="82" t="s">
        <v>58</v>
      </c>
      <c r="AI56" s="5"/>
      <c r="AJ56" s="48" t="s">
        <v>33</v>
      </c>
      <c r="AK56" s="85" t="s">
        <v>27</v>
      </c>
      <c r="AL56" s="48" t="s">
        <v>35</v>
      </c>
      <c r="AM56" s="48" t="s">
        <v>36</v>
      </c>
      <c r="AN56" s="49" t="s">
        <v>40</v>
      </c>
      <c r="AO56" s="20"/>
      <c r="AP56" s="51"/>
      <c r="AQ56" s="52"/>
      <c r="AR56" s="53"/>
      <c r="AS56" s="51" t="s">
        <v>50</v>
      </c>
      <c r="AT56" s="52">
        <v>4</v>
      </c>
      <c r="AU56" s="53" t="s">
        <v>83</v>
      </c>
      <c r="AV56" s="5"/>
      <c r="AW56" s="76" t="s">
        <v>19</v>
      </c>
      <c r="AX56" s="72" t="s">
        <v>19</v>
      </c>
      <c r="AY56" s="49" t="s">
        <v>37</v>
      </c>
      <c r="AZ56" s="49" t="s">
        <v>38</v>
      </c>
      <c r="BA56" s="5"/>
      <c r="BB56" s="4" t="s">
        <v>19</v>
      </c>
      <c r="BC56" s="4" t="s">
        <v>37</v>
      </c>
      <c r="BD56" s="147" t="s">
        <v>38</v>
      </c>
    </row>
    <row r="57" spans="2:56" ht="15.75" thickBot="1">
      <c r="B57" s="62"/>
      <c r="C57" s="63"/>
      <c r="D57" s="64" t="s">
        <v>10</v>
      </c>
      <c r="E57" s="111"/>
      <c r="F57" s="148"/>
      <c r="G57" s="148"/>
      <c r="H57" s="148"/>
      <c r="I57" s="148" t="s">
        <v>8</v>
      </c>
      <c r="J57" s="148"/>
      <c r="K57" s="148"/>
      <c r="L57" s="16"/>
      <c r="M57" s="104" t="s">
        <v>20</v>
      </c>
      <c r="N57" s="148" t="s">
        <v>11</v>
      </c>
      <c r="O57" s="16"/>
      <c r="P57" s="63" t="s">
        <v>10</v>
      </c>
      <c r="Q57" s="111"/>
      <c r="R57" s="63"/>
      <c r="S57" s="149"/>
      <c r="T57" s="63"/>
      <c r="U57" s="63"/>
      <c r="V57" s="63" t="s">
        <v>18</v>
      </c>
      <c r="W57" s="150" t="s">
        <v>22</v>
      </c>
      <c r="X57" s="111"/>
      <c r="Y57" s="151" t="s">
        <v>16</v>
      </c>
      <c r="Z57" s="151" t="s">
        <v>17</v>
      </c>
      <c r="AA57" s="152" t="s">
        <v>25</v>
      </c>
      <c r="AB57" s="79" t="s">
        <v>28</v>
      </c>
      <c r="AC57" s="153"/>
      <c r="AD57" s="111"/>
      <c r="AE57" s="154" t="s">
        <v>16</v>
      </c>
      <c r="AF57" s="155" t="s">
        <v>17</v>
      </c>
      <c r="AG57" s="80" t="s">
        <v>28</v>
      </c>
      <c r="AH57" s="81" t="s">
        <v>28</v>
      </c>
      <c r="AI57" s="156"/>
      <c r="AJ57" s="63" t="s">
        <v>34</v>
      </c>
      <c r="AK57" s="157" t="s">
        <v>34</v>
      </c>
      <c r="AL57" s="63" t="s">
        <v>34</v>
      </c>
      <c r="AM57" s="63" t="s">
        <v>34</v>
      </c>
      <c r="AN57" s="63" t="s">
        <v>34</v>
      </c>
      <c r="AO57" s="111"/>
      <c r="AP57" s="158" t="s">
        <v>70</v>
      </c>
      <c r="AQ57" s="159" t="s">
        <v>69</v>
      </c>
      <c r="AR57" s="160" t="s">
        <v>71</v>
      </c>
      <c r="AS57" s="161" t="s">
        <v>48</v>
      </c>
      <c r="AT57" s="159" t="s">
        <v>47</v>
      </c>
      <c r="AU57" s="160" t="s">
        <v>49</v>
      </c>
      <c r="AV57" s="111"/>
      <c r="AW57" s="162" t="s">
        <v>29</v>
      </c>
      <c r="AX57" s="150" t="s">
        <v>29</v>
      </c>
      <c r="AY57" s="63"/>
      <c r="AZ57" s="63"/>
      <c r="BA57" s="111"/>
      <c r="BB57" s="163">
        <v>1</v>
      </c>
      <c r="BC57" s="164">
        <v>0</v>
      </c>
      <c r="BD57" s="115" t="s">
        <v>41</v>
      </c>
    </row>
    <row r="58" spans="2:56" ht="15.75" thickBot="1"/>
    <row r="59" spans="2:56" ht="15.75">
      <c r="B59" s="17">
        <v>41066</v>
      </c>
      <c r="C59" s="15" t="s">
        <v>0</v>
      </c>
      <c r="D59" s="19">
        <v>7.5</v>
      </c>
      <c r="E59" s="4"/>
      <c r="F59" s="11">
        <v>3</v>
      </c>
      <c r="G59" s="11">
        <v>0</v>
      </c>
      <c r="H59" s="11">
        <v>0</v>
      </c>
      <c r="I59" s="11">
        <v>0</v>
      </c>
      <c r="J59" s="11">
        <v>0</v>
      </c>
      <c r="K59" s="11">
        <f>SUM(F59:J59)</f>
        <v>3</v>
      </c>
      <c r="L59" s="4"/>
      <c r="M59" s="11">
        <v>0</v>
      </c>
      <c r="N59" s="11">
        <v>0</v>
      </c>
      <c r="O59" s="4"/>
      <c r="P59" s="21">
        <f>D59-(M59+N59)</f>
        <v>7.5</v>
      </c>
      <c r="Q59" s="4"/>
      <c r="R59" s="11" t="s">
        <v>66</v>
      </c>
      <c r="S59" s="23">
        <v>0.184</v>
      </c>
      <c r="T59" s="23">
        <v>0.184</v>
      </c>
      <c r="U59" s="23">
        <f>S59+T59</f>
        <v>0.36799999999999999</v>
      </c>
      <c r="V59" s="11">
        <v>80</v>
      </c>
      <c r="W59" s="24">
        <f>P59*V59</f>
        <v>600</v>
      </c>
      <c r="X59" s="4"/>
      <c r="Y59" s="22">
        <v>100</v>
      </c>
      <c r="Z59" s="22">
        <v>100</v>
      </c>
      <c r="AA59" s="25">
        <v>0</v>
      </c>
      <c r="AB59" s="27">
        <v>0</v>
      </c>
      <c r="AC59" s="176">
        <v>100</v>
      </c>
      <c r="AD59" s="34"/>
      <c r="AE59" s="31">
        <v>12</v>
      </c>
      <c r="AF59" s="29">
        <v>12</v>
      </c>
      <c r="AG59" s="27">
        <v>0</v>
      </c>
      <c r="AH59" s="27">
        <v>12</v>
      </c>
      <c r="AI59" s="7"/>
      <c r="AJ59" s="24">
        <f>AC59*U59</f>
        <v>36.799999999999997</v>
      </c>
      <c r="AK59" s="87">
        <v>4.5</v>
      </c>
      <c r="AL59" s="11">
        <v>1.35</v>
      </c>
      <c r="AM59" s="11">
        <v>0</v>
      </c>
      <c r="AN59" s="24">
        <f>AK59+AM59</f>
        <v>4.5</v>
      </c>
      <c r="AO59" s="6"/>
      <c r="AP59" s="11">
        <v>0</v>
      </c>
      <c r="AQ59" s="11">
        <v>0</v>
      </c>
      <c r="AR59" s="11">
        <f>100- ((AP59+AQ59)/(AC59*2))*100</f>
        <v>100</v>
      </c>
      <c r="AS59" s="90">
        <v>613.58000000000004</v>
      </c>
      <c r="AT59" s="90">
        <f>AJ59+AK59+AL59+AM59</f>
        <v>42.65</v>
      </c>
      <c r="AU59" s="90">
        <f>AS59-AT59</f>
        <v>570.93000000000006</v>
      </c>
      <c r="AV59" s="7"/>
      <c r="AW59" s="24">
        <f>(AC59/W59)*100</f>
        <v>16.666666666666664</v>
      </c>
      <c r="AX59" s="11" t="s">
        <v>59</v>
      </c>
      <c r="AY59" s="24">
        <f>(AK59/(AJ59+AK59))*100</f>
        <v>10.89588377723971</v>
      </c>
      <c r="AZ59" s="11">
        <f>(AN59/AJ59)*100</f>
        <v>12.228260869565219</v>
      </c>
      <c r="BA59" s="4"/>
      <c r="BB59" s="11" t="s">
        <v>76</v>
      </c>
      <c r="BC59" s="11" t="s">
        <v>62</v>
      </c>
      <c r="BD59" s="11" t="s">
        <v>76</v>
      </c>
    </row>
    <row r="60" spans="2:56" ht="16.5" thickBot="1">
      <c r="B60" s="18"/>
      <c r="C60" s="16"/>
      <c r="D60" s="16"/>
      <c r="E60" s="4"/>
      <c r="F60" s="12"/>
      <c r="G60" s="12"/>
      <c r="H60" s="12"/>
      <c r="I60" s="12"/>
      <c r="J60" s="12"/>
      <c r="K60" s="12"/>
      <c r="L60" s="4"/>
      <c r="M60" s="12"/>
      <c r="N60" s="12"/>
      <c r="O60" s="4"/>
      <c r="P60" s="13"/>
      <c r="Q60" s="4"/>
      <c r="R60" s="12"/>
      <c r="S60" s="12"/>
      <c r="T60" s="12"/>
      <c r="U60" s="12"/>
      <c r="V60" s="12"/>
      <c r="W60" s="12"/>
      <c r="X60" s="4"/>
      <c r="Y60" s="12"/>
      <c r="Z60" s="12"/>
      <c r="AA60" s="26"/>
      <c r="AB60" s="28"/>
      <c r="AC60" s="177"/>
      <c r="AD60" s="33"/>
      <c r="AE60" s="32"/>
      <c r="AF60" s="30"/>
      <c r="AG60" s="28"/>
      <c r="AH60" s="35"/>
      <c r="AI60" s="7"/>
      <c r="AJ60" s="12"/>
      <c r="AK60" s="88"/>
      <c r="AL60" s="12"/>
      <c r="AM60" s="12"/>
      <c r="AN60" s="12"/>
      <c r="AO60" s="6"/>
      <c r="AP60" s="12"/>
      <c r="AQ60" s="12"/>
      <c r="AR60" s="12"/>
      <c r="AS60" s="12"/>
      <c r="AT60" s="12"/>
      <c r="AU60" s="12"/>
      <c r="AV60" s="7"/>
      <c r="AW60" s="12"/>
      <c r="AX60" s="12" t="s">
        <v>10</v>
      </c>
      <c r="AY60" s="12"/>
      <c r="AZ60" s="12"/>
      <c r="BA60" s="4"/>
      <c r="BB60" s="12"/>
      <c r="BC60" s="12"/>
      <c r="BD60" s="14"/>
    </row>
    <row r="61" spans="2:56" ht="15.75" thickBot="1"/>
    <row r="62" spans="2:56" ht="15.75">
      <c r="B62" s="17">
        <v>41066</v>
      </c>
      <c r="C62" s="15" t="s">
        <v>1</v>
      </c>
      <c r="D62" s="19">
        <v>7.5</v>
      </c>
      <c r="E62" s="4"/>
      <c r="F62" s="11">
        <v>0</v>
      </c>
      <c r="G62" s="11">
        <v>0</v>
      </c>
      <c r="H62" s="11">
        <v>0</v>
      </c>
      <c r="I62" s="11">
        <v>1</v>
      </c>
      <c r="J62" s="11">
        <v>0</v>
      </c>
      <c r="K62" s="11">
        <f>SUM(F62:J62)</f>
        <v>1</v>
      </c>
      <c r="L62" s="4"/>
      <c r="M62" s="11">
        <v>2.5</v>
      </c>
      <c r="N62" s="11">
        <v>0</v>
      </c>
      <c r="O62" s="4"/>
      <c r="P62" s="21">
        <f>D62-(M62+N62)</f>
        <v>5</v>
      </c>
      <c r="Q62" s="4"/>
      <c r="R62" s="11" t="s">
        <v>66</v>
      </c>
      <c r="S62" s="23">
        <v>0.184</v>
      </c>
      <c r="T62" s="23">
        <v>0.184</v>
      </c>
      <c r="U62" s="23">
        <f>S62+T62</f>
        <v>0.36799999999999999</v>
      </c>
      <c r="V62" s="11">
        <v>80</v>
      </c>
      <c r="W62" s="24">
        <f>P62*V62</f>
        <v>400</v>
      </c>
      <c r="X62" s="4"/>
      <c r="Y62" s="22">
        <v>369</v>
      </c>
      <c r="Z62" s="22">
        <v>369</v>
      </c>
      <c r="AA62" s="25">
        <v>0</v>
      </c>
      <c r="AB62" s="27">
        <v>0</v>
      </c>
      <c r="AC62" s="176">
        <v>369</v>
      </c>
      <c r="AD62" s="34"/>
      <c r="AE62" s="31">
        <v>16</v>
      </c>
      <c r="AF62" s="29">
        <v>16</v>
      </c>
      <c r="AG62" s="27">
        <v>0</v>
      </c>
      <c r="AH62" s="27">
        <v>16</v>
      </c>
      <c r="AI62" s="7"/>
      <c r="AJ62" s="24">
        <f>AC62*U62</f>
        <v>135.792</v>
      </c>
      <c r="AK62" s="87">
        <v>6.05</v>
      </c>
      <c r="AL62" s="11">
        <v>6.81</v>
      </c>
      <c r="AM62" s="11">
        <v>0</v>
      </c>
      <c r="AN62" s="24">
        <f>AK62+AM62</f>
        <v>6.05</v>
      </c>
      <c r="AO62" s="6"/>
      <c r="AP62" s="11">
        <v>0</v>
      </c>
      <c r="AQ62" s="11">
        <v>0</v>
      </c>
      <c r="AR62" s="11">
        <f>100- ((AP62+AQ62)/(AC62*2))*100</f>
        <v>100</v>
      </c>
      <c r="AS62" s="90">
        <f>AU59</f>
        <v>570.93000000000006</v>
      </c>
      <c r="AT62" s="90">
        <f>AJ62+AK62+AL62+AM62</f>
        <v>148.65200000000002</v>
      </c>
      <c r="AU62" s="90">
        <f>AS62-AT62</f>
        <v>422.27800000000002</v>
      </c>
      <c r="AV62" s="7"/>
      <c r="AW62" s="24">
        <f>(AC62/W62)*100</f>
        <v>92.25</v>
      </c>
      <c r="AX62" s="11" t="s">
        <v>59</v>
      </c>
      <c r="AY62" s="24">
        <f>(AK62/(AJ62+AK62))*100</f>
        <v>4.2653092877990995</v>
      </c>
      <c r="AZ62" s="11">
        <f>(AN62/AJ62)*100</f>
        <v>4.4553434664781424</v>
      </c>
      <c r="BA62" s="4"/>
      <c r="BB62" s="11" t="s">
        <v>76</v>
      </c>
      <c r="BC62" s="11" t="s">
        <v>62</v>
      </c>
      <c r="BD62" s="11" t="s">
        <v>76</v>
      </c>
    </row>
    <row r="63" spans="2:56" ht="16.5" thickBot="1">
      <c r="B63" s="18"/>
      <c r="C63" s="16"/>
      <c r="D63" s="16"/>
      <c r="E63" s="4"/>
      <c r="F63" s="12"/>
      <c r="G63" s="12"/>
      <c r="H63" s="12"/>
      <c r="I63" s="12"/>
      <c r="J63" s="12"/>
      <c r="K63" s="12"/>
      <c r="L63" s="4"/>
      <c r="M63" s="12"/>
      <c r="N63" s="12"/>
      <c r="O63" s="4"/>
      <c r="P63" s="13"/>
      <c r="Q63" s="4"/>
      <c r="R63" s="12"/>
      <c r="S63" s="12"/>
      <c r="T63" s="12"/>
      <c r="U63" s="12"/>
      <c r="V63" s="12"/>
      <c r="W63" s="12"/>
      <c r="X63" s="4"/>
      <c r="Y63" s="12"/>
      <c r="Z63" s="12"/>
      <c r="AA63" s="26"/>
      <c r="AB63" s="28"/>
      <c r="AC63" s="177"/>
      <c r="AD63" s="33"/>
      <c r="AE63" s="32"/>
      <c r="AF63" s="30"/>
      <c r="AG63" s="28"/>
      <c r="AH63" s="35"/>
      <c r="AI63" s="7"/>
      <c r="AJ63" s="12"/>
      <c r="AK63" s="88"/>
      <c r="AL63" s="12"/>
      <c r="AM63" s="12"/>
      <c r="AN63" s="12"/>
      <c r="AO63" s="6"/>
      <c r="AP63" s="12"/>
      <c r="AQ63" s="12"/>
      <c r="AR63" s="12"/>
      <c r="AS63" s="12"/>
      <c r="AT63" s="12"/>
      <c r="AU63" s="12"/>
      <c r="AV63" s="7"/>
      <c r="AW63" s="12"/>
      <c r="AX63" s="12" t="s">
        <v>10</v>
      </c>
      <c r="AY63" s="12"/>
      <c r="AZ63" s="12"/>
      <c r="BA63" s="4"/>
      <c r="BB63" s="12"/>
      <c r="BC63" s="12"/>
      <c r="BD63" s="14"/>
    </row>
    <row r="64" spans="2:56" ht="15.75" thickBot="1"/>
    <row r="65" spans="2:56" ht="15.75">
      <c r="B65" s="17">
        <v>41066</v>
      </c>
      <c r="C65" s="15" t="s">
        <v>65</v>
      </c>
      <c r="D65" s="19">
        <v>8</v>
      </c>
      <c r="E65" s="4"/>
      <c r="F65" s="11">
        <v>0</v>
      </c>
      <c r="G65" s="11">
        <v>0</v>
      </c>
      <c r="H65" s="11">
        <v>0</v>
      </c>
      <c r="I65" s="11">
        <v>0</v>
      </c>
      <c r="J65" s="11">
        <v>1</v>
      </c>
      <c r="K65" s="11">
        <f>SUM(F65:J65)</f>
        <v>1</v>
      </c>
      <c r="L65" s="4"/>
      <c r="M65" s="11">
        <v>0</v>
      </c>
      <c r="N65" s="11">
        <v>0</v>
      </c>
      <c r="O65" s="4"/>
      <c r="P65" s="21">
        <f>D65-(M65+N65)</f>
        <v>8</v>
      </c>
      <c r="Q65" s="4"/>
      <c r="R65" s="11" t="s">
        <v>66</v>
      </c>
      <c r="S65" s="23">
        <v>0.184</v>
      </c>
      <c r="T65" s="23">
        <v>0.184</v>
      </c>
      <c r="U65" s="23">
        <f>S65+T65</f>
        <v>0.36799999999999999</v>
      </c>
      <c r="V65" s="11">
        <v>80</v>
      </c>
      <c r="W65" s="24">
        <f>P65*V65</f>
        <v>640</v>
      </c>
      <c r="X65" s="4"/>
      <c r="Y65" s="22">
        <v>562</v>
      </c>
      <c r="Z65" s="22">
        <v>562</v>
      </c>
      <c r="AA65" s="25">
        <v>0</v>
      </c>
      <c r="AB65" s="27">
        <v>0</v>
      </c>
      <c r="AC65" s="176">
        <v>562</v>
      </c>
      <c r="AD65" s="34"/>
      <c r="AE65" s="31">
        <v>11</v>
      </c>
      <c r="AF65" s="29">
        <v>11</v>
      </c>
      <c r="AG65" s="27">
        <v>0</v>
      </c>
      <c r="AH65" s="27">
        <v>11</v>
      </c>
      <c r="AI65" s="7"/>
      <c r="AJ65" s="24">
        <f>AC65*U65</f>
        <v>206.816</v>
      </c>
      <c r="AK65" s="87">
        <v>3.47</v>
      </c>
      <c r="AL65" s="11">
        <v>8.2799999999999994</v>
      </c>
      <c r="AM65" s="11">
        <v>0</v>
      </c>
      <c r="AN65" s="24">
        <f>AK65+AM65</f>
        <v>3.47</v>
      </c>
      <c r="AO65" s="6"/>
      <c r="AP65" s="11">
        <v>0</v>
      </c>
      <c r="AQ65" s="11">
        <v>0</v>
      </c>
      <c r="AR65" s="11">
        <f>100- ((AP65+AQ65)/(AC65*2))*100</f>
        <v>100</v>
      </c>
      <c r="AS65" s="90">
        <f>AU62</f>
        <v>422.27800000000002</v>
      </c>
      <c r="AT65" s="90">
        <f>AJ65+AK65+AL65+AM65</f>
        <v>218.566</v>
      </c>
      <c r="AU65" s="90">
        <f>AS65-AT65</f>
        <v>203.71200000000002</v>
      </c>
      <c r="AV65" s="7"/>
      <c r="AW65" s="24">
        <f>(AC65/W65)*100</f>
        <v>87.8125</v>
      </c>
      <c r="AX65" s="11" t="s">
        <v>59</v>
      </c>
      <c r="AY65" s="24">
        <f>(AK65/(AJ65+AK65))*100</f>
        <v>1.650133627535832</v>
      </c>
      <c r="AZ65" s="11">
        <f>(AN65/AJ65)*100</f>
        <v>1.6778198978802414</v>
      </c>
      <c r="BA65" s="4"/>
      <c r="BB65" s="11" t="s">
        <v>76</v>
      </c>
      <c r="BC65" s="11" t="s">
        <v>62</v>
      </c>
      <c r="BD65" s="11" t="s">
        <v>75</v>
      </c>
    </row>
    <row r="66" spans="2:56" ht="16.5" thickBot="1">
      <c r="B66" s="18"/>
      <c r="C66" s="16"/>
      <c r="D66" s="16"/>
      <c r="E66" s="4"/>
      <c r="F66" s="12"/>
      <c r="G66" s="12"/>
      <c r="H66" s="12"/>
      <c r="I66" s="12"/>
      <c r="J66" s="12"/>
      <c r="K66" s="12"/>
      <c r="L66" s="4"/>
      <c r="M66" s="12"/>
      <c r="N66" s="12"/>
      <c r="O66" s="4"/>
      <c r="P66" s="13"/>
      <c r="Q66" s="4"/>
      <c r="R66" s="12"/>
      <c r="S66" s="12"/>
      <c r="T66" s="12"/>
      <c r="U66" s="12"/>
      <c r="V66" s="12"/>
      <c r="W66" s="12"/>
      <c r="X66" s="4"/>
      <c r="Y66" s="12"/>
      <c r="Z66" s="12"/>
      <c r="AA66" s="26"/>
      <c r="AB66" s="28"/>
      <c r="AC66" s="177"/>
      <c r="AD66" s="33"/>
      <c r="AE66" s="32"/>
      <c r="AF66" s="30"/>
      <c r="AG66" s="28"/>
      <c r="AH66" s="35"/>
      <c r="AI66" s="7"/>
      <c r="AJ66" s="12"/>
      <c r="AK66" s="88"/>
      <c r="AL66" s="12"/>
      <c r="AM66" s="12"/>
      <c r="AN66" s="12"/>
      <c r="AO66" s="6"/>
      <c r="AP66" s="12"/>
      <c r="AQ66" s="12"/>
      <c r="AR66" s="12"/>
      <c r="AS66" s="12"/>
      <c r="AT66" s="12"/>
      <c r="AU66" s="12"/>
      <c r="AV66" s="7"/>
      <c r="AW66" s="12"/>
      <c r="AX66" s="12" t="s">
        <v>10</v>
      </c>
      <c r="AY66" s="12"/>
      <c r="AZ66" s="12"/>
      <c r="BA66" s="4"/>
      <c r="BB66" s="12"/>
      <c r="BC66" s="12"/>
      <c r="BD66" s="14"/>
    </row>
    <row r="67" spans="2:56" ht="15.75" thickBot="1"/>
    <row r="68" spans="2:56" ht="15.75">
      <c r="B68" s="17">
        <v>41067</v>
      </c>
      <c r="C68" s="15" t="s">
        <v>0</v>
      </c>
      <c r="D68" s="19">
        <v>7.5</v>
      </c>
      <c r="E68" s="4"/>
      <c r="F68" s="11">
        <v>3</v>
      </c>
      <c r="G68" s="11">
        <v>0</v>
      </c>
      <c r="H68" s="11">
        <v>0</v>
      </c>
      <c r="I68" s="11">
        <v>0</v>
      </c>
      <c r="J68" s="11">
        <v>0</v>
      </c>
      <c r="K68" s="11">
        <f>SUM(F68:J68)</f>
        <v>3</v>
      </c>
      <c r="L68" s="4"/>
      <c r="M68" s="11">
        <v>0</v>
      </c>
      <c r="N68" s="11">
        <v>0</v>
      </c>
      <c r="O68" s="4"/>
      <c r="P68" s="21">
        <f>D68-(M68+N68)</f>
        <v>7.5</v>
      </c>
      <c r="Q68" s="4"/>
      <c r="R68" s="11" t="s">
        <v>66</v>
      </c>
      <c r="S68" s="23">
        <v>0.184</v>
      </c>
      <c r="T68" s="23">
        <v>0.184</v>
      </c>
      <c r="U68" s="23">
        <f>S68+T68</f>
        <v>0.36799999999999999</v>
      </c>
      <c r="V68" s="11">
        <v>80</v>
      </c>
      <c r="W68" s="24">
        <f>P68*V68</f>
        <v>600</v>
      </c>
      <c r="X68" s="4"/>
      <c r="Y68" s="22">
        <v>795</v>
      </c>
      <c r="Z68" s="22">
        <v>795</v>
      </c>
      <c r="AA68" s="25">
        <v>0</v>
      </c>
      <c r="AB68" s="27">
        <v>0</v>
      </c>
      <c r="AC68" s="176">
        <v>795</v>
      </c>
      <c r="AD68" s="34"/>
      <c r="AE68" s="31">
        <v>14</v>
      </c>
      <c r="AF68" s="29">
        <v>14</v>
      </c>
      <c r="AG68" s="27">
        <v>0</v>
      </c>
      <c r="AH68" s="27">
        <v>14</v>
      </c>
      <c r="AI68" s="7"/>
      <c r="AJ68" s="24">
        <f>AC68*U68</f>
        <v>292.56</v>
      </c>
      <c r="AK68" s="87">
        <v>3.83</v>
      </c>
      <c r="AL68" s="11">
        <v>12.84</v>
      </c>
      <c r="AM68" s="11">
        <v>0</v>
      </c>
      <c r="AN68" s="24">
        <f>AK68+AM68</f>
        <v>3.83</v>
      </c>
      <c r="AO68" s="6"/>
      <c r="AP68" s="11">
        <v>0</v>
      </c>
      <c r="AQ68" s="11">
        <v>3</v>
      </c>
      <c r="AR68" s="11">
        <f>100- ((AP68+AQ68)/(AC68*2))*100</f>
        <v>99.811320754716988</v>
      </c>
      <c r="AS68" s="90">
        <f>AU65</f>
        <v>203.71200000000002</v>
      </c>
      <c r="AT68" s="90">
        <f>AJ68+AK68+AL68+AM68</f>
        <v>309.22999999999996</v>
      </c>
      <c r="AU68" s="90">
        <f>AS68-AT68</f>
        <v>-105.51799999999994</v>
      </c>
      <c r="AV68" s="7"/>
      <c r="AW68" s="24">
        <f>(AC68/W68)*100</f>
        <v>132.5</v>
      </c>
      <c r="AX68" s="11" t="s">
        <v>59</v>
      </c>
      <c r="AY68" s="24">
        <f>(AK68/(AJ68+AK68))*100</f>
        <v>1.2922163365835555</v>
      </c>
      <c r="AZ68" s="11">
        <f>(AN68/AJ68)*100</f>
        <v>1.3091331692644244</v>
      </c>
      <c r="BA68" s="4"/>
      <c r="BB68" s="11" t="s">
        <v>75</v>
      </c>
      <c r="BC68" s="11" t="s">
        <v>62</v>
      </c>
      <c r="BD68" s="11" t="s">
        <v>75</v>
      </c>
    </row>
    <row r="69" spans="2:56" ht="16.5" thickBot="1">
      <c r="B69" s="18"/>
      <c r="C69" s="16"/>
      <c r="D69" s="16"/>
      <c r="E69" s="4"/>
      <c r="F69" s="12"/>
      <c r="G69" s="12"/>
      <c r="H69" s="12"/>
      <c r="I69" s="12"/>
      <c r="J69" s="12"/>
      <c r="K69" s="12"/>
      <c r="L69" s="4"/>
      <c r="M69" s="12"/>
      <c r="N69" s="12"/>
      <c r="O69" s="4"/>
      <c r="P69" s="13"/>
      <c r="Q69" s="4"/>
      <c r="R69" s="12"/>
      <c r="S69" s="12"/>
      <c r="T69" s="12"/>
      <c r="U69" s="12"/>
      <c r="V69" s="12"/>
      <c r="W69" s="12"/>
      <c r="X69" s="4"/>
      <c r="Y69" s="12"/>
      <c r="Z69" s="12"/>
      <c r="AA69" s="26"/>
      <c r="AB69" s="28"/>
      <c r="AC69" s="177"/>
      <c r="AD69" s="33"/>
      <c r="AE69" s="32"/>
      <c r="AF69" s="30"/>
      <c r="AG69" s="28"/>
      <c r="AH69" s="35"/>
      <c r="AI69" s="7"/>
      <c r="AJ69" s="12"/>
      <c r="AK69" s="761" t="s">
        <v>87</v>
      </c>
      <c r="AL69" s="762"/>
      <c r="AM69" s="762"/>
      <c r="AN69" s="762"/>
      <c r="AO69" s="762"/>
      <c r="AP69" s="762"/>
      <c r="AQ69" s="762"/>
      <c r="AR69" s="762"/>
      <c r="AS69" s="762"/>
      <c r="AT69" s="762"/>
      <c r="AU69" s="763"/>
      <c r="AV69" s="7"/>
      <c r="AW69" s="12"/>
      <c r="AX69" s="12" t="s">
        <v>10</v>
      </c>
      <c r="AY69" s="12"/>
      <c r="AZ69" s="12"/>
      <c r="BA69" s="4"/>
      <c r="BB69" s="12"/>
      <c r="BC69" s="12"/>
      <c r="BD69" s="14"/>
    </row>
    <row r="70" spans="2:56" ht="14.25" customHeight="1" thickBot="1"/>
    <row r="71" spans="2:56">
      <c r="B71" s="57" t="s">
        <v>42</v>
      </c>
      <c r="C71" s="58" t="s">
        <v>2</v>
      </c>
      <c r="D71" s="59" t="s">
        <v>2</v>
      </c>
      <c r="E71" s="136"/>
      <c r="F71" s="718" t="s">
        <v>14</v>
      </c>
      <c r="G71" s="719"/>
      <c r="H71" s="719"/>
      <c r="I71" s="719"/>
      <c r="J71" s="719"/>
      <c r="K71" s="720"/>
      <c r="L71" s="19"/>
      <c r="M71" s="721" t="s">
        <v>43</v>
      </c>
      <c r="N71" s="722"/>
      <c r="O71" s="19"/>
      <c r="P71" s="91" t="s">
        <v>12</v>
      </c>
      <c r="Q71" s="136"/>
      <c r="R71" s="91" t="s">
        <v>24</v>
      </c>
      <c r="S71" s="718" t="s">
        <v>44</v>
      </c>
      <c r="T71" s="719"/>
      <c r="U71" s="720"/>
      <c r="V71" s="91" t="s">
        <v>39</v>
      </c>
      <c r="W71" s="137" t="s">
        <v>19</v>
      </c>
      <c r="X71" s="136" t="s">
        <v>10</v>
      </c>
      <c r="Y71" s="723" t="s">
        <v>15</v>
      </c>
      <c r="Z71" s="724"/>
      <c r="AA71" s="724"/>
      <c r="AB71" s="724"/>
      <c r="AC71" s="138" t="s">
        <v>19</v>
      </c>
      <c r="AD71" s="139"/>
      <c r="AE71" s="725" t="s">
        <v>55</v>
      </c>
      <c r="AF71" s="726"/>
      <c r="AG71" s="726"/>
      <c r="AH71" s="140" t="s">
        <v>57</v>
      </c>
      <c r="AI71" s="136"/>
      <c r="AJ71" s="141" t="s">
        <v>51</v>
      </c>
      <c r="AK71" s="142"/>
      <c r="AL71" s="143"/>
      <c r="AM71" s="144"/>
      <c r="AN71" s="91" t="s">
        <v>13</v>
      </c>
      <c r="AO71" s="136"/>
      <c r="AP71" s="743" t="s">
        <v>68</v>
      </c>
      <c r="AQ71" s="744"/>
      <c r="AR71" s="745"/>
      <c r="AS71" s="743" t="s">
        <v>52</v>
      </c>
      <c r="AT71" s="744"/>
      <c r="AU71" s="745"/>
      <c r="AV71" s="136"/>
      <c r="AW71" s="145" t="s">
        <v>32</v>
      </c>
      <c r="AX71" s="137" t="s">
        <v>32</v>
      </c>
      <c r="AY71" s="91" t="s">
        <v>29</v>
      </c>
      <c r="AZ71" s="91" t="s">
        <v>29</v>
      </c>
      <c r="BA71" s="136"/>
      <c r="BB71" s="19" t="s">
        <v>32</v>
      </c>
      <c r="BC71" s="19" t="s">
        <v>10</v>
      </c>
      <c r="BD71" s="146" t="s">
        <v>10</v>
      </c>
    </row>
    <row r="72" spans="2:56" ht="15.75" thickBot="1">
      <c r="B72" s="60" t="s">
        <v>10</v>
      </c>
      <c r="C72" s="49" t="s">
        <v>10</v>
      </c>
      <c r="D72" s="61" t="s">
        <v>12</v>
      </c>
      <c r="E72" s="5"/>
      <c r="F72" s="65" t="s">
        <v>4</v>
      </c>
      <c r="G72" s="65" t="s">
        <v>5</v>
      </c>
      <c r="H72" s="65" t="s">
        <v>6</v>
      </c>
      <c r="I72" s="65" t="s">
        <v>7</v>
      </c>
      <c r="J72" s="65" t="s">
        <v>9</v>
      </c>
      <c r="K72" s="65" t="s">
        <v>13</v>
      </c>
      <c r="L72" s="4"/>
      <c r="M72" s="67" t="s">
        <v>12</v>
      </c>
      <c r="N72" s="68" t="s">
        <v>46</v>
      </c>
      <c r="O72" s="3"/>
      <c r="P72" s="49" t="s">
        <v>3</v>
      </c>
      <c r="Q72" s="5"/>
      <c r="R72" s="49" t="s">
        <v>23</v>
      </c>
      <c r="S72" s="53" t="s">
        <v>16</v>
      </c>
      <c r="T72" s="49" t="s">
        <v>17</v>
      </c>
      <c r="U72" s="49" t="s">
        <v>45</v>
      </c>
      <c r="V72" s="49" t="s">
        <v>63</v>
      </c>
      <c r="W72" s="72" t="s">
        <v>21</v>
      </c>
      <c r="X72" s="5" t="s">
        <v>10</v>
      </c>
      <c r="Y72" s="713" t="s">
        <v>26</v>
      </c>
      <c r="Z72" s="714"/>
      <c r="AA72" s="714"/>
      <c r="AB72" s="715"/>
      <c r="AC72" s="39" t="s">
        <v>13</v>
      </c>
      <c r="AD72" s="8"/>
      <c r="AE72" s="716" t="s">
        <v>56</v>
      </c>
      <c r="AF72" s="717"/>
      <c r="AG72" s="717"/>
      <c r="AH72" s="82" t="s">
        <v>58</v>
      </c>
      <c r="AI72" s="5"/>
      <c r="AJ72" s="48" t="s">
        <v>33</v>
      </c>
      <c r="AK72" s="85" t="s">
        <v>27</v>
      </c>
      <c r="AL72" s="48" t="s">
        <v>35</v>
      </c>
      <c r="AM72" s="48" t="s">
        <v>36</v>
      </c>
      <c r="AN72" s="49" t="s">
        <v>40</v>
      </c>
      <c r="AO72" s="20"/>
      <c r="AP72" s="51"/>
      <c r="AQ72" s="52"/>
      <c r="AR72" s="53"/>
      <c r="AS72" s="51" t="s">
        <v>50</v>
      </c>
      <c r="AT72" s="52" t="s">
        <v>86</v>
      </c>
      <c r="AU72" s="53" t="s">
        <v>83</v>
      </c>
      <c r="AV72" s="5"/>
      <c r="AW72" s="76" t="s">
        <v>19</v>
      </c>
      <c r="AX72" s="72" t="s">
        <v>19</v>
      </c>
      <c r="AY72" s="49" t="s">
        <v>37</v>
      </c>
      <c r="AZ72" s="49" t="s">
        <v>38</v>
      </c>
      <c r="BA72" s="5"/>
      <c r="BB72" s="4" t="s">
        <v>19</v>
      </c>
      <c r="BC72" s="4" t="s">
        <v>37</v>
      </c>
      <c r="BD72" s="147" t="s">
        <v>38</v>
      </c>
    </row>
    <row r="73" spans="2:56" ht="15" customHeight="1" thickBot="1">
      <c r="B73" s="62"/>
      <c r="C73" s="63"/>
      <c r="D73" s="64" t="s">
        <v>10</v>
      </c>
      <c r="E73" s="111"/>
      <c r="F73" s="148"/>
      <c r="G73" s="148"/>
      <c r="H73" s="148"/>
      <c r="I73" s="148" t="s">
        <v>8</v>
      </c>
      <c r="J73" s="148"/>
      <c r="K73" s="148"/>
      <c r="L73" s="16"/>
      <c r="M73" s="104" t="s">
        <v>20</v>
      </c>
      <c r="N73" s="148" t="s">
        <v>11</v>
      </c>
      <c r="O73" s="16"/>
      <c r="P73" s="63" t="s">
        <v>10</v>
      </c>
      <c r="Q73" s="111"/>
      <c r="R73" s="63"/>
      <c r="S73" s="149"/>
      <c r="T73" s="63"/>
      <c r="U73" s="63"/>
      <c r="V73" s="63" t="s">
        <v>18</v>
      </c>
      <c r="W73" s="150" t="s">
        <v>22</v>
      </c>
      <c r="X73" s="111"/>
      <c r="Y73" s="151" t="s">
        <v>16</v>
      </c>
      <c r="Z73" s="151" t="s">
        <v>17</v>
      </c>
      <c r="AA73" s="152" t="s">
        <v>25</v>
      </c>
      <c r="AB73" s="79" t="s">
        <v>28</v>
      </c>
      <c r="AC73" s="153"/>
      <c r="AD73" s="111"/>
      <c r="AE73" s="154" t="s">
        <v>16</v>
      </c>
      <c r="AF73" s="155" t="s">
        <v>17</v>
      </c>
      <c r="AG73" s="80" t="s">
        <v>28</v>
      </c>
      <c r="AH73" s="81" t="s">
        <v>28</v>
      </c>
      <c r="AI73" s="156"/>
      <c r="AJ73" s="63" t="s">
        <v>34</v>
      </c>
      <c r="AK73" s="157" t="s">
        <v>34</v>
      </c>
      <c r="AL73" s="63" t="s">
        <v>34</v>
      </c>
      <c r="AM73" s="63" t="s">
        <v>34</v>
      </c>
      <c r="AN73" s="63" t="s">
        <v>34</v>
      </c>
      <c r="AO73" s="111"/>
      <c r="AP73" s="158" t="s">
        <v>70</v>
      </c>
      <c r="AQ73" s="159" t="s">
        <v>69</v>
      </c>
      <c r="AR73" s="160" t="s">
        <v>71</v>
      </c>
      <c r="AS73" s="161" t="s">
        <v>48</v>
      </c>
      <c r="AT73" s="159" t="s">
        <v>47</v>
      </c>
      <c r="AU73" s="160" t="s">
        <v>49</v>
      </c>
      <c r="AV73" s="111"/>
      <c r="AW73" s="162" t="s">
        <v>29</v>
      </c>
      <c r="AX73" s="150" t="s">
        <v>29</v>
      </c>
      <c r="AY73" s="63"/>
      <c r="AZ73" s="63"/>
      <c r="BA73" s="111"/>
      <c r="BB73" s="163">
        <v>1</v>
      </c>
      <c r="BC73" s="164">
        <v>0</v>
      </c>
      <c r="BD73" s="115" t="s">
        <v>41</v>
      </c>
    </row>
    <row r="74" spans="2:56" ht="15.75">
      <c r="B74" s="17">
        <v>41067</v>
      </c>
      <c r="C74" s="15" t="s">
        <v>1</v>
      </c>
      <c r="D74" s="19">
        <v>7.5</v>
      </c>
      <c r="E74" s="4"/>
      <c r="F74" s="11">
        <v>0</v>
      </c>
      <c r="G74" s="11">
        <v>0</v>
      </c>
      <c r="H74" s="11">
        <v>0</v>
      </c>
      <c r="I74" s="11">
        <v>0.66</v>
      </c>
      <c r="J74" s="11">
        <v>0</v>
      </c>
      <c r="K74" s="11">
        <f>SUM(F74:J74)</f>
        <v>0.66</v>
      </c>
      <c r="L74" s="4"/>
      <c r="M74" s="11">
        <v>2.5</v>
      </c>
      <c r="N74" s="11">
        <v>0</v>
      </c>
      <c r="O74" s="4"/>
      <c r="P74" s="21">
        <f>D74-(M74+N74)</f>
        <v>5</v>
      </c>
      <c r="Q74" s="4"/>
      <c r="R74" s="11" t="s">
        <v>66</v>
      </c>
      <c r="S74" s="23">
        <v>0.184</v>
      </c>
      <c r="T74" s="23">
        <v>0.184</v>
      </c>
      <c r="U74" s="23">
        <f>S74+T74</f>
        <v>0.36799999999999999</v>
      </c>
      <c r="V74" s="11">
        <v>80</v>
      </c>
      <c r="W74" s="24">
        <f>P74*V74</f>
        <v>400</v>
      </c>
      <c r="X74" s="4"/>
      <c r="Y74" s="22">
        <v>459</v>
      </c>
      <c r="Z74" s="22">
        <v>459</v>
      </c>
      <c r="AA74" s="25">
        <v>0</v>
      </c>
      <c r="AB74" s="27">
        <v>0</v>
      </c>
      <c r="AC74" s="176">
        <v>459</v>
      </c>
      <c r="AD74" s="34"/>
      <c r="AE74" s="31">
        <v>3</v>
      </c>
      <c r="AF74" s="29">
        <v>3</v>
      </c>
      <c r="AG74" s="27">
        <v>0</v>
      </c>
      <c r="AH74" s="27">
        <v>3</v>
      </c>
      <c r="AI74" s="7"/>
      <c r="AJ74" s="24">
        <f>AC74*U74</f>
        <v>168.91200000000001</v>
      </c>
      <c r="AK74" s="87">
        <v>2.33</v>
      </c>
      <c r="AL74" s="11">
        <v>6.73</v>
      </c>
      <c r="AM74" s="11">
        <v>0</v>
      </c>
      <c r="AN74" s="24">
        <f>AK74+AM74</f>
        <v>2.33</v>
      </c>
      <c r="AO74" s="6"/>
      <c r="AP74" s="11">
        <v>0</v>
      </c>
      <c r="AQ74" s="11">
        <v>0</v>
      </c>
      <c r="AR74" s="11">
        <f>100- ((AP74+AQ74)/(AC74*2))*100</f>
        <v>100</v>
      </c>
      <c r="AS74" s="90">
        <v>755</v>
      </c>
      <c r="AT74" s="90">
        <f>AJ74+AK74+AL74+AM74</f>
        <v>177.97200000000001</v>
      </c>
      <c r="AU74" s="90">
        <f>AS74-AT74</f>
        <v>577.02800000000002</v>
      </c>
      <c r="AV74" s="7"/>
      <c r="AW74" s="24">
        <f>(AC74/W74)*100</f>
        <v>114.75</v>
      </c>
      <c r="AX74" s="11" t="s">
        <v>59</v>
      </c>
      <c r="AY74" s="24">
        <f>(AK74/(AJ74+AK74))*100</f>
        <v>1.3606475047009494</v>
      </c>
      <c r="AZ74" s="11">
        <f>(AN74/AJ74)*100</f>
        <v>1.3794165008998769</v>
      </c>
      <c r="BA74" s="4"/>
      <c r="BB74" s="11" t="s">
        <v>75</v>
      </c>
      <c r="BC74" s="11" t="s">
        <v>62</v>
      </c>
      <c r="BD74" s="11" t="s">
        <v>75</v>
      </c>
    </row>
    <row r="75" spans="2:56" ht="16.5" thickBot="1">
      <c r="B75" s="18"/>
      <c r="C75" s="16"/>
      <c r="D75" s="16"/>
      <c r="E75" s="4"/>
      <c r="F75" s="12"/>
      <c r="G75" s="12"/>
      <c r="H75" s="12"/>
      <c r="I75" s="12"/>
      <c r="J75" s="12"/>
      <c r="K75" s="12"/>
      <c r="L75" s="4"/>
      <c r="M75" s="12"/>
      <c r="N75" s="12"/>
      <c r="O75" s="4"/>
      <c r="P75" s="13"/>
      <c r="Q75" s="4"/>
      <c r="R75" s="12"/>
      <c r="S75" s="12"/>
      <c r="T75" s="12"/>
      <c r="U75" s="12"/>
      <c r="V75" s="12"/>
      <c r="W75" s="12"/>
      <c r="X75" s="4"/>
      <c r="Y75" s="12"/>
      <c r="Z75" s="12"/>
      <c r="AA75" s="26"/>
      <c r="AB75" s="28"/>
      <c r="AC75" s="177"/>
      <c r="AD75" s="33"/>
      <c r="AE75" s="32"/>
      <c r="AF75" s="30"/>
      <c r="AG75" s="28"/>
      <c r="AH75" s="35"/>
      <c r="AI75" s="7"/>
      <c r="AJ75" s="12"/>
      <c r="AK75" s="88"/>
      <c r="AL75" s="12"/>
      <c r="AM75" s="12"/>
      <c r="AN75" s="12"/>
      <c r="AO75" s="6"/>
      <c r="AP75" s="12"/>
      <c r="AQ75" s="12"/>
      <c r="AR75" s="12"/>
      <c r="AS75" s="12">
        <v>-105.52</v>
      </c>
      <c r="AT75" s="12"/>
      <c r="AU75" s="12"/>
      <c r="AV75" s="7"/>
      <c r="AW75" s="12"/>
      <c r="AX75" s="12" t="s">
        <v>10</v>
      </c>
      <c r="AY75" s="12"/>
      <c r="AZ75" s="12"/>
      <c r="BA75" s="4"/>
      <c r="BB75" s="12"/>
      <c r="BC75" s="12"/>
      <c r="BD75" s="14"/>
    </row>
    <row r="76" spans="2:56" ht="15.75" thickBot="1"/>
    <row r="77" spans="2:56" ht="15.75">
      <c r="B77" s="17">
        <v>41067</v>
      </c>
      <c r="C77" s="15" t="s">
        <v>65</v>
      </c>
      <c r="D77" s="19">
        <v>8</v>
      </c>
      <c r="E77" s="4"/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f>SUM(F77:J77)</f>
        <v>0</v>
      </c>
      <c r="L77" s="4"/>
      <c r="M77" s="11">
        <v>0</v>
      </c>
      <c r="N77" s="11">
        <v>0</v>
      </c>
      <c r="O77" s="4"/>
      <c r="P77" s="21">
        <f>D77-(M77+N77)</f>
        <v>8</v>
      </c>
      <c r="Q77" s="4"/>
      <c r="R77" s="11" t="s">
        <v>66</v>
      </c>
      <c r="S77" s="23">
        <v>0.184</v>
      </c>
      <c r="T77" s="23">
        <v>0.184</v>
      </c>
      <c r="U77" s="23">
        <f>S77+T77</f>
        <v>0.36799999999999999</v>
      </c>
      <c r="V77" s="11">
        <v>80</v>
      </c>
      <c r="W77" s="24">
        <f>P77*V77</f>
        <v>640</v>
      </c>
      <c r="X77" s="4"/>
      <c r="Y77" s="22">
        <v>594</v>
      </c>
      <c r="Z77" s="22">
        <v>594</v>
      </c>
      <c r="AA77" s="25">
        <v>0</v>
      </c>
      <c r="AB77" s="27">
        <v>0</v>
      </c>
      <c r="AC77" s="176">
        <v>594</v>
      </c>
      <c r="AD77" s="34"/>
      <c r="AE77" s="31">
        <v>9</v>
      </c>
      <c r="AF77" s="29">
        <v>9</v>
      </c>
      <c r="AG77" s="27">
        <v>0</v>
      </c>
      <c r="AH77" s="27">
        <v>9</v>
      </c>
      <c r="AI77" s="7"/>
      <c r="AJ77" s="24">
        <f>AC77*U77</f>
        <v>218.59199999999998</v>
      </c>
      <c r="AK77" s="87">
        <v>3.02</v>
      </c>
      <c r="AL77" s="11">
        <v>8.48</v>
      </c>
      <c r="AM77" s="11">
        <v>0</v>
      </c>
      <c r="AN77" s="24">
        <f>AK77+AM77</f>
        <v>3.02</v>
      </c>
      <c r="AO77" s="6"/>
      <c r="AP77" s="11">
        <v>0</v>
      </c>
      <c r="AQ77" s="11">
        <v>0</v>
      </c>
      <c r="AR77" s="11">
        <f>100- ((AP77+AQ77)/(AC77*2))*100</f>
        <v>100</v>
      </c>
      <c r="AS77" s="90">
        <f>AU74-105.5</f>
        <v>471.52800000000002</v>
      </c>
      <c r="AT77" s="90">
        <f>AJ77+AK77+AL77+AM77</f>
        <v>230.09199999999998</v>
      </c>
      <c r="AU77" s="90">
        <f>AS77-AT77</f>
        <v>241.43600000000004</v>
      </c>
      <c r="AV77" s="7"/>
      <c r="AW77" s="24">
        <f>(AC77/W77)*100</f>
        <v>92.8125</v>
      </c>
      <c r="AX77" s="11" t="s">
        <v>59</v>
      </c>
      <c r="AY77" s="24">
        <f>(AK77/(AJ77+AK77))*100</f>
        <v>1.3627420897785321</v>
      </c>
      <c r="AZ77" s="11">
        <f>(AN77/AJ77)*100</f>
        <v>1.3815693163519251</v>
      </c>
      <c r="BA77" s="4"/>
      <c r="BB77" s="11" t="s">
        <v>76</v>
      </c>
      <c r="BC77" s="11" t="s">
        <v>62</v>
      </c>
      <c r="BD77" s="11" t="s">
        <v>75</v>
      </c>
    </row>
    <row r="78" spans="2:56" ht="16.5" thickBot="1">
      <c r="B78" s="18"/>
      <c r="C78" s="16"/>
      <c r="D78" s="16"/>
      <c r="E78" s="4"/>
      <c r="F78" s="12"/>
      <c r="G78" s="12"/>
      <c r="H78" s="12"/>
      <c r="I78" s="12"/>
      <c r="J78" s="12"/>
      <c r="K78" s="12"/>
      <c r="L78" s="4"/>
      <c r="M78" s="12"/>
      <c r="N78" s="12"/>
      <c r="O78" s="4"/>
      <c r="P78" s="13"/>
      <c r="Q78" s="4"/>
      <c r="R78" s="12"/>
      <c r="S78" s="12"/>
      <c r="T78" s="12"/>
      <c r="U78" s="12"/>
      <c r="V78" s="12"/>
      <c r="W78" s="12"/>
      <c r="X78" s="4"/>
      <c r="Y78" s="12"/>
      <c r="Z78" s="12"/>
      <c r="AA78" s="26"/>
      <c r="AB78" s="28"/>
      <c r="AC78" s="177"/>
      <c r="AD78" s="33"/>
      <c r="AE78" s="32"/>
      <c r="AF78" s="30"/>
      <c r="AG78" s="28"/>
      <c r="AH78" s="35"/>
      <c r="AI78" s="7"/>
      <c r="AJ78" s="12"/>
      <c r="AK78" s="88"/>
      <c r="AL78" s="12"/>
      <c r="AM78" s="12"/>
      <c r="AN78" s="12"/>
      <c r="AO78" s="6"/>
      <c r="AP78" s="12"/>
      <c r="AQ78" s="12"/>
      <c r="AR78" s="12"/>
      <c r="AS78" s="12"/>
      <c r="AT78" s="12"/>
      <c r="AU78" s="12"/>
      <c r="AV78" s="7"/>
      <c r="AW78" s="12"/>
      <c r="AX78" s="12" t="s">
        <v>10</v>
      </c>
      <c r="AY78" s="12"/>
      <c r="AZ78" s="12"/>
      <c r="BA78" s="4"/>
      <c r="BB78" s="12"/>
      <c r="BC78" s="12"/>
      <c r="BD78" s="14"/>
    </row>
    <row r="79" spans="2:56" ht="15.75" thickBot="1"/>
    <row r="80" spans="2:56" ht="15.75">
      <c r="B80" s="17">
        <v>41068</v>
      </c>
      <c r="C80" s="15" t="s">
        <v>0</v>
      </c>
      <c r="D80" s="19">
        <v>7.5</v>
      </c>
      <c r="E80" s="4"/>
      <c r="F80" s="11">
        <v>1</v>
      </c>
      <c r="G80" s="11">
        <v>0</v>
      </c>
      <c r="H80" s="11">
        <v>0</v>
      </c>
      <c r="I80" s="11">
        <v>0</v>
      </c>
      <c r="J80" s="11">
        <v>0</v>
      </c>
      <c r="K80" s="11">
        <f>SUM(F80:J80)</f>
        <v>1</v>
      </c>
      <c r="L80" s="4"/>
      <c r="M80" s="11">
        <v>0</v>
      </c>
      <c r="N80" s="11">
        <v>1</v>
      </c>
      <c r="O80" s="4"/>
      <c r="P80" s="21">
        <f>D80-(M80+N80)</f>
        <v>6.5</v>
      </c>
      <c r="Q80" s="4"/>
      <c r="R80" s="11" t="s">
        <v>66</v>
      </c>
      <c r="S80" s="23">
        <v>0.184</v>
      </c>
      <c r="T80" s="23">
        <v>0.184</v>
      </c>
      <c r="U80" s="23">
        <f>S80+T80</f>
        <v>0.36799999999999999</v>
      </c>
      <c r="V80" s="11">
        <v>80</v>
      </c>
      <c r="W80" s="24">
        <f>P80*V80</f>
        <v>520</v>
      </c>
      <c r="X80" s="4"/>
      <c r="Y80" s="22">
        <v>370</v>
      </c>
      <c r="Z80" s="22">
        <v>370</v>
      </c>
      <c r="AA80" s="25">
        <v>0</v>
      </c>
      <c r="AB80" s="27">
        <v>0</v>
      </c>
      <c r="AC80" s="176">
        <v>370</v>
      </c>
      <c r="AD80" s="34"/>
      <c r="AE80" s="31">
        <v>2</v>
      </c>
      <c r="AF80" s="29">
        <v>2</v>
      </c>
      <c r="AG80" s="27">
        <v>0</v>
      </c>
      <c r="AH80" s="27">
        <v>2</v>
      </c>
      <c r="AI80" s="7"/>
      <c r="AJ80" s="24">
        <f>AC80*U80</f>
        <v>136.16</v>
      </c>
      <c r="AK80" s="87">
        <v>0.36</v>
      </c>
      <c r="AL80" s="11">
        <v>5.2</v>
      </c>
      <c r="AM80" s="11">
        <v>0</v>
      </c>
      <c r="AN80" s="24">
        <f>AK80+AM80</f>
        <v>0.36</v>
      </c>
      <c r="AO80" s="6"/>
      <c r="AP80" s="11">
        <v>0</v>
      </c>
      <c r="AQ80" s="11">
        <v>0</v>
      </c>
      <c r="AR80" s="11">
        <f>100- ((AP80+AQ80)/(AC80*2))*100</f>
        <v>100</v>
      </c>
      <c r="AS80" s="90">
        <f>AU77</f>
        <v>241.43600000000004</v>
      </c>
      <c r="AT80" s="90">
        <f>AJ80+AK80+AL80+AM80</f>
        <v>141.72</v>
      </c>
      <c r="AU80" s="90">
        <f>AS80-AT80</f>
        <v>99.716000000000037</v>
      </c>
      <c r="AV80" s="7"/>
      <c r="AW80" s="24">
        <f>(AC80/W80)*100</f>
        <v>71.15384615384616</v>
      </c>
      <c r="AX80" s="11" t="s">
        <v>59</v>
      </c>
      <c r="AY80" s="24">
        <f>(AK80/(AJ80+AK80))*100</f>
        <v>0.26369762672135949</v>
      </c>
      <c r="AZ80" s="11">
        <f>(AN80/AJ80)*100</f>
        <v>0.26439482961222094</v>
      </c>
      <c r="BA80" s="4"/>
      <c r="BB80" s="11" t="s">
        <v>62</v>
      </c>
      <c r="BC80" s="11" t="s">
        <v>62</v>
      </c>
      <c r="BD80" s="11" t="s">
        <v>75</v>
      </c>
    </row>
    <row r="81" spans="2:56" ht="16.5" thickBot="1">
      <c r="B81" s="18" t="s">
        <v>89</v>
      </c>
      <c r="C81" s="16"/>
      <c r="D81" s="16"/>
      <c r="E81" s="4"/>
      <c r="F81" s="12"/>
      <c r="G81" s="12"/>
      <c r="H81" s="12"/>
      <c r="I81" s="12"/>
      <c r="J81" s="12"/>
      <c r="K81" s="12"/>
      <c r="L81" s="4"/>
      <c r="M81" s="12"/>
      <c r="N81" s="12"/>
      <c r="O81" s="4"/>
      <c r="P81" s="13"/>
      <c r="Q81" s="4"/>
      <c r="R81" s="12"/>
      <c r="S81" s="12"/>
      <c r="T81" s="12"/>
      <c r="U81" s="12"/>
      <c r="V81" s="12"/>
      <c r="W81" s="12"/>
      <c r="X81" s="4"/>
      <c r="Y81" s="12"/>
      <c r="Z81" s="12"/>
      <c r="AA81" s="26"/>
      <c r="AB81" s="28"/>
      <c r="AC81" s="177"/>
      <c r="AD81" s="33"/>
      <c r="AE81" s="32"/>
      <c r="AF81" s="30"/>
      <c r="AG81" s="28"/>
      <c r="AH81" s="35"/>
      <c r="AI81" s="7"/>
      <c r="AJ81" s="12"/>
      <c r="AK81" s="88"/>
      <c r="AL81" s="12"/>
      <c r="AM81" s="12"/>
      <c r="AN81" s="12"/>
      <c r="AO81" s="6"/>
      <c r="AP81" s="12"/>
      <c r="AQ81" s="12"/>
      <c r="AR81" s="12"/>
      <c r="AS81" s="12"/>
      <c r="AT81" s="12"/>
      <c r="AU81" s="12"/>
      <c r="AV81" s="7"/>
      <c r="AW81" s="12"/>
      <c r="AX81" s="12" t="s">
        <v>10</v>
      </c>
      <c r="AY81" s="12"/>
      <c r="AZ81" s="12"/>
      <c r="BA81" s="4"/>
      <c r="BB81" s="12"/>
      <c r="BC81" s="12"/>
      <c r="BD81" s="14"/>
    </row>
    <row r="82" spans="2:56" ht="15.75" thickBot="1"/>
    <row r="83" spans="2:56">
      <c r="B83" s="57" t="s">
        <v>42</v>
      </c>
      <c r="C83" s="58" t="s">
        <v>2</v>
      </c>
      <c r="D83" s="59" t="s">
        <v>2</v>
      </c>
      <c r="E83" s="136"/>
      <c r="F83" s="718" t="s">
        <v>14</v>
      </c>
      <c r="G83" s="719"/>
      <c r="H83" s="719"/>
      <c r="I83" s="719"/>
      <c r="J83" s="719"/>
      <c r="K83" s="720"/>
      <c r="L83" s="19"/>
      <c r="M83" s="721" t="s">
        <v>43</v>
      </c>
      <c r="N83" s="722"/>
      <c r="O83" s="19"/>
      <c r="P83" s="91" t="s">
        <v>12</v>
      </c>
      <c r="Q83" s="136"/>
      <c r="R83" s="91" t="s">
        <v>24</v>
      </c>
      <c r="S83" s="718" t="s">
        <v>44</v>
      </c>
      <c r="T83" s="719"/>
      <c r="U83" s="720"/>
      <c r="V83" s="91" t="s">
        <v>39</v>
      </c>
      <c r="W83" s="137" t="s">
        <v>19</v>
      </c>
      <c r="X83" s="136" t="s">
        <v>10</v>
      </c>
      <c r="Y83" s="723" t="s">
        <v>15</v>
      </c>
      <c r="Z83" s="724"/>
      <c r="AA83" s="724"/>
      <c r="AB83" s="724"/>
      <c r="AC83" s="138" t="s">
        <v>19</v>
      </c>
      <c r="AD83" s="139"/>
      <c r="AE83" s="725" t="s">
        <v>55</v>
      </c>
      <c r="AF83" s="726"/>
      <c r="AG83" s="726"/>
      <c r="AH83" s="140" t="s">
        <v>57</v>
      </c>
      <c r="AI83" s="136"/>
      <c r="AJ83" s="141" t="s">
        <v>51</v>
      </c>
      <c r="AK83" s="142"/>
      <c r="AL83" s="143"/>
      <c r="AM83" s="144"/>
      <c r="AN83" s="91" t="s">
        <v>13</v>
      </c>
      <c r="AO83" s="136"/>
      <c r="AP83" s="743" t="s">
        <v>68</v>
      </c>
      <c r="AQ83" s="744"/>
      <c r="AR83" s="745"/>
      <c r="AS83" s="743" t="s">
        <v>52</v>
      </c>
      <c r="AT83" s="744"/>
      <c r="AU83" s="745"/>
      <c r="AV83" s="136"/>
      <c r="AW83" s="145" t="s">
        <v>32</v>
      </c>
      <c r="AX83" s="137" t="s">
        <v>32</v>
      </c>
      <c r="AY83" s="91" t="s">
        <v>29</v>
      </c>
      <c r="AZ83" s="91" t="s">
        <v>29</v>
      </c>
      <c r="BA83" s="136"/>
      <c r="BB83" s="19" t="s">
        <v>32</v>
      </c>
      <c r="BC83" s="19" t="s">
        <v>10</v>
      </c>
      <c r="BD83" s="146" t="s">
        <v>10</v>
      </c>
    </row>
    <row r="84" spans="2:56" ht="15.75" thickBot="1">
      <c r="B84" s="60" t="s">
        <v>10</v>
      </c>
      <c r="C84" s="49" t="s">
        <v>10</v>
      </c>
      <c r="D84" s="61" t="s">
        <v>12</v>
      </c>
      <c r="E84" s="5"/>
      <c r="F84" s="65" t="s">
        <v>4</v>
      </c>
      <c r="G84" s="65" t="s">
        <v>5</v>
      </c>
      <c r="H84" s="65" t="s">
        <v>6</v>
      </c>
      <c r="I84" s="65" t="s">
        <v>7</v>
      </c>
      <c r="J84" s="65" t="s">
        <v>9</v>
      </c>
      <c r="K84" s="65" t="s">
        <v>13</v>
      </c>
      <c r="L84" s="4"/>
      <c r="M84" s="67" t="s">
        <v>12</v>
      </c>
      <c r="N84" s="68" t="s">
        <v>46</v>
      </c>
      <c r="O84" s="3"/>
      <c r="P84" s="49" t="s">
        <v>3</v>
      </c>
      <c r="Q84" s="5"/>
      <c r="R84" s="49" t="s">
        <v>23</v>
      </c>
      <c r="S84" s="53" t="s">
        <v>16</v>
      </c>
      <c r="T84" s="49" t="s">
        <v>17</v>
      </c>
      <c r="U84" s="49" t="s">
        <v>45</v>
      </c>
      <c r="V84" s="49" t="s">
        <v>63</v>
      </c>
      <c r="W84" s="72" t="s">
        <v>21</v>
      </c>
      <c r="X84" s="5" t="s">
        <v>10</v>
      </c>
      <c r="Y84" s="713" t="s">
        <v>26</v>
      </c>
      <c r="Z84" s="714"/>
      <c r="AA84" s="714"/>
      <c r="AB84" s="715"/>
      <c r="AC84" s="39" t="s">
        <v>13</v>
      </c>
      <c r="AD84" s="8"/>
      <c r="AE84" s="716" t="s">
        <v>56</v>
      </c>
      <c r="AF84" s="717"/>
      <c r="AG84" s="717"/>
      <c r="AH84" s="82" t="s">
        <v>58</v>
      </c>
      <c r="AI84" s="5"/>
      <c r="AJ84" s="48" t="s">
        <v>33</v>
      </c>
      <c r="AK84" s="85" t="s">
        <v>27</v>
      </c>
      <c r="AL84" s="48" t="s">
        <v>35</v>
      </c>
      <c r="AM84" s="48" t="s">
        <v>36</v>
      </c>
      <c r="AN84" s="49" t="s">
        <v>40</v>
      </c>
      <c r="AO84" s="20"/>
      <c r="AP84" s="51"/>
      <c r="AQ84" s="52"/>
      <c r="AR84" s="53"/>
      <c r="AS84" s="51" t="s">
        <v>50</v>
      </c>
      <c r="AT84" s="52">
        <v>5</v>
      </c>
      <c r="AU84" s="53" t="s">
        <v>79</v>
      </c>
      <c r="AV84" s="5"/>
      <c r="AW84" s="76" t="s">
        <v>19</v>
      </c>
      <c r="AX84" s="72" t="s">
        <v>19</v>
      </c>
      <c r="AY84" s="49" t="s">
        <v>37</v>
      </c>
      <c r="AZ84" s="49" t="s">
        <v>38</v>
      </c>
      <c r="BA84" s="5"/>
      <c r="BB84" s="4" t="s">
        <v>19</v>
      </c>
      <c r="BC84" s="4" t="s">
        <v>37</v>
      </c>
      <c r="BD84" s="147" t="s">
        <v>38</v>
      </c>
    </row>
    <row r="85" spans="2:56" ht="15.75" thickBot="1">
      <c r="B85" s="62"/>
      <c r="C85" s="63"/>
      <c r="D85" s="64" t="s">
        <v>10</v>
      </c>
      <c r="E85" s="111"/>
      <c r="F85" s="148"/>
      <c r="G85" s="148"/>
      <c r="H85" s="148"/>
      <c r="I85" s="148" t="s">
        <v>8</v>
      </c>
      <c r="J85" s="148"/>
      <c r="K85" s="148"/>
      <c r="L85" s="16"/>
      <c r="M85" s="104" t="s">
        <v>20</v>
      </c>
      <c r="N85" s="148" t="s">
        <v>11</v>
      </c>
      <c r="O85" s="16"/>
      <c r="P85" s="63" t="s">
        <v>10</v>
      </c>
      <c r="Q85" s="111"/>
      <c r="R85" s="63"/>
      <c r="S85" s="149"/>
      <c r="T85" s="63"/>
      <c r="U85" s="63"/>
      <c r="V85" s="63" t="s">
        <v>18</v>
      </c>
      <c r="W85" s="150" t="s">
        <v>22</v>
      </c>
      <c r="X85" s="111"/>
      <c r="Y85" s="151" t="s">
        <v>16</v>
      </c>
      <c r="Z85" s="151" t="s">
        <v>17</v>
      </c>
      <c r="AA85" s="152" t="s">
        <v>25</v>
      </c>
      <c r="AB85" s="79" t="s">
        <v>28</v>
      </c>
      <c r="AC85" s="153"/>
      <c r="AD85" s="111"/>
      <c r="AE85" s="154" t="s">
        <v>16</v>
      </c>
      <c r="AF85" s="155" t="s">
        <v>17</v>
      </c>
      <c r="AG85" s="80" t="s">
        <v>28</v>
      </c>
      <c r="AH85" s="81" t="s">
        <v>28</v>
      </c>
      <c r="AI85" s="156"/>
      <c r="AJ85" s="63" t="s">
        <v>34</v>
      </c>
      <c r="AK85" s="157" t="s">
        <v>34</v>
      </c>
      <c r="AL85" s="63" t="s">
        <v>34</v>
      </c>
      <c r="AM85" s="63" t="s">
        <v>34</v>
      </c>
      <c r="AN85" s="63" t="s">
        <v>34</v>
      </c>
      <c r="AO85" s="111"/>
      <c r="AP85" s="158" t="s">
        <v>70</v>
      </c>
      <c r="AQ85" s="159" t="s">
        <v>69</v>
      </c>
      <c r="AR85" s="160" t="s">
        <v>71</v>
      </c>
      <c r="AS85" s="161" t="s">
        <v>48</v>
      </c>
      <c r="AT85" s="159" t="s">
        <v>47</v>
      </c>
      <c r="AU85" s="160" t="s">
        <v>49</v>
      </c>
      <c r="AV85" s="111"/>
      <c r="AW85" s="162" t="s">
        <v>29</v>
      </c>
      <c r="AX85" s="150" t="s">
        <v>29</v>
      </c>
      <c r="AY85" s="63"/>
      <c r="AZ85" s="63"/>
      <c r="BA85" s="111"/>
      <c r="BB85" s="163">
        <v>1</v>
      </c>
      <c r="BC85" s="164">
        <v>0</v>
      </c>
      <c r="BD85" s="115" t="s">
        <v>41</v>
      </c>
    </row>
    <row r="86" spans="2:56" ht="15.75" thickBot="1"/>
    <row r="87" spans="2:56" ht="15.75">
      <c r="B87" s="17">
        <v>41068</v>
      </c>
      <c r="C87" s="15" t="s">
        <v>1</v>
      </c>
      <c r="D87" s="19">
        <v>7.5</v>
      </c>
      <c r="E87" s="4"/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f>SUM(F87:J87)</f>
        <v>0</v>
      </c>
      <c r="L87" s="4"/>
      <c r="M87" s="11">
        <v>2.5</v>
      </c>
      <c r="N87" s="11">
        <v>0</v>
      </c>
      <c r="O87" s="4"/>
      <c r="P87" s="21">
        <f>D87-(M87+N87)</f>
        <v>5</v>
      </c>
      <c r="Q87" s="4"/>
      <c r="R87" s="11" t="s">
        <v>67</v>
      </c>
      <c r="S87" s="23">
        <v>0.13</v>
      </c>
      <c r="T87" s="23">
        <v>0.13</v>
      </c>
      <c r="U87" s="23">
        <f>S87+T87</f>
        <v>0.26</v>
      </c>
      <c r="V87" s="11">
        <v>70</v>
      </c>
      <c r="W87" s="24">
        <f>P87*V87</f>
        <v>350</v>
      </c>
      <c r="X87" s="4"/>
      <c r="Y87" s="22">
        <v>400</v>
      </c>
      <c r="Z87" s="22">
        <v>400</v>
      </c>
      <c r="AA87" s="25">
        <v>0</v>
      </c>
      <c r="AB87" s="27">
        <v>0</v>
      </c>
      <c r="AC87" s="176">
        <v>400</v>
      </c>
      <c r="AD87" s="34"/>
      <c r="AE87" s="31">
        <v>3</v>
      </c>
      <c r="AF87" s="29">
        <v>3</v>
      </c>
      <c r="AG87" s="27">
        <v>0</v>
      </c>
      <c r="AH87" s="27">
        <v>3</v>
      </c>
      <c r="AI87" s="7"/>
      <c r="AJ87" s="24">
        <f>AC87*U87</f>
        <v>104</v>
      </c>
      <c r="AK87" s="87">
        <v>0.56000000000000005</v>
      </c>
      <c r="AL87" s="11">
        <v>5.63</v>
      </c>
      <c r="AM87" s="11">
        <v>0</v>
      </c>
      <c r="AN87" s="24">
        <f>AK87+AM87</f>
        <v>0.56000000000000005</v>
      </c>
      <c r="AO87" s="6"/>
      <c r="AP87" s="11">
        <v>0</v>
      </c>
      <c r="AQ87" s="11">
        <v>0</v>
      </c>
      <c r="AR87" s="11">
        <f>100- ((AP87+AQ87)/(AC87*2))*100</f>
        <v>100</v>
      </c>
      <c r="AS87" s="90">
        <v>680</v>
      </c>
      <c r="AT87" s="90">
        <f>AJ87+AK87+AL87+AM87</f>
        <v>110.19</v>
      </c>
      <c r="AU87" s="90">
        <f>AS87-AT87</f>
        <v>569.80999999999995</v>
      </c>
      <c r="AV87" s="7"/>
      <c r="AW87" s="24">
        <f>(AC87/W87)*100</f>
        <v>114.28571428571428</v>
      </c>
      <c r="AX87" s="11" t="s">
        <v>59</v>
      </c>
      <c r="AY87" s="24">
        <f>(AK87/(AJ87+AK87))*100</f>
        <v>0.53557765876052033</v>
      </c>
      <c r="AZ87" s="11">
        <f>(AN87/AJ87)*100</f>
        <v>0.53846153846153855</v>
      </c>
      <c r="BA87" s="4"/>
      <c r="BB87" s="11" t="s">
        <v>75</v>
      </c>
      <c r="BC87" s="11" t="s">
        <v>62</v>
      </c>
      <c r="BD87" s="11" t="s">
        <v>75</v>
      </c>
    </row>
    <row r="88" spans="2:56" ht="16.5" thickBot="1">
      <c r="B88" s="18" t="s">
        <v>90</v>
      </c>
      <c r="C88" s="16"/>
      <c r="D88" s="16"/>
      <c r="E88" s="4"/>
      <c r="F88" s="12"/>
      <c r="G88" s="12"/>
      <c r="H88" s="12"/>
      <c r="I88" s="12"/>
      <c r="J88" s="12"/>
      <c r="K88" s="12"/>
      <c r="L88" s="4"/>
      <c r="M88" s="12"/>
      <c r="N88" s="12"/>
      <c r="O88" s="4"/>
      <c r="P88" s="13"/>
      <c r="Q88" s="4"/>
      <c r="R88" s="12"/>
      <c r="S88" s="12"/>
      <c r="T88" s="12"/>
      <c r="U88" s="12"/>
      <c r="V88" s="12"/>
      <c r="W88" s="12"/>
      <c r="X88" s="4"/>
      <c r="Y88" s="12"/>
      <c r="Z88" s="12"/>
      <c r="AA88" s="26"/>
      <c r="AB88" s="28"/>
      <c r="AC88" s="177"/>
      <c r="AD88" s="33"/>
      <c r="AE88" s="32"/>
      <c r="AF88" s="30"/>
      <c r="AG88" s="28"/>
      <c r="AH88" s="35"/>
      <c r="AI88" s="7"/>
      <c r="AJ88" s="12"/>
      <c r="AK88" s="88"/>
      <c r="AL88" s="12"/>
      <c r="AM88" s="12"/>
      <c r="AN88" s="12"/>
      <c r="AO88" s="6"/>
      <c r="AP88" s="12"/>
      <c r="AQ88" s="12"/>
      <c r="AR88" s="12"/>
      <c r="AS88" s="12"/>
      <c r="AT88" s="12"/>
      <c r="AU88" s="12"/>
      <c r="AV88" s="7"/>
      <c r="AW88" s="12"/>
      <c r="AX88" s="12" t="s">
        <v>10</v>
      </c>
      <c r="AY88" s="12"/>
      <c r="AZ88" s="12"/>
      <c r="BA88" s="4"/>
      <c r="BB88" s="12"/>
      <c r="BC88" s="12"/>
      <c r="BD88" s="14"/>
    </row>
    <row r="89" spans="2:56" ht="15.75" thickBot="1"/>
    <row r="90" spans="2:56" ht="15.75">
      <c r="B90" s="17">
        <v>41068</v>
      </c>
      <c r="C90" s="15" t="s">
        <v>65</v>
      </c>
      <c r="D90" s="19">
        <v>8</v>
      </c>
      <c r="E90" s="4"/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f>SUM(F90:J90)</f>
        <v>0</v>
      </c>
      <c r="L90" s="4"/>
      <c r="M90" s="11">
        <v>0</v>
      </c>
      <c r="N90" s="11">
        <v>0</v>
      </c>
      <c r="O90" s="4"/>
      <c r="P90" s="21">
        <f>D90-(M90+N90)</f>
        <v>8</v>
      </c>
      <c r="Q90" s="4"/>
      <c r="R90" s="11" t="s">
        <v>67</v>
      </c>
      <c r="S90" s="23">
        <v>0.13</v>
      </c>
      <c r="T90" s="23">
        <v>0.13</v>
      </c>
      <c r="U90" s="23">
        <f>S90+T90</f>
        <v>0.26</v>
      </c>
      <c r="V90" s="11">
        <v>70</v>
      </c>
      <c r="W90" s="24">
        <f>P90*V90</f>
        <v>560</v>
      </c>
      <c r="X90" s="4"/>
      <c r="Y90" s="22">
        <v>336</v>
      </c>
      <c r="Z90" s="22">
        <v>336</v>
      </c>
      <c r="AA90" s="25">
        <v>0</v>
      </c>
      <c r="AB90" s="27">
        <v>0</v>
      </c>
      <c r="AC90" s="176">
        <v>336</v>
      </c>
      <c r="AD90" s="34"/>
      <c r="AE90" s="31">
        <v>0</v>
      </c>
      <c r="AF90" s="29">
        <v>0</v>
      </c>
      <c r="AG90" s="27">
        <v>0</v>
      </c>
      <c r="AH90" s="27">
        <v>0</v>
      </c>
      <c r="AI90" s="7"/>
      <c r="AJ90" s="24">
        <f>AC90*U90</f>
        <v>87.36</v>
      </c>
      <c r="AK90" s="87">
        <v>0</v>
      </c>
      <c r="AL90" s="11">
        <v>0</v>
      </c>
      <c r="AM90" s="11">
        <v>0</v>
      </c>
      <c r="AN90" s="24">
        <f>AK90+AM90</f>
        <v>0</v>
      </c>
      <c r="AO90" s="6"/>
      <c r="AP90" s="11">
        <v>0</v>
      </c>
      <c r="AQ90" s="11">
        <v>0</v>
      </c>
      <c r="AR90" s="11">
        <f>100- ((AP90+AQ90)/(AC90*2))*100</f>
        <v>100</v>
      </c>
      <c r="AS90" s="90">
        <f>AU87</f>
        <v>569.80999999999995</v>
      </c>
      <c r="AT90" s="90">
        <f>AJ90+AK90+AL90+AM90</f>
        <v>87.36</v>
      </c>
      <c r="AU90" s="90">
        <f>AS90-AT90</f>
        <v>482.44999999999993</v>
      </c>
      <c r="AV90" s="7"/>
      <c r="AW90" s="24">
        <f>(AC90/W90)*100</f>
        <v>60</v>
      </c>
      <c r="AX90" s="11" t="s">
        <v>59</v>
      </c>
      <c r="AY90" s="24">
        <f>(AK90/(AJ90+AK90))*100</f>
        <v>0</v>
      </c>
      <c r="AZ90" s="11">
        <f>(AN90/AJ90)*100</f>
        <v>0</v>
      </c>
      <c r="BA90" s="4"/>
      <c r="BB90" s="11"/>
      <c r="BC90" s="11"/>
      <c r="BD90" s="11"/>
    </row>
    <row r="91" spans="2:56" ht="16.5" thickBot="1">
      <c r="B91" s="18" t="s">
        <v>91</v>
      </c>
      <c r="C91" s="16"/>
      <c r="D91" s="16"/>
      <c r="E91" s="4"/>
      <c r="F91" s="12"/>
      <c r="G91" s="12"/>
      <c r="H91" s="12"/>
      <c r="I91" s="12"/>
      <c r="J91" s="12"/>
      <c r="K91" s="12"/>
      <c r="L91" s="4"/>
      <c r="M91" s="12"/>
      <c r="N91" s="12"/>
      <c r="O91" s="4"/>
      <c r="P91" s="13"/>
      <c r="Q91" s="4"/>
      <c r="R91" s="12"/>
      <c r="S91" s="12"/>
      <c r="T91" s="12"/>
      <c r="U91" s="12"/>
      <c r="V91" s="12"/>
      <c r="W91" s="12"/>
      <c r="X91" s="4"/>
      <c r="Y91" s="12"/>
      <c r="Z91" s="12"/>
      <c r="AA91" s="26"/>
      <c r="AB91" s="28"/>
      <c r="AC91" s="177"/>
      <c r="AD91" s="33"/>
      <c r="AE91" s="32"/>
      <c r="AF91" s="30"/>
      <c r="AG91" s="28"/>
      <c r="AH91" s="35"/>
      <c r="AI91" s="7"/>
      <c r="AJ91" s="12"/>
      <c r="AK91" s="88"/>
      <c r="AL91" s="12"/>
      <c r="AM91" s="12"/>
      <c r="AN91" s="12"/>
      <c r="AO91" s="6"/>
      <c r="AP91" s="12"/>
      <c r="AQ91" s="12"/>
      <c r="AR91" s="12"/>
      <c r="AS91" s="12"/>
      <c r="AT91" s="12"/>
      <c r="AU91" s="12"/>
      <c r="AV91" s="7"/>
      <c r="AW91" s="12"/>
      <c r="AX91" s="12" t="s">
        <v>10</v>
      </c>
      <c r="AY91" s="12"/>
      <c r="AZ91" s="12"/>
      <c r="BA91" s="4"/>
      <c r="BB91" s="12"/>
      <c r="BC91" s="12"/>
      <c r="BD91" s="14"/>
    </row>
    <row r="92" spans="2:56" ht="15.75" thickBot="1"/>
    <row r="93" spans="2:56">
      <c r="B93" s="57" t="s">
        <v>42</v>
      </c>
      <c r="C93" s="58" t="s">
        <v>2</v>
      </c>
      <c r="D93" s="59" t="s">
        <v>2</v>
      </c>
      <c r="E93" s="136"/>
      <c r="F93" s="718" t="s">
        <v>14</v>
      </c>
      <c r="G93" s="719"/>
      <c r="H93" s="719"/>
      <c r="I93" s="719"/>
      <c r="J93" s="719"/>
      <c r="K93" s="720"/>
      <c r="L93" s="19"/>
      <c r="M93" s="721" t="s">
        <v>43</v>
      </c>
      <c r="N93" s="722"/>
      <c r="O93" s="19"/>
      <c r="P93" s="91" t="s">
        <v>12</v>
      </c>
      <c r="Q93" s="136"/>
      <c r="R93" s="91" t="s">
        <v>24</v>
      </c>
      <c r="S93" s="718" t="s">
        <v>44</v>
      </c>
      <c r="T93" s="719"/>
      <c r="U93" s="720"/>
      <c r="V93" s="91" t="s">
        <v>39</v>
      </c>
      <c r="W93" s="137" t="s">
        <v>19</v>
      </c>
      <c r="X93" s="136" t="s">
        <v>10</v>
      </c>
      <c r="Y93" s="723" t="s">
        <v>15</v>
      </c>
      <c r="Z93" s="724"/>
      <c r="AA93" s="724"/>
      <c r="AB93" s="724"/>
      <c r="AC93" s="138" t="s">
        <v>19</v>
      </c>
      <c r="AD93" s="139"/>
      <c r="AE93" s="725" t="s">
        <v>55</v>
      </c>
      <c r="AF93" s="726"/>
      <c r="AG93" s="726"/>
      <c r="AH93" s="140" t="s">
        <v>57</v>
      </c>
      <c r="AI93" s="136"/>
      <c r="AJ93" s="141" t="s">
        <v>51</v>
      </c>
      <c r="AK93" s="142"/>
      <c r="AL93" s="143"/>
      <c r="AM93" s="144"/>
      <c r="AN93" s="91" t="s">
        <v>13</v>
      </c>
      <c r="AO93" s="136"/>
      <c r="AP93" s="743" t="s">
        <v>68</v>
      </c>
      <c r="AQ93" s="744"/>
      <c r="AR93" s="745"/>
      <c r="AS93" s="743" t="s">
        <v>52</v>
      </c>
      <c r="AT93" s="744"/>
      <c r="AU93" s="745"/>
      <c r="AV93" s="136"/>
      <c r="AW93" s="145" t="s">
        <v>32</v>
      </c>
      <c r="AX93" s="137" t="s">
        <v>32</v>
      </c>
      <c r="AY93" s="91" t="s">
        <v>29</v>
      </c>
      <c r="AZ93" s="91" t="s">
        <v>29</v>
      </c>
      <c r="BA93" s="136"/>
      <c r="BB93" s="19" t="s">
        <v>32</v>
      </c>
      <c r="BC93" s="19" t="s">
        <v>10</v>
      </c>
      <c r="BD93" s="146" t="s">
        <v>10</v>
      </c>
    </row>
    <row r="94" spans="2:56" ht="15.75" thickBot="1">
      <c r="B94" s="60" t="s">
        <v>10</v>
      </c>
      <c r="C94" s="49" t="s">
        <v>10</v>
      </c>
      <c r="D94" s="61" t="s">
        <v>12</v>
      </c>
      <c r="E94" s="5"/>
      <c r="F94" s="65" t="s">
        <v>4</v>
      </c>
      <c r="G94" s="65" t="s">
        <v>5</v>
      </c>
      <c r="H94" s="65" t="s">
        <v>6</v>
      </c>
      <c r="I94" s="65" t="s">
        <v>7</v>
      </c>
      <c r="J94" s="65" t="s">
        <v>9</v>
      </c>
      <c r="K94" s="65" t="s">
        <v>13</v>
      </c>
      <c r="L94" s="4"/>
      <c r="M94" s="67" t="s">
        <v>12</v>
      </c>
      <c r="N94" s="68" t="s">
        <v>46</v>
      </c>
      <c r="O94" s="3"/>
      <c r="P94" s="49" t="s">
        <v>3</v>
      </c>
      <c r="Q94" s="5"/>
      <c r="R94" s="49" t="s">
        <v>23</v>
      </c>
      <c r="S94" s="53" t="s">
        <v>16</v>
      </c>
      <c r="T94" s="49" t="s">
        <v>17</v>
      </c>
      <c r="U94" s="49" t="s">
        <v>45</v>
      </c>
      <c r="V94" s="49" t="s">
        <v>63</v>
      </c>
      <c r="W94" s="72" t="s">
        <v>21</v>
      </c>
      <c r="X94" s="5" t="s">
        <v>10</v>
      </c>
      <c r="Y94" s="713" t="s">
        <v>26</v>
      </c>
      <c r="Z94" s="714"/>
      <c r="AA94" s="714"/>
      <c r="AB94" s="715"/>
      <c r="AC94" s="39" t="s">
        <v>13</v>
      </c>
      <c r="AD94" s="8"/>
      <c r="AE94" s="716" t="s">
        <v>56</v>
      </c>
      <c r="AF94" s="717"/>
      <c r="AG94" s="717"/>
      <c r="AH94" s="82" t="s">
        <v>58</v>
      </c>
      <c r="AI94" s="5"/>
      <c r="AJ94" s="48" t="s">
        <v>33</v>
      </c>
      <c r="AK94" s="85" t="s">
        <v>27</v>
      </c>
      <c r="AL94" s="48" t="s">
        <v>35</v>
      </c>
      <c r="AM94" s="48" t="s">
        <v>36</v>
      </c>
      <c r="AN94" s="49" t="s">
        <v>40</v>
      </c>
      <c r="AO94" s="20"/>
      <c r="AP94" s="51"/>
      <c r="AQ94" s="52"/>
      <c r="AR94" s="53"/>
      <c r="AS94" s="51" t="s">
        <v>50</v>
      </c>
      <c r="AT94" s="52" t="s">
        <v>96</v>
      </c>
      <c r="AU94" s="53" t="s">
        <v>83</v>
      </c>
      <c r="AV94" s="5"/>
      <c r="AW94" s="76" t="s">
        <v>19</v>
      </c>
      <c r="AX94" s="72" t="s">
        <v>19</v>
      </c>
      <c r="AY94" s="49" t="s">
        <v>37</v>
      </c>
      <c r="AZ94" s="49" t="s">
        <v>38</v>
      </c>
      <c r="BA94" s="5"/>
      <c r="BB94" s="4" t="s">
        <v>19</v>
      </c>
      <c r="BC94" s="4" t="s">
        <v>37</v>
      </c>
      <c r="BD94" s="147" t="s">
        <v>38</v>
      </c>
    </row>
    <row r="95" spans="2:56" ht="15" customHeight="1" thickBot="1">
      <c r="B95" s="62"/>
      <c r="C95" s="63"/>
      <c r="D95" s="64" t="s">
        <v>10</v>
      </c>
      <c r="E95" s="111"/>
      <c r="F95" s="148"/>
      <c r="G95" s="148"/>
      <c r="H95" s="148"/>
      <c r="I95" s="148" t="s">
        <v>8</v>
      </c>
      <c r="J95" s="148"/>
      <c r="K95" s="148"/>
      <c r="L95" s="16"/>
      <c r="M95" s="104" t="s">
        <v>20</v>
      </c>
      <c r="N95" s="148" t="s">
        <v>11</v>
      </c>
      <c r="O95" s="16"/>
      <c r="P95" s="63" t="s">
        <v>10</v>
      </c>
      <c r="Q95" s="111"/>
      <c r="R95" s="63"/>
      <c r="S95" s="149"/>
      <c r="T95" s="63"/>
      <c r="U95" s="63"/>
      <c r="V95" s="63" t="s">
        <v>18</v>
      </c>
      <c r="W95" s="150" t="s">
        <v>22</v>
      </c>
      <c r="X95" s="111"/>
      <c r="Y95" s="151" t="s">
        <v>16</v>
      </c>
      <c r="Z95" s="151" t="s">
        <v>17</v>
      </c>
      <c r="AA95" s="152" t="s">
        <v>25</v>
      </c>
      <c r="AB95" s="79" t="s">
        <v>28</v>
      </c>
      <c r="AC95" s="153"/>
      <c r="AD95" s="111"/>
      <c r="AE95" s="154" t="s">
        <v>16</v>
      </c>
      <c r="AF95" s="155" t="s">
        <v>17</v>
      </c>
      <c r="AG95" s="80" t="s">
        <v>28</v>
      </c>
      <c r="AH95" s="81" t="s">
        <v>28</v>
      </c>
      <c r="AI95" s="156"/>
      <c r="AJ95" s="63" t="s">
        <v>34</v>
      </c>
      <c r="AK95" s="157" t="s">
        <v>34</v>
      </c>
      <c r="AL95" s="63" t="s">
        <v>34</v>
      </c>
      <c r="AM95" s="63" t="s">
        <v>34</v>
      </c>
      <c r="AN95" s="63" t="s">
        <v>34</v>
      </c>
      <c r="AO95" s="111"/>
      <c r="AP95" s="158" t="s">
        <v>70</v>
      </c>
      <c r="AQ95" s="159" t="s">
        <v>69</v>
      </c>
      <c r="AR95" s="160" t="s">
        <v>71</v>
      </c>
      <c r="AS95" s="161" t="s">
        <v>48</v>
      </c>
      <c r="AT95" s="159" t="s">
        <v>47</v>
      </c>
      <c r="AU95" s="160" t="s">
        <v>49</v>
      </c>
      <c r="AV95" s="111"/>
      <c r="AW95" s="162" t="s">
        <v>29</v>
      </c>
      <c r="AX95" s="150" t="s">
        <v>29</v>
      </c>
      <c r="AY95" s="63"/>
      <c r="AZ95" s="63"/>
      <c r="BA95" s="111"/>
      <c r="BB95" s="163">
        <v>1</v>
      </c>
      <c r="BC95" s="164">
        <v>0</v>
      </c>
      <c r="BD95" s="115" t="s">
        <v>41</v>
      </c>
    </row>
    <row r="96" spans="2:56" ht="15.75" thickBot="1"/>
    <row r="97" spans="2:56" ht="15.75">
      <c r="B97" s="17">
        <v>41069</v>
      </c>
      <c r="C97" s="15" t="s">
        <v>0</v>
      </c>
      <c r="D97" s="19">
        <v>8</v>
      </c>
      <c r="E97" s="4"/>
      <c r="F97" s="11">
        <v>2.66</v>
      </c>
      <c r="G97" s="11">
        <v>0</v>
      </c>
      <c r="H97" s="11">
        <v>0</v>
      </c>
      <c r="I97" s="11">
        <v>0</v>
      </c>
      <c r="J97" s="11">
        <v>0</v>
      </c>
      <c r="K97" s="11">
        <f>SUM(F97:J97)</f>
        <v>2.66</v>
      </c>
      <c r="L97" s="4"/>
      <c r="M97" s="11">
        <v>0</v>
      </c>
      <c r="N97" s="11">
        <v>1</v>
      </c>
      <c r="O97" s="4"/>
      <c r="P97" s="21">
        <f>D97-(M97+N97)</f>
        <v>7</v>
      </c>
      <c r="Q97" s="4"/>
      <c r="R97" s="11" t="s">
        <v>66</v>
      </c>
      <c r="S97" s="23">
        <v>0.184</v>
      </c>
      <c r="T97" s="23">
        <v>0.184</v>
      </c>
      <c r="U97" s="23">
        <f>S97+T97</f>
        <v>0.36799999999999999</v>
      </c>
      <c r="V97" s="11">
        <v>80</v>
      </c>
      <c r="W97" s="24">
        <f>P97*V97</f>
        <v>560</v>
      </c>
      <c r="X97" s="4"/>
      <c r="Y97" s="22">
        <v>552</v>
      </c>
      <c r="Z97" s="22">
        <v>552</v>
      </c>
      <c r="AA97" s="25">
        <v>0</v>
      </c>
      <c r="AB97" s="27">
        <v>0</v>
      </c>
      <c r="AC97" s="176">
        <v>552</v>
      </c>
      <c r="AD97" s="34"/>
      <c r="AE97" s="31">
        <v>10</v>
      </c>
      <c r="AF97" s="29">
        <v>10</v>
      </c>
      <c r="AG97" s="27">
        <v>0</v>
      </c>
      <c r="AH97" s="27">
        <v>10</v>
      </c>
      <c r="AI97" s="7"/>
      <c r="AJ97" s="24">
        <f>AC97*U97</f>
        <v>203.136</v>
      </c>
      <c r="AK97" s="87">
        <v>3.55</v>
      </c>
      <c r="AL97" s="11">
        <v>8</v>
      </c>
      <c r="AM97" s="11">
        <v>0</v>
      </c>
      <c r="AN97" s="24">
        <f>AK97+AM97</f>
        <v>3.55</v>
      </c>
      <c r="AO97" s="6"/>
      <c r="AP97" s="11">
        <v>0</v>
      </c>
      <c r="AQ97" s="11">
        <v>0</v>
      </c>
      <c r="AR97" s="11">
        <f>100- ((AP97+AQ97)/(AC97*2))*100</f>
        <v>100</v>
      </c>
      <c r="AS97" s="90">
        <v>755</v>
      </c>
      <c r="AT97" s="90">
        <f>AJ97+AK97+AL97+AM97</f>
        <v>214.68600000000001</v>
      </c>
      <c r="AU97" s="90">
        <f>AS97-AT97</f>
        <v>540.31399999999996</v>
      </c>
      <c r="AV97" s="7"/>
      <c r="AW97" s="24">
        <f>(AC97/W97)*100</f>
        <v>98.571428571428584</v>
      </c>
      <c r="AX97" s="11" t="s">
        <v>59</v>
      </c>
      <c r="AY97" s="24">
        <f>(AK97/(AJ97+AK97))*100</f>
        <v>1.7175812585274279</v>
      </c>
      <c r="AZ97" s="11">
        <f>(AN97/AJ97)*100</f>
        <v>1.7475976685570258</v>
      </c>
      <c r="BA97" s="4"/>
      <c r="BB97" s="11" t="s">
        <v>75</v>
      </c>
      <c r="BC97" s="11" t="s">
        <v>62</v>
      </c>
      <c r="BD97" s="11" t="s">
        <v>75</v>
      </c>
    </row>
    <row r="98" spans="2:56" ht="16.5" thickBot="1">
      <c r="B98" s="18" t="s">
        <v>89</v>
      </c>
      <c r="C98" s="16"/>
      <c r="D98" s="16"/>
      <c r="E98" s="4"/>
      <c r="F98" s="12"/>
      <c r="G98" s="12"/>
      <c r="H98" s="12"/>
      <c r="I98" s="12"/>
      <c r="J98" s="12"/>
      <c r="K98" s="12"/>
      <c r="L98" s="4"/>
      <c r="M98" s="12"/>
      <c r="N98" s="12"/>
      <c r="O98" s="4"/>
      <c r="P98" s="13"/>
      <c r="Q98" s="4"/>
      <c r="R98" s="12"/>
      <c r="S98" s="12"/>
      <c r="T98" s="12"/>
      <c r="U98" s="12"/>
      <c r="V98" s="12"/>
      <c r="W98" s="12"/>
      <c r="X98" s="4"/>
      <c r="Y98" s="12"/>
      <c r="Z98" s="12"/>
      <c r="AA98" s="26"/>
      <c r="AB98" s="28"/>
      <c r="AC98" s="177"/>
      <c r="AD98" s="33"/>
      <c r="AE98" s="32"/>
      <c r="AF98" s="30"/>
      <c r="AG98" s="28"/>
      <c r="AH98" s="35"/>
      <c r="AI98" s="7"/>
      <c r="AJ98" s="12"/>
      <c r="AK98" s="88"/>
      <c r="AL98" s="12"/>
      <c r="AM98" s="12"/>
      <c r="AN98" s="12"/>
      <c r="AO98" s="6"/>
      <c r="AP98" s="12"/>
      <c r="AQ98" s="12"/>
      <c r="AR98" s="12"/>
      <c r="AS98" s="12"/>
      <c r="AT98" s="12"/>
      <c r="AU98" s="12"/>
      <c r="AV98" s="7"/>
      <c r="AW98" s="12"/>
      <c r="AX98" s="12" t="s">
        <v>10</v>
      </c>
      <c r="AY98" s="12"/>
      <c r="AZ98" s="12"/>
      <c r="BA98" s="4"/>
      <c r="BB98" s="12"/>
      <c r="BC98" s="12"/>
      <c r="BD98" s="14"/>
    </row>
    <row r="99" spans="2:56" ht="15.75" thickBot="1"/>
    <row r="100" spans="2:56">
      <c r="B100" s="57" t="s">
        <v>42</v>
      </c>
      <c r="C100" s="58" t="s">
        <v>2</v>
      </c>
      <c r="D100" s="59" t="s">
        <v>2</v>
      </c>
      <c r="E100" s="136"/>
      <c r="F100" s="718" t="s">
        <v>14</v>
      </c>
      <c r="G100" s="719"/>
      <c r="H100" s="719"/>
      <c r="I100" s="719"/>
      <c r="J100" s="719"/>
      <c r="K100" s="720"/>
      <c r="L100" s="19"/>
      <c r="M100" s="721" t="s">
        <v>43</v>
      </c>
      <c r="N100" s="722"/>
      <c r="O100" s="19"/>
      <c r="P100" s="91" t="s">
        <v>12</v>
      </c>
      <c r="Q100" s="136"/>
      <c r="R100" s="91" t="s">
        <v>24</v>
      </c>
      <c r="S100" s="718" t="s">
        <v>44</v>
      </c>
      <c r="T100" s="719"/>
      <c r="U100" s="720"/>
      <c r="V100" s="91" t="s">
        <v>39</v>
      </c>
      <c r="W100" s="137" t="s">
        <v>19</v>
      </c>
      <c r="X100" s="136" t="s">
        <v>10</v>
      </c>
      <c r="Y100" s="723" t="s">
        <v>15</v>
      </c>
      <c r="Z100" s="724"/>
      <c r="AA100" s="724"/>
      <c r="AB100" s="724"/>
      <c r="AC100" s="138" t="s">
        <v>19</v>
      </c>
      <c r="AD100" s="139"/>
      <c r="AE100" s="725" t="s">
        <v>55</v>
      </c>
      <c r="AF100" s="726"/>
      <c r="AG100" s="726"/>
      <c r="AH100" s="140" t="s">
        <v>57</v>
      </c>
      <c r="AI100" s="136"/>
      <c r="AJ100" s="141" t="s">
        <v>51</v>
      </c>
      <c r="AK100" s="142"/>
      <c r="AL100" s="143"/>
      <c r="AM100" s="144"/>
      <c r="AN100" s="91" t="s">
        <v>13</v>
      </c>
      <c r="AO100" s="136"/>
      <c r="AP100" s="743" t="s">
        <v>68</v>
      </c>
      <c r="AQ100" s="744"/>
      <c r="AR100" s="745"/>
      <c r="AS100" s="743" t="s">
        <v>52</v>
      </c>
      <c r="AT100" s="744"/>
      <c r="AU100" s="745"/>
      <c r="AV100" s="136"/>
      <c r="AW100" s="145" t="s">
        <v>32</v>
      </c>
      <c r="AX100" s="137" t="s">
        <v>32</v>
      </c>
      <c r="AY100" s="91" t="s">
        <v>29</v>
      </c>
      <c r="AZ100" s="91" t="s">
        <v>29</v>
      </c>
      <c r="BA100" s="136"/>
      <c r="BB100" s="19" t="s">
        <v>32</v>
      </c>
      <c r="BC100" s="19" t="s">
        <v>10</v>
      </c>
      <c r="BD100" s="146" t="s">
        <v>10</v>
      </c>
    </row>
    <row r="101" spans="2:56" ht="15.75" thickBot="1">
      <c r="B101" s="60" t="s">
        <v>10</v>
      </c>
      <c r="C101" s="49" t="s">
        <v>10</v>
      </c>
      <c r="D101" s="61" t="s">
        <v>12</v>
      </c>
      <c r="E101" s="5"/>
      <c r="F101" s="65" t="s">
        <v>4</v>
      </c>
      <c r="G101" s="65" t="s">
        <v>5</v>
      </c>
      <c r="H101" s="65" t="s">
        <v>6</v>
      </c>
      <c r="I101" s="65" t="s">
        <v>7</v>
      </c>
      <c r="J101" s="65" t="s">
        <v>9</v>
      </c>
      <c r="K101" s="65" t="s">
        <v>13</v>
      </c>
      <c r="L101" s="4"/>
      <c r="M101" s="67" t="s">
        <v>12</v>
      </c>
      <c r="N101" s="68" t="s">
        <v>46</v>
      </c>
      <c r="O101" s="3"/>
      <c r="P101" s="49" t="s">
        <v>3</v>
      </c>
      <c r="Q101" s="5"/>
      <c r="R101" s="49" t="s">
        <v>23</v>
      </c>
      <c r="S101" s="53" t="s">
        <v>16</v>
      </c>
      <c r="T101" s="49" t="s">
        <v>17</v>
      </c>
      <c r="U101" s="49" t="s">
        <v>45</v>
      </c>
      <c r="V101" s="49" t="s">
        <v>63</v>
      </c>
      <c r="W101" s="72" t="s">
        <v>21</v>
      </c>
      <c r="X101" s="5" t="s">
        <v>10</v>
      </c>
      <c r="Y101" s="713" t="s">
        <v>26</v>
      </c>
      <c r="Z101" s="714"/>
      <c r="AA101" s="714"/>
      <c r="AB101" s="715"/>
      <c r="AC101" s="39" t="s">
        <v>13</v>
      </c>
      <c r="AD101" s="8"/>
      <c r="AE101" s="716" t="s">
        <v>56</v>
      </c>
      <c r="AF101" s="717"/>
      <c r="AG101" s="717"/>
      <c r="AH101" s="82" t="s">
        <v>58</v>
      </c>
      <c r="AI101" s="5"/>
      <c r="AJ101" s="48" t="s">
        <v>33</v>
      </c>
      <c r="AK101" s="85" t="s">
        <v>27</v>
      </c>
      <c r="AL101" s="48" t="s">
        <v>35</v>
      </c>
      <c r="AM101" s="48" t="s">
        <v>36</v>
      </c>
      <c r="AN101" s="49" t="s">
        <v>40</v>
      </c>
      <c r="AO101" s="20"/>
      <c r="AP101" s="51"/>
      <c r="AQ101" s="52"/>
      <c r="AR101" s="53"/>
      <c r="AS101" s="51" t="s">
        <v>50</v>
      </c>
      <c r="AT101" s="52">
        <v>5</v>
      </c>
      <c r="AU101" s="53" t="s">
        <v>79</v>
      </c>
      <c r="AV101" s="5"/>
      <c r="AW101" s="76" t="s">
        <v>19</v>
      </c>
      <c r="AX101" s="72" t="s">
        <v>19</v>
      </c>
      <c r="AY101" s="49" t="s">
        <v>37</v>
      </c>
      <c r="AZ101" s="49" t="s">
        <v>38</v>
      </c>
      <c r="BA101" s="5"/>
      <c r="BB101" s="4" t="s">
        <v>19</v>
      </c>
      <c r="BC101" s="4" t="s">
        <v>37</v>
      </c>
      <c r="BD101" s="147" t="s">
        <v>38</v>
      </c>
    </row>
    <row r="102" spans="2:56" ht="15.75" thickBot="1">
      <c r="B102" s="62"/>
      <c r="C102" s="63"/>
      <c r="D102" s="64" t="s">
        <v>10</v>
      </c>
      <c r="E102" s="111"/>
      <c r="F102" s="148"/>
      <c r="G102" s="148"/>
      <c r="H102" s="148"/>
      <c r="I102" s="148" t="s">
        <v>8</v>
      </c>
      <c r="J102" s="148"/>
      <c r="K102" s="148"/>
      <c r="L102" s="16"/>
      <c r="M102" s="104" t="s">
        <v>20</v>
      </c>
      <c r="N102" s="148" t="s">
        <v>11</v>
      </c>
      <c r="O102" s="16"/>
      <c r="P102" s="63" t="s">
        <v>10</v>
      </c>
      <c r="Q102" s="111"/>
      <c r="R102" s="63"/>
      <c r="S102" s="149"/>
      <c r="T102" s="63"/>
      <c r="U102" s="63"/>
      <c r="V102" s="63" t="s">
        <v>18</v>
      </c>
      <c r="W102" s="150" t="s">
        <v>22</v>
      </c>
      <c r="X102" s="111"/>
      <c r="Y102" s="151" t="s">
        <v>16</v>
      </c>
      <c r="Z102" s="151" t="s">
        <v>17</v>
      </c>
      <c r="AA102" s="152" t="s">
        <v>25</v>
      </c>
      <c r="AB102" s="79" t="s">
        <v>28</v>
      </c>
      <c r="AC102" s="153"/>
      <c r="AD102" s="111"/>
      <c r="AE102" s="154" t="s">
        <v>16</v>
      </c>
      <c r="AF102" s="155" t="s">
        <v>17</v>
      </c>
      <c r="AG102" s="80" t="s">
        <v>28</v>
      </c>
      <c r="AH102" s="81" t="s">
        <v>28</v>
      </c>
      <c r="AI102" s="156"/>
      <c r="AJ102" s="63" t="s">
        <v>34</v>
      </c>
      <c r="AK102" s="157" t="s">
        <v>34</v>
      </c>
      <c r="AL102" s="63" t="s">
        <v>34</v>
      </c>
      <c r="AM102" s="63" t="s">
        <v>34</v>
      </c>
      <c r="AN102" s="63" t="s">
        <v>34</v>
      </c>
      <c r="AO102" s="111"/>
      <c r="AP102" s="158" t="s">
        <v>70</v>
      </c>
      <c r="AQ102" s="159" t="s">
        <v>69</v>
      </c>
      <c r="AR102" s="160" t="s">
        <v>71</v>
      </c>
      <c r="AS102" s="161" t="s">
        <v>48</v>
      </c>
      <c r="AT102" s="159" t="s">
        <v>47</v>
      </c>
      <c r="AU102" s="160" t="s">
        <v>49</v>
      </c>
      <c r="AV102" s="111"/>
      <c r="AW102" s="162" t="s">
        <v>29</v>
      </c>
      <c r="AX102" s="150" t="s">
        <v>29</v>
      </c>
      <c r="AY102" s="63"/>
      <c r="AZ102" s="63"/>
      <c r="BA102" s="111"/>
      <c r="BB102" s="163">
        <v>1</v>
      </c>
      <c r="BC102" s="164">
        <v>0</v>
      </c>
      <c r="BD102" s="115" t="s">
        <v>41</v>
      </c>
    </row>
    <row r="103" spans="2:56" ht="15.75">
      <c r="B103" s="17">
        <v>41069</v>
      </c>
      <c r="C103" s="15" t="s">
        <v>1</v>
      </c>
      <c r="D103" s="19">
        <v>7.5</v>
      </c>
      <c r="E103" s="4"/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f>SUM(F103:J103)</f>
        <v>0</v>
      </c>
      <c r="L103" s="4"/>
      <c r="M103" s="11">
        <v>2.5</v>
      </c>
      <c r="N103" s="11">
        <v>0</v>
      </c>
      <c r="O103" s="4"/>
      <c r="P103" s="21">
        <f>D103-(M103+N103)</f>
        <v>5</v>
      </c>
      <c r="Q103" s="4"/>
      <c r="R103" s="11" t="s">
        <v>67</v>
      </c>
      <c r="S103" s="23">
        <v>0.13</v>
      </c>
      <c r="T103" s="23">
        <v>0.13</v>
      </c>
      <c r="U103" s="23">
        <f>S103+T103</f>
        <v>0.26</v>
      </c>
      <c r="V103" s="11">
        <v>70</v>
      </c>
      <c r="W103" s="24">
        <f>P103*V103</f>
        <v>350</v>
      </c>
      <c r="X103" s="4"/>
      <c r="Y103" s="22">
        <v>326</v>
      </c>
      <c r="Z103" s="22">
        <v>326</v>
      </c>
      <c r="AA103" s="25">
        <v>0</v>
      </c>
      <c r="AB103" s="27">
        <v>0</v>
      </c>
      <c r="AC103" s="176">
        <v>326</v>
      </c>
      <c r="AD103" s="34"/>
      <c r="AE103" s="31">
        <v>3</v>
      </c>
      <c r="AF103" s="29">
        <v>3</v>
      </c>
      <c r="AG103" s="27">
        <v>0</v>
      </c>
      <c r="AH103" s="27">
        <v>3</v>
      </c>
      <c r="AI103" s="7"/>
      <c r="AJ103" s="24">
        <f>AC103*U103</f>
        <v>84.76</v>
      </c>
      <c r="AK103" s="87">
        <v>0.65</v>
      </c>
      <c r="AL103" s="11">
        <v>4.0999999999999996</v>
      </c>
      <c r="AM103" s="11">
        <v>0</v>
      </c>
      <c r="AN103" s="24">
        <f>AK103+AM103</f>
        <v>0.65</v>
      </c>
      <c r="AO103" s="6"/>
      <c r="AP103" s="11">
        <v>0</v>
      </c>
      <c r="AQ103" s="11">
        <v>0</v>
      </c>
      <c r="AR103" s="11">
        <f>100- ((AP103+AQ103)/(AC103*2))*100</f>
        <v>100</v>
      </c>
      <c r="AS103" s="90">
        <f>AU90</f>
        <v>482.44999999999993</v>
      </c>
      <c r="AT103" s="90">
        <f>AJ103+AK103+AL103+AM103</f>
        <v>89.51</v>
      </c>
      <c r="AU103" s="90">
        <f>AS103-AT103</f>
        <v>392.93999999999994</v>
      </c>
      <c r="AV103" s="7"/>
      <c r="AW103" s="24">
        <f>(AC103/W103)*100</f>
        <v>93.142857142857139</v>
      </c>
      <c r="AX103" s="11" t="s">
        <v>59</v>
      </c>
      <c r="AY103" s="24">
        <f>(AK103/(AJ103+AK103))*100</f>
        <v>0.76103500761035003</v>
      </c>
      <c r="AZ103" s="11">
        <f>(AN103/AJ103)*100</f>
        <v>0.76687116564417179</v>
      </c>
      <c r="BA103" s="4"/>
      <c r="BB103" s="11" t="s">
        <v>62</v>
      </c>
      <c r="BC103" s="11" t="s">
        <v>62</v>
      </c>
      <c r="BD103" s="11" t="s">
        <v>75</v>
      </c>
    </row>
    <row r="104" spans="2:56" ht="16.5" thickBot="1">
      <c r="B104" s="18" t="s">
        <v>90</v>
      </c>
      <c r="C104" s="16"/>
      <c r="D104" s="16"/>
      <c r="E104" s="4"/>
      <c r="F104" s="12"/>
      <c r="G104" s="12"/>
      <c r="H104" s="12"/>
      <c r="I104" s="12"/>
      <c r="J104" s="12"/>
      <c r="K104" s="12"/>
      <c r="L104" s="4"/>
      <c r="M104" s="12"/>
      <c r="N104" s="12"/>
      <c r="O104" s="4"/>
      <c r="P104" s="13"/>
      <c r="Q104" s="4"/>
      <c r="R104" s="12"/>
      <c r="S104" s="12"/>
      <c r="T104" s="12"/>
      <c r="U104" s="12"/>
      <c r="V104" s="12"/>
      <c r="W104" s="12"/>
      <c r="X104" s="4"/>
      <c r="Y104" s="12"/>
      <c r="Z104" s="12"/>
      <c r="AA104" s="26"/>
      <c r="AB104" s="28"/>
      <c r="AC104" s="177"/>
      <c r="AD104" s="33"/>
      <c r="AE104" s="32"/>
      <c r="AF104" s="30"/>
      <c r="AG104" s="28"/>
      <c r="AH104" s="35"/>
      <c r="AI104" s="7"/>
      <c r="AJ104" s="12"/>
      <c r="AK104" s="88"/>
      <c r="AL104" s="12"/>
      <c r="AM104" s="12"/>
      <c r="AN104" s="12"/>
      <c r="AO104" s="6"/>
      <c r="AP104" s="12"/>
      <c r="AQ104" s="12"/>
      <c r="AR104" s="12"/>
      <c r="AS104" s="12"/>
      <c r="AT104" s="12"/>
      <c r="AU104" s="12"/>
      <c r="AV104" s="7"/>
      <c r="AW104" s="12"/>
      <c r="AX104" s="12" t="s">
        <v>10</v>
      </c>
      <c r="AY104" s="12"/>
      <c r="AZ104" s="12"/>
      <c r="BA104" s="4"/>
      <c r="BB104" s="12"/>
      <c r="BC104" s="12"/>
      <c r="BD104" s="14"/>
    </row>
    <row r="105" spans="2:56" ht="15.75" thickBot="1"/>
    <row r="106" spans="2:56" ht="16.5" thickBot="1">
      <c r="B106" s="17">
        <v>41071</v>
      </c>
      <c r="C106" s="15" t="s">
        <v>0</v>
      </c>
      <c r="D106" s="19">
        <v>8</v>
      </c>
      <c r="E106" s="4"/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f>SUM(F106:J106)</f>
        <v>0</v>
      </c>
      <c r="L106" s="4"/>
      <c r="M106" s="11">
        <v>0</v>
      </c>
      <c r="N106" s="11">
        <v>1.5</v>
      </c>
      <c r="O106" s="4"/>
      <c r="P106" s="21">
        <f>D106-(M106+N106)</f>
        <v>6.5</v>
      </c>
      <c r="Q106" s="4"/>
      <c r="R106" s="11" t="s">
        <v>66</v>
      </c>
      <c r="S106" s="23">
        <v>0.184</v>
      </c>
      <c r="T106" s="23">
        <v>0.184</v>
      </c>
      <c r="U106" s="23">
        <f>S106+T106</f>
        <v>0.36799999999999999</v>
      </c>
      <c r="V106" s="11">
        <v>80</v>
      </c>
      <c r="W106" s="24">
        <f>P106*V106</f>
        <v>520</v>
      </c>
      <c r="X106" s="4"/>
      <c r="Y106" s="22">
        <v>156</v>
      </c>
      <c r="Z106" s="22">
        <v>156</v>
      </c>
      <c r="AA106" s="25">
        <v>0</v>
      </c>
      <c r="AB106" s="27">
        <v>0</v>
      </c>
      <c r="AC106" s="176">
        <v>156</v>
      </c>
      <c r="AD106" s="34"/>
      <c r="AE106" s="31">
        <v>2</v>
      </c>
      <c r="AF106" s="29">
        <v>2</v>
      </c>
      <c r="AG106" s="27">
        <v>0</v>
      </c>
      <c r="AH106" s="27">
        <v>2</v>
      </c>
      <c r="AI106" s="7"/>
      <c r="AJ106" s="24">
        <f>AC106*U106</f>
        <v>57.408000000000001</v>
      </c>
      <c r="AK106" s="87">
        <v>0.79</v>
      </c>
      <c r="AL106" s="11">
        <v>3.78</v>
      </c>
      <c r="AM106" s="11">
        <v>0</v>
      </c>
      <c r="AN106" s="24">
        <f>AK106+AM106</f>
        <v>0.79</v>
      </c>
      <c r="AO106" s="6"/>
      <c r="AP106" s="11">
        <v>0</v>
      </c>
      <c r="AQ106" s="11">
        <v>0</v>
      </c>
      <c r="AR106" s="11">
        <f>100- ((AP106+AQ106)/(AC106*2))*100</f>
        <v>100</v>
      </c>
      <c r="AS106" s="90">
        <v>540.30999999999995</v>
      </c>
      <c r="AT106" s="90">
        <f>AJ106+AK106+AL106+AM106</f>
        <v>61.978000000000002</v>
      </c>
      <c r="AU106" s="90">
        <f>AS106-AT106</f>
        <v>478.33199999999994</v>
      </c>
      <c r="AV106" s="7"/>
      <c r="AW106" s="24">
        <f>((AC106+AC107)/(W106+W107))*100</f>
        <v>63.448275862068968</v>
      </c>
      <c r="AX106" s="11" t="s">
        <v>59</v>
      </c>
      <c r="AY106" s="24">
        <f>(AK106/(AJ106+AK106))*100</f>
        <v>1.3574349634008043</v>
      </c>
      <c r="AZ106" s="11">
        <f>(AN106/AJ106)*100</f>
        <v>1.3761148272017838</v>
      </c>
      <c r="BA106" s="4"/>
      <c r="BB106" s="11" t="s">
        <v>62</v>
      </c>
      <c r="BC106" s="11" t="s">
        <v>62</v>
      </c>
      <c r="BD106" s="11" t="s">
        <v>75</v>
      </c>
    </row>
    <row r="107" spans="2:56" ht="16.5" thickBot="1">
      <c r="B107" s="18" t="s">
        <v>89</v>
      </c>
      <c r="C107" s="16"/>
      <c r="D107" s="16"/>
      <c r="E107" s="4"/>
      <c r="F107" s="12"/>
      <c r="G107" s="12"/>
      <c r="H107" s="12"/>
      <c r="I107" s="12"/>
      <c r="J107" s="12"/>
      <c r="K107" s="12"/>
      <c r="L107" s="4"/>
      <c r="M107" s="12"/>
      <c r="N107" s="12"/>
      <c r="O107" s="4"/>
      <c r="P107" s="13">
        <v>5</v>
      </c>
      <c r="Q107" s="4"/>
      <c r="R107" s="12" t="s">
        <v>54</v>
      </c>
      <c r="S107" s="195">
        <v>0.122</v>
      </c>
      <c r="T107" s="195">
        <v>0.124</v>
      </c>
      <c r="U107" s="195">
        <v>0.246</v>
      </c>
      <c r="V107" s="12">
        <v>70</v>
      </c>
      <c r="W107" s="24">
        <f>P107*V107</f>
        <v>350</v>
      </c>
      <c r="X107" s="4"/>
      <c r="Y107" s="12">
        <v>396</v>
      </c>
      <c r="Z107" s="12">
        <v>396</v>
      </c>
      <c r="AA107" s="26">
        <v>0</v>
      </c>
      <c r="AB107" s="28">
        <v>0</v>
      </c>
      <c r="AC107" s="177">
        <v>396</v>
      </c>
      <c r="AD107" s="33"/>
      <c r="AE107" s="32">
        <v>5</v>
      </c>
      <c r="AF107" s="30">
        <v>5</v>
      </c>
      <c r="AG107" s="28">
        <v>0</v>
      </c>
      <c r="AH107" s="35">
        <v>5</v>
      </c>
      <c r="AI107" s="7"/>
      <c r="AJ107" s="24">
        <f>AC107*U107</f>
        <v>97.415999999999997</v>
      </c>
      <c r="AK107" s="88">
        <v>1.17</v>
      </c>
      <c r="AL107" s="12">
        <v>6.28</v>
      </c>
      <c r="AM107" s="12">
        <v>0</v>
      </c>
      <c r="AN107" s="24">
        <f>AK107+AM107</f>
        <v>1.17</v>
      </c>
      <c r="AO107" s="6"/>
      <c r="AP107" s="12"/>
      <c r="AQ107" s="12"/>
      <c r="AR107" s="12"/>
      <c r="AS107" s="90">
        <f>AU103</f>
        <v>392.93999999999994</v>
      </c>
      <c r="AT107" s="90">
        <f>AJ107+AK107+AL107+AM107</f>
        <v>104.866</v>
      </c>
      <c r="AU107" s="90">
        <f>AS107-AT107</f>
        <v>288.07399999999996</v>
      </c>
      <c r="AV107" s="7"/>
      <c r="AW107" s="12"/>
      <c r="AX107" s="12" t="s">
        <v>10</v>
      </c>
      <c r="AY107" s="12"/>
      <c r="AZ107" s="12"/>
      <c r="BA107" s="4"/>
      <c r="BB107" s="12"/>
      <c r="BC107" s="12"/>
      <c r="BD107" s="14"/>
    </row>
    <row r="108" spans="2:56" ht="15.75" thickBot="1">
      <c r="S108" s="196"/>
      <c r="T108" s="196"/>
      <c r="U108" s="196"/>
    </row>
    <row r="109" spans="2:56" ht="16.5" thickBot="1">
      <c r="B109" s="17">
        <v>41071</v>
      </c>
      <c r="C109" s="15" t="s">
        <v>1</v>
      </c>
      <c r="D109" s="19">
        <v>7.5</v>
      </c>
      <c r="E109" s="4"/>
      <c r="F109" s="11">
        <v>0</v>
      </c>
      <c r="G109" s="11">
        <v>0</v>
      </c>
      <c r="H109" s="11">
        <v>0</v>
      </c>
      <c r="I109" s="11">
        <v>0</v>
      </c>
      <c r="J109" s="11">
        <v>0.5</v>
      </c>
      <c r="K109" s="11">
        <f>SUM(F109:J109)</f>
        <v>0.5</v>
      </c>
      <c r="L109" s="4"/>
      <c r="M109" s="11">
        <v>2.5</v>
      </c>
      <c r="N109" s="11">
        <v>0</v>
      </c>
      <c r="O109" s="4"/>
      <c r="P109" s="21">
        <f>D109-(M109+N109)</f>
        <v>5</v>
      </c>
      <c r="Q109" s="4"/>
      <c r="R109" s="12" t="s">
        <v>54</v>
      </c>
      <c r="S109" s="195">
        <v>0.122</v>
      </c>
      <c r="T109" s="195">
        <v>0.124</v>
      </c>
      <c r="U109" s="195">
        <v>0.246</v>
      </c>
      <c r="V109" s="11">
        <v>70</v>
      </c>
      <c r="W109" s="24">
        <f>P109*V109</f>
        <v>350</v>
      </c>
      <c r="X109" s="4"/>
      <c r="Y109" s="22">
        <v>365</v>
      </c>
      <c r="Z109" s="22">
        <v>365</v>
      </c>
      <c r="AA109" s="25">
        <v>0</v>
      </c>
      <c r="AB109" s="27">
        <v>0</v>
      </c>
      <c r="AC109" s="176">
        <v>365</v>
      </c>
      <c r="AD109" s="34"/>
      <c r="AE109" s="31">
        <v>3</v>
      </c>
      <c r="AF109" s="29">
        <v>3</v>
      </c>
      <c r="AG109" s="27">
        <v>0</v>
      </c>
      <c r="AH109" s="27">
        <v>3</v>
      </c>
      <c r="AI109" s="7"/>
      <c r="AJ109" s="24">
        <f>AC109*U109</f>
        <v>89.789999999999992</v>
      </c>
      <c r="AK109" s="87">
        <v>0.66</v>
      </c>
      <c r="AL109" s="11">
        <v>4.33</v>
      </c>
      <c r="AM109" s="11">
        <v>0</v>
      </c>
      <c r="AN109" s="24">
        <f>AK109+AM109</f>
        <v>0.66</v>
      </c>
      <c r="AO109" s="6"/>
      <c r="AP109" s="11">
        <v>0</v>
      </c>
      <c r="AQ109" s="11">
        <v>0</v>
      </c>
      <c r="AR109" s="11">
        <f>100- ((AP109+AQ109)/(AC109*2))*100</f>
        <v>100</v>
      </c>
      <c r="AS109" s="90">
        <f>AU107</f>
        <v>288.07399999999996</v>
      </c>
      <c r="AT109" s="90">
        <f>AJ109+AK109+AL109+AM109</f>
        <v>94.779999999999987</v>
      </c>
      <c r="AU109" s="90">
        <f>AS109-AT109</f>
        <v>193.29399999999998</v>
      </c>
      <c r="AV109" s="7"/>
      <c r="AW109" s="24">
        <f>(AC109/W109)*100</f>
        <v>104.28571428571429</v>
      </c>
      <c r="AX109" s="11" t="s">
        <v>59</v>
      </c>
      <c r="AY109" s="24">
        <f>(AK109/(AJ109+AK109))*100</f>
        <v>0.72968490878938652</v>
      </c>
      <c r="AZ109" s="11">
        <f>(AN109/AJ109)*100</f>
        <v>0.73504844637487476</v>
      </c>
      <c r="BA109" s="4"/>
      <c r="BB109" s="11" t="s">
        <v>75</v>
      </c>
      <c r="BC109" s="11" t="s">
        <v>62</v>
      </c>
      <c r="BD109" s="11" t="s">
        <v>75</v>
      </c>
    </row>
    <row r="110" spans="2:56" ht="16.5" thickBot="1">
      <c r="B110" s="18" t="s">
        <v>90</v>
      </c>
      <c r="C110" s="16"/>
      <c r="D110" s="16"/>
      <c r="E110" s="4"/>
      <c r="F110" s="12"/>
      <c r="G110" s="12"/>
      <c r="H110" s="12"/>
      <c r="I110" s="12"/>
      <c r="J110" s="12"/>
      <c r="K110" s="12"/>
      <c r="L110" s="4"/>
      <c r="M110" s="12"/>
      <c r="N110" s="12"/>
      <c r="O110" s="4"/>
      <c r="P110" s="13"/>
      <c r="Q110" s="4"/>
      <c r="R110" s="12"/>
      <c r="S110" s="195"/>
      <c r="T110" s="195"/>
      <c r="U110" s="195"/>
      <c r="V110" s="12"/>
      <c r="W110" s="12"/>
      <c r="X110" s="4"/>
      <c r="Y110" s="12"/>
      <c r="Z110" s="12"/>
      <c r="AA110" s="26"/>
      <c r="AB110" s="28"/>
      <c r="AC110" s="177"/>
      <c r="AD110" s="33"/>
      <c r="AE110" s="32"/>
      <c r="AF110" s="30"/>
      <c r="AG110" s="28"/>
      <c r="AH110" s="35"/>
      <c r="AI110" s="7"/>
      <c r="AJ110" s="12"/>
      <c r="AK110" s="88"/>
      <c r="AL110" s="12"/>
      <c r="AM110" s="12"/>
      <c r="AN110" s="12"/>
      <c r="AO110" s="6"/>
      <c r="AP110" s="12"/>
      <c r="AQ110" s="12"/>
      <c r="AR110" s="12"/>
      <c r="AS110" s="12"/>
      <c r="AT110" s="12"/>
      <c r="AU110" s="12"/>
      <c r="AV110" s="7"/>
      <c r="AW110" s="12"/>
      <c r="AX110" s="12" t="s">
        <v>10</v>
      </c>
      <c r="AY110" s="12"/>
      <c r="AZ110" s="12"/>
      <c r="BA110" s="4"/>
      <c r="BB110" s="12"/>
      <c r="BC110" s="12"/>
      <c r="BD110" s="14"/>
    </row>
    <row r="111" spans="2:56" ht="15.75" thickBot="1"/>
    <row r="112" spans="2:56" ht="16.5" thickBot="1">
      <c r="B112" s="17">
        <v>41071</v>
      </c>
      <c r="C112" s="15" t="s">
        <v>65</v>
      </c>
      <c r="D112" s="19">
        <v>8</v>
      </c>
      <c r="E112" s="4"/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f>SUM(F112:J112)</f>
        <v>0</v>
      </c>
      <c r="L112" s="4"/>
      <c r="M112" s="11">
        <v>0</v>
      </c>
      <c r="N112" s="11">
        <v>0</v>
      </c>
      <c r="O112" s="4"/>
      <c r="P112" s="21">
        <f>D112-(M112+N112)</f>
        <v>8</v>
      </c>
      <c r="Q112" s="4"/>
      <c r="R112" s="12" t="s">
        <v>54</v>
      </c>
      <c r="S112" s="195">
        <v>0.122</v>
      </c>
      <c r="T112" s="195">
        <v>0.124</v>
      </c>
      <c r="U112" s="195">
        <v>0.246</v>
      </c>
      <c r="V112" s="11">
        <v>70</v>
      </c>
      <c r="W112" s="24">
        <f>P112*V112</f>
        <v>560</v>
      </c>
      <c r="X112" s="4"/>
      <c r="Y112" s="22">
        <v>532</v>
      </c>
      <c r="Z112" s="22">
        <v>532</v>
      </c>
      <c r="AA112" s="25">
        <v>0</v>
      </c>
      <c r="AB112" s="27">
        <v>0</v>
      </c>
      <c r="AC112" s="176">
        <v>532</v>
      </c>
      <c r="AD112" s="34"/>
      <c r="AE112" s="31">
        <v>21</v>
      </c>
      <c r="AF112" s="29">
        <v>21</v>
      </c>
      <c r="AG112" s="27">
        <v>0</v>
      </c>
      <c r="AH112" s="27">
        <v>21</v>
      </c>
      <c r="AI112" s="7"/>
      <c r="AJ112" s="24">
        <f>AC112*U112</f>
        <v>130.87199999999999</v>
      </c>
      <c r="AK112" s="87">
        <v>3.08</v>
      </c>
      <c r="AL112" s="11">
        <v>6.25</v>
      </c>
      <c r="AM112" s="11">
        <v>0</v>
      </c>
      <c r="AN112" s="24">
        <f>AK112+AM112</f>
        <v>3.08</v>
      </c>
      <c r="AO112" s="6"/>
      <c r="AP112" s="11">
        <v>0</v>
      </c>
      <c r="AQ112" s="11">
        <v>0</v>
      </c>
      <c r="AR112" s="11">
        <f>100- ((AP112+AQ112)/(AC112*2))*100</f>
        <v>100</v>
      </c>
      <c r="AS112" s="90">
        <f>AU109</f>
        <v>193.29399999999998</v>
      </c>
      <c r="AT112" s="90">
        <f>AJ112+AK112+AL112+AM112</f>
        <v>140.202</v>
      </c>
      <c r="AU112" s="90">
        <f>AS112-AT112</f>
        <v>53.091999999999985</v>
      </c>
      <c r="AV112" s="7"/>
      <c r="AW112" s="24">
        <f>(AC112/W112)*100</f>
        <v>95</v>
      </c>
      <c r="AX112" s="11" t="s">
        <v>59</v>
      </c>
      <c r="AY112" s="24">
        <f>(AK112/(AJ112+AK112))*100</f>
        <v>2.2993311036789299</v>
      </c>
      <c r="AZ112" s="11">
        <f>(AN112/AJ112)*100</f>
        <v>2.3534445870774499</v>
      </c>
      <c r="BA112" s="4"/>
      <c r="BB112" s="11" t="s">
        <v>84</v>
      </c>
      <c r="BC112" s="11" t="s">
        <v>62</v>
      </c>
      <c r="BD112" s="11" t="s">
        <v>77</v>
      </c>
    </row>
    <row r="113" spans="2:56" ht="16.5" thickBot="1">
      <c r="B113" s="18" t="s">
        <v>91</v>
      </c>
      <c r="C113" s="16"/>
      <c r="D113" s="16"/>
      <c r="E113" s="4"/>
      <c r="F113" s="12"/>
      <c r="G113" s="12"/>
      <c r="H113" s="12"/>
      <c r="I113" s="12"/>
      <c r="J113" s="12"/>
      <c r="K113" s="12"/>
      <c r="L113" s="4"/>
      <c r="M113" s="12"/>
      <c r="N113" s="12"/>
      <c r="O113" s="4"/>
      <c r="P113" s="13"/>
      <c r="Q113" s="4"/>
      <c r="R113" s="12"/>
      <c r="S113" s="12"/>
      <c r="T113" s="12"/>
      <c r="U113" s="12"/>
      <c r="V113" s="12"/>
      <c r="W113" s="12"/>
      <c r="X113" s="4"/>
      <c r="Y113" s="12"/>
      <c r="Z113" s="12"/>
      <c r="AA113" s="26"/>
      <c r="AB113" s="28"/>
      <c r="AC113" s="177"/>
      <c r="AD113" s="33"/>
      <c r="AE113" s="32"/>
      <c r="AF113" s="30"/>
      <c r="AG113" s="28"/>
      <c r="AH113" s="35"/>
      <c r="AI113" s="7"/>
      <c r="AJ113" s="12"/>
      <c r="AK113" s="88"/>
      <c r="AL113" s="12"/>
      <c r="AM113" s="12"/>
      <c r="AN113" s="12"/>
      <c r="AO113" s="6"/>
      <c r="AP113" s="12"/>
      <c r="AQ113" s="12"/>
      <c r="AR113" s="12"/>
      <c r="AS113" s="12"/>
      <c r="AT113" s="12"/>
      <c r="AU113" s="12"/>
      <c r="AV113" s="7"/>
      <c r="AW113" s="12"/>
      <c r="AX113" s="12" t="s">
        <v>10</v>
      </c>
      <c r="AY113" s="12"/>
      <c r="AZ113" s="12"/>
      <c r="BA113" s="4"/>
      <c r="BB113" s="12"/>
      <c r="BC113" s="12"/>
      <c r="BD113" s="14"/>
    </row>
    <row r="114" spans="2:56" ht="15.75" thickBot="1"/>
    <row r="115" spans="2:56" ht="16.5" thickBot="1">
      <c r="B115" s="17">
        <v>41072</v>
      </c>
      <c r="C115" s="15" t="s">
        <v>0</v>
      </c>
      <c r="D115" s="19">
        <v>5</v>
      </c>
      <c r="E115" s="19"/>
      <c r="F115" s="11">
        <v>1</v>
      </c>
      <c r="G115" s="11">
        <v>0</v>
      </c>
      <c r="H115" s="11">
        <v>0</v>
      </c>
      <c r="I115" s="11">
        <v>0</v>
      </c>
      <c r="J115" s="11">
        <v>0</v>
      </c>
      <c r="K115" s="11">
        <f>SUM(F115:J115)</f>
        <v>1</v>
      </c>
      <c r="L115" s="19"/>
      <c r="M115" s="11">
        <v>0</v>
      </c>
      <c r="N115" s="11">
        <v>1</v>
      </c>
      <c r="O115" s="19"/>
      <c r="P115" s="21">
        <f>D115-(M115+N115)</f>
        <v>4</v>
      </c>
      <c r="Q115" s="19"/>
      <c r="R115" s="12" t="s">
        <v>54</v>
      </c>
      <c r="S115" s="195">
        <v>0.122</v>
      </c>
      <c r="T115" s="195">
        <v>0.124</v>
      </c>
      <c r="U115" s="195">
        <v>0.246</v>
      </c>
      <c r="V115" s="11">
        <v>70</v>
      </c>
      <c r="W115" s="24">
        <f>P115*V115</f>
        <v>280</v>
      </c>
      <c r="X115" s="19"/>
      <c r="Y115" s="22">
        <v>308</v>
      </c>
      <c r="Z115" s="22">
        <v>308</v>
      </c>
      <c r="AA115" s="25">
        <v>0</v>
      </c>
      <c r="AB115" s="27">
        <v>0</v>
      </c>
      <c r="AC115" s="176">
        <v>308</v>
      </c>
      <c r="AD115" s="165"/>
      <c r="AE115" s="31">
        <v>4</v>
      </c>
      <c r="AF115" s="29">
        <v>4</v>
      </c>
      <c r="AG115" s="27">
        <v>0</v>
      </c>
      <c r="AH115" s="27">
        <v>4</v>
      </c>
      <c r="AI115" s="166"/>
      <c r="AJ115" s="24">
        <f>AC115*U115</f>
        <v>75.768000000000001</v>
      </c>
      <c r="AK115" s="87">
        <v>0.98</v>
      </c>
      <c r="AL115" s="11">
        <v>5.16</v>
      </c>
      <c r="AM115" s="11">
        <v>0</v>
      </c>
      <c r="AN115" s="24">
        <f>AK115+AM115</f>
        <v>0.98</v>
      </c>
      <c r="AO115" s="167"/>
      <c r="AP115" s="11">
        <v>0</v>
      </c>
      <c r="AQ115" s="11">
        <v>0</v>
      </c>
      <c r="AR115" s="11">
        <f>100- ((AP115+AQ115)/(AC115*2))*100</f>
        <v>100</v>
      </c>
      <c r="AS115" s="90">
        <f>AU112</f>
        <v>53.091999999999985</v>
      </c>
      <c r="AT115" s="90">
        <f>AJ115+AK115+AL115+AM115</f>
        <v>81.908000000000001</v>
      </c>
      <c r="AU115" s="90">
        <f>AS115-AT115</f>
        <v>-28.816000000000017</v>
      </c>
      <c r="AV115" s="166"/>
      <c r="AW115" s="24">
        <f>((AC115+AC116)/(W115+W116))*100</f>
        <v>110.00000000000001</v>
      </c>
      <c r="AX115" s="11" t="s">
        <v>59</v>
      </c>
      <c r="AY115" s="24">
        <f>(AK115/(AJ115+AK115))*100</f>
        <v>1.2769062385990513</v>
      </c>
      <c r="AZ115" s="11">
        <f>(AN115/AJ115)*100</f>
        <v>1.2934220251293422</v>
      </c>
      <c r="BA115" s="19"/>
      <c r="BB115" s="11" t="s">
        <v>75</v>
      </c>
      <c r="BC115" s="11" t="s">
        <v>62</v>
      </c>
      <c r="BD115" s="168" t="s">
        <v>75</v>
      </c>
    </row>
    <row r="116" spans="2:56" ht="16.5" thickBot="1">
      <c r="B116" s="18" t="s">
        <v>89</v>
      </c>
      <c r="C116" s="16"/>
      <c r="D116" s="16"/>
      <c r="E116" s="16"/>
      <c r="F116" s="12"/>
      <c r="G116" s="12"/>
      <c r="H116" s="12"/>
      <c r="I116" s="12"/>
      <c r="J116" s="12"/>
      <c r="K116" s="12"/>
      <c r="L116" s="16"/>
      <c r="M116" s="12"/>
      <c r="N116" s="12"/>
      <c r="O116" s="16"/>
      <c r="P116" s="13"/>
      <c r="Q116" s="16"/>
      <c r="R116" s="12"/>
      <c r="S116" s="195"/>
      <c r="T116" s="195"/>
      <c r="U116" s="195"/>
      <c r="V116" s="12"/>
      <c r="W116" s="198"/>
      <c r="X116" s="199"/>
      <c r="Y116" s="200"/>
      <c r="Z116" s="200"/>
      <c r="AA116" s="201"/>
      <c r="AB116" s="202"/>
      <c r="AC116" s="203"/>
      <c r="AD116" s="204"/>
      <c r="AE116" s="205"/>
      <c r="AF116" s="206"/>
      <c r="AG116" s="202"/>
      <c r="AH116" s="207"/>
      <c r="AI116" s="208"/>
      <c r="AJ116" s="198"/>
      <c r="AK116" s="209"/>
      <c r="AL116" s="200"/>
      <c r="AM116" s="200"/>
      <c r="AN116" s="198"/>
      <c r="AO116" s="210"/>
      <c r="AP116" s="200"/>
      <c r="AQ116" s="12"/>
      <c r="AR116" s="12"/>
      <c r="AS116" s="101"/>
      <c r="AT116" s="101"/>
      <c r="AU116" s="101"/>
      <c r="AV116" s="112"/>
      <c r="AW116" s="12"/>
      <c r="AX116" s="12" t="s">
        <v>10</v>
      </c>
      <c r="AY116" s="12"/>
      <c r="AZ116" s="12"/>
      <c r="BA116" s="16"/>
      <c r="BB116" s="12"/>
      <c r="BC116" s="12"/>
      <c r="BD116" s="14"/>
    </row>
    <row r="117" spans="2:56" s="5" customFormat="1" ht="16.5" thickBot="1">
      <c r="B117" s="116"/>
      <c r="P117" s="129"/>
      <c r="S117" s="197"/>
      <c r="T117" s="197"/>
      <c r="U117" s="197"/>
      <c r="W117" s="20"/>
      <c r="X117" s="20"/>
      <c r="Y117" s="20"/>
      <c r="Z117" s="20"/>
      <c r="AA117" s="20"/>
      <c r="AB117" s="20"/>
      <c r="AC117" s="211"/>
      <c r="AD117" s="20"/>
      <c r="AE117" s="20"/>
      <c r="AF117" s="20"/>
      <c r="AG117" s="20"/>
      <c r="AH117" s="20"/>
      <c r="AI117" s="20"/>
      <c r="AJ117" s="20"/>
      <c r="AK117" s="123"/>
      <c r="AL117" s="20"/>
      <c r="AM117" s="20"/>
      <c r="AN117" s="20"/>
      <c r="AO117" s="20"/>
      <c r="AP117" s="20"/>
      <c r="AS117" s="117"/>
      <c r="AT117" s="117"/>
      <c r="AU117" s="117"/>
    </row>
    <row r="118" spans="2:56">
      <c r="B118" s="57" t="s">
        <v>42</v>
      </c>
      <c r="C118" s="58" t="s">
        <v>2</v>
      </c>
      <c r="D118" s="59" t="s">
        <v>2</v>
      </c>
      <c r="E118" s="136"/>
      <c r="F118" s="718" t="s">
        <v>14</v>
      </c>
      <c r="G118" s="719"/>
      <c r="H118" s="719"/>
      <c r="I118" s="719"/>
      <c r="J118" s="719"/>
      <c r="K118" s="720"/>
      <c r="L118" s="19"/>
      <c r="M118" s="721" t="s">
        <v>43</v>
      </c>
      <c r="N118" s="722"/>
      <c r="O118" s="19"/>
      <c r="P118" s="91" t="s">
        <v>12</v>
      </c>
      <c r="Q118" s="136"/>
      <c r="R118" s="91" t="s">
        <v>24</v>
      </c>
      <c r="S118" s="718" t="s">
        <v>44</v>
      </c>
      <c r="T118" s="719"/>
      <c r="U118" s="720"/>
      <c r="V118" s="91" t="s">
        <v>39</v>
      </c>
      <c r="W118" s="137" t="s">
        <v>19</v>
      </c>
      <c r="X118" s="136" t="s">
        <v>10</v>
      </c>
      <c r="Y118" s="723" t="s">
        <v>15</v>
      </c>
      <c r="Z118" s="724"/>
      <c r="AA118" s="724"/>
      <c r="AB118" s="724"/>
      <c r="AC118" s="138" t="s">
        <v>19</v>
      </c>
      <c r="AD118" s="139"/>
      <c r="AE118" s="725" t="s">
        <v>55</v>
      </c>
      <c r="AF118" s="726"/>
      <c r="AG118" s="726"/>
      <c r="AH118" s="140" t="s">
        <v>57</v>
      </c>
      <c r="AI118" s="136"/>
      <c r="AJ118" s="141" t="s">
        <v>51</v>
      </c>
      <c r="AK118" s="142"/>
      <c r="AL118" s="143"/>
      <c r="AM118" s="144"/>
      <c r="AN118" s="91" t="s">
        <v>13</v>
      </c>
      <c r="AO118" s="136"/>
      <c r="AP118" s="743" t="s">
        <v>68</v>
      </c>
      <c r="AQ118" s="744"/>
      <c r="AR118" s="745"/>
      <c r="AS118" s="743" t="s">
        <v>52</v>
      </c>
      <c r="AT118" s="744"/>
      <c r="AU118" s="745"/>
      <c r="AV118" s="136"/>
      <c r="AW118" s="145" t="s">
        <v>32</v>
      </c>
      <c r="AX118" s="137" t="s">
        <v>32</v>
      </c>
      <c r="AY118" s="91" t="s">
        <v>29</v>
      </c>
      <c r="AZ118" s="91" t="s">
        <v>29</v>
      </c>
      <c r="BA118" s="136"/>
      <c r="BB118" s="19" t="s">
        <v>32</v>
      </c>
      <c r="BC118" s="19" t="s">
        <v>10</v>
      </c>
      <c r="BD118" s="146" t="s">
        <v>10</v>
      </c>
    </row>
    <row r="119" spans="2:56" ht="15.75" thickBot="1">
      <c r="B119" s="60" t="s">
        <v>10</v>
      </c>
      <c r="C119" s="49" t="s">
        <v>10</v>
      </c>
      <c r="D119" s="61" t="s">
        <v>12</v>
      </c>
      <c r="E119" s="5"/>
      <c r="F119" s="65" t="s">
        <v>4</v>
      </c>
      <c r="G119" s="65" t="s">
        <v>5</v>
      </c>
      <c r="H119" s="65" t="s">
        <v>6</v>
      </c>
      <c r="I119" s="65" t="s">
        <v>7</v>
      </c>
      <c r="J119" s="65" t="s">
        <v>9</v>
      </c>
      <c r="K119" s="65" t="s">
        <v>13</v>
      </c>
      <c r="L119" s="4"/>
      <c r="M119" s="67" t="s">
        <v>12</v>
      </c>
      <c r="N119" s="68" t="s">
        <v>46</v>
      </c>
      <c r="O119" s="3"/>
      <c r="P119" s="49" t="s">
        <v>3</v>
      </c>
      <c r="Q119" s="5"/>
      <c r="R119" s="49" t="s">
        <v>23</v>
      </c>
      <c r="S119" s="53" t="s">
        <v>16</v>
      </c>
      <c r="T119" s="49" t="s">
        <v>17</v>
      </c>
      <c r="U119" s="49" t="s">
        <v>45</v>
      </c>
      <c r="V119" s="49" t="s">
        <v>63</v>
      </c>
      <c r="W119" s="72" t="s">
        <v>21</v>
      </c>
      <c r="X119" s="5" t="s">
        <v>10</v>
      </c>
      <c r="Y119" s="713" t="s">
        <v>26</v>
      </c>
      <c r="Z119" s="714"/>
      <c r="AA119" s="714"/>
      <c r="AB119" s="715"/>
      <c r="AC119" s="39" t="s">
        <v>13</v>
      </c>
      <c r="AD119" s="8"/>
      <c r="AE119" s="716" t="s">
        <v>56</v>
      </c>
      <c r="AF119" s="717"/>
      <c r="AG119" s="717"/>
      <c r="AH119" s="82" t="s">
        <v>58</v>
      </c>
      <c r="AI119" s="5"/>
      <c r="AJ119" s="48" t="s">
        <v>33</v>
      </c>
      <c r="AK119" s="85" t="s">
        <v>27</v>
      </c>
      <c r="AL119" s="48" t="s">
        <v>35</v>
      </c>
      <c r="AM119" s="48" t="s">
        <v>36</v>
      </c>
      <c r="AN119" s="49" t="s">
        <v>40</v>
      </c>
      <c r="AO119" s="20"/>
      <c r="AP119" s="51"/>
      <c r="AQ119" s="52"/>
      <c r="AR119" s="53"/>
      <c r="AS119" s="51" t="s">
        <v>50</v>
      </c>
      <c r="AT119" s="52"/>
      <c r="AU119" s="53"/>
      <c r="AV119" s="5"/>
      <c r="AW119" s="76" t="s">
        <v>19</v>
      </c>
      <c r="AX119" s="72" t="s">
        <v>19</v>
      </c>
      <c r="AY119" s="49" t="s">
        <v>37</v>
      </c>
      <c r="AZ119" s="49" t="s">
        <v>38</v>
      </c>
      <c r="BA119" s="5"/>
      <c r="BB119" s="4" t="s">
        <v>19</v>
      </c>
      <c r="BC119" s="4" t="s">
        <v>37</v>
      </c>
      <c r="BD119" s="147" t="s">
        <v>38</v>
      </c>
    </row>
    <row r="120" spans="2:56" ht="15.75" thickBot="1">
      <c r="B120" s="62"/>
      <c r="C120" s="63"/>
      <c r="D120" s="64" t="s">
        <v>10</v>
      </c>
      <c r="E120" s="111"/>
      <c r="F120" s="148"/>
      <c r="G120" s="148"/>
      <c r="H120" s="148"/>
      <c r="I120" s="148" t="s">
        <v>8</v>
      </c>
      <c r="J120" s="148"/>
      <c r="K120" s="148"/>
      <c r="L120" s="16"/>
      <c r="M120" s="104" t="s">
        <v>20</v>
      </c>
      <c r="N120" s="148" t="s">
        <v>11</v>
      </c>
      <c r="O120" s="16"/>
      <c r="P120" s="63" t="s">
        <v>10</v>
      </c>
      <c r="Q120" s="111"/>
      <c r="R120" s="63"/>
      <c r="S120" s="149"/>
      <c r="T120" s="63"/>
      <c r="U120" s="63"/>
      <c r="V120" s="63" t="s">
        <v>18</v>
      </c>
      <c r="W120" s="150" t="s">
        <v>22</v>
      </c>
      <c r="X120" s="111"/>
      <c r="Y120" s="151" t="s">
        <v>16</v>
      </c>
      <c r="Z120" s="151" t="s">
        <v>17</v>
      </c>
      <c r="AA120" s="152" t="s">
        <v>25</v>
      </c>
      <c r="AB120" s="79" t="s">
        <v>28</v>
      </c>
      <c r="AC120" s="153"/>
      <c r="AD120" s="111"/>
      <c r="AE120" s="154" t="s">
        <v>16</v>
      </c>
      <c r="AF120" s="155" t="s">
        <v>17</v>
      </c>
      <c r="AG120" s="80" t="s">
        <v>28</v>
      </c>
      <c r="AH120" s="81" t="s">
        <v>28</v>
      </c>
      <c r="AI120" s="156"/>
      <c r="AJ120" s="63" t="s">
        <v>34</v>
      </c>
      <c r="AK120" s="157" t="s">
        <v>34</v>
      </c>
      <c r="AL120" s="63" t="s">
        <v>34</v>
      </c>
      <c r="AM120" s="63" t="s">
        <v>34</v>
      </c>
      <c r="AN120" s="63" t="s">
        <v>34</v>
      </c>
      <c r="AO120" s="111"/>
      <c r="AP120" s="158" t="s">
        <v>70</v>
      </c>
      <c r="AQ120" s="159" t="s">
        <v>69</v>
      </c>
      <c r="AR120" s="160" t="s">
        <v>71</v>
      </c>
      <c r="AS120" s="161" t="s">
        <v>48</v>
      </c>
      <c r="AT120" s="159" t="s">
        <v>47</v>
      </c>
      <c r="AU120" s="160" t="s">
        <v>49</v>
      </c>
      <c r="AV120" s="111"/>
      <c r="AW120" s="162" t="s">
        <v>29</v>
      </c>
      <c r="AX120" s="150" t="s">
        <v>29</v>
      </c>
      <c r="AY120" s="63"/>
      <c r="AZ120" s="63"/>
      <c r="BA120" s="111"/>
      <c r="BB120" s="163">
        <v>1</v>
      </c>
      <c r="BC120" s="164">
        <v>0</v>
      </c>
      <c r="BD120" s="115" t="s">
        <v>41</v>
      </c>
    </row>
    <row r="121" spans="2:56" ht="16.5" thickBot="1">
      <c r="B121" s="17">
        <v>41072</v>
      </c>
      <c r="C121" s="15" t="s">
        <v>0</v>
      </c>
      <c r="D121" s="19">
        <v>3</v>
      </c>
      <c r="E121" s="4"/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f>SUM(F121:J121)</f>
        <v>0</v>
      </c>
      <c r="L121" s="4"/>
      <c r="M121" s="11">
        <v>0</v>
      </c>
      <c r="N121" s="11">
        <v>0</v>
      </c>
      <c r="O121" s="4"/>
      <c r="P121" s="21">
        <f>D121-(M121+N121)</f>
        <v>3</v>
      </c>
      <c r="Q121" s="4"/>
      <c r="R121" s="11" t="s">
        <v>73</v>
      </c>
      <c r="S121" s="23">
        <v>0</v>
      </c>
      <c r="T121" s="23">
        <v>0</v>
      </c>
      <c r="U121" s="23">
        <v>1.5</v>
      </c>
      <c r="V121" s="11">
        <v>25</v>
      </c>
      <c r="W121" s="24">
        <f>P121*V121</f>
        <v>75</v>
      </c>
      <c r="X121" s="4"/>
      <c r="Y121" s="22">
        <v>0</v>
      </c>
      <c r="Z121" s="22">
        <v>0</v>
      </c>
      <c r="AA121" s="25">
        <v>0</v>
      </c>
      <c r="AB121" s="27">
        <v>60</v>
      </c>
      <c r="AC121" s="176">
        <v>60</v>
      </c>
      <c r="AD121" s="34"/>
      <c r="AE121" s="31">
        <v>0</v>
      </c>
      <c r="AF121" s="29">
        <v>0</v>
      </c>
      <c r="AG121" s="27">
        <v>3</v>
      </c>
      <c r="AH121" s="27">
        <v>3</v>
      </c>
      <c r="AI121" s="7"/>
      <c r="AJ121" s="24">
        <f>AC121*U121</f>
        <v>90</v>
      </c>
      <c r="AK121" s="87">
        <v>4.2</v>
      </c>
      <c r="AL121" s="11">
        <v>6</v>
      </c>
      <c r="AM121" s="11">
        <v>0</v>
      </c>
      <c r="AN121" s="24">
        <f>AK121+AM121</f>
        <v>4.2</v>
      </c>
      <c r="AO121" s="6"/>
      <c r="AP121" s="11">
        <v>0</v>
      </c>
      <c r="AQ121" s="11">
        <v>0</v>
      </c>
      <c r="AR121" s="11">
        <f>100- ((AP121+AQ121)/(AC121*2))*100</f>
        <v>100</v>
      </c>
      <c r="AS121" s="90">
        <v>0</v>
      </c>
      <c r="AT121" s="90">
        <f>AJ121+AK121+AL121+AM121</f>
        <v>100.2</v>
      </c>
      <c r="AU121" s="90">
        <f>AS121-AT121</f>
        <v>-100.2</v>
      </c>
      <c r="AV121" s="7"/>
      <c r="AW121" s="24">
        <f>((AC121+AC122)/(W121+W122))*100</f>
        <v>80</v>
      </c>
      <c r="AX121" s="11" t="s">
        <v>59</v>
      </c>
      <c r="AY121" s="24">
        <f>(AK121/(AJ121+AK121))*100</f>
        <v>4.4585987261146505</v>
      </c>
      <c r="AZ121" s="11">
        <f>(AN121/AJ121)*100</f>
        <v>4.666666666666667</v>
      </c>
      <c r="BA121" s="4"/>
      <c r="BB121" s="11" t="s">
        <v>62</v>
      </c>
      <c r="BC121" s="11" t="s">
        <v>62</v>
      </c>
      <c r="BD121" s="11" t="s">
        <v>76</v>
      </c>
    </row>
    <row r="122" spans="2:56" ht="16.5" thickBot="1">
      <c r="B122" s="18" t="s">
        <v>89</v>
      </c>
      <c r="C122" s="16"/>
      <c r="D122" s="16"/>
      <c r="E122" s="4"/>
      <c r="F122" s="12"/>
      <c r="G122" s="12"/>
      <c r="H122" s="12"/>
      <c r="I122" s="12"/>
      <c r="J122" s="12"/>
      <c r="K122" s="12"/>
      <c r="L122" s="4"/>
      <c r="M122" s="12"/>
      <c r="N122" s="12"/>
      <c r="O122" s="4"/>
      <c r="P122" s="13"/>
      <c r="Q122" s="4"/>
      <c r="R122" s="12"/>
      <c r="S122" s="195"/>
      <c r="T122" s="195"/>
      <c r="U122" s="195"/>
      <c r="V122" s="12"/>
      <c r="W122" s="24"/>
      <c r="X122" s="4"/>
      <c r="Y122" s="12"/>
      <c r="Z122" s="12"/>
      <c r="AA122" s="26"/>
      <c r="AB122" s="28"/>
      <c r="AC122" s="177"/>
      <c r="AD122" s="33"/>
      <c r="AE122" s="32"/>
      <c r="AF122" s="30"/>
      <c r="AG122" s="28"/>
      <c r="AH122" s="35"/>
      <c r="AI122" s="7"/>
      <c r="AJ122" s="24"/>
      <c r="AK122" s="88"/>
      <c r="AL122" s="12"/>
      <c r="AM122" s="12"/>
      <c r="AN122" s="24"/>
      <c r="AO122" s="6"/>
      <c r="AP122" s="12"/>
      <c r="AQ122" s="12"/>
      <c r="AR122" s="12"/>
      <c r="AS122" s="90"/>
      <c r="AT122" s="90"/>
      <c r="AU122" s="90"/>
      <c r="AV122" s="7"/>
      <c r="AW122" s="12"/>
      <c r="AX122" s="12" t="s">
        <v>10</v>
      </c>
      <c r="AY122" s="12"/>
      <c r="AZ122" s="12"/>
      <c r="BA122" s="4"/>
      <c r="BB122" s="12"/>
      <c r="BC122" s="12"/>
      <c r="BD122" s="14"/>
    </row>
    <row r="123" spans="2:56" ht="14.25" customHeight="1" thickBot="1">
      <c r="S123" s="196"/>
      <c r="T123" s="196"/>
      <c r="U123" s="196"/>
    </row>
    <row r="124" spans="2:56" ht="15.75">
      <c r="B124" s="17">
        <v>41072</v>
      </c>
      <c r="C124" s="15" t="s">
        <v>1</v>
      </c>
      <c r="D124" s="19">
        <v>7.5</v>
      </c>
      <c r="E124" s="4"/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f>SUM(F124:J124)</f>
        <v>0</v>
      </c>
      <c r="L124" s="4"/>
      <c r="M124" s="11">
        <v>2.5</v>
      </c>
      <c r="N124" s="11">
        <v>0</v>
      </c>
      <c r="O124" s="4"/>
      <c r="P124" s="21">
        <f>D124-(M124+N124)</f>
        <v>5</v>
      </c>
      <c r="Q124" s="4"/>
      <c r="R124" s="11" t="s">
        <v>73</v>
      </c>
      <c r="S124" s="23">
        <v>0</v>
      </c>
      <c r="T124" s="23">
        <v>0</v>
      </c>
      <c r="U124" s="23">
        <v>1.5</v>
      </c>
      <c r="V124" s="11">
        <v>25</v>
      </c>
      <c r="W124" s="24">
        <f>P124*V124</f>
        <v>125</v>
      </c>
      <c r="X124" s="4"/>
      <c r="Y124" s="22">
        <v>0</v>
      </c>
      <c r="Z124" s="22">
        <v>0</v>
      </c>
      <c r="AA124" s="25">
        <v>0</v>
      </c>
      <c r="AB124" s="27">
        <v>151</v>
      </c>
      <c r="AC124" s="176">
        <v>151</v>
      </c>
      <c r="AD124" s="34"/>
      <c r="AE124" s="31">
        <v>0</v>
      </c>
      <c r="AF124" s="29">
        <v>0</v>
      </c>
      <c r="AG124" s="27">
        <v>3</v>
      </c>
      <c r="AH124" s="27">
        <v>3</v>
      </c>
      <c r="AI124" s="7"/>
      <c r="AJ124" s="24">
        <f>AC124*U124</f>
        <v>226.5</v>
      </c>
      <c r="AK124" s="87">
        <v>4.2</v>
      </c>
      <c r="AL124" s="11">
        <v>15</v>
      </c>
      <c r="AM124" s="11">
        <v>0</v>
      </c>
      <c r="AN124" s="24">
        <f>AK124+AM124</f>
        <v>4.2</v>
      </c>
      <c r="AO124" s="6"/>
      <c r="AP124" s="11">
        <v>0</v>
      </c>
      <c r="AQ124" s="11">
        <v>0</v>
      </c>
      <c r="AR124" s="11">
        <f>100- ((AP124+AQ124)/(AC124*2))*100</f>
        <v>100</v>
      </c>
      <c r="AS124" s="90">
        <f>AU122</f>
        <v>0</v>
      </c>
      <c r="AT124" s="90">
        <f>AJ124+AK124+AL124+AM124</f>
        <v>245.7</v>
      </c>
      <c r="AU124" s="90">
        <f>AS124-AT124</f>
        <v>-245.7</v>
      </c>
      <c r="AV124" s="7"/>
      <c r="AW124" s="24">
        <f>(AC124/W124)*100</f>
        <v>120.8</v>
      </c>
      <c r="AX124" s="11" t="s">
        <v>59</v>
      </c>
      <c r="AY124" s="24">
        <f>(AK124/(AJ124+AK124))*100</f>
        <v>1.8205461638491551</v>
      </c>
      <c r="AZ124" s="11">
        <f>(AN124/AJ124)*100</f>
        <v>1.8543046357615895</v>
      </c>
      <c r="BA124" s="4"/>
      <c r="BB124" s="11" t="s">
        <v>75</v>
      </c>
      <c r="BC124" s="11" t="s">
        <v>62</v>
      </c>
      <c r="BD124" s="11" t="s">
        <v>75</v>
      </c>
    </row>
    <row r="125" spans="2:56" ht="16.5" thickBot="1">
      <c r="B125" s="18" t="s">
        <v>90</v>
      </c>
      <c r="C125" s="16"/>
      <c r="D125" s="16"/>
      <c r="E125" s="4"/>
      <c r="F125" s="12"/>
      <c r="G125" s="12"/>
      <c r="H125" s="12"/>
      <c r="I125" s="12"/>
      <c r="J125" s="12"/>
      <c r="K125" s="12"/>
      <c r="L125" s="4"/>
      <c r="M125" s="12"/>
      <c r="N125" s="12"/>
      <c r="O125" s="4"/>
      <c r="P125" s="13"/>
      <c r="Q125" s="4"/>
      <c r="R125" s="12"/>
      <c r="S125" s="195"/>
      <c r="T125" s="195"/>
      <c r="U125" s="195"/>
      <c r="V125" s="12"/>
      <c r="W125" s="12"/>
      <c r="X125" s="4"/>
      <c r="Y125" s="12"/>
      <c r="Z125" s="12"/>
      <c r="AA125" s="26"/>
      <c r="AB125" s="28"/>
      <c r="AC125" s="177"/>
      <c r="AD125" s="33"/>
      <c r="AE125" s="32"/>
      <c r="AF125" s="30"/>
      <c r="AG125" s="28"/>
      <c r="AH125" s="35"/>
      <c r="AI125" s="7"/>
      <c r="AJ125" s="12"/>
      <c r="AK125" s="88"/>
      <c r="AL125" s="12"/>
      <c r="AM125" s="12"/>
      <c r="AN125" s="12"/>
      <c r="AO125" s="6"/>
      <c r="AP125" s="12"/>
      <c r="AQ125" s="12"/>
      <c r="AR125" s="12"/>
      <c r="AS125" s="12"/>
      <c r="AT125" s="12"/>
      <c r="AU125" s="12"/>
      <c r="AV125" s="7"/>
      <c r="AW125" s="12"/>
      <c r="AX125" s="12" t="s">
        <v>10</v>
      </c>
      <c r="AY125" s="12"/>
      <c r="AZ125" s="12"/>
      <c r="BA125" s="4"/>
      <c r="BB125" s="12"/>
      <c r="BC125" s="12"/>
      <c r="BD125" s="14"/>
    </row>
    <row r="126" spans="2:56" ht="15.75" thickBot="1"/>
    <row r="127" spans="2:56" ht="15.75">
      <c r="B127" s="17">
        <v>41072</v>
      </c>
      <c r="C127" s="15" t="s">
        <v>65</v>
      </c>
      <c r="D127" s="19">
        <v>8.5</v>
      </c>
      <c r="E127" s="4"/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f>SUM(F127:J127)</f>
        <v>0</v>
      </c>
      <c r="L127" s="4"/>
      <c r="M127" s="11">
        <v>0</v>
      </c>
      <c r="N127" s="11">
        <v>0</v>
      </c>
      <c r="O127" s="4"/>
      <c r="P127" s="21">
        <f>D127-(M127+N127)</f>
        <v>8.5</v>
      </c>
      <c r="Q127" s="4"/>
      <c r="R127" s="11" t="s">
        <v>73</v>
      </c>
      <c r="S127" s="23">
        <v>0</v>
      </c>
      <c r="T127" s="23">
        <v>0</v>
      </c>
      <c r="U127" s="23">
        <v>1.5</v>
      </c>
      <c r="V127" s="11">
        <v>25</v>
      </c>
      <c r="W127" s="24">
        <f>P127*V127</f>
        <v>212.5</v>
      </c>
      <c r="X127" s="4"/>
      <c r="Y127" s="22">
        <v>0</v>
      </c>
      <c r="Z127" s="22">
        <v>0</v>
      </c>
      <c r="AA127" s="25">
        <v>0</v>
      </c>
      <c r="AB127" s="27">
        <v>0</v>
      </c>
      <c r="AC127" s="176">
        <v>114</v>
      </c>
      <c r="AD127" s="34"/>
      <c r="AE127" s="31">
        <v>0</v>
      </c>
      <c r="AF127" s="29">
        <v>0</v>
      </c>
      <c r="AG127" s="27">
        <v>0</v>
      </c>
      <c r="AH127" s="27">
        <v>0</v>
      </c>
      <c r="AI127" s="7"/>
      <c r="AJ127" s="24">
        <f>AC127*U127</f>
        <v>171</v>
      </c>
      <c r="AK127" s="87">
        <v>0</v>
      </c>
      <c r="AL127" s="11">
        <v>11.4</v>
      </c>
      <c r="AM127" s="11">
        <v>0</v>
      </c>
      <c r="AN127" s="24">
        <f>AK127+AM127</f>
        <v>0</v>
      </c>
      <c r="AO127" s="6"/>
      <c r="AP127" s="11">
        <v>0</v>
      </c>
      <c r="AQ127" s="11">
        <v>0</v>
      </c>
      <c r="AR127" s="11">
        <f>100- ((AP127+AQ127)/(AC127*2))*100</f>
        <v>100</v>
      </c>
      <c r="AS127" s="90">
        <f>AU124</f>
        <v>-245.7</v>
      </c>
      <c r="AT127" s="90">
        <f>AJ127+AK127+AL127+AM127</f>
        <v>182.4</v>
      </c>
      <c r="AU127" s="90">
        <f>AS127-AT127</f>
        <v>-428.1</v>
      </c>
      <c r="AV127" s="7"/>
      <c r="AW127" s="24">
        <f>(AC127/W127)*100</f>
        <v>53.647058823529413</v>
      </c>
      <c r="AX127" s="11" t="s">
        <v>59</v>
      </c>
      <c r="AY127" s="24">
        <f>(AK127/(AJ127+AK127))*100</f>
        <v>0</v>
      </c>
      <c r="AZ127" s="11">
        <f>(AN127/AJ127)*100</f>
        <v>0</v>
      </c>
      <c r="BA127" s="4"/>
      <c r="BB127" s="11" t="s">
        <v>84</v>
      </c>
      <c r="BC127" s="11" t="s">
        <v>62</v>
      </c>
      <c r="BD127" s="11" t="s">
        <v>76</v>
      </c>
    </row>
    <row r="128" spans="2:56" ht="16.5" thickBot="1">
      <c r="B128" s="18" t="s">
        <v>91</v>
      </c>
      <c r="C128" s="16"/>
      <c r="D128" s="16"/>
      <c r="E128" s="4"/>
      <c r="F128" s="12"/>
      <c r="G128" s="12"/>
      <c r="H128" s="12"/>
      <c r="I128" s="12"/>
      <c r="J128" s="12"/>
      <c r="K128" s="12"/>
      <c r="L128" s="4"/>
      <c r="M128" s="12"/>
      <c r="N128" s="12"/>
      <c r="O128" s="4"/>
      <c r="P128" s="13"/>
      <c r="Q128" s="4"/>
      <c r="R128" s="12"/>
      <c r="S128" s="12"/>
      <c r="T128" s="12"/>
      <c r="U128" s="12"/>
      <c r="V128" s="12"/>
      <c r="W128" s="12"/>
      <c r="X128" s="4"/>
      <c r="Y128" s="12"/>
      <c r="Z128" s="12"/>
      <c r="AA128" s="26"/>
      <c r="AB128" s="28"/>
      <c r="AC128" s="177"/>
      <c r="AD128" s="33"/>
      <c r="AE128" s="32"/>
      <c r="AF128" s="30"/>
      <c r="AG128" s="28"/>
      <c r="AH128" s="35"/>
      <c r="AI128" s="7"/>
      <c r="AJ128" s="12"/>
      <c r="AK128" s="88"/>
      <c r="AL128" s="12"/>
      <c r="AM128" s="12"/>
      <c r="AN128" s="12"/>
      <c r="AO128" s="6"/>
      <c r="AP128" s="12"/>
      <c r="AQ128" s="12"/>
      <c r="AR128" s="12"/>
      <c r="AS128" s="12"/>
      <c r="AT128" s="12"/>
      <c r="AU128" s="12"/>
      <c r="AV128" s="7"/>
      <c r="AW128" s="12"/>
      <c r="AX128" s="12" t="s">
        <v>10</v>
      </c>
      <c r="AY128" s="12"/>
      <c r="AZ128" s="12"/>
      <c r="BA128" s="4"/>
      <c r="BB128" s="12"/>
      <c r="BC128" s="12"/>
      <c r="BD128" s="14"/>
    </row>
    <row r="129" spans="1:56" ht="15.75" thickBot="1"/>
    <row r="130" spans="1:56" ht="16.5" thickBot="1">
      <c r="B130" s="17">
        <v>41073</v>
      </c>
      <c r="C130" s="15" t="s">
        <v>0</v>
      </c>
      <c r="D130" s="19">
        <v>8</v>
      </c>
      <c r="E130" s="4"/>
      <c r="F130" s="11">
        <v>2.73</v>
      </c>
      <c r="G130" s="11">
        <v>0</v>
      </c>
      <c r="H130" s="11">
        <v>0</v>
      </c>
      <c r="I130" s="11">
        <v>0</v>
      </c>
      <c r="J130" s="11">
        <v>0</v>
      </c>
      <c r="K130" s="11">
        <f>SUM(F130:J130)</f>
        <v>2.73</v>
      </c>
      <c r="L130" s="4"/>
      <c r="M130" s="11">
        <v>0</v>
      </c>
      <c r="N130" s="11">
        <v>0</v>
      </c>
      <c r="O130" s="4"/>
      <c r="P130" s="21">
        <f>D130-(M130+N130)</f>
        <v>8</v>
      </c>
      <c r="Q130" s="4"/>
      <c r="R130" s="11" t="s">
        <v>73</v>
      </c>
      <c r="S130" s="23">
        <v>0</v>
      </c>
      <c r="T130" s="23">
        <v>0</v>
      </c>
      <c r="U130" s="23">
        <v>1.5</v>
      </c>
      <c r="V130" s="11">
        <v>25</v>
      </c>
      <c r="W130" s="24">
        <f>P130*V130</f>
        <v>200</v>
      </c>
      <c r="X130" s="4"/>
      <c r="Y130" s="22">
        <v>0</v>
      </c>
      <c r="Z130" s="22">
        <v>0</v>
      </c>
      <c r="AA130" s="25">
        <v>0</v>
      </c>
      <c r="AB130" s="27">
        <v>151</v>
      </c>
      <c r="AC130" s="176">
        <v>151</v>
      </c>
      <c r="AD130" s="34"/>
      <c r="AE130" s="31">
        <v>0</v>
      </c>
      <c r="AF130" s="29">
        <v>0</v>
      </c>
      <c r="AG130" s="27">
        <v>1</v>
      </c>
      <c r="AH130" s="27">
        <v>1</v>
      </c>
      <c r="AI130" s="7"/>
      <c r="AJ130" s="24">
        <f>AC130*U130</f>
        <v>226.5</v>
      </c>
      <c r="AK130" s="87">
        <v>1.4</v>
      </c>
      <c r="AL130" s="11">
        <v>15.1</v>
      </c>
      <c r="AM130" s="11">
        <v>0</v>
      </c>
      <c r="AN130" s="24">
        <f>AK130+AM130</f>
        <v>1.4</v>
      </c>
      <c r="AO130" s="6"/>
      <c r="AP130" s="11">
        <v>0</v>
      </c>
      <c r="AQ130" s="11">
        <v>0</v>
      </c>
      <c r="AR130" s="11">
        <f>100- ((AP130+AQ130)/(AC130*2))*100</f>
        <v>100</v>
      </c>
      <c r="AS130" s="90">
        <v>0</v>
      </c>
      <c r="AT130" s="90">
        <f>AJ130+AK130+AL130+AM130</f>
        <v>243</v>
      </c>
      <c r="AU130" s="90">
        <f>AS130-AT130</f>
        <v>-243</v>
      </c>
      <c r="AV130" s="7"/>
      <c r="AW130" s="24">
        <f>((AC130+AC131)/(W130+W131))*100</f>
        <v>75.5</v>
      </c>
      <c r="AX130" s="11" t="s">
        <v>59</v>
      </c>
      <c r="AY130" s="24">
        <f>(AK130/(AJ130+AK130))*100</f>
        <v>0.61430451952610787</v>
      </c>
      <c r="AZ130" s="11">
        <f>(AN130/AJ130)*100</f>
        <v>0.61810154525386318</v>
      </c>
      <c r="BA130" s="4"/>
      <c r="BB130" s="11" t="s">
        <v>62</v>
      </c>
      <c r="BC130" s="11" t="s">
        <v>62</v>
      </c>
      <c r="BD130" s="11" t="s">
        <v>74</v>
      </c>
    </row>
    <row r="131" spans="1:56" ht="16.5" thickBot="1">
      <c r="B131" s="18" t="s">
        <v>89</v>
      </c>
      <c r="C131" s="16"/>
      <c r="D131" s="16"/>
      <c r="E131" s="4"/>
      <c r="F131" s="12"/>
      <c r="G131" s="12"/>
      <c r="H131" s="12"/>
      <c r="I131" s="12"/>
      <c r="J131" s="12"/>
      <c r="K131" s="12"/>
      <c r="L131" s="4"/>
      <c r="M131" s="12"/>
      <c r="N131" s="12"/>
      <c r="O131" s="4"/>
      <c r="P131" s="13"/>
      <c r="Q131" s="4"/>
      <c r="R131" s="12"/>
      <c r="S131" s="195"/>
      <c r="T131" s="195"/>
      <c r="U131" s="195"/>
      <c r="V131" s="12"/>
      <c r="W131" s="24"/>
      <c r="X131" s="4"/>
      <c r="Y131" s="12"/>
      <c r="Z131" s="12"/>
      <c r="AA131" s="26"/>
      <c r="AB131" s="28"/>
      <c r="AC131" s="177"/>
      <c r="AD131" s="33"/>
      <c r="AE131" s="32"/>
      <c r="AF131" s="30"/>
      <c r="AG131" s="28"/>
      <c r="AH131" s="35"/>
      <c r="AI131" s="7"/>
      <c r="AJ131" s="24"/>
      <c r="AK131" s="88"/>
      <c r="AL131" s="12"/>
      <c r="AM131" s="12"/>
      <c r="AN131" s="24"/>
      <c r="AO131" s="6"/>
      <c r="AP131" s="12"/>
      <c r="AQ131" s="12"/>
      <c r="AR131" s="12"/>
      <c r="AS131" s="90"/>
      <c r="AT131" s="90"/>
      <c r="AU131" s="90"/>
      <c r="AV131" s="7"/>
      <c r="AW131" s="12"/>
      <c r="AX131" s="12" t="s">
        <v>10</v>
      </c>
      <c r="AY131" s="12"/>
      <c r="AZ131" s="12"/>
      <c r="BA131" s="4"/>
      <c r="BB131" s="12"/>
      <c r="BC131" s="12"/>
      <c r="BD131" s="14"/>
    </row>
    <row r="132" spans="1:56" ht="15.75" thickBot="1">
      <c r="S132" s="196"/>
      <c r="T132" s="196"/>
      <c r="U132" s="196"/>
    </row>
    <row r="133" spans="1:56" ht="15.75">
      <c r="A133" t="s">
        <v>10</v>
      </c>
      <c r="B133" s="17">
        <v>41073</v>
      </c>
      <c r="C133" s="15" t="s">
        <v>1</v>
      </c>
      <c r="D133" s="19">
        <v>7.5</v>
      </c>
      <c r="E133" s="4"/>
      <c r="F133" s="11">
        <v>0.16</v>
      </c>
      <c r="G133" s="11">
        <v>0</v>
      </c>
      <c r="H133" s="11">
        <v>0</v>
      </c>
      <c r="I133" s="11">
        <v>0</v>
      </c>
      <c r="J133" s="11">
        <v>0</v>
      </c>
      <c r="K133" s="11">
        <f>SUM(F133:J133)</f>
        <v>0.16</v>
      </c>
      <c r="L133" s="4"/>
      <c r="M133" s="11">
        <v>2.5</v>
      </c>
      <c r="N133" s="11">
        <v>0</v>
      </c>
      <c r="O133" s="4"/>
      <c r="P133" s="21">
        <f>D133-(M133+N133)</f>
        <v>5</v>
      </c>
      <c r="Q133" s="4"/>
      <c r="R133" s="11" t="s">
        <v>73</v>
      </c>
      <c r="S133" s="23">
        <v>0</v>
      </c>
      <c r="T133" s="23">
        <v>0</v>
      </c>
      <c r="U133" s="23">
        <v>1.5</v>
      </c>
      <c r="V133" s="11">
        <v>25</v>
      </c>
      <c r="W133" s="24">
        <f>P133*V133</f>
        <v>125</v>
      </c>
      <c r="X133" s="4"/>
      <c r="Y133" s="22">
        <v>0</v>
      </c>
      <c r="Z133" s="22">
        <v>0</v>
      </c>
      <c r="AA133" s="25">
        <v>0</v>
      </c>
      <c r="AB133" s="27">
        <v>146</v>
      </c>
      <c r="AC133" s="176">
        <v>146</v>
      </c>
      <c r="AD133" s="34"/>
      <c r="AE133" s="31">
        <v>0</v>
      </c>
      <c r="AF133" s="29">
        <v>0</v>
      </c>
      <c r="AG133" s="27">
        <v>0</v>
      </c>
      <c r="AH133" s="27">
        <v>0</v>
      </c>
      <c r="AI133" s="7"/>
      <c r="AJ133" s="24">
        <f>AC133*U133</f>
        <v>219</v>
      </c>
      <c r="AK133" s="87">
        <v>0</v>
      </c>
      <c r="AL133" s="11">
        <v>14.6</v>
      </c>
      <c r="AM133" s="11">
        <v>0</v>
      </c>
      <c r="AN133" s="24">
        <f>AK133+AM133</f>
        <v>0</v>
      </c>
      <c r="AO133" s="6"/>
      <c r="AP133" s="11">
        <v>0</v>
      </c>
      <c r="AQ133" s="11">
        <v>0</v>
      </c>
      <c r="AR133" s="11">
        <f>100- ((AP133+AQ133)/(AC133*2))*100</f>
        <v>100</v>
      </c>
      <c r="AS133" s="90">
        <f>AU131</f>
        <v>0</v>
      </c>
      <c r="AT133" s="90">
        <f>AJ133+AK133+AL133+AM133</f>
        <v>233.6</v>
      </c>
      <c r="AU133" s="90">
        <f>AS133-AT133</f>
        <v>-233.6</v>
      </c>
      <c r="AV133" s="7"/>
      <c r="AW133" s="24">
        <f>(AC133/W133)*100</f>
        <v>116.8</v>
      </c>
      <c r="AX133" s="11" t="s">
        <v>59</v>
      </c>
      <c r="AY133" s="24">
        <f>(AK133/(AJ133+AK133))*100</f>
        <v>0</v>
      </c>
      <c r="AZ133" s="11">
        <f>(AN133/AJ133)*100</f>
        <v>0</v>
      </c>
      <c r="BA133" s="4"/>
      <c r="BB133" s="11" t="s">
        <v>75</v>
      </c>
      <c r="BC133" s="11" t="s">
        <v>75</v>
      </c>
      <c r="BD133" s="11" t="s">
        <v>75</v>
      </c>
    </row>
    <row r="134" spans="1:56" ht="16.5" thickBot="1">
      <c r="B134" s="18" t="s">
        <v>90</v>
      </c>
      <c r="C134" s="16"/>
      <c r="D134" s="16"/>
      <c r="E134" s="4"/>
      <c r="F134" s="12"/>
      <c r="G134" s="12"/>
      <c r="H134" s="12"/>
      <c r="I134" s="12"/>
      <c r="J134" s="12"/>
      <c r="K134" s="12"/>
      <c r="L134" s="4"/>
      <c r="M134" s="12"/>
      <c r="N134" s="12"/>
      <c r="O134" s="4"/>
      <c r="P134" s="13"/>
      <c r="Q134" s="4"/>
      <c r="R134" s="12"/>
      <c r="S134" s="195"/>
      <c r="T134" s="195"/>
      <c r="U134" s="195"/>
      <c r="V134" s="12"/>
      <c r="W134" s="12"/>
      <c r="X134" s="4"/>
      <c r="Y134" s="12"/>
      <c r="Z134" s="12"/>
      <c r="AA134" s="26"/>
      <c r="AB134" s="28"/>
      <c r="AC134" s="177"/>
      <c r="AD134" s="33"/>
      <c r="AE134" s="32"/>
      <c r="AF134" s="30"/>
      <c r="AG134" s="28"/>
      <c r="AH134" s="35"/>
      <c r="AI134" s="7"/>
      <c r="AJ134" s="12"/>
      <c r="AK134" s="88"/>
      <c r="AL134" s="12"/>
      <c r="AM134" s="12"/>
      <c r="AN134" s="12"/>
      <c r="AO134" s="6"/>
      <c r="AP134" s="12"/>
      <c r="AQ134" s="12"/>
      <c r="AR134" s="12"/>
      <c r="AS134" s="12"/>
      <c r="AT134" s="12"/>
      <c r="AU134" s="12"/>
      <c r="AV134" s="7"/>
      <c r="AW134" s="12"/>
      <c r="AX134" s="12" t="s">
        <v>10</v>
      </c>
      <c r="AY134" s="12"/>
      <c r="AZ134" s="12"/>
      <c r="BA134" s="4"/>
      <c r="BB134" s="12"/>
      <c r="BC134" s="12"/>
      <c r="BD134" s="14"/>
    </row>
    <row r="136" spans="1:56" ht="15.75" thickBot="1"/>
    <row r="137" spans="1:56">
      <c r="B137" s="57" t="s">
        <v>42</v>
      </c>
      <c r="C137" s="58" t="s">
        <v>2</v>
      </c>
      <c r="D137" s="59" t="s">
        <v>2</v>
      </c>
      <c r="E137" s="136"/>
      <c r="F137" s="718" t="s">
        <v>14</v>
      </c>
      <c r="G137" s="719"/>
      <c r="H137" s="719"/>
      <c r="I137" s="719"/>
      <c r="J137" s="719"/>
      <c r="K137" s="720"/>
      <c r="L137" s="19"/>
      <c r="M137" s="721" t="s">
        <v>43</v>
      </c>
      <c r="N137" s="722"/>
      <c r="O137" s="19"/>
      <c r="P137" s="91" t="s">
        <v>12</v>
      </c>
      <c r="Q137" s="136"/>
      <c r="R137" s="91" t="s">
        <v>24</v>
      </c>
      <c r="S137" s="718" t="s">
        <v>44</v>
      </c>
      <c r="T137" s="719"/>
      <c r="U137" s="720"/>
      <c r="V137" s="91" t="s">
        <v>39</v>
      </c>
      <c r="W137" s="137" t="s">
        <v>19</v>
      </c>
      <c r="X137" s="136" t="s">
        <v>10</v>
      </c>
      <c r="Y137" s="723" t="s">
        <v>15</v>
      </c>
      <c r="Z137" s="724"/>
      <c r="AA137" s="724"/>
      <c r="AB137" s="724"/>
      <c r="AC137" s="138" t="s">
        <v>19</v>
      </c>
      <c r="AD137" s="139"/>
      <c r="AE137" s="725" t="s">
        <v>55</v>
      </c>
      <c r="AF137" s="726"/>
      <c r="AG137" s="726"/>
      <c r="AH137" s="140" t="s">
        <v>57</v>
      </c>
      <c r="AI137" s="136"/>
      <c r="AJ137" s="141" t="s">
        <v>51</v>
      </c>
      <c r="AK137" s="142"/>
      <c r="AL137" s="143"/>
      <c r="AM137" s="144"/>
      <c r="AN137" s="91" t="s">
        <v>13</v>
      </c>
      <c r="AO137" s="136"/>
      <c r="AP137" s="743" t="s">
        <v>68</v>
      </c>
      <c r="AQ137" s="744"/>
      <c r="AR137" s="745"/>
      <c r="AS137" s="743" t="s">
        <v>52</v>
      </c>
      <c r="AT137" s="744"/>
      <c r="AU137" s="745"/>
      <c r="AV137" s="136"/>
      <c r="AW137" s="145" t="s">
        <v>32</v>
      </c>
      <c r="AX137" s="137" t="s">
        <v>32</v>
      </c>
      <c r="AY137" s="91" t="s">
        <v>29</v>
      </c>
      <c r="AZ137" s="91" t="s">
        <v>29</v>
      </c>
      <c r="BA137" s="136"/>
      <c r="BB137" s="19" t="s">
        <v>32</v>
      </c>
      <c r="BC137" s="19" t="s">
        <v>10</v>
      </c>
      <c r="BD137" s="146" t="s">
        <v>10</v>
      </c>
    </row>
    <row r="138" spans="1:56" ht="15.75" thickBot="1">
      <c r="B138" s="60" t="s">
        <v>10</v>
      </c>
      <c r="C138" s="49" t="s">
        <v>10</v>
      </c>
      <c r="D138" s="61" t="s">
        <v>12</v>
      </c>
      <c r="E138" s="5"/>
      <c r="F138" s="65" t="s">
        <v>4</v>
      </c>
      <c r="G138" s="65" t="s">
        <v>5</v>
      </c>
      <c r="H138" s="65" t="s">
        <v>6</v>
      </c>
      <c r="I138" s="65" t="s">
        <v>7</v>
      </c>
      <c r="J138" s="65" t="s">
        <v>9</v>
      </c>
      <c r="K138" s="65" t="s">
        <v>13</v>
      </c>
      <c r="L138" s="4"/>
      <c r="M138" s="67" t="s">
        <v>12</v>
      </c>
      <c r="N138" s="68" t="s">
        <v>46</v>
      </c>
      <c r="O138" s="3"/>
      <c r="P138" s="49" t="s">
        <v>3</v>
      </c>
      <c r="Q138" s="5"/>
      <c r="R138" s="49" t="s">
        <v>23</v>
      </c>
      <c r="S138" s="53" t="s">
        <v>16</v>
      </c>
      <c r="T138" s="49" t="s">
        <v>17</v>
      </c>
      <c r="U138" s="49" t="s">
        <v>45</v>
      </c>
      <c r="V138" s="49" t="s">
        <v>63</v>
      </c>
      <c r="W138" s="72" t="s">
        <v>21</v>
      </c>
      <c r="X138" s="5" t="s">
        <v>10</v>
      </c>
      <c r="Y138" s="713" t="s">
        <v>26</v>
      </c>
      <c r="Z138" s="714"/>
      <c r="AA138" s="714"/>
      <c r="AB138" s="715"/>
      <c r="AC138" s="39" t="s">
        <v>13</v>
      </c>
      <c r="AD138" s="8"/>
      <c r="AE138" s="716" t="s">
        <v>56</v>
      </c>
      <c r="AF138" s="717"/>
      <c r="AG138" s="717"/>
      <c r="AH138" s="82" t="s">
        <v>58</v>
      </c>
      <c r="AI138" s="5"/>
      <c r="AJ138" s="48" t="s">
        <v>33</v>
      </c>
      <c r="AK138" s="85" t="s">
        <v>27</v>
      </c>
      <c r="AL138" s="48" t="s">
        <v>35</v>
      </c>
      <c r="AM138" s="48" t="s">
        <v>36</v>
      </c>
      <c r="AN138" s="49" t="s">
        <v>40</v>
      </c>
      <c r="AO138" s="20"/>
      <c r="AP138" s="51"/>
      <c r="AQ138" s="52"/>
      <c r="AR138" s="53"/>
      <c r="AS138" s="51" t="s">
        <v>50</v>
      </c>
      <c r="AT138" s="52" t="s">
        <v>96</v>
      </c>
      <c r="AU138" s="53"/>
      <c r="AV138" s="5"/>
      <c r="AW138" s="76" t="s">
        <v>19</v>
      </c>
      <c r="AX138" s="72" t="s">
        <v>19</v>
      </c>
      <c r="AY138" s="49" t="s">
        <v>37</v>
      </c>
      <c r="AZ138" s="49" t="s">
        <v>38</v>
      </c>
      <c r="BA138" s="5"/>
      <c r="BB138" s="4" t="s">
        <v>19</v>
      </c>
      <c r="BC138" s="4" t="s">
        <v>37</v>
      </c>
      <c r="BD138" s="147" t="s">
        <v>38</v>
      </c>
    </row>
    <row r="139" spans="1:56" ht="15.75" thickBot="1">
      <c r="B139" s="62"/>
      <c r="C139" s="63"/>
      <c r="D139" s="64" t="s">
        <v>10</v>
      </c>
      <c r="E139" s="111"/>
      <c r="F139" s="148"/>
      <c r="G139" s="148"/>
      <c r="H139" s="148"/>
      <c r="I139" s="148" t="s">
        <v>8</v>
      </c>
      <c r="J139" s="148"/>
      <c r="K139" s="148"/>
      <c r="L139" s="16"/>
      <c r="M139" s="104" t="s">
        <v>20</v>
      </c>
      <c r="N139" s="148" t="s">
        <v>11</v>
      </c>
      <c r="O139" s="16"/>
      <c r="P139" s="63" t="s">
        <v>10</v>
      </c>
      <c r="Q139" s="111"/>
      <c r="R139" s="63"/>
      <c r="S139" s="149"/>
      <c r="T139" s="63"/>
      <c r="U139" s="63"/>
      <c r="V139" s="63" t="s">
        <v>18</v>
      </c>
      <c r="W139" s="150" t="s">
        <v>22</v>
      </c>
      <c r="X139" s="111"/>
      <c r="Y139" s="151" t="s">
        <v>16</v>
      </c>
      <c r="Z139" s="151" t="s">
        <v>17</v>
      </c>
      <c r="AA139" s="152" t="s">
        <v>25</v>
      </c>
      <c r="AB139" s="79" t="s">
        <v>28</v>
      </c>
      <c r="AC139" s="153"/>
      <c r="AD139" s="111"/>
      <c r="AE139" s="154" t="s">
        <v>16</v>
      </c>
      <c r="AF139" s="155" t="s">
        <v>17</v>
      </c>
      <c r="AG139" s="80" t="s">
        <v>28</v>
      </c>
      <c r="AH139" s="81" t="s">
        <v>28</v>
      </c>
      <c r="AI139" s="156"/>
      <c r="AJ139" s="63" t="s">
        <v>34</v>
      </c>
      <c r="AK139" s="157" t="s">
        <v>34</v>
      </c>
      <c r="AL139" s="63" t="s">
        <v>34</v>
      </c>
      <c r="AM139" s="63" t="s">
        <v>34</v>
      </c>
      <c r="AN139" s="63" t="s">
        <v>34</v>
      </c>
      <c r="AO139" s="111"/>
      <c r="AP139" s="158" t="s">
        <v>70</v>
      </c>
      <c r="AQ139" s="159" t="s">
        <v>69</v>
      </c>
      <c r="AR139" s="160" t="s">
        <v>71</v>
      </c>
      <c r="AS139" s="161" t="s">
        <v>48</v>
      </c>
      <c r="AT139" s="159" t="s">
        <v>47</v>
      </c>
      <c r="AU139" s="160" t="s">
        <v>49</v>
      </c>
      <c r="AV139" s="111"/>
      <c r="AW139" s="162" t="s">
        <v>29</v>
      </c>
      <c r="AX139" s="150" t="s">
        <v>29</v>
      </c>
      <c r="AY139" s="63"/>
      <c r="AZ139" s="63"/>
      <c r="BA139" s="111"/>
      <c r="BB139" s="163">
        <v>1</v>
      </c>
      <c r="BC139" s="164">
        <v>0</v>
      </c>
      <c r="BD139" s="115" t="s">
        <v>41</v>
      </c>
    </row>
    <row r="140" spans="1:56" ht="15.75" thickBot="1"/>
    <row r="141" spans="1:56" ht="15.75">
      <c r="B141" s="17">
        <v>41074</v>
      </c>
      <c r="C141" s="15" t="s">
        <v>1</v>
      </c>
      <c r="D141" s="19">
        <v>7.5</v>
      </c>
      <c r="E141" s="4"/>
      <c r="F141" s="11">
        <v>2.5</v>
      </c>
      <c r="G141" s="11">
        <v>0</v>
      </c>
      <c r="H141" s="11">
        <v>0</v>
      </c>
      <c r="I141" s="11">
        <v>0</v>
      </c>
      <c r="J141" s="11">
        <v>0</v>
      </c>
      <c r="K141" s="11">
        <f>SUM(F141:J141)</f>
        <v>2.5</v>
      </c>
      <c r="L141" s="4"/>
      <c r="M141" s="11">
        <v>2.5</v>
      </c>
      <c r="N141" s="11">
        <v>0</v>
      </c>
      <c r="O141" s="4"/>
      <c r="P141" s="21">
        <f>D141-(M141+N141)</f>
        <v>5</v>
      </c>
      <c r="Q141" s="4"/>
      <c r="R141" s="11" t="s">
        <v>66</v>
      </c>
      <c r="S141" s="23">
        <v>0.184</v>
      </c>
      <c r="T141" s="23">
        <v>0.184</v>
      </c>
      <c r="U141" s="23">
        <f>S141+T141</f>
        <v>0.36799999999999999</v>
      </c>
      <c r="V141" s="11">
        <v>80</v>
      </c>
      <c r="W141" s="24">
        <f>P141*V141</f>
        <v>400</v>
      </c>
      <c r="X141" s="4"/>
      <c r="Y141" s="22">
        <v>218</v>
      </c>
      <c r="Z141" s="22">
        <v>218</v>
      </c>
      <c r="AA141" s="25">
        <v>218</v>
      </c>
      <c r="AB141" s="27">
        <v>0</v>
      </c>
      <c r="AC141" s="176">
        <v>218</v>
      </c>
      <c r="AD141" s="34"/>
      <c r="AE141" s="31">
        <v>1</v>
      </c>
      <c r="AF141" s="29">
        <v>1</v>
      </c>
      <c r="AG141" s="27">
        <v>0</v>
      </c>
      <c r="AH141" s="27">
        <v>2</v>
      </c>
      <c r="AI141" s="7"/>
      <c r="AJ141" s="24">
        <f>AC141*U141</f>
        <v>80.224000000000004</v>
      </c>
      <c r="AK141" s="87">
        <v>0.21</v>
      </c>
      <c r="AL141" s="11">
        <v>3.05</v>
      </c>
      <c r="AM141" s="11">
        <v>0</v>
      </c>
      <c r="AN141" s="24">
        <f>AK141+AM141</f>
        <v>0.21</v>
      </c>
      <c r="AO141" s="6"/>
      <c r="AP141" s="11">
        <v>0</v>
      </c>
      <c r="AQ141" s="11">
        <v>0</v>
      </c>
      <c r="AR141" s="11">
        <f>100- ((AP141+AQ141)/(AC141*2))*100</f>
        <v>100</v>
      </c>
      <c r="AS141" s="90">
        <v>478.33</v>
      </c>
      <c r="AT141" s="90">
        <f>AJ141+AK141+AL141+AM141</f>
        <v>83.483999999999995</v>
      </c>
      <c r="AU141" s="90">
        <f>AS141-AT141</f>
        <v>394.846</v>
      </c>
      <c r="AV141" s="7"/>
      <c r="AW141" s="24">
        <f>(AC141/W141)*100</f>
        <v>54.500000000000007</v>
      </c>
      <c r="AX141" s="11" t="s">
        <v>59</v>
      </c>
      <c r="AY141" s="24">
        <f>(AK141/(AJ141+AK141))*100</f>
        <v>0.26108362135415369</v>
      </c>
      <c r="AZ141" s="11">
        <f>(AN141/AJ141)*100</f>
        <v>0.26176705225368962</v>
      </c>
      <c r="BA141" s="4"/>
      <c r="BB141" s="11" t="s">
        <v>62</v>
      </c>
      <c r="BC141" s="11" t="s">
        <v>62</v>
      </c>
      <c r="BD141" s="11" t="s">
        <v>75</v>
      </c>
    </row>
    <row r="142" spans="1:56" ht="16.5" thickBot="1">
      <c r="B142" s="18" t="s">
        <v>90</v>
      </c>
      <c r="C142" s="16"/>
      <c r="D142" s="16"/>
      <c r="E142" s="4"/>
      <c r="F142" s="12"/>
      <c r="G142" s="12"/>
      <c r="H142" s="12"/>
      <c r="I142" s="12"/>
      <c r="J142" s="12"/>
      <c r="K142" s="12"/>
      <c r="L142" s="4"/>
      <c r="M142" s="12"/>
      <c r="N142" s="12"/>
      <c r="O142" s="4"/>
      <c r="P142" s="13"/>
      <c r="Q142" s="4"/>
      <c r="R142" s="12"/>
      <c r="S142" s="195"/>
      <c r="T142" s="195"/>
      <c r="U142" s="195"/>
      <c r="V142" s="12"/>
      <c r="W142" s="12"/>
      <c r="X142" s="4"/>
      <c r="Y142" s="12"/>
      <c r="Z142" s="12"/>
      <c r="AA142" s="26"/>
      <c r="AB142" s="28"/>
      <c r="AC142" s="177"/>
      <c r="AD142" s="33"/>
      <c r="AE142" s="32"/>
      <c r="AF142" s="30"/>
      <c r="AG142" s="28"/>
      <c r="AH142" s="35"/>
      <c r="AI142" s="7"/>
      <c r="AJ142" s="12"/>
      <c r="AK142" s="88"/>
      <c r="AL142" s="12"/>
      <c r="AM142" s="12"/>
      <c r="AN142" s="12"/>
      <c r="AO142" s="6"/>
      <c r="AP142" s="12"/>
      <c r="AQ142" s="12"/>
      <c r="AR142" s="12"/>
      <c r="AS142" s="12"/>
      <c r="AT142" s="12"/>
      <c r="AU142" s="12"/>
      <c r="AV142" s="7"/>
      <c r="AW142" s="12"/>
      <c r="AX142" s="12" t="s">
        <v>10</v>
      </c>
      <c r="AY142" s="12"/>
      <c r="AZ142" s="12"/>
      <c r="BA142" s="4"/>
      <c r="BB142" s="12"/>
      <c r="BC142" s="12"/>
      <c r="BD142" s="14"/>
    </row>
    <row r="143" spans="1:56" ht="15.75" thickBot="1"/>
    <row r="144" spans="1:56" ht="15.75">
      <c r="B144" s="17">
        <v>41074</v>
      </c>
      <c r="C144" s="15" t="s">
        <v>65</v>
      </c>
      <c r="D144" s="19">
        <v>8.5</v>
      </c>
      <c r="E144" s="4"/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f>SUM(F144:J144)</f>
        <v>0</v>
      </c>
      <c r="L144" s="4"/>
      <c r="M144" s="11">
        <v>0</v>
      </c>
      <c r="N144" s="11">
        <v>0</v>
      </c>
      <c r="O144" s="4"/>
      <c r="P144" s="21">
        <f>D144-(M144+N144)</f>
        <v>8.5</v>
      </c>
      <c r="Q144" s="4"/>
      <c r="R144" s="11" t="s">
        <v>66</v>
      </c>
      <c r="S144" s="23">
        <v>0.184</v>
      </c>
      <c r="T144" s="23">
        <v>0.184</v>
      </c>
      <c r="U144" s="23">
        <f>S144+T144</f>
        <v>0.36799999999999999</v>
      </c>
      <c r="V144" s="11">
        <v>80</v>
      </c>
      <c r="W144" s="24">
        <f>P144*V144</f>
        <v>680</v>
      </c>
      <c r="X144" s="4"/>
      <c r="Y144" s="22">
        <v>567</v>
      </c>
      <c r="Z144" s="22">
        <v>567</v>
      </c>
      <c r="AA144" s="25">
        <v>567</v>
      </c>
      <c r="AB144" s="27">
        <v>0</v>
      </c>
      <c r="AC144" s="176">
        <v>567</v>
      </c>
      <c r="AD144" s="34"/>
      <c r="AE144" s="31">
        <v>13</v>
      </c>
      <c r="AF144" s="29">
        <v>14</v>
      </c>
      <c r="AG144" s="27">
        <v>0</v>
      </c>
      <c r="AH144" s="27">
        <v>13</v>
      </c>
      <c r="AI144" s="7"/>
      <c r="AJ144" s="24">
        <f>AC144*U144</f>
        <v>208.65600000000001</v>
      </c>
      <c r="AK144" s="87">
        <v>3.31</v>
      </c>
      <c r="AL144" s="11">
        <v>8.5</v>
      </c>
      <c r="AM144" s="11">
        <v>1.2</v>
      </c>
      <c r="AN144" s="24">
        <f>AK144+AM144</f>
        <v>4.51</v>
      </c>
      <c r="AO144" s="6"/>
      <c r="AP144" s="11">
        <v>0</v>
      </c>
      <c r="AQ144" s="11">
        <v>0</v>
      </c>
      <c r="AR144" s="11">
        <f>100- ((AP144+AQ144)/(AC144*2))*100</f>
        <v>100</v>
      </c>
      <c r="AS144" s="90">
        <f>AU141</f>
        <v>394.846</v>
      </c>
      <c r="AT144" s="90">
        <f>AJ144+AK144+AL144+AM144</f>
        <v>221.666</v>
      </c>
      <c r="AU144" s="90">
        <f>AS144-AT144</f>
        <v>173.18</v>
      </c>
      <c r="AV144" s="7"/>
      <c r="AW144" s="24">
        <f>(AC144/W144)*100</f>
        <v>83.382352941176478</v>
      </c>
      <c r="AX144" s="11" t="s">
        <v>59</v>
      </c>
      <c r="AY144" s="24">
        <f>(AK144/(AJ144+AK144))*100</f>
        <v>1.5615711953803912</v>
      </c>
      <c r="AZ144" s="11">
        <f>(AN144/AJ144)*100</f>
        <v>2.1614523426117627</v>
      </c>
      <c r="BA144" s="4"/>
      <c r="BB144" s="11" t="s">
        <v>84</v>
      </c>
      <c r="BC144" s="11" t="s">
        <v>62</v>
      </c>
      <c r="BD144" s="11" t="s">
        <v>76</v>
      </c>
    </row>
    <row r="145" spans="2:56" ht="16.5" thickBot="1">
      <c r="B145" s="18" t="s">
        <v>91</v>
      </c>
      <c r="C145" s="16"/>
      <c r="D145" s="16"/>
      <c r="E145" s="4"/>
      <c r="F145" s="12"/>
      <c r="G145" s="12"/>
      <c r="H145" s="12"/>
      <c r="I145" s="12"/>
      <c r="J145" s="12"/>
      <c r="K145" s="12"/>
      <c r="L145" s="4"/>
      <c r="M145" s="12"/>
      <c r="N145" s="12"/>
      <c r="O145" s="4"/>
      <c r="P145" s="13"/>
      <c r="Q145" s="4"/>
      <c r="R145" s="12"/>
      <c r="S145" s="12"/>
      <c r="T145" s="12"/>
      <c r="U145" s="12"/>
      <c r="V145" s="12"/>
      <c r="W145" s="12"/>
      <c r="X145" s="4"/>
      <c r="Y145" s="12"/>
      <c r="Z145" s="12"/>
      <c r="AA145" s="26"/>
      <c r="AB145" s="28"/>
      <c r="AC145" s="177"/>
      <c r="AD145" s="33"/>
      <c r="AE145" s="32"/>
      <c r="AF145" s="30"/>
      <c r="AG145" s="28"/>
      <c r="AH145" s="35"/>
      <c r="AI145" s="7"/>
      <c r="AJ145" s="12"/>
      <c r="AK145" s="88"/>
      <c r="AL145" s="12"/>
      <c r="AM145" s="12"/>
      <c r="AN145" s="12"/>
      <c r="AO145" s="6"/>
      <c r="AP145" s="12"/>
      <c r="AQ145" s="12"/>
      <c r="AR145" s="12"/>
      <c r="AS145" s="12"/>
      <c r="AT145" s="12"/>
      <c r="AU145" s="12"/>
      <c r="AV145" s="7"/>
      <c r="AW145" s="12"/>
      <c r="AX145" s="12" t="s">
        <v>10</v>
      </c>
      <c r="AY145" s="12"/>
      <c r="AZ145" s="12"/>
      <c r="BA145" s="4"/>
      <c r="BB145" s="12"/>
      <c r="BC145" s="12"/>
      <c r="BD145" s="14"/>
    </row>
    <row r="146" spans="2:56" ht="15.75" thickBot="1"/>
    <row r="147" spans="2:56">
      <c r="B147" s="57" t="s">
        <v>42</v>
      </c>
      <c r="C147" s="58" t="s">
        <v>2</v>
      </c>
      <c r="D147" s="59" t="s">
        <v>2</v>
      </c>
      <c r="E147" s="136"/>
      <c r="F147" s="718" t="s">
        <v>14</v>
      </c>
      <c r="G147" s="719"/>
      <c r="H147" s="719"/>
      <c r="I147" s="719"/>
      <c r="J147" s="719"/>
      <c r="K147" s="720"/>
      <c r="L147" s="19"/>
      <c r="M147" s="721" t="s">
        <v>43</v>
      </c>
      <c r="N147" s="722"/>
      <c r="O147" s="19"/>
      <c r="P147" s="91" t="s">
        <v>12</v>
      </c>
      <c r="Q147" s="136"/>
      <c r="R147" s="91" t="s">
        <v>24</v>
      </c>
      <c r="S147" s="718" t="s">
        <v>44</v>
      </c>
      <c r="T147" s="719"/>
      <c r="U147" s="720"/>
      <c r="V147" s="91" t="s">
        <v>39</v>
      </c>
      <c r="W147" s="137" t="s">
        <v>19</v>
      </c>
      <c r="X147" s="136" t="s">
        <v>10</v>
      </c>
      <c r="Y147" s="723" t="s">
        <v>15</v>
      </c>
      <c r="Z147" s="724"/>
      <c r="AA147" s="724"/>
      <c r="AB147" s="724"/>
      <c r="AC147" s="138" t="s">
        <v>19</v>
      </c>
      <c r="AD147" s="139"/>
      <c r="AE147" s="725" t="s">
        <v>55</v>
      </c>
      <c r="AF147" s="726"/>
      <c r="AG147" s="726"/>
      <c r="AH147" s="140" t="s">
        <v>57</v>
      </c>
      <c r="AI147" s="136"/>
      <c r="AJ147" s="141" t="s">
        <v>51</v>
      </c>
      <c r="AK147" s="142"/>
      <c r="AL147" s="143"/>
      <c r="AM147" s="144"/>
      <c r="AN147" s="91" t="s">
        <v>13</v>
      </c>
      <c r="AO147" s="136"/>
      <c r="AP147" s="743" t="s">
        <v>68</v>
      </c>
      <c r="AQ147" s="744"/>
      <c r="AR147" s="745"/>
      <c r="AS147" s="743" t="s">
        <v>52</v>
      </c>
      <c r="AT147" s="744"/>
      <c r="AU147" s="745"/>
      <c r="AV147" s="136"/>
      <c r="AW147" s="145" t="s">
        <v>32</v>
      </c>
      <c r="AX147" s="137" t="s">
        <v>32</v>
      </c>
      <c r="AY147" s="91" t="s">
        <v>29</v>
      </c>
      <c r="AZ147" s="91" t="s">
        <v>29</v>
      </c>
      <c r="BA147" s="136"/>
      <c r="BB147" s="19" t="s">
        <v>32</v>
      </c>
      <c r="BC147" s="19" t="s">
        <v>10</v>
      </c>
      <c r="BD147" s="146" t="s">
        <v>10</v>
      </c>
    </row>
    <row r="148" spans="2:56" ht="15.75" thickBot="1">
      <c r="B148" s="60" t="s">
        <v>10</v>
      </c>
      <c r="C148" s="49" t="s">
        <v>10</v>
      </c>
      <c r="D148" s="61" t="s">
        <v>12</v>
      </c>
      <c r="E148" s="5"/>
      <c r="F148" s="65" t="s">
        <v>4</v>
      </c>
      <c r="G148" s="65" t="s">
        <v>5</v>
      </c>
      <c r="H148" s="65" t="s">
        <v>6</v>
      </c>
      <c r="I148" s="65" t="s">
        <v>7</v>
      </c>
      <c r="J148" s="65" t="s">
        <v>9</v>
      </c>
      <c r="K148" s="65" t="s">
        <v>13</v>
      </c>
      <c r="L148" s="4"/>
      <c r="M148" s="67" t="s">
        <v>12</v>
      </c>
      <c r="N148" s="68" t="s">
        <v>46</v>
      </c>
      <c r="O148" s="3"/>
      <c r="P148" s="49" t="s">
        <v>3</v>
      </c>
      <c r="Q148" s="5"/>
      <c r="R148" s="49" t="s">
        <v>23</v>
      </c>
      <c r="S148" s="53" t="s">
        <v>16</v>
      </c>
      <c r="T148" s="49" t="s">
        <v>17</v>
      </c>
      <c r="U148" s="49" t="s">
        <v>45</v>
      </c>
      <c r="V148" s="49" t="s">
        <v>63</v>
      </c>
      <c r="W148" s="72" t="s">
        <v>21</v>
      </c>
      <c r="X148" s="5" t="s">
        <v>10</v>
      </c>
      <c r="Y148" s="713" t="s">
        <v>26</v>
      </c>
      <c r="Z148" s="714"/>
      <c r="AA148" s="714"/>
      <c r="AB148" s="715"/>
      <c r="AC148" s="39" t="s">
        <v>13</v>
      </c>
      <c r="AD148" s="8"/>
      <c r="AE148" s="716" t="s">
        <v>56</v>
      </c>
      <c r="AF148" s="717"/>
      <c r="AG148" s="717"/>
      <c r="AH148" s="82" t="s">
        <v>58</v>
      </c>
      <c r="AI148" s="5"/>
      <c r="AJ148" s="48" t="s">
        <v>33</v>
      </c>
      <c r="AK148" s="85" t="s">
        <v>27</v>
      </c>
      <c r="AL148" s="48" t="s">
        <v>35</v>
      </c>
      <c r="AM148" s="48" t="s">
        <v>36</v>
      </c>
      <c r="AN148" s="49" t="s">
        <v>40</v>
      </c>
      <c r="AO148" s="20"/>
      <c r="AP148" s="51"/>
      <c r="AQ148" s="52"/>
      <c r="AR148" s="53"/>
      <c r="AS148" s="51" t="s">
        <v>50</v>
      </c>
      <c r="AT148" s="52" t="s">
        <v>93</v>
      </c>
      <c r="AU148" s="53"/>
      <c r="AV148" s="5"/>
      <c r="AW148" s="76" t="s">
        <v>19</v>
      </c>
      <c r="AX148" s="72" t="s">
        <v>19</v>
      </c>
      <c r="AY148" s="49" t="s">
        <v>37</v>
      </c>
      <c r="AZ148" s="49" t="s">
        <v>38</v>
      </c>
      <c r="BA148" s="5"/>
      <c r="BB148" s="4" t="s">
        <v>19</v>
      </c>
      <c r="BC148" s="4" t="s">
        <v>37</v>
      </c>
      <c r="BD148" s="147" t="s">
        <v>38</v>
      </c>
    </row>
    <row r="149" spans="2:56" ht="15.75" thickBot="1">
      <c r="B149" s="62"/>
      <c r="C149" s="63"/>
      <c r="D149" s="64" t="s">
        <v>10</v>
      </c>
      <c r="E149" s="111"/>
      <c r="F149" s="148"/>
      <c r="G149" s="148"/>
      <c r="H149" s="148"/>
      <c r="I149" s="148" t="s">
        <v>8</v>
      </c>
      <c r="J149" s="148"/>
      <c r="K149" s="148"/>
      <c r="L149" s="16"/>
      <c r="M149" s="104" t="s">
        <v>20</v>
      </c>
      <c r="N149" s="148" t="s">
        <v>11</v>
      </c>
      <c r="O149" s="16"/>
      <c r="P149" s="63" t="s">
        <v>10</v>
      </c>
      <c r="Q149" s="111"/>
      <c r="R149" s="63"/>
      <c r="S149" s="149"/>
      <c r="T149" s="63"/>
      <c r="U149" s="63"/>
      <c r="V149" s="63" t="s">
        <v>18</v>
      </c>
      <c r="W149" s="150" t="s">
        <v>22</v>
      </c>
      <c r="X149" s="111"/>
      <c r="Y149" s="151" t="s">
        <v>16</v>
      </c>
      <c r="Z149" s="151" t="s">
        <v>17</v>
      </c>
      <c r="AA149" s="152" t="s">
        <v>25</v>
      </c>
      <c r="AB149" s="79" t="s">
        <v>28</v>
      </c>
      <c r="AC149" s="153"/>
      <c r="AD149" s="111"/>
      <c r="AE149" s="154" t="s">
        <v>16</v>
      </c>
      <c r="AF149" s="155" t="s">
        <v>17</v>
      </c>
      <c r="AG149" s="80" t="s">
        <v>28</v>
      </c>
      <c r="AH149" s="81" t="s">
        <v>28</v>
      </c>
      <c r="AI149" s="156"/>
      <c r="AJ149" s="63" t="s">
        <v>34</v>
      </c>
      <c r="AK149" s="157" t="s">
        <v>34</v>
      </c>
      <c r="AL149" s="63" t="s">
        <v>34</v>
      </c>
      <c r="AM149" s="63" t="s">
        <v>34</v>
      </c>
      <c r="AN149" s="63" t="s">
        <v>34</v>
      </c>
      <c r="AO149" s="111"/>
      <c r="AP149" s="158" t="s">
        <v>70</v>
      </c>
      <c r="AQ149" s="159" t="s">
        <v>69</v>
      </c>
      <c r="AR149" s="160" t="s">
        <v>71</v>
      </c>
      <c r="AS149" s="161" t="s">
        <v>48</v>
      </c>
      <c r="AT149" s="159" t="s">
        <v>47</v>
      </c>
      <c r="AU149" s="160" t="s">
        <v>49</v>
      </c>
      <c r="AV149" s="111"/>
      <c r="AW149" s="162" t="s">
        <v>29</v>
      </c>
      <c r="AX149" s="150" t="s">
        <v>29</v>
      </c>
      <c r="AY149" s="63"/>
      <c r="AZ149" s="63"/>
      <c r="BA149" s="111"/>
      <c r="BB149" s="163">
        <v>1</v>
      </c>
      <c r="BC149" s="164">
        <v>0</v>
      </c>
      <c r="BD149" s="115" t="s">
        <v>41</v>
      </c>
    </row>
    <row r="150" spans="2:56" ht="15.75">
      <c r="B150" s="17">
        <v>41075</v>
      </c>
      <c r="C150" s="15" t="s">
        <v>0</v>
      </c>
      <c r="D150" s="19">
        <v>8</v>
      </c>
      <c r="E150" s="4"/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f>SUM(F150:J150)</f>
        <v>0</v>
      </c>
      <c r="L150" s="4"/>
      <c r="M150" s="11">
        <v>0</v>
      </c>
      <c r="N150" s="11">
        <v>3</v>
      </c>
      <c r="O150" s="4"/>
      <c r="P150" s="21">
        <f>D150-(M150+N150)</f>
        <v>5</v>
      </c>
      <c r="Q150" s="4"/>
      <c r="R150" s="11" t="s">
        <v>67</v>
      </c>
      <c r="S150" s="23">
        <v>0.13</v>
      </c>
      <c r="T150" s="23">
        <v>0.13</v>
      </c>
      <c r="U150" s="23">
        <f>S150+T150</f>
        <v>0.26</v>
      </c>
      <c r="V150" s="11">
        <v>70</v>
      </c>
      <c r="W150" s="24">
        <f>P150*V150</f>
        <v>350</v>
      </c>
      <c r="X150" s="4"/>
      <c r="Y150" s="22">
        <v>230</v>
      </c>
      <c r="Z150" s="22">
        <v>230</v>
      </c>
      <c r="AA150" s="25">
        <v>230</v>
      </c>
      <c r="AB150" s="27">
        <v>0</v>
      </c>
      <c r="AC150" s="176">
        <v>230</v>
      </c>
      <c r="AD150" s="34"/>
      <c r="AE150" s="31">
        <v>0</v>
      </c>
      <c r="AF150" s="29">
        <v>0</v>
      </c>
      <c r="AG150" s="27">
        <v>0</v>
      </c>
      <c r="AH150" s="27">
        <v>0</v>
      </c>
      <c r="AI150" s="7"/>
      <c r="AJ150" s="24">
        <f>AC150*U150</f>
        <v>59.800000000000004</v>
      </c>
      <c r="AK150" s="87">
        <v>12.5</v>
      </c>
      <c r="AL150" s="11">
        <v>6.4</v>
      </c>
      <c r="AM150" s="11">
        <v>0</v>
      </c>
      <c r="AN150" s="24">
        <f>AK150+AM150</f>
        <v>12.5</v>
      </c>
      <c r="AO150" s="6"/>
      <c r="AP150" s="11">
        <v>0</v>
      </c>
      <c r="AQ150" s="11">
        <v>0</v>
      </c>
      <c r="AR150" s="11">
        <f>100- ((AP150+AQ150)/(AC150*2))*100</f>
        <v>100</v>
      </c>
      <c r="AS150" s="90">
        <v>680</v>
      </c>
      <c r="AT150" s="90">
        <f>AJ150+AK150+AL150+AM150</f>
        <v>78.700000000000017</v>
      </c>
      <c r="AU150" s="90">
        <f>AS150-AT150</f>
        <v>601.29999999999995</v>
      </c>
      <c r="AV150" s="7"/>
      <c r="AW150" s="24">
        <f>(AC150/W150)*100</f>
        <v>65.714285714285708</v>
      </c>
      <c r="AX150" s="11" t="s">
        <v>59</v>
      </c>
      <c r="AY150" s="24">
        <f>(AK150/(AJ150+AK150))*100</f>
        <v>17.289073305670811</v>
      </c>
      <c r="AZ150" s="11">
        <f>(AN150/AJ150)*100</f>
        <v>20.903010033444815</v>
      </c>
      <c r="BA150" s="4"/>
      <c r="BB150" s="11" t="s">
        <v>62</v>
      </c>
      <c r="BC150" s="11" t="s">
        <v>62</v>
      </c>
      <c r="BD150" s="11" t="s">
        <v>62</v>
      </c>
    </row>
    <row r="151" spans="2:56" ht="16.5" thickBot="1">
      <c r="B151" s="18" t="s">
        <v>92</v>
      </c>
      <c r="C151" s="16"/>
      <c r="D151" s="16"/>
      <c r="E151" s="4"/>
      <c r="F151" s="12"/>
      <c r="G151" s="12"/>
      <c r="H151" s="12"/>
      <c r="I151" s="12"/>
      <c r="J151" s="12"/>
      <c r="K151" s="12"/>
      <c r="L151" s="4"/>
      <c r="M151" s="12"/>
      <c r="N151" s="12"/>
      <c r="O151" s="4"/>
      <c r="P151" s="13"/>
      <c r="Q151" s="4"/>
      <c r="R151" s="12"/>
      <c r="S151" s="195"/>
      <c r="T151" s="195"/>
      <c r="U151" s="195"/>
      <c r="V151" s="12"/>
      <c r="W151" s="12"/>
      <c r="X151" s="4"/>
      <c r="Y151" s="12"/>
      <c r="Z151" s="12"/>
      <c r="AA151" s="26"/>
      <c r="AB151" s="28"/>
      <c r="AC151" s="177"/>
      <c r="AD151" s="33"/>
      <c r="AE151" s="32"/>
      <c r="AF151" s="30"/>
      <c r="AG151" s="28"/>
      <c r="AH151" s="35"/>
      <c r="AI151" s="7"/>
      <c r="AJ151" s="12"/>
      <c r="AK151" s="88"/>
      <c r="AL151" s="12"/>
      <c r="AM151" s="12"/>
      <c r="AN151" s="12"/>
      <c r="AO151" s="6"/>
      <c r="AP151" s="12"/>
      <c r="AQ151" s="12"/>
      <c r="AR151" s="12"/>
      <c r="AS151" s="12"/>
      <c r="AT151" s="12"/>
      <c r="AU151" s="12"/>
      <c r="AV151" s="7"/>
      <c r="AW151" s="12"/>
      <c r="AX151" s="12" t="s">
        <v>10</v>
      </c>
      <c r="AY151" s="12"/>
      <c r="AZ151" s="12"/>
      <c r="BA151" s="4"/>
      <c r="BB151" s="12"/>
      <c r="BC151" s="12"/>
      <c r="BD151" s="14"/>
    </row>
    <row r="152" spans="2:56" ht="15.75" thickBot="1"/>
    <row r="153" spans="2:56" ht="15.75">
      <c r="B153" s="17">
        <v>41075</v>
      </c>
      <c r="C153" s="15" t="s">
        <v>1</v>
      </c>
      <c r="D153" s="19">
        <v>7.5</v>
      </c>
      <c r="E153" s="4"/>
      <c r="F153" s="11">
        <v>0</v>
      </c>
      <c r="G153" s="11">
        <v>0</v>
      </c>
      <c r="H153" s="11">
        <v>0</v>
      </c>
      <c r="I153" s="11">
        <v>0.5</v>
      </c>
      <c r="J153" s="11">
        <v>0</v>
      </c>
      <c r="K153" s="11">
        <f>SUM(F153:J153)</f>
        <v>0.5</v>
      </c>
      <c r="L153" s="4"/>
      <c r="M153" s="11">
        <v>2.5</v>
      </c>
      <c r="N153" s="11">
        <v>0</v>
      </c>
      <c r="O153" s="4"/>
      <c r="P153" s="21">
        <f>D153-(M153+N153)</f>
        <v>5</v>
      </c>
      <c r="Q153" s="4"/>
      <c r="R153" s="11" t="s">
        <v>67</v>
      </c>
      <c r="S153" s="23">
        <v>0.13</v>
      </c>
      <c r="T153" s="23">
        <v>0.13</v>
      </c>
      <c r="U153" s="23">
        <f>S153+T153</f>
        <v>0.26</v>
      </c>
      <c r="V153" s="11">
        <v>70</v>
      </c>
      <c r="W153" s="24">
        <f>P153*V153</f>
        <v>350</v>
      </c>
      <c r="X153" s="4"/>
      <c r="Y153" s="22">
        <v>312</v>
      </c>
      <c r="Z153" s="22">
        <v>312</v>
      </c>
      <c r="AA153" s="25">
        <v>312</v>
      </c>
      <c r="AB153" s="27">
        <v>0</v>
      </c>
      <c r="AC153" s="176">
        <v>312</v>
      </c>
      <c r="AD153" s="34"/>
      <c r="AE153" s="31">
        <v>4</v>
      </c>
      <c r="AF153" s="29">
        <v>4</v>
      </c>
      <c r="AG153" s="27">
        <v>0</v>
      </c>
      <c r="AH153" s="27">
        <v>4</v>
      </c>
      <c r="AI153" s="7"/>
      <c r="AJ153" s="24">
        <f>AC153*U153</f>
        <v>81.12</v>
      </c>
      <c r="AK153" s="87">
        <v>0.56000000000000005</v>
      </c>
      <c r="AL153" s="11">
        <v>3.17</v>
      </c>
      <c r="AM153" s="11">
        <v>0</v>
      </c>
      <c r="AN153" s="24">
        <f>AK153+AM153</f>
        <v>0.56000000000000005</v>
      </c>
      <c r="AO153" s="6"/>
      <c r="AP153" s="11">
        <v>0</v>
      </c>
      <c r="AQ153" s="11">
        <v>0</v>
      </c>
      <c r="AR153" s="11">
        <f>100- ((AP153+AQ153)/(AC153*2))*100</f>
        <v>100</v>
      </c>
      <c r="AS153" s="90">
        <f>AU150</f>
        <v>601.29999999999995</v>
      </c>
      <c r="AT153" s="90">
        <f>AJ153+AK153+AL153+AM153</f>
        <v>84.850000000000009</v>
      </c>
      <c r="AU153" s="90">
        <f>AS153-AT153</f>
        <v>516.44999999999993</v>
      </c>
      <c r="AV153" s="7"/>
      <c r="AW153" s="24">
        <f>(AC153/W153)*100</f>
        <v>89.142857142857139</v>
      </c>
      <c r="AX153" s="11" t="s">
        <v>59</v>
      </c>
      <c r="AY153" s="24">
        <f>(AK153/(AJ153+AK153))*100</f>
        <v>0.68560235063663078</v>
      </c>
      <c r="AZ153" s="11">
        <f>(AN153/AJ153)*100</f>
        <v>0.69033530571992119</v>
      </c>
      <c r="BA153" s="4"/>
      <c r="BB153" s="11" t="s">
        <v>62</v>
      </c>
      <c r="BC153" s="11" t="s">
        <v>62</v>
      </c>
      <c r="BD153" s="11" t="s">
        <v>75</v>
      </c>
    </row>
    <row r="154" spans="2:56" ht="16.5" thickBot="1">
      <c r="B154" s="18" t="s">
        <v>90</v>
      </c>
      <c r="C154" s="16"/>
      <c r="D154" s="16"/>
      <c r="E154" s="4"/>
      <c r="F154" s="12"/>
      <c r="G154" s="12"/>
      <c r="H154" s="12"/>
      <c r="I154" s="12"/>
      <c r="J154" s="12"/>
      <c r="K154" s="12"/>
      <c r="L154" s="4"/>
      <c r="M154" s="12"/>
      <c r="N154" s="12"/>
      <c r="O154" s="4"/>
      <c r="P154" s="13"/>
      <c r="Q154" s="4"/>
      <c r="R154" s="12"/>
      <c r="S154" s="195"/>
      <c r="T154" s="195"/>
      <c r="U154" s="195"/>
      <c r="V154" s="12"/>
      <c r="W154" s="12"/>
      <c r="X154" s="4"/>
      <c r="Y154" s="12"/>
      <c r="Z154" s="12"/>
      <c r="AA154" s="26"/>
      <c r="AB154" s="28"/>
      <c r="AC154" s="177"/>
      <c r="AD154" s="33"/>
      <c r="AE154" s="32"/>
      <c r="AF154" s="30"/>
      <c r="AG154" s="28"/>
      <c r="AH154" s="35"/>
      <c r="AI154" s="7"/>
      <c r="AJ154" s="12"/>
      <c r="AK154" s="88"/>
      <c r="AL154" s="12"/>
      <c r="AM154" s="12"/>
      <c r="AN154" s="12"/>
      <c r="AO154" s="6"/>
      <c r="AP154" s="12"/>
      <c r="AQ154" s="12"/>
      <c r="AR154" s="12"/>
      <c r="AS154" s="12"/>
      <c r="AT154" s="12"/>
      <c r="AU154" s="12"/>
      <c r="AV154" s="7"/>
      <c r="AW154" s="12"/>
      <c r="AX154" s="12" t="s">
        <v>10</v>
      </c>
      <c r="AY154" s="12"/>
      <c r="AZ154" s="12"/>
      <c r="BA154" s="4"/>
      <c r="BB154" s="12"/>
      <c r="BC154" s="12"/>
      <c r="BD154" s="14"/>
    </row>
    <row r="155" spans="2:56" ht="15.75" thickBot="1"/>
    <row r="156" spans="2:56" ht="15.75">
      <c r="B156" s="17">
        <v>41075</v>
      </c>
      <c r="C156" s="15" t="s">
        <v>65</v>
      </c>
      <c r="D156" s="19">
        <v>8.5</v>
      </c>
      <c r="E156" s="4"/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f>SUM(F156:J156)</f>
        <v>0</v>
      </c>
      <c r="L156" s="4"/>
      <c r="M156" s="11">
        <v>0</v>
      </c>
      <c r="N156" s="11">
        <v>1</v>
      </c>
      <c r="O156" s="4"/>
      <c r="P156" s="21">
        <f>D156-(M156+N156)</f>
        <v>7.5</v>
      </c>
      <c r="Q156" s="4"/>
      <c r="R156" s="11" t="s">
        <v>67</v>
      </c>
      <c r="S156" s="23">
        <v>0.13</v>
      </c>
      <c r="T156" s="23">
        <v>0.13</v>
      </c>
      <c r="U156" s="23">
        <f>S156+T156</f>
        <v>0.26</v>
      </c>
      <c r="V156" s="11">
        <v>70</v>
      </c>
      <c r="W156" s="24">
        <f>P156*V156</f>
        <v>525</v>
      </c>
      <c r="X156" s="4"/>
      <c r="Y156" s="22">
        <v>172</v>
      </c>
      <c r="Z156" s="22">
        <v>172</v>
      </c>
      <c r="AA156" s="25">
        <v>172</v>
      </c>
      <c r="AB156" s="27">
        <v>0</v>
      </c>
      <c r="AC156" s="176">
        <v>172</v>
      </c>
      <c r="AD156" s="34"/>
      <c r="AE156" s="31">
        <v>6</v>
      </c>
      <c r="AF156" s="29">
        <v>5</v>
      </c>
      <c r="AG156" s="27">
        <v>0</v>
      </c>
      <c r="AH156" s="27">
        <v>5</v>
      </c>
      <c r="AI156" s="7"/>
      <c r="AJ156" s="24">
        <f>AC156*U156</f>
        <v>44.72</v>
      </c>
      <c r="AK156" s="87">
        <v>2.11</v>
      </c>
      <c r="AL156" s="11">
        <v>1.4</v>
      </c>
      <c r="AM156" s="11">
        <v>8.15</v>
      </c>
      <c r="AN156" s="24">
        <f>AK156+AM156</f>
        <v>10.26</v>
      </c>
      <c r="AO156" s="6"/>
      <c r="AP156" s="11">
        <v>0</v>
      </c>
      <c r="AQ156" s="11">
        <v>0</v>
      </c>
      <c r="AR156" s="11">
        <f>100- ((AP156+AQ156)/(AC156*2))*100</f>
        <v>100</v>
      </c>
      <c r="AS156" s="90">
        <f>AU153</f>
        <v>516.44999999999993</v>
      </c>
      <c r="AT156" s="90">
        <f>AJ156+AK156+AL156+AM156</f>
        <v>56.379999999999995</v>
      </c>
      <c r="AU156" s="90">
        <f>AS156-AT156</f>
        <v>460.06999999999994</v>
      </c>
      <c r="AV156" s="7"/>
      <c r="AW156" s="24">
        <f>(AC156/W156)*100</f>
        <v>32.761904761904766</v>
      </c>
      <c r="AX156" s="11" t="s">
        <v>59</v>
      </c>
      <c r="AY156" s="24">
        <f>(AK156/(AJ156+AK156))*100</f>
        <v>4.5056587657484517</v>
      </c>
      <c r="AZ156" s="11">
        <f>(AN156/AJ156)*100</f>
        <v>22.942754919499105</v>
      </c>
      <c r="BA156" s="4"/>
      <c r="BB156" s="11" t="s">
        <v>84</v>
      </c>
      <c r="BC156" s="11" t="s">
        <v>62</v>
      </c>
      <c r="BD156" s="11" t="s">
        <v>76</v>
      </c>
    </row>
    <row r="157" spans="2:56" ht="16.5" thickBot="1">
      <c r="B157" s="18" t="s">
        <v>91</v>
      </c>
      <c r="C157" s="16"/>
      <c r="D157" s="16"/>
      <c r="E157" s="4"/>
      <c r="F157" s="12"/>
      <c r="G157" s="12"/>
      <c r="H157" s="12"/>
      <c r="I157" s="12"/>
      <c r="J157" s="12"/>
      <c r="K157" s="12"/>
      <c r="L157" s="4"/>
      <c r="M157" s="12"/>
      <c r="N157" s="12"/>
      <c r="O157" s="4"/>
      <c r="P157" s="13"/>
      <c r="Q157" s="4"/>
      <c r="R157" s="12"/>
      <c r="S157" s="12"/>
      <c r="T157" s="12"/>
      <c r="U157" s="12"/>
      <c r="V157" s="12"/>
      <c r="W157" s="12"/>
      <c r="X157" s="4"/>
      <c r="Y157" s="12"/>
      <c r="Z157" s="12"/>
      <c r="AA157" s="26"/>
      <c r="AB157" s="28"/>
      <c r="AC157" s="177"/>
      <c r="AD157" s="33"/>
      <c r="AE157" s="32"/>
      <c r="AF157" s="30"/>
      <c r="AG157" s="28"/>
      <c r="AH157" s="35"/>
      <c r="AI157" s="7"/>
      <c r="AJ157" s="12"/>
      <c r="AK157" s="88"/>
      <c r="AL157" s="12"/>
      <c r="AM157" s="12"/>
      <c r="AN157" s="12"/>
      <c r="AO157" s="6"/>
      <c r="AP157" s="12"/>
      <c r="AQ157" s="12"/>
      <c r="AR157" s="12"/>
      <c r="AS157" s="12"/>
      <c r="AT157" s="12"/>
      <c r="AU157" s="12"/>
      <c r="AV157" s="7"/>
      <c r="AW157" s="12"/>
      <c r="AX157" s="12" t="s">
        <v>10</v>
      </c>
      <c r="AY157" s="12"/>
      <c r="AZ157" s="12"/>
      <c r="BA157" s="4"/>
      <c r="BB157" s="12"/>
      <c r="BC157" s="12"/>
      <c r="BD157" s="14"/>
    </row>
    <row r="158" spans="2:56" ht="15.75" thickBot="1"/>
    <row r="159" spans="2:56">
      <c r="B159" s="57" t="s">
        <v>42</v>
      </c>
      <c r="C159" s="58" t="s">
        <v>2</v>
      </c>
      <c r="D159" s="59" t="s">
        <v>2</v>
      </c>
      <c r="E159" s="136"/>
      <c r="F159" s="718" t="s">
        <v>14</v>
      </c>
      <c r="G159" s="719"/>
      <c r="H159" s="719"/>
      <c r="I159" s="719"/>
      <c r="J159" s="719"/>
      <c r="K159" s="720"/>
      <c r="L159" s="19"/>
      <c r="M159" s="721" t="s">
        <v>43</v>
      </c>
      <c r="N159" s="722"/>
      <c r="O159" s="19"/>
      <c r="P159" s="91" t="s">
        <v>12</v>
      </c>
      <c r="Q159" s="136"/>
      <c r="R159" s="91" t="s">
        <v>24</v>
      </c>
      <c r="S159" s="718" t="s">
        <v>44</v>
      </c>
      <c r="T159" s="719"/>
      <c r="U159" s="720"/>
      <c r="V159" s="91" t="s">
        <v>39</v>
      </c>
      <c r="W159" s="137" t="s">
        <v>19</v>
      </c>
      <c r="X159" s="136" t="s">
        <v>10</v>
      </c>
      <c r="Y159" s="723" t="s">
        <v>15</v>
      </c>
      <c r="Z159" s="724"/>
      <c r="AA159" s="724"/>
      <c r="AB159" s="724"/>
      <c r="AC159" s="138" t="s">
        <v>19</v>
      </c>
      <c r="AD159" s="139"/>
      <c r="AE159" s="725" t="s">
        <v>55</v>
      </c>
      <c r="AF159" s="726"/>
      <c r="AG159" s="726"/>
      <c r="AH159" s="140" t="s">
        <v>57</v>
      </c>
      <c r="AI159" s="136"/>
      <c r="AJ159" s="141" t="s">
        <v>51</v>
      </c>
      <c r="AK159" s="142"/>
      <c r="AL159" s="143"/>
      <c r="AM159" s="144"/>
      <c r="AN159" s="91" t="s">
        <v>13</v>
      </c>
      <c r="AO159" s="136"/>
      <c r="AP159" s="743" t="s">
        <v>68</v>
      </c>
      <c r="AQ159" s="744"/>
      <c r="AR159" s="745"/>
      <c r="AS159" s="743" t="s">
        <v>52</v>
      </c>
      <c r="AT159" s="744"/>
      <c r="AU159" s="745"/>
      <c r="AV159" s="136"/>
      <c r="AW159" s="145" t="s">
        <v>32</v>
      </c>
      <c r="AX159" s="137" t="s">
        <v>32</v>
      </c>
      <c r="AY159" s="91" t="s">
        <v>29</v>
      </c>
      <c r="AZ159" s="91" t="s">
        <v>29</v>
      </c>
      <c r="BA159" s="136"/>
      <c r="BB159" s="19" t="s">
        <v>32</v>
      </c>
      <c r="BC159" s="19" t="s">
        <v>10</v>
      </c>
      <c r="BD159" s="146" t="s">
        <v>10</v>
      </c>
    </row>
    <row r="160" spans="2:56" ht="15.75" thickBot="1">
      <c r="B160" s="60" t="s">
        <v>10</v>
      </c>
      <c r="C160" s="49" t="s">
        <v>10</v>
      </c>
      <c r="D160" s="61" t="s">
        <v>12</v>
      </c>
      <c r="E160" s="5"/>
      <c r="F160" s="65" t="s">
        <v>4</v>
      </c>
      <c r="G160" s="65" t="s">
        <v>5</v>
      </c>
      <c r="H160" s="65" t="s">
        <v>6</v>
      </c>
      <c r="I160" s="65" t="s">
        <v>7</v>
      </c>
      <c r="J160" s="65" t="s">
        <v>9</v>
      </c>
      <c r="K160" s="65" t="s">
        <v>13</v>
      </c>
      <c r="L160" s="4"/>
      <c r="M160" s="67" t="s">
        <v>12</v>
      </c>
      <c r="N160" s="68" t="s">
        <v>46</v>
      </c>
      <c r="O160" s="3"/>
      <c r="P160" s="49" t="s">
        <v>3</v>
      </c>
      <c r="Q160" s="5"/>
      <c r="R160" s="49" t="s">
        <v>23</v>
      </c>
      <c r="S160" s="53" t="s">
        <v>16</v>
      </c>
      <c r="T160" s="49" t="s">
        <v>17</v>
      </c>
      <c r="U160" s="49" t="s">
        <v>45</v>
      </c>
      <c r="V160" s="49" t="s">
        <v>63</v>
      </c>
      <c r="W160" s="72" t="s">
        <v>21</v>
      </c>
      <c r="X160" s="5" t="s">
        <v>10</v>
      </c>
      <c r="Y160" s="713" t="s">
        <v>26</v>
      </c>
      <c r="Z160" s="714"/>
      <c r="AA160" s="714"/>
      <c r="AB160" s="715"/>
      <c r="AC160" s="39" t="s">
        <v>13</v>
      </c>
      <c r="AD160" s="8"/>
      <c r="AE160" s="716" t="s">
        <v>56</v>
      </c>
      <c r="AF160" s="717"/>
      <c r="AG160" s="717"/>
      <c r="AH160" s="82" t="s">
        <v>58</v>
      </c>
      <c r="AI160" s="5"/>
      <c r="AJ160" s="48" t="s">
        <v>33</v>
      </c>
      <c r="AK160" s="85" t="s">
        <v>27</v>
      </c>
      <c r="AL160" s="48" t="s">
        <v>35</v>
      </c>
      <c r="AM160" s="48" t="s">
        <v>36</v>
      </c>
      <c r="AN160" s="49" t="s">
        <v>40</v>
      </c>
      <c r="AO160" s="20"/>
      <c r="AP160" s="51"/>
      <c r="AQ160" s="52"/>
      <c r="AR160" s="53"/>
      <c r="AS160" s="51" t="s">
        <v>50</v>
      </c>
      <c r="AT160" s="52" t="s">
        <v>88</v>
      </c>
      <c r="AU160" s="53"/>
      <c r="AV160" s="5"/>
      <c r="AW160" s="76" t="s">
        <v>19</v>
      </c>
      <c r="AX160" s="72" t="s">
        <v>19</v>
      </c>
      <c r="AY160" s="49" t="s">
        <v>37</v>
      </c>
      <c r="AZ160" s="49" t="s">
        <v>38</v>
      </c>
      <c r="BA160" s="5"/>
      <c r="BB160" s="4" t="s">
        <v>19</v>
      </c>
      <c r="BC160" s="4" t="s">
        <v>37</v>
      </c>
      <c r="BD160" s="147" t="s">
        <v>38</v>
      </c>
    </row>
    <row r="161" spans="2:56" ht="15.75" thickBot="1">
      <c r="B161" s="62"/>
      <c r="C161" s="63"/>
      <c r="D161" s="64" t="s">
        <v>10</v>
      </c>
      <c r="E161" s="111"/>
      <c r="F161" s="148"/>
      <c r="G161" s="148"/>
      <c r="H161" s="148"/>
      <c r="I161" s="148" t="s">
        <v>8</v>
      </c>
      <c r="J161" s="148"/>
      <c r="K161" s="148"/>
      <c r="L161" s="16"/>
      <c r="M161" s="104" t="s">
        <v>20</v>
      </c>
      <c r="N161" s="148" t="s">
        <v>11</v>
      </c>
      <c r="O161" s="16"/>
      <c r="P161" s="63" t="s">
        <v>10</v>
      </c>
      <c r="Q161" s="111"/>
      <c r="R161" s="63"/>
      <c r="S161" s="149"/>
      <c r="T161" s="63"/>
      <c r="U161" s="63"/>
      <c r="V161" s="63" t="s">
        <v>18</v>
      </c>
      <c r="W161" s="150" t="s">
        <v>22</v>
      </c>
      <c r="X161" s="111"/>
      <c r="Y161" s="151" t="s">
        <v>16</v>
      </c>
      <c r="Z161" s="151" t="s">
        <v>17</v>
      </c>
      <c r="AA161" s="152" t="s">
        <v>25</v>
      </c>
      <c r="AB161" s="79" t="s">
        <v>28</v>
      </c>
      <c r="AC161" s="153"/>
      <c r="AD161" s="111"/>
      <c r="AE161" s="154" t="s">
        <v>16</v>
      </c>
      <c r="AF161" s="155" t="s">
        <v>17</v>
      </c>
      <c r="AG161" s="80" t="s">
        <v>28</v>
      </c>
      <c r="AH161" s="81" t="s">
        <v>28</v>
      </c>
      <c r="AI161" s="156"/>
      <c r="AJ161" s="63" t="s">
        <v>34</v>
      </c>
      <c r="AK161" s="157" t="s">
        <v>34</v>
      </c>
      <c r="AL161" s="63" t="s">
        <v>34</v>
      </c>
      <c r="AM161" s="63" t="s">
        <v>34</v>
      </c>
      <c r="AN161" s="63" t="s">
        <v>34</v>
      </c>
      <c r="AO161" s="111"/>
      <c r="AP161" s="158" t="s">
        <v>70</v>
      </c>
      <c r="AQ161" s="159" t="s">
        <v>69</v>
      </c>
      <c r="AR161" s="160" t="s">
        <v>71</v>
      </c>
      <c r="AS161" s="161" t="s">
        <v>48</v>
      </c>
      <c r="AT161" s="159" t="s">
        <v>47</v>
      </c>
      <c r="AU161" s="160" t="s">
        <v>49</v>
      </c>
      <c r="AV161" s="111"/>
      <c r="AW161" s="162" t="s">
        <v>29</v>
      </c>
      <c r="AX161" s="150" t="s">
        <v>29</v>
      </c>
      <c r="AY161" s="63"/>
      <c r="AZ161" s="63"/>
      <c r="BA161" s="111"/>
      <c r="BB161" s="163">
        <v>1</v>
      </c>
      <c r="BC161" s="164">
        <v>0</v>
      </c>
      <c r="BD161" s="115" t="s">
        <v>41</v>
      </c>
    </row>
    <row r="162" spans="2:56" ht="15.75">
      <c r="B162" s="17">
        <v>41076</v>
      </c>
      <c r="C162" s="15" t="s">
        <v>0</v>
      </c>
      <c r="D162" s="19">
        <v>8</v>
      </c>
      <c r="E162" s="4"/>
      <c r="F162" s="11">
        <v>2</v>
      </c>
      <c r="G162" s="11">
        <v>0</v>
      </c>
      <c r="H162" s="11">
        <v>0</v>
      </c>
      <c r="I162" s="11">
        <v>0</v>
      </c>
      <c r="J162" s="11">
        <v>0</v>
      </c>
      <c r="K162" s="11">
        <f>SUM(F162:J162)</f>
        <v>2</v>
      </c>
      <c r="L162" s="4"/>
      <c r="M162" s="11">
        <v>0</v>
      </c>
      <c r="N162" s="11">
        <v>0</v>
      </c>
      <c r="O162" s="4"/>
      <c r="P162" s="21">
        <f>D162-(M162+N162)</f>
        <v>8</v>
      </c>
      <c r="Q162" s="4"/>
      <c r="R162" s="11" t="s">
        <v>66</v>
      </c>
      <c r="S162" s="23">
        <v>0.185</v>
      </c>
      <c r="T162" s="23">
        <v>0.185</v>
      </c>
      <c r="U162" s="23">
        <f>S162+T162</f>
        <v>0.37</v>
      </c>
      <c r="V162" s="11">
        <v>80</v>
      </c>
      <c r="W162" s="24">
        <f>P162*V162</f>
        <v>640</v>
      </c>
      <c r="X162" s="4"/>
      <c r="Y162" s="22">
        <v>567</v>
      </c>
      <c r="Z162" s="22">
        <v>567</v>
      </c>
      <c r="AA162" s="25">
        <v>567</v>
      </c>
      <c r="AB162" s="27">
        <v>0</v>
      </c>
      <c r="AC162" s="176">
        <v>567</v>
      </c>
      <c r="AD162" s="34"/>
      <c r="AE162" s="31">
        <v>135</v>
      </c>
      <c r="AF162" s="29">
        <v>135</v>
      </c>
      <c r="AG162" s="27">
        <v>0</v>
      </c>
      <c r="AH162" s="27">
        <v>135</v>
      </c>
      <c r="AI162" s="7"/>
      <c r="AJ162" s="24">
        <f>AC162*U162</f>
        <v>209.79</v>
      </c>
      <c r="AK162" s="87">
        <v>12.16</v>
      </c>
      <c r="AL162" s="11">
        <v>12.79</v>
      </c>
      <c r="AM162" s="11">
        <v>0</v>
      </c>
      <c r="AN162" s="24">
        <f>AK162+AM162</f>
        <v>12.16</v>
      </c>
      <c r="AO162" s="6"/>
      <c r="AP162" s="11">
        <v>0</v>
      </c>
      <c r="AQ162" s="11">
        <v>0</v>
      </c>
      <c r="AR162" s="11">
        <f>100- ((AP162+AQ162)/(AC162*2))*100</f>
        <v>100</v>
      </c>
      <c r="AS162" s="90">
        <f>AU144</f>
        <v>173.18</v>
      </c>
      <c r="AT162" s="90">
        <f>AJ162+AK162+AL162+AM162</f>
        <v>234.73999999999998</v>
      </c>
      <c r="AU162" s="90">
        <f>AS162-AT162</f>
        <v>-61.559999999999974</v>
      </c>
      <c r="AV162" s="7"/>
      <c r="AW162" s="24">
        <f>(AC162/W162)*100</f>
        <v>88.59375</v>
      </c>
      <c r="AX162" s="11" t="s">
        <v>59</v>
      </c>
      <c r="AY162" s="24">
        <f>(AK162/(AJ162+AK162))*100</f>
        <v>5.4787114214913268</v>
      </c>
      <c r="AZ162" s="11">
        <f>(AN162/AJ162)*100</f>
        <v>5.7962724629391298</v>
      </c>
      <c r="BA162" s="4"/>
      <c r="BB162" s="11" t="s">
        <v>62</v>
      </c>
      <c r="BC162" s="11" t="s">
        <v>62</v>
      </c>
      <c r="BD162" s="11" t="s">
        <v>62</v>
      </c>
    </row>
    <row r="163" spans="2:56" ht="16.5" thickBot="1">
      <c r="B163" s="18" t="s">
        <v>89</v>
      </c>
      <c r="C163" s="16"/>
      <c r="D163" s="16"/>
      <c r="E163" s="4"/>
      <c r="F163" s="12"/>
      <c r="G163" s="12"/>
      <c r="H163" s="12"/>
      <c r="I163" s="12"/>
      <c r="J163" s="12"/>
      <c r="K163" s="12"/>
      <c r="L163" s="4"/>
      <c r="M163" s="12"/>
      <c r="N163" s="12"/>
      <c r="O163" s="4"/>
      <c r="P163" s="13"/>
      <c r="Q163" s="4"/>
      <c r="R163" s="12"/>
      <c r="S163" s="195"/>
      <c r="T163" s="195"/>
      <c r="U163" s="195"/>
      <c r="V163" s="12"/>
      <c r="W163" s="12"/>
      <c r="X163" s="4"/>
      <c r="Y163" s="12"/>
      <c r="Z163" s="12"/>
      <c r="AA163" s="26"/>
      <c r="AB163" s="28"/>
      <c r="AC163" s="177"/>
      <c r="AD163" s="33"/>
      <c r="AE163" s="32"/>
      <c r="AF163" s="30"/>
      <c r="AG163" s="28"/>
      <c r="AH163" s="35"/>
      <c r="AI163" s="7"/>
      <c r="AJ163" s="12"/>
      <c r="AK163" s="88"/>
      <c r="AL163" s="12"/>
      <c r="AM163" s="12"/>
      <c r="AN163" s="12"/>
      <c r="AO163" s="6"/>
      <c r="AP163" s="12"/>
      <c r="AQ163" s="12"/>
      <c r="AR163" s="12"/>
      <c r="AS163" s="12"/>
      <c r="AT163" s="12"/>
      <c r="AU163" s="12"/>
      <c r="AV163" s="7"/>
      <c r="AW163" s="12"/>
      <c r="AX163" s="12" t="s">
        <v>10</v>
      </c>
      <c r="AY163" s="12"/>
      <c r="AZ163" s="12"/>
      <c r="BA163" s="4"/>
      <c r="BB163" s="12"/>
      <c r="BC163" s="12"/>
      <c r="BD163" s="14"/>
    </row>
    <row r="164" spans="2:56" ht="15.75" thickBot="1"/>
    <row r="165" spans="2:56">
      <c r="B165" s="57" t="s">
        <v>42</v>
      </c>
      <c r="C165" s="58" t="s">
        <v>2</v>
      </c>
      <c r="D165" s="59" t="s">
        <v>2</v>
      </c>
      <c r="E165" s="136"/>
      <c r="F165" s="718" t="s">
        <v>14</v>
      </c>
      <c r="G165" s="719"/>
      <c r="H165" s="719"/>
      <c r="I165" s="719"/>
      <c r="J165" s="719"/>
      <c r="K165" s="720"/>
      <c r="L165" s="19"/>
      <c r="M165" s="721" t="s">
        <v>43</v>
      </c>
      <c r="N165" s="722"/>
      <c r="O165" s="19"/>
      <c r="P165" s="91" t="s">
        <v>12</v>
      </c>
      <c r="Q165" s="136"/>
      <c r="R165" s="91" t="s">
        <v>24</v>
      </c>
      <c r="S165" s="718" t="s">
        <v>44</v>
      </c>
      <c r="T165" s="719"/>
      <c r="U165" s="720"/>
      <c r="V165" s="91" t="s">
        <v>39</v>
      </c>
      <c r="W165" s="137" t="s">
        <v>19</v>
      </c>
      <c r="X165" s="136" t="s">
        <v>10</v>
      </c>
      <c r="Y165" s="723" t="s">
        <v>15</v>
      </c>
      <c r="Z165" s="724"/>
      <c r="AA165" s="724"/>
      <c r="AB165" s="724"/>
      <c r="AC165" s="138" t="s">
        <v>19</v>
      </c>
      <c r="AD165" s="139"/>
      <c r="AE165" s="725" t="s">
        <v>55</v>
      </c>
      <c r="AF165" s="726"/>
      <c r="AG165" s="726"/>
      <c r="AH165" s="140" t="s">
        <v>57</v>
      </c>
      <c r="AI165" s="136"/>
      <c r="AJ165" s="141" t="s">
        <v>51</v>
      </c>
      <c r="AK165" s="142"/>
      <c r="AL165" s="143"/>
      <c r="AM165" s="144"/>
      <c r="AN165" s="91" t="s">
        <v>13</v>
      </c>
      <c r="AO165" s="136"/>
      <c r="AP165" s="743" t="s">
        <v>68</v>
      </c>
      <c r="AQ165" s="744"/>
      <c r="AR165" s="745"/>
      <c r="AS165" s="743" t="s">
        <v>52</v>
      </c>
      <c r="AT165" s="744"/>
      <c r="AU165" s="745"/>
      <c r="AV165" s="136"/>
      <c r="AW165" s="145" t="s">
        <v>32</v>
      </c>
      <c r="AX165" s="137" t="s">
        <v>32</v>
      </c>
      <c r="AY165" s="91" t="s">
        <v>29</v>
      </c>
      <c r="AZ165" s="91" t="s">
        <v>29</v>
      </c>
      <c r="BA165" s="136"/>
      <c r="BB165" s="19" t="s">
        <v>32</v>
      </c>
      <c r="BC165" s="19" t="s">
        <v>10</v>
      </c>
      <c r="BD165" s="146" t="s">
        <v>10</v>
      </c>
    </row>
    <row r="166" spans="2:56" ht="15.75" thickBot="1">
      <c r="B166" s="60" t="s">
        <v>10</v>
      </c>
      <c r="C166" s="49" t="s">
        <v>10</v>
      </c>
      <c r="D166" s="61" t="s">
        <v>12</v>
      </c>
      <c r="E166" s="5"/>
      <c r="F166" s="65" t="s">
        <v>4</v>
      </c>
      <c r="G166" s="65" t="s">
        <v>5</v>
      </c>
      <c r="H166" s="65" t="s">
        <v>6</v>
      </c>
      <c r="I166" s="65" t="s">
        <v>7</v>
      </c>
      <c r="J166" s="65" t="s">
        <v>9</v>
      </c>
      <c r="K166" s="65" t="s">
        <v>13</v>
      </c>
      <c r="L166" s="4"/>
      <c r="M166" s="67" t="s">
        <v>12</v>
      </c>
      <c r="N166" s="68" t="s">
        <v>46</v>
      </c>
      <c r="O166" s="3"/>
      <c r="P166" s="49" t="s">
        <v>3</v>
      </c>
      <c r="Q166" s="5"/>
      <c r="R166" s="49" t="s">
        <v>23</v>
      </c>
      <c r="S166" s="53" t="s">
        <v>16</v>
      </c>
      <c r="T166" s="49" t="s">
        <v>17</v>
      </c>
      <c r="U166" s="49" t="s">
        <v>45</v>
      </c>
      <c r="V166" s="49" t="s">
        <v>63</v>
      </c>
      <c r="W166" s="72" t="s">
        <v>21</v>
      </c>
      <c r="X166" s="5" t="s">
        <v>10</v>
      </c>
      <c r="Y166" s="713" t="s">
        <v>26</v>
      </c>
      <c r="Z166" s="714"/>
      <c r="AA166" s="714"/>
      <c r="AB166" s="715"/>
      <c r="AC166" s="39" t="s">
        <v>13</v>
      </c>
      <c r="AD166" s="8"/>
      <c r="AE166" s="716" t="s">
        <v>56</v>
      </c>
      <c r="AF166" s="717"/>
      <c r="AG166" s="717"/>
      <c r="AH166" s="82" t="s">
        <v>58</v>
      </c>
      <c r="AI166" s="5"/>
      <c r="AJ166" s="48" t="s">
        <v>33</v>
      </c>
      <c r="AK166" s="85" t="s">
        <v>27</v>
      </c>
      <c r="AL166" s="48" t="s">
        <v>35</v>
      </c>
      <c r="AM166" s="48" t="s">
        <v>36</v>
      </c>
      <c r="AN166" s="49" t="s">
        <v>40</v>
      </c>
      <c r="AO166" s="20"/>
      <c r="AP166" s="51"/>
      <c r="AQ166" s="52"/>
      <c r="AR166" s="53"/>
      <c r="AS166" s="51" t="s">
        <v>50</v>
      </c>
      <c r="AT166" s="52" t="s">
        <v>94</v>
      </c>
      <c r="AU166" s="53"/>
      <c r="AV166" s="5"/>
      <c r="AW166" s="76" t="s">
        <v>19</v>
      </c>
      <c r="AX166" s="72" t="s">
        <v>19</v>
      </c>
      <c r="AY166" s="49" t="s">
        <v>37</v>
      </c>
      <c r="AZ166" s="49" t="s">
        <v>38</v>
      </c>
      <c r="BA166" s="5"/>
      <c r="BB166" s="4" t="s">
        <v>19</v>
      </c>
      <c r="BC166" s="4" t="s">
        <v>37</v>
      </c>
      <c r="BD166" s="147" t="s">
        <v>38</v>
      </c>
    </row>
    <row r="167" spans="2:56" ht="15.75" thickBot="1">
      <c r="B167" s="62"/>
      <c r="C167" s="63"/>
      <c r="D167" s="64" t="s">
        <v>10</v>
      </c>
      <c r="E167" s="111"/>
      <c r="F167" s="148"/>
      <c r="G167" s="148"/>
      <c r="H167" s="148"/>
      <c r="I167" s="148" t="s">
        <v>8</v>
      </c>
      <c r="J167" s="148"/>
      <c r="K167" s="148"/>
      <c r="L167" s="16"/>
      <c r="M167" s="104" t="s">
        <v>20</v>
      </c>
      <c r="N167" s="148" t="s">
        <v>11</v>
      </c>
      <c r="O167" s="16"/>
      <c r="P167" s="63" t="s">
        <v>10</v>
      </c>
      <c r="Q167" s="111"/>
      <c r="R167" s="63"/>
      <c r="S167" s="149"/>
      <c r="T167" s="63"/>
      <c r="U167" s="63"/>
      <c r="V167" s="63" t="s">
        <v>18</v>
      </c>
      <c r="W167" s="150" t="s">
        <v>22</v>
      </c>
      <c r="X167" s="111"/>
      <c r="Y167" s="151" t="s">
        <v>16</v>
      </c>
      <c r="Z167" s="151" t="s">
        <v>17</v>
      </c>
      <c r="AA167" s="152" t="s">
        <v>25</v>
      </c>
      <c r="AB167" s="79" t="s">
        <v>28</v>
      </c>
      <c r="AC167" s="153"/>
      <c r="AD167" s="111"/>
      <c r="AE167" s="154" t="s">
        <v>16</v>
      </c>
      <c r="AF167" s="155" t="s">
        <v>17</v>
      </c>
      <c r="AG167" s="80" t="s">
        <v>28</v>
      </c>
      <c r="AH167" s="81" t="s">
        <v>28</v>
      </c>
      <c r="AI167" s="156"/>
      <c r="AJ167" s="63" t="s">
        <v>34</v>
      </c>
      <c r="AK167" s="157" t="s">
        <v>34</v>
      </c>
      <c r="AL167" s="63" t="s">
        <v>34</v>
      </c>
      <c r="AM167" s="63" t="s">
        <v>34</v>
      </c>
      <c r="AN167" s="63" t="s">
        <v>34</v>
      </c>
      <c r="AO167" s="111"/>
      <c r="AP167" s="158" t="s">
        <v>70</v>
      </c>
      <c r="AQ167" s="159" t="s">
        <v>69</v>
      </c>
      <c r="AR167" s="160" t="s">
        <v>71</v>
      </c>
      <c r="AS167" s="161" t="s">
        <v>48</v>
      </c>
      <c r="AT167" s="159" t="s">
        <v>47</v>
      </c>
      <c r="AU167" s="160" t="s">
        <v>49</v>
      </c>
      <c r="AV167" s="111"/>
      <c r="AW167" s="162" t="s">
        <v>29</v>
      </c>
      <c r="AX167" s="150" t="s">
        <v>29</v>
      </c>
      <c r="AY167" s="63"/>
      <c r="AZ167" s="63"/>
      <c r="BA167" s="111"/>
      <c r="BB167" s="163">
        <v>1</v>
      </c>
      <c r="BC167" s="164">
        <v>0</v>
      </c>
      <c r="BD167" s="115" t="s">
        <v>41</v>
      </c>
    </row>
    <row r="168" spans="2:56" ht="15.75">
      <c r="B168" s="17">
        <v>41076</v>
      </c>
      <c r="C168" s="15" t="s">
        <v>1</v>
      </c>
      <c r="D168" s="19">
        <v>7.5</v>
      </c>
      <c r="E168" s="4"/>
      <c r="F168" s="11">
        <v>0</v>
      </c>
      <c r="G168" s="11">
        <v>0</v>
      </c>
      <c r="H168" s="11">
        <v>0</v>
      </c>
      <c r="I168" s="11">
        <v>0.33</v>
      </c>
      <c r="J168" s="11">
        <v>0</v>
      </c>
      <c r="K168" s="11">
        <f>SUM(F168:J168)</f>
        <v>0.33</v>
      </c>
      <c r="L168" s="4"/>
      <c r="M168" s="11">
        <v>2.5</v>
      </c>
      <c r="N168" s="11">
        <v>0</v>
      </c>
      <c r="O168" s="4"/>
      <c r="P168" s="21">
        <f>D168-(M168+N168)</f>
        <v>5</v>
      </c>
      <c r="Q168" s="4"/>
      <c r="R168" s="11" t="s">
        <v>66</v>
      </c>
      <c r="S168" s="23">
        <v>0.185</v>
      </c>
      <c r="T168" s="23">
        <v>0.185</v>
      </c>
      <c r="U168" s="23">
        <f>S168+T168</f>
        <v>0.37</v>
      </c>
      <c r="V168" s="11">
        <v>80</v>
      </c>
      <c r="W168" s="24">
        <f>P168*V168</f>
        <v>400</v>
      </c>
      <c r="X168" s="4"/>
      <c r="Y168" s="22">
        <v>462</v>
      </c>
      <c r="Z168" s="22">
        <v>462</v>
      </c>
      <c r="AA168" s="25">
        <v>462</v>
      </c>
      <c r="AB168" s="27">
        <v>0</v>
      </c>
      <c r="AC168" s="176">
        <v>462</v>
      </c>
      <c r="AD168" s="34"/>
      <c r="AE168" s="31">
        <v>2</v>
      </c>
      <c r="AF168" s="29">
        <v>2</v>
      </c>
      <c r="AG168" s="27">
        <v>0</v>
      </c>
      <c r="AH168" s="27">
        <v>2</v>
      </c>
      <c r="AI168" s="7"/>
      <c r="AJ168" s="24">
        <f>AC168*U168</f>
        <v>170.94</v>
      </c>
      <c r="AK168" s="87">
        <v>0.51</v>
      </c>
      <c r="AL168" s="11">
        <v>5.08</v>
      </c>
      <c r="AM168" s="11">
        <v>0</v>
      </c>
      <c r="AN168" s="24">
        <f>AK168+AM168</f>
        <v>0.51</v>
      </c>
      <c r="AO168" s="6"/>
      <c r="AP168" s="11">
        <v>0</v>
      </c>
      <c r="AQ168" s="11">
        <v>0</v>
      </c>
      <c r="AR168" s="11">
        <f>100- ((AP168+AQ168)/(AC168*2))*100</f>
        <v>100</v>
      </c>
      <c r="AS168" s="90">
        <v>755</v>
      </c>
      <c r="AT168" s="90">
        <f>AJ168+AK168+AL168+AM168</f>
        <v>176.53</v>
      </c>
      <c r="AU168" s="90">
        <f>AS168-AT168</f>
        <v>578.47</v>
      </c>
      <c r="AV168" s="7"/>
      <c r="AW168" s="24">
        <f>(AC168/W168)*100</f>
        <v>115.5</v>
      </c>
      <c r="AX168" s="11" t="s">
        <v>59</v>
      </c>
      <c r="AY168" s="24">
        <f>(AK168/(AJ168+AK168))*100</f>
        <v>0.29746281714785655</v>
      </c>
      <c r="AZ168" s="11">
        <f>(AN168/AJ168)*100</f>
        <v>0.29835029835029836</v>
      </c>
      <c r="BA168" s="4"/>
      <c r="BB168" s="11" t="s">
        <v>75</v>
      </c>
      <c r="BC168" s="11" t="s">
        <v>62</v>
      </c>
      <c r="BD168" s="11" t="s">
        <v>75</v>
      </c>
    </row>
    <row r="169" spans="2:56" ht="16.5" thickBot="1">
      <c r="B169" s="18" t="s">
        <v>90</v>
      </c>
      <c r="C169" s="16"/>
      <c r="D169" s="16"/>
      <c r="E169" s="4"/>
      <c r="F169" s="12"/>
      <c r="G169" s="12"/>
      <c r="H169" s="12"/>
      <c r="I169" s="12"/>
      <c r="J169" s="12"/>
      <c r="K169" s="12"/>
      <c r="L169" s="4"/>
      <c r="M169" s="12"/>
      <c r="N169" s="12"/>
      <c r="O169" s="4"/>
      <c r="P169" s="13"/>
      <c r="Q169" s="4"/>
      <c r="R169" s="12"/>
      <c r="S169" s="195"/>
      <c r="T169" s="195"/>
      <c r="U169" s="195"/>
      <c r="V169" s="12"/>
      <c r="W169" s="12"/>
      <c r="X169" s="4"/>
      <c r="Y169" s="12"/>
      <c r="Z169" s="12"/>
      <c r="AA169" s="26"/>
      <c r="AB169" s="28"/>
      <c r="AC169" s="177"/>
      <c r="AD169" s="33"/>
      <c r="AE169" s="32"/>
      <c r="AF169" s="30"/>
      <c r="AG169" s="28"/>
      <c r="AH169" s="35"/>
      <c r="AI169" s="7"/>
      <c r="AJ169" s="12"/>
      <c r="AK169" s="88"/>
      <c r="AL169" s="12"/>
      <c r="AM169" s="12"/>
      <c r="AN169" s="12"/>
      <c r="AO169" s="6"/>
      <c r="AP169" s="12"/>
      <c r="AQ169" s="12"/>
      <c r="AR169" s="12"/>
      <c r="AS169" s="12"/>
      <c r="AT169" s="12"/>
      <c r="AU169" s="12"/>
      <c r="AV169" s="7"/>
      <c r="AW169" s="12"/>
      <c r="AX169" s="12" t="s">
        <v>10</v>
      </c>
      <c r="AY169" s="12"/>
      <c r="AZ169" s="12"/>
      <c r="BA169" s="4"/>
      <c r="BB169" s="12"/>
      <c r="BC169" s="12"/>
      <c r="BD169" s="14"/>
    </row>
    <row r="170" spans="2:56" ht="15.75" thickBot="1"/>
    <row r="171" spans="2:56" ht="15.75">
      <c r="B171" s="17">
        <v>41078</v>
      </c>
      <c r="C171" s="15" t="s">
        <v>0</v>
      </c>
      <c r="D171" s="19">
        <v>8</v>
      </c>
      <c r="E171" s="4"/>
      <c r="F171" s="11">
        <v>0.5</v>
      </c>
      <c r="G171" s="11">
        <v>0</v>
      </c>
      <c r="H171" s="11">
        <v>0</v>
      </c>
      <c r="I171" s="11">
        <v>0</v>
      </c>
      <c r="J171" s="11">
        <v>0</v>
      </c>
      <c r="K171" s="11">
        <f>SUM(F171:J171)</f>
        <v>0.5</v>
      </c>
      <c r="L171" s="4"/>
      <c r="M171" s="11">
        <v>0</v>
      </c>
      <c r="N171" s="11">
        <v>0</v>
      </c>
      <c r="O171" s="4"/>
      <c r="P171" s="21">
        <f>D171-(M171+N171)</f>
        <v>8</v>
      </c>
      <c r="Q171" s="4"/>
      <c r="R171" s="11" t="s">
        <v>66</v>
      </c>
      <c r="S171" s="23">
        <v>0.183</v>
      </c>
      <c r="T171" s="23">
        <v>0.183</v>
      </c>
      <c r="U171" s="23">
        <f>S171+T171</f>
        <v>0.36599999999999999</v>
      </c>
      <c r="V171" s="11">
        <v>80</v>
      </c>
      <c r="W171" s="24">
        <f>P171*V171</f>
        <v>640</v>
      </c>
      <c r="X171" s="4"/>
      <c r="Y171" s="22">
        <v>675</v>
      </c>
      <c r="Z171" s="22">
        <v>675</v>
      </c>
      <c r="AA171" s="25">
        <v>675</v>
      </c>
      <c r="AB171" s="27">
        <v>0</v>
      </c>
      <c r="AC171" s="176">
        <v>675</v>
      </c>
      <c r="AD171" s="34"/>
      <c r="AE171" s="31">
        <v>8</v>
      </c>
      <c r="AF171" s="29">
        <v>8</v>
      </c>
      <c r="AG171" s="27">
        <v>0</v>
      </c>
      <c r="AH171" s="27">
        <v>8</v>
      </c>
      <c r="AI171" s="7"/>
      <c r="AJ171" s="24">
        <f>AC171*U171</f>
        <v>247.04999999999998</v>
      </c>
      <c r="AK171" s="87">
        <v>2.08</v>
      </c>
      <c r="AL171" s="11">
        <v>10.39</v>
      </c>
      <c r="AM171" s="11">
        <v>0</v>
      </c>
      <c r="AN171" s="24">
        <f>AK171+AM171</f>
        <v>2.08</v>
      </c>
      <c r="AO171" s="6"/>
      <c r="AP171" s="11">
        <v>0</v>
      </c>
      <c r="AQ171" s="11">
        <v>0</v>
      </c>
      <c r="AR171" s="11">
        <f>100- ((AP171+AQ171)/(AC171*2))*100</f>
        <v>100</v>
      </c>
      <c r="AS171" s="90">
        <f>AU150</f>
        <v>601.29999999999995</v>
      </c>
      <c r="AT171" s="90">
        <f>AJ171+AK171+AL171+AM171</f>
        <v>259.52</v>
      </c>
      <c r="AU171" s="90">
        <f>AS171-AT171</f>
        <v>341.78</v>
      </c>
      <c r="AV171" s="7"/>
      <c r="AW171" s="24">
        <f>(AC171/W171)*100</f>
        <v>105.46875</v>
      </c>
      <c r="AX171" s="11" t="s">
        <v>59</v>
      </c>
      <c r="AY171" s="24">
        <f>(AK171/(AJ171+AK171))*100</f>
        <v>0.83490547103921653</v>
      </c>
      <c r="AZ171" s="11">
        <f>(AN171/AJ171)*100</f>
        <v>0.84193483100586941</v>
      </c>
      <c r="BA171" s="4"/>
      <c r="BB171" s="11" t="s">
        <v>75</v>
      </c>
      <c r="BC171" s="11" t="s">
        <v>62</v>
      </c>
      <c r="BD171" s="11" t="s">
        <v>75</v>
      </c>
    </row>
    <row r="172" spans="2:56" ht="16.5" thickBot="1">
      <c r="B172" s="18" t="s">
        <v>90</v>
      </c>
      <c r="C172" s="16"/>
      <c r="D172" s="16"/>
      <c r="E172" s="4"/>
      <c r="F172" s="12"/>
      <c r="G172" s="12"/>
      <c r="H172" s="12"/>
      <c r="I172" s="12"/>
      <c r="J172" s="12"/>
      <c r="K172" s="12"/>
      <c r="L172" s="4"/>
      <c r="M172" s="12"/>
      <c r="N172" s="12"/>
      <c r="O172" s="4"/>
      <c r="P172" s="13"/>
      <c r="Q172" s="4"/>
      <c r="R172" s="12"/>
      <c r="S172" s="195"/>
      <c r="T172" s="195"/>
      <c r="U172" s="195"/>
      <c r="V172" s="12"/>
      <c r="W172" s="12"/>
      <c r="X172" s="4"/>
      <c r="Y172" s="12"/>
      <c r="Z172" s="12"/>
      <c r="AA172" s="26"/>
      <c r="AB172" s="28"/>
      <c r="AC172" s="177"/>
      <c r="AD172" s="33"/>
      <c r="AE172" s="32"/>
      <c r="AF172" s="30"/>
      <c r="AG172" s="28"/>
      <c r="AH172" s="35"/>
      <c r="AI172" s="7"/>
      <c r="AJ172" s="12"/>
      <c r="AK172" s="88"/>
      <c r="AL172" s="12"/>
      <c r="AM172" s="12"/>
      <c r="AN172" s="12"/>
      <c r="AO172" s="6"/>
      <c r="AP172" s="12"/>
      <c r="AQ172" s="12"/>
      <c r="AR172" s="12"/>
      <c r="AS172" s="12"/>
      <c r="AT172" s="12"/>
      <c r="AU172" s="12"/>
      <c r="AV172" s="7"/>
      <c r="AW172" s="12"/>
      <c r="AX172" s="12" t="s">
        <v>10</v>
      </c>
      <c r="AY172" s="12"/>
      <c r="AZ172" s="12"/>
      <c r="BA172" s="4"/>
      <c r="BB172" s="12"/>
      <c r="BC172" s="12"/>
      <c r="BD172" s="14"/>
    </row>
    <row r="173" spans="2:56" ht="15.75" thickBot="1"/>
    <row r="174" spans="2:56" ht="15.75">
      <c r="B174" s="17">
        <v>41078</v>
      </c>
      <c r="C174" s="15" t="s">
        <v>1</v>
      </c>
      <c r="D174" s="19">
        <v>7.5</v>
      </c>
      <c r="E174" s="4"/>
      <c r="F174" s="11">
        <v>0</v>
      </c>
      <c r="G174" s="11">
        <v>0</v>
      </c>
      <c r="H174" s="11">
        <v>0</v>
      </c>
      <c r="I174" s="11">
        <v>0.33</v>
      </c>
      <c r="J174" s="11">
        <v>0</v>
      </c>
      <c r="K174" s="11">
        <f>SUM(F174:J174)</f>
        <v>0.33</v>
      </c>
      <c r="L174" s="4"/>
      <c r="M174" s="11">
        <v>2.5</v>
      </c>
      <c r="N174" s="11">
        <v>0</v>
      </c>
      <c r="O174" s="4"/>
      <c r="P174" s="21">
        <f>D174-(M174+N174)</f>
        <v>5</v>
      </c>
      <c r="Q174" s="4"/>
      <c r="R174" s="11" t="s">
        <v>66</v>
      </c>
      <c r="S174" s="23">
        <v>0.183</v>
      </c>
      <c r="T174" s="23">
        <v>0.183</v>
      </c>
      <c r="U174" s="23">
        <f>S174+T174</f>
        <v>0.36599999999999999</v>
      </c>
      <c r="V174" s="11">
        <v>80</v>
      </c>
      <c r="W174" s="24">
        <f>P174*V174</f>
        <v>400</v>
      </c>
      <c r="X174" s="4"/>
      <c r="Y174" s="22">
        <v>540</v>
      </c>
      <c r="Z174" s="22">
        <v>540</v>
      </c>
      <c r="AA174" s="25">
        <v>540</v>
      </c>
      <c r="AB174" s="27">
        <v>0</v>
      </c>
      <c r="AC174" s="176">
        <v>540</v>
      </c>
      <c r="AD174" s="34"/>
      <c r="AE174" s="31">
        <v>2</v>
      </c>
      <c r="AF174" s="29">
        <v>2</v>
      </c>
      <c r="AG174" s="27">
        <v>0</v>
      </c>
      <c r="AH174" s="27">
        <v>2</v>
      </c>
      <c r="AI174" s="7"/>
      <c r="AJ174" s="24">
        <f>AC174*U174</f>
        <v>197.64</v>
      </c>
      <c r="AK174" s="87">
        <v>0.71</v>
      </c>
      <c r="AL174" s="11">
        <v>8.69</v>
      </c>
      <c r="AM174" s="11">
        <v>0</v>
      </c>
      <c r="AN174" s="24">
        <f>AK174+AM174</f>
        <v>0.71</v>
      </c>
      <c r="AO174" s="6"/>
      <c r="AP174" s="11">
        <v>0</v>
      </c>
      <c r="AQ174" s="11">
        <v>0</v>
      </c>
      <c r="AR174" s="11">
        <f>100- ((AP174+AQ174)/(AC174*2))*100</f>
        <v>100</v>
      </c>
      <c r="AS174" s="90">
        <f>AU171</f>
        <v>341.78</v>
      </c>
      <c r="AT174" s="90">
        <f>AJ174+AK174+AL174+AM174</f>
        <v>207.04</v>
      </c>
      <c r="AU174" s="90">
        <f>AS174-AT174</f>
        <v>134.73999999999998</v>
      </c>
      <c r="AV174" s="7"/>
      <c r="AW174" s="24">
        <f>(AC174/W174)*100</f>
        <v>135</v>
      </c>
      <c r="AX174" s="11" t="s">
        <v>59</v>
      </c>
      <c r="AY174" s="24">
        <f>(AK174/(AJ174+AK174))*100</f>
        <v>0.35795311318376605</v>
      </c>
      <c r="AZ174" s="11">
        <f>(AN174/AJ174)*100</f>
        <v>0.35923902044120626</v>
      </c>
      <c r="BA174" s="4"/>
      <c r="BB174" s="11" t="s">
        <v>75</v>
      </c>
      <c r="BC174" s="11" t="s">
        <v>62</v>
      </c>
      <c r="BD174" s="11" t="s">
        <v>75</v>
      </c>
    </row>
    <row r="175" spans="2:56" ht="16.5" thickBot="1">
      <c r="B175" s="18" t="s">
        <v>89</v>
      </c>
      <c r="C175" s="16"/>
      <c r="D175" s="16"/>
      <c r="E175" s="4"/>
      <c r="F175" s="12"/>
      <c r="G175" s="12"/>
      <c r="H175" s="12"/>
      <c r="I175" s="12"/>
      <c r="J175" s="12"/>
      <c r="K175" s="12"/>
      <c r="L175" s="4"/>
      <c r="M175" s="12"/>
      <c r="N175" s="12"/>
      <c r="O175" s="4"/>
      <c r="P175" s="13"/>
      <c r="Q175" s="4"/>
      <c r="R175" s="12"/>
      <c r="S175" s="195"/>
      <c r="T175" s="195"/>
      <c r="U175" s="195"/>
      <c r="V175" s="12"/>
      <c r="W175" s="12"/>
      <c r="X175" s="4"/>
      <c r="Y175" s="12"/>
      <c r="Z175" s="12"/>
      <c r="AA175" s="26"/>
      <c r="AB175" s="28"/>
      <c r="AC175" s="177"/>
      <c r="AD175" s="33"/>
      <c r="AE175" s="32"/>
      <c r="AF175" s="30"/>
      <c r="AG175" s="28"/>
      <c r="AH175" s="35"/>
      <c r="AI175" s="7"/>
      <c r="AJ175" s="12"/>
      <c r="AK175" s="88"/>
      <c r="AL175" s="12"/>
      <c r="AM175" s="12"/>
      <c r="AN175" s="12"/>
      <c r="AO175" s="6"/>
      <c r="AP175" s="12"/>
      <c r="AQ175" s="12"/>
      <c r="AR175" s="12"/>
      <c r="AS175" s="12"/>
      <c r="AT175" s="12"/>
      <c r="AU175" s="12"/>
      <c r="AV175" s="7"/>
      <c r="AW175" s="12"/>
      <c r="AX175" s="12" t="s">
        <v>10</v>
      </c>
      <c r="AY175" s="12"/>
      <c r="AZ175" s="12"/>
      <c r="BA175" s="4"/>
      <c r="BB175" s="12"/>
      <c r="BC175" s="12"/>
      <c r="BD175" s="14"/>
    </row>
    <row r="176" spans="2:56" ht="15.75" thickBot="1"/>
    <row r="177" spans="2:56">
      <c r="B177" s="57" t="s">
        <v>42</v>
      </c>
      <c r="C177" s="58" t="s">
        <v>2</v>
      </c>
      <c r="D177" s="59" t="s">
        <v>2</v>
      </c>
      <c r="E177" s="136"/>
      <c r="F177" s="718" t="s">
        <v>14</v>
      </c>
      <c r="G177" s="719"/>
      <c r="H177" s="719"/>
      <c r="I177" s="719"/>
      <c r="J177" s="719"/>
      <c r="K177" s="720"/>
      <c r="L177" s="19"/>
      <c r="M177" s="721" t="s">
        <v>43</v>
      </c>
      <c r="N177" s="722"/>
      <c r="O177" s="19"/>
      <c r="P177" s="91" t="s">
        <v>12</v>
      </c>
      <c r="Q177" s="136"/>
      <c r="R177" s="91" t="s">
        <v>24</v>
      </c>
      <c r="S177" s="718" t="s">
        <v>44</v>
      </c>
      <c r="T177" s="719"/>
      <c r="U177" s="720"/>
      <c r="V177" s="91" t="s">
        <v>39</v>
      </c>
      <c r="W177" s="137" t="s">
        <v>19</v>
      </c>
      <c r="X177" s="136" t="s">
        <v>10</v>
      </c>
      <c r="Y177" s="723" t="s">
        <v>15</v>
      </c>
      <c r="Z177" s="724"/>
      <c r="AA177" s="724"/>
      <c r="AB177" s="724"/>
      <c r="AC177" s="138" t="s">
        <v>19</v>
      </c>
      <c r="AD177" s="139"/>
      <c r="AE177" s="725" t="s">
        <v>55</v>
      </c>
      <c r="AF177" s="726"/>
      <c r="AG177" s="726"/>
      <c r="AH177" s="140" t="s">
        <v>57</v>
      </c>
      <c r="AI177" s="136"/>
      <c r="AJ177" s="141" t="s">
        <v>51</v>
      </c>
      <c r="AK177" s="142"/>
      <c r="AL177" s="143"/>
      <c r="AM177" s="144"/>
      <c r="AN177" s="91" t="s">
        <v>13</v>
      </c>
      <c r="AO177" s="136"/>
      <c r="AP177" s="743" t="s">
        <v>68</v>
      </c>
      <c r="AQ177" s="744"/>
      <c r="AR177" s="745"/>
      <c r="AS177" s="743" t="s">
        <v>52</v>
      </c>
      <c r="AT177" s="744"/>
      <c r="AU177" s="745"/>
      <c r="AV177" s="136"/>
      <c r="AW177" s="145" t="s">
        <v>32</v>
      </c>
      <c r="AX177" s="137" t="s">
        <v>32</v>
      </c>
      <c r="AY177" s="91" t="s">
        <v>29</v>
      </c>
      <c r="AZ177" s="91" t="s">
        <v>29</v>
      </c>
      <c r="BA177" s="136"/>
      <c r="BB177" s="19" t="s">
        <v>32</v>
      </c>
      <c r="BC177" s="19" t="s">
        <v>10</v>
      </c>
      <c r="BD177" s="146" t="s">
        <v>10</v>
      </c>
    </row>
    <row r="178" spans="2:56" ht="15.75" thickBot="1">
      <c r="B178" s="60" t="s">
        <v>10</v>
      </c>
      <c r="C178" s="49" t="s">
        <v>10</v>
      </c>
      <c r="D178" s="61" t="s">
        <v>12</v>
      </c>
      <c r="E178" s="5"/>
      <c r="F178" s="65" t="s">
        <v>4</v>
      </c>
      <c r="G178" s="65" t="s">
        <v>5</v>
      </c>
      <c r="H178" s="65" t="s">
        <v>6</v>
      </c>
      <c r="I178" s="65" t="s">
        <v>7</v>
      </c>
      <c r="J178" s="65" t="s">
        <v>9</v>
      </c>
      <c r="K178" s="65" t="s">
        <v>13</v>
      </c>
      <c r="L178" s="4"/>
      <c r="M178" s="67" t="s">
        <v>12</v>
      </c>
      <c r="N178" s="68" t="s">
        <v>46</v>
      </c>
      <c r="O178" s="3"/>
      <c r="P178" s="49" t="s">
        <v>3</v>
      </c>
      <c r="Q178" s="5"/>
      <c r="R178" s="49" t="s">
        <v>23</v>
      </c>
      <c r="S178" s="53" t="s">
        <v>16</v>
      </c>
      <c r="T178" s="49" t="s">
        <v>17</v>
      </c>
      <c r="U178" s="49" t="s">
        <v>45</v>
      </c>
      <c r="V178" s="49" t="s">
        <v>63</v>
      </c>
      <c r="W178" s="72" t="s">
        <v>21</v>
      </c>
      <c r="X178" s="5" t="s">
        <v>10</v>
      </c>
      <c r="Y178" s="713" t="s">
        <v>26</v>
      </c>
      <c r="Z178" s="714"/>
      <c r="AA178" s="714"/>
      <c r="AB178" s="715"/>
      <c r="AC178" s="39" t="s">
        <v>13</v>
      </c>
      <c r="AD178" s="8"/>
      <c r="AE178" s="716" t="s">
        <v>56</v>
      </c>
      <c r="AF178" s="717"/>
      <c r="AG178" s="717"/>
      <c r="AH178" s="82" t="s">
        <v>58</v>
      </c>
      <c r="AI178" s="5"/>
      <c r="AJ178" s="48" t="s">
        <v>33</v>
      </c>
      <c r="AK178" s="85" t="s">
        <v>27</v>
      </c>
      <c r="AL178" s="48" t="s">
        <v>35</v>
      </c>
      <c r="AM178" s="48" t="s">
        <v>36</v>
      </c>
      <c r="AN178" s="49" t="s">
        <v>40</v>
      </c>
      <c r="AO178" s="20"/>
      <c r="AP178" s="51"/>
      <c r="AQ178" s="52"/>
      <c r="AR178" s="53"/>
      <c r="AS178" s="51" t="s">
        <v>50</v>
      </c>
      <c r="AT178" s="52" t="s">
        <v>95</v>
      </c>
      <c r="AU178" s="53"/>
      <c r="AV178" s="5"/>
      <c r="AW178" s="76" t="s">
        <v>19</v>
      </c>
      <c r="AX178" s="72" t="s">
        <v>19</v>
      </c>
      <c r="AY178" s="49" t="s">
        <v>37</v>
      </c>
      <c r="AZ178" s="49" t="s">
        <v>38</v>
      </c>
      <c r="BA178" s="5"/>
      <c r="BB178" s="4" t="s">
        <v>19</v>
      </c>
      <c r="BC178" s="4" t="s">
        <v>37</v>
      </c>
      <c r="BD178" s="147" t="s">
        <v>38</v>
      </c>
    </row>
    <row r="179" spans="2:56" ht="15.75" thickBot="1">
      <c r="B179" s="62"/>
      <c r="C179" s="63"/>
      <c r="D179" s="64" t="s">
        <v>10</v>
      </c>
      <c r="E179" s="111"/>
      <c r="F179" s="148"/>
      <c r="G179" s="148"/>
      <c r="H179" s="148"/>
      <c r="I179" s="148" t="s">
        <v>8</v>
      </c>
      <c r="J179" s="148"/>
      <c r="K179" s="148"/>
      <c r="L179" s="16"/>
      <c r="M179" s="104" t="s">
        <v>20</v>
      </c>
      <c r="N179" s="148" t="s">
        <v>11</v>
      </c>
      <c r="O179" s="16"/>
      <c r="P179" s="63" t="s">
        <v>10</v>
      </c>
      <c r="Q179" s="111"/>
      <c r="R179" s="63"/>
      <c r="S179" s="149"/>
      <c r="T179" s="63"/>
      <c r="U179" s="63"/>
      <c r="V179" s="63" t="s">
        <v>18</v>
      </c>
      <c r="W179" s="150" t="s">
        <v>22</v>
      </c>
      <c r="X179" s="111"/>
      <c r="Y179" s="151" t="s">
        <v>16</v>
      </c>
      <c r="Z179" s="151" t="s">
        <v>17</v>
      </c>
      <c r="AA179" s="152" t="s">
        <v>25</v>
      </c>
      <c r="AB179" s="79" t="s">
        <v>28</v>
      </c>
      <c r="AC179" s="153"/>
      <c r="AD179" s="111"/>
      <c r="AE179" s="154" t="s">
        <v>16</v>
      </c>
      <c r="AF179" s="155" t="s">
        <v>17</v>
      </c>
      <c r="AG179" s="80" t="s">
        <v>28</v>
      </c>
      <c r="AH179" s="81" t="s">
        <v>28</v>
      </c>
      <c r="AI179" s="156"/>
      <c r="AJ179" s="63" t="s">
        <v>34</v>
      </c>
      <c r="AK179" s="157" t="s">
        <v>34</v>
      </c>
      <c r="AL179" s="63" t="s">
        <v>34</v>
      </c>
      <c r="AM179" s="63" t="s">
        <v>34</v>
      </c>
      <c r="AN179" s="63" t="s">
        <v>34</v>
      </c>
      <c r="AO179" s="111"/>
      <c r="AP179" s="158" t="s">
        <v>70</v>
      </c>
      <c r="AQ179" s="159" t="s">
        <v>69</v>
      </c>
      <c r="AR179" s="160" t="s">
        <v>71</v>
      </c>
      <c r="AS179" s="161" t="s">
        <v>48</v>
      </c>
      <c r="AT179" s="159" t="s">
        <v>47</v>
      </c>
      <c r="AU179" s="160" t="s">
        <v>49</v>
      </c>
      <c r="AV179" s="111"/>
      <c r="AW179" s="162" t="s">
        <v>29</v>
      </c>
      <c r="AX179" s="150" t="s">
        <v>29</v>
      </c>
      <c r="AY179" s="63"/>
      <c r="AZ179" s="63"/>
      <c r="BA179" s="111"/>
      <c r="BB179" s="163">
        <v>1</v>
      </c>
      <c r="BC179" s="164">
        <v>0</v>
      </c>
      <c r="BD179" s="115" t="s">
        <v>41</v>
      </c>
    </row>
    <row r="180" spans="2:56" ht="15.75">
      <c r="B180" s="17">
        <v>41078</v>
      </c>
      <c r="C180" s="15" t="s">
        <v>65</v>
      </c>
      <c r="D180" s="19">
        <v>8</v>
      </c>
      <c r="E180" s="4"/>
      <c r="F180" s="11">
        <v>0</v>
      </c>
      <c r="G180" s="11">
        <v>0</v>
      </c>
      <c r="H180" s="11">
        <v>0</v>
      </c>
      <c r="I180" s="11">
        <v>0.33</v>
      </c>
      <c r="J180" s="11">
        <v>0.5</v>
      </c>
      <c r="K180" s="11">
        <f>SUM(F180:J180)</f>
        <v>0.83000000000000007</v>
      </c>
      <c r="L180" s="4"/>
      <c r="M180" s="11">
        <v>0</v>
      </c>
      <c r="N180" s="11">
        <v>0</v>
      </c>
      <c r="O180" s="4"/>
      <c r="P180" s="21">
        <f>D180-(M180+N180)</f>
        <v>8</v>
      </c>
      <c r="Q180" s="4"/>
      <c r="R180" s="11" t="s">
        <v>66</v>
      </c>
      <c r="S180" s="23">
        <v>0.183</v>
      </c>
      <c r="T180" s="23">
        <v>0.183</v>
      </c>
      <c r="U180" s="23">
        <f>S180+T180</f>
        <v>0.36599999999999999</v>
      </c>
      <c r="V180" s="11">
        <v>80</v>
      </c>
      <c r="W180" s="24">
        <f>P180*V180</f>
        <v>640</v>
      </c>
      <c r="X180" s="4"/>
      <c r="Y180" s="22">
        <v>597</v>
      </c>
      <c r="Z180" s="22">
        <v>597</v>
      </c>
      <c r="AA180" s="25">
        <v>597</v>
      </c>
      <c r="AB180" s="27">
        <v>0</v>
      </c>
      <c r="AC180" s="176">
        <v>597</v>
      </c>
      <c r="AD180" s="34"/>
      <c r="AE180" s="31">
        <v>6</v>
      </c>
      <c r="AF180" s="29">
        <v>6</v>
      </c>
      <c r="AG180" s="27">
        <v>0</v>
      </c>
      <c r="AH180" s="27">
        <v>6</v>
      </c>
      <c r="AI180" s="7"/>
      <c r="AJ180" s="24">
        <f>AC180*U180</f>
        <v>218.50199999999998</v>
      </c>
      <c r="AK180" s="87">
        <v>1.8</v>
      </c>
      <c r="AL180" s="11">
        <v>10.8</v>
      </c>
      <c r="AM180" s="11">
        <v>0.78</v>
      </c>
      <c r="AN180" s="24">
        <f>AK180+AM180</f>
        <v>2.58</v>
      </c>
      <c r="AO180" s="6"/>
      <c r="AP180" s="11">
        <v>0</v>
      </c>
      <c r="AQ180" s="11">
        <v>0</v>
      </c>
      <c r="AR180" s="11">
        <f>100- ((AP180+AQ180)/(AC180*2))*100</f>
        <v>100</v>
      </c>
      <c r="AS180" s="90">
        <v>755</v>
      </c>
      <c r="AT180" s="90">
        <f>AJ180+AK180+AL180+AM180</f>
        <v>231.88200000000001</v>
      </c>
      <c r="AU180" s="90">
        <f>AS180-AT180</f>
        <v>523.11799999999994</v>
      </c>
      <c r="AV180" s="7"/>
      <c r="AW180" s="24">
        <f>(AC180/W180)*100</f>
        <v>93.28125</v>
      </c>
      <c r="AX180" s="11" t="s">
        <v>59</v>
      </c>
      <c r="AY180" s="24">
        <f>(AK180/(AJ180+AK180))*100</f>
        <v>0.81706021733801792</v>
      </c>
      <c r="AZ180" s="11">
        <f>(AN180/AJ180)*100</f>
        <v>1.1807672240986353</v>
      </c>
      <c r="BA180" s="4"/>
      <c r="BB180" s="11" t="s">
        <v>84</v>
      </c>
      <c r="BC180" s="11" t="s">
        <v>62</v>
      </c>
      <c r="BD180" s="11" t="s">
        <v>75</v>
      </c>
    </row>
    <row r="181" spans="2:56" ht="16.5" thickBot="1">
      <c r="B181" s="18" t="s">
        <v>91</v>
      </c>
      <c r="C181" s="16"/>
      <c r="D181" s="16"/>
      <c r="E181" s="4"/>
      <c r="F181" s="12"/>
      <c r="G181" s="12"/>
      <c r="H181" s="12"/>
      <c r="I181" s="12"/>
      <c r="J181" s="12"/>
      <c r="K181" s="12"/>
      <c r="L181" s="4"/>
      <c r="M181" s="12"/>
      <c r="N181" s="12"/>
      <c r="O181" s="4"/>
      <c r="P181" s="13"/>
      <c r="Q181" s="4"/>
      <c r="R181" s="12"/>
      <c r="S181" s="12"/>
      <c r="T181" s="12"/>
      <c r="U181" s="12"/>
      <c r="V181" s="12"/>
      <c r="W181" s="12"/>
      <c r="X181" s="4"/>
      <c r="Y181" s="12"/>
      <c r="Z181" s="12"/>
      <c r="AA181" s="26"/>
      <c r="AB181" s="28"/>
      <c r="AC181" s="177"/>
      <c r="AD181" s="33"/>
      <c r="AE181" s="32"/>
      <c r="AF181" s="30"/>
      <c r="AG181" s="28"/>
      <c r="AH181" s="35"/>
      <c r="AI181" s="7"/>
      <c r="AJ181" s="12"/>
      <c r="AK181" s="88"/>
      <c r="AL181" s="12"/>
      <c r="AM181" s="12"/>
      <c r="AN181" s="12"/>
      <c r="AO181" s="6"/>
      <c r="AP181" s="12"/>
      <c r="AQ181" s="12"/>
      <c r="AR181" s="12"/>
      <c r="AS181" s="12"/>
      <c r="AT181" s="12"/>
      <c r="AU181" s="12"/>
      <c r="AV181" s="7"/>
      <c r="AW181" s="12"/>
      <c r="AX181" s="12" t="s">
        <v>10</v>
      </c>
      <c r="AY181" s="12"/>
      <c r="AZ181" s="12"/>
      <c r="BA181" s="4"/>
      <c r="BB181" s="12"/>
      <c r="BC181" s="12"/>
      <c r="BD181" s="14"/>
    </row>
    <row r="182" spans="2:56" ht="15.75" thickBot="1"/>
    <row r="183" spans="2:56" ht="15.75">
      <c r="B183" s="17">
        <v>41079</v>
      </c>
      <c r="C183" s="15" t="s">
        <v>0</v>
      </c>
      <c r="D183" s="19">
        <v>3.5</v>
      </c>
      <c r="E183" s="19"/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f>SUM(F183:J183)</f>
        <v>0</v>
      </c>
      <c r="L183" s="19"/>
      <c r="M183" s="11">
        <v>0</v>
      </c>
      <c r="N183" s="11">
        <v>0</v>
      </c>
      <c r="O183" s="19"/>
      <c r="P183" s="21">
        <f>D183-(M183+N183)</f>
        <v>3.5</v>
      </c>
      <c r="Q183" s="19"/>
      <c r="R183" s="11" t="s">
        <v>66</v>
      </c>
      <c r="S183" s="23">
        <v>0.184</v>
      </c>
      <c r="T183" s="23">
        <v>0.184</v>
      </c>
      <c r="U183" s="23">
        <f>S183+T183</f>
        <v>0.36799999999999999</v>
      </c>
      <c r="V183" s="11">
        <v>80</v>
      </c>
      <c r="W183" s="24">
        <f>P183*V183</f>
        <v>280</v>
      </c>
      <c r="X183" s="19"/>
      <c r="Y183" s="22">
        <v>351</v>
      </c>
      <c r="Z183" s="22">
        <v>351</v>
      </c>
      <c r="AA183" s="25">
        <v>351</v>
      </c>
      <c r="AB183" s="27">
        <v>0</v>
      </c>
      <c r="AC183" s="176">
        <v>351</v>
      </c>
      <c r="AD183" s="165"/>
      <c r="AE183" s="31">
        <v>0</v>
      </c>
      <c r="AF183" s="29">
        <v>0</v>
      </c>
      <c r="AG183" s="27">
        <v>0</v>
      </c>
      <c r="AH183" s="27">
        <v>0</v>
      </c>
      <c r="AI183" s="166"/>
      <c r="AJ183" s="24">
        <f>AC183*U183</f>
        <v>129.16800000000001</v>
      </c>
      <c r="AK183" s="87">
        <v>0</v>
      </c>
      <c r="AL183" s="11">
        <v>3.8</v>
      </c>
      <c r="AM183" s="11">
        <v>0</v>
      </c>
      <c r="AN183" s="24">
        <f>AK183+AM183</f>
        <v>0</v>
      </c>
      <c r="AO183" s="167"/>
      <c r="AP183" s="11">
        <v>0</v>
      </c>
      <c r="AQ183" s="11">
        <v>0</v>
      </c>
      <c r="AR183" s="11">
        <f>100- ((AP183+AQ183)/(AC183*2))*100</f>
        <v>100</v>
      </c>
      <c r="AS183" s="90">
        <f>AU180</f>
        <v>523.11799999999994</v>
      </c>
      <c r="AT183" s="90">
        <f>AJ183+AK183+AL183+AM183</f>
        <v>132.96800000000002</v>
      </c>
      <c r="AU183" s="90">
        <f>AS183-AT183</f>
        <v>390.14999999999992</v>
      </c>
      <c r="AV183" s="166"/>
      <c r="AW183" s="24">
        <f>(AC183/W183)*100</f>
        <v>125.35714285714286</v>
      </c>
      <c r="AX183" s="11" t="s">
        <v>59</v>
      </c>
      <c r="AY183" s="24">
        <f>(AK183/(AJ183+AK183))*100</f>
        <v>0</v>
      </c>
      <c r="AZ183" s="11">
        <f>(AN183/AJ183)*100</f>
        <v>0</v>
      </c>
      <c r="BA183" s="19"/>
      <c r="BB183" s="11" t="s">
        <v>75</v>
      </c>
      <c r="BC183" s="11" t="s">
        <v>75</v>
      </c>
      <c r="BD183" s="168" t="s">
        <v>75</v>
      </c>
    </row>
    <row r="184" spans="2:56" ht="16.5" thickBot="1">
      <c r="B184" s="18" t="s">
        <v>90</v>
      </c>
      <c r="C184" s="16"/>
      <c r="D184" s="16"/>
      <c r="E184" s="16"/>
      <c r="F184" s="12"/>
      <c r="G184" s="12"/>
      <c r="H184" s="12"/>
      <c r="I184" s="12"/>
      <c r="J184" s="12"/>
      <c r="K184" s="12"/>
      <c r="L184" s="16"/>
      <c r="M184" s="12"/>
      <c r="N184" s="12"/>
      <c r="O184" s="16"/>
      <c r="P184" s="13"/>
      <c r="Q184" s="16"/>
      <c r="R184" s="12"/>
      <c r="S184" s="12"/>
      <c r="T184" s="12"/>
      <c r="U184" s="12"/>
      <c r="V184" s="12"/>
      <c r="W184" s="12"/>
      <c r="X184" s="16"/>
      <c r="Y184" s="12"/>
      <c r="Z184" s="12"/>
      <c r="AA184" s="26"/>
      <c r="AB184" s="28"/>
      <c r="AC184" s="177"/>
      <c r="AD184" s="109"/>
      <c r="AE184" s="32"/>
      <c r="AF184" s="30"/>
      <c r="AG184" s="28"/>
      <c r="AH184" s="35"/>
      <c r="AI184" s="112"/>
      <c r="AJ184" s="12"/>
      <c r="AK184" s="88"/>
      <c r="AL184" s="12"/>
      <c r="AM184" s="12"/>
      <c r="AN184" s="12"/>
      <c r="AO184" s="114"/>
      <c r="AP184" s="12"/>
      <c r="AQ184" s="12"/>
      <c r="AR184" s="12"/>
      <c r="AS184" s="12"/>
      <c r="AT184" s="12"/>
      <c r="AU184" s="12"/>
      <c r="AV184" s="112"/>
      <c r="AW184" s="12"/>
      <c r="AX184" s="12" t="s">
        <v>10</v>
      </c>
      <c r="AY184" s="12"/>
      <c r="AZ184" s="12"/>
      <c r="BA184" s="16"/>
      <c r="BB184" s="12"/>
      <c r="BC184" s="12"/>
      <c r="BD184" s="14"/>
    </row>
    <row r="185" spans="2:56" s="5" customFormat="1" ht="16.5" thickBot="1">
      <c r="B185" s="116"/>
      <c r="P185" s="129"/>
      <c r="AC185" s="180"/>
      <c r="AK185" s="117"/>
    </row>
    <row r="186" spans="2:56">
      <c r="B186" s="57" t="s">
        <v>42</v>
      </c>
      <c r="C186" s="58" t="s">
        <v>2</v>
      </c>
      <c r="D186" s="59" t="s">
        <v>2</v>
      </c>
      <c r="E186" s="136"/>
      <c r="F186" s="718" t="s">
        <v>14</v>
      </c>
      <c r="G186" s="719"/>
      <c r="H186" s="719"/>
      <c r="I186" s="719"/>
      <c r="J186" s="719"/>
      <c r="K186" s="720"/>
      <c r="L186" s="19"/>
      <c r="M186" s="721" t="s">
        <v>43</v>
      </c>
      <c r="N186" s="722"/>
      <c r="O186" s="19"/>
      <c r="P186" s="91" t="s">
        <v>12</v>
      </c>
      <c r="Q186" s="136"/>
      <c r="R186" s="91" t="s">
        <v>24</v>
      </c>
      <c r="S186" s="718" t="s">
        <v>44</v>
      </c>
      <c r="T186" s="719"/>
      <c r="U186" s="720"/>
      <c r="V186" s="91" t="s">
        <v>39</v>
      </c>
      <c r="W186" s="137" t="s">
        <v>19</v>
      </c>
      <c r="X186" s="136" t="s">
        <v>10</v>
      </c>
      <c r="Y186" s="723" t="s">
        <v>15</v>
      </c>
      <c r="Z186" s="724"/>
      <c r="AA186" s="724"/>
      <c r="AB186" s="724"/>
      <c r="AC186" s="138" t="s">
        <v>19</v>
      </c>
      <c r="AD186" s="139"/>
      <c r="AE186" s="725" t="s">
        <v>55</v>
      </c>
      <c r="AF186" s="726"/>
      <c r="AG186" s="726"/>
      <c r="AH186" s="140" t="s">
        <v>57</v>
      </c>
      <c r="AI186" s="136"/>
      <c r="AJ186" s="141" t="s">
        <v>51</v>
      </c>
      <c r="AK186" s="142"/>
      <c r="AL186" s="143"/>
      <c r="AM186" s="144"/>
      <c r="AN186" s="91" t="s">
        <v>13</v>
      </c>
      <c r="AO186" s="136"/>
      <c r="AP186" s="743" t="s">
        <v>68</v>
      </c>
      <c r="AQ186" s="744"/>
      <c r="AR186" s="745"/>
      <c r="AS186" s="743" t="s">
        <v>52</v>
      </c>
      <c r="AT186" s="744"/>
      <c r="AU186" s="745"/>
      <c r="AV186" s="136"/>
      <c r="AW186" s="145" t="s">
        <v>32</v>
      </c>
      <c r="AX186" s="137" t="s">
        <v>32</v>
      </c>
      <c r="AY186" s="91" t="s">
        <v>29</v>
      </c>
      <c r="AZ186" s="91" t="s">
        <v>29</v>
      </c>
      <c r="BA186" s="136"/>
      <c r="BB186" s="19" t="s">
        <v>32</v>
      </c>
      <c r="BC186" s="19" t="s">
        <v>10</v>
      </c>
      <c r="BD186" s="146" t="s">
        <v>10</v>
      </c>
    </row>
    <row r="187" spans="2:56" ht="15.75" thickBot="1">
      <c r="B187" s="60" t="s">
        <v>10</v>
      </c>
      <c r="C187" s="49" t="s">
        <v>10</v>
      </c>
      <c r="D187" s="61" t="s">
        <v>12</v>
      </c>
      <c r="E187" s="5"/>
      <c r="F187" s="65" t="s">
        <v>4</v>
      </c>
      <c r="G187" s="65" t="s">
        <v>5</v>
      </c>
      <c r="H187" s="65" t="s">
        <v>6</v>
      </c>
      <c r="I187" s="65" t="s">
        <v>7</v>
      </c>
      <c r="J187" s="65" t="s">
        <v>9</v>
      </c>
      <c r="K187" s="65" t="s">
        <v>13</v>
      </c>
      <c r="L187" s="4"/>
      <c r="M187" s="67" t="s">
        <v>12</v>
      </c>
      <c r="N187" s="68" t="s">
        <v>46</v>
      </c>
      <c r="O187" s="3"/>
      <c r="P187" s="49" t="s">
        <v>3</v>
      </c>
      <c r="Q187" s="5"/>
      <c r="R187" s="49" t="s">
        <v>23</v>
      </c>
      <c r="S187" s="53" t="s">
        <v>16</v>
      </c>
      <c r="T187" s="49" t="s">
        <v>17</v>
      </c>
      <c r="U187" s="49" t="s">
        <v>45</v>
      </c>
      <c r="V187" s="49" t="s">
        <v>63</v>
      </c>
      <c r="W187" s="72" t="s">
        <v>21</v>
      </c>
      <c r="X187" s="5" t="s">
        <v>10</v>
      </c>
      <c r="Y187" s="713" t="s">
        <v>26</v>
      </c>
      <c r="Z187" s="714"/>
      <c r="AA187" s="714"/>
      <c r="AB187" s="715"/>
      <c r="AC187" s="39" t="s">
        <v>13</v>
      </c>
      <c r="AD187" s="8"/>
      <c r="AE187" s="716" t="s">
        <v>56</v>
      </c>
      <c r="AF187" s="717"/>
      <c r="AG187" s="717"/>
      <c r="AH187" s="82" t="s">
        <v>58</v>
      </c>
      <c r="AI187" s="5"/>
      <c r="AJ187" s="48" t="s">
        <v>33</v>
      </c>
      <c r="AK187" s="85" t="s">
        <v>27</v>
      </c>
      <c r="AL187" s="48" t="s">
        <v>35</v>
      </c>
      <c r="AM187" s="48" t="s">
        <v>36</v>
      </c>
      <c r="AN187" s="49" t="s">
        <v>40</v>
      </c>
      <c r="AO187" s="20"/>
      <c r="AP187" s="51"/>
      <c r="AQ187" s="52"/>
      <c r="AR187" s="53"/>
      <c r="AS187" s="51" t="s">
        <v>50</v>
      </c>
      <c r="AT187" s="52" t="s">
        <v>93</v>
      </c>
      <c r="AU187" s="53"/>
      <c r="AV187" s="5"/>
      <c r="AW187" s="76" t="s">
        <v>19</v>
      </c>
      <c r="AX187" s="72" t="s">
        <v>19</v>
      </c>
      <c r="AY187" s="49" t="s">
        <v>37</v>
      </c>
      <c r="AZ187" s="49" t="s">
        <v>38</v>
      </c>
      <c r="BA187" s="5"/>
      <c r="BB187" s="4" t="s">
        <v>19</v>
      </c>
      <c r="BC187" s="4" t="s">
        <v>37</v>
      </c>
      <c r="BD187" s="147" t="s">
        <v>38</v>
      </c>
    </row>
    <row r="188" spans="2:56" ht="15.75" thickBot="1">
      <c r="B188" s="62"/>
      <c r="C188" s="63"/>
      <c r="D188" s="64" t="s">
        <v>10</v>
      </c>
      <c r="E188" s="111"/>
      <c r="F188" s="148"/>
      <c r="G188" s="148"/>
      <c r="H188" s="148"/>
      <c r="I188" s="148" t="s">
        <v>8</v>
      </c>
      <c r="J188" s="148"/>
      <c r="K188" s="148"/>
      <c r="L188" s="16"/>
      <c r="M188" s="104" t="s">
        <v>20</v>
      </c>
      <c r="N188" s="148" t="s">
        <v>11</v>
      </c>
      <c r="O188" s="16"/>
      <c r="P188" s="63" t="s">
        <v>10</v>
      </c>
      <c r="Q188" s="111"/>
      <c r="R188" s="63"/>
      <c r="S188" s="149"/>
      <c r="T188" s="63"/>
      <c r="U188" s="63"/>
      <c r="V188" s="63" t="s">
        <v>18</v>
      </c>
      <c r="W188" s="150" t="s">
        <v>22</v>
      </c>
      <c r="X188" s="111"/>
      <c r="Y188" s="151" t="s">
        <v>16</v>
      </c>
      <c r="Z188" s="151" t="s">
        <v>17</v>
      </c>
      <c r="AA188" s="152" t="s">
        <v>25</v>
      </c>
      <c r="AB188" s="79" t="s">
        <v>28</v>
      </c>
      <c r="AC188" s="153"/>
      <c r="AD188" s="111"/>
      <c r="AE188" s="154" t="s">
        <v>16</v>
      </c>
      <c r="AF188" s="155" t="s">
        <v>17</v>
      </c>
      <c r="AG188" s="80" t="s">
        <v>28</v>
      </c>
      <c r="AH188" s="81" t="s">
        <v>28</v>
      </c>
      <c r="AI188" s="156"/>
      <c r="AJ188" s="63" t="s">
        <v>34</v>
      </c>
      <c r="AK188" s="157" t="s">
        <v>34</v>
      </c>
      <c r="AL188" s="63" t="s">
        <v>34</v>
      </c>
      <c r="AM188" s="63" t="s">
        <v>34</v>
      </c>
      <c r="AN188" s="63" t="s">
        <v>34</v>
      </c>
      <c r="AO188" s="111"/>
      <c r="AP188" s="158" t="s">
        <v>70</v>
      </c>
      <c r="AQ188" s="159" t="s">
        <v>69</v>
      </c>
      <c r="AR188" s="160" t="s">
        <v>71</v>
      </c>
      <c r="AS188" s="161" t="s">
        <v>48</v>
      </c>
      <c r="AT188" s="159" t="s">
        <v>47</v>
      </c>
      <c r="AU188" s="160" t="s">
        <v>49</v>
      </c>
      <c r="AV188" s="111"/>
      <c r="AW188" s="162" t="s">
        <v>29</v>
      </c>
      <c r="AX188" s="150" t="s">
        <v>29</v>
      </c>
      <c r="AY188" s="63"/>
      <c r="AZ188" s="63"/>
      <c r="BA188" s="111"/>
      <c r="BB188" s="163">
        <v>1</v>
      </c>
      <c r="BC188" s="164">
        <v>0</v>
      </c>
      <c r="BD188" s="115" t="s">
        <v>41</v>
      </c>
    </row>
    <row r="189" spans="2:56" ht="15.75">
      <c r="B189" s="181">
        <v>41079</v>
      </c>
      <c r="C189" s="212" t="s">
        <v>0</v>
      </c>
      <c r="D189" s="4">
        <v>4.5</v>
      </c>
      <c r="E189" s="4"/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f>SUM(F189:J189)</f>
        <v>0</v>
      </c>
      <c r="L189" s="4"/>
      <c r="M189" s="2">
        <v>0</v>
      </c>
      <c r="N189" s="2">
        <v>2</v>
      </c>
      <c r="O189" s="4"/>
      <c r="P189" s="69">
        <f>D189-(M189+N189)</f>
        <v>2.5</v>
      </c>
      <c r="Q189" s="4"/>
      <c r="R189" s="2" t="s">
        <v>67</v>
      </c>
      <c r="S189" s="213">
        <v>0.129</v>
      </c>
      <c r="T189" s="213">
        <v>0.129</v>
      </c>
      <c r="U189" s="213">
        <f>S189+T189</f>
        <v>0.25800000000000001</v>
      </c>
      <c r="V189" s="2">
        <v>75</v>
      </c>
      <c r="W189" s="50">
        <f>P189*V189</f>
        <v>187.5</v>
      </c>
      <c r="X189" s="4"/>
      <c r="Y189" s="214">
        <v>164</v>
      </c>
      <c r="Z189" s="214">
        <v>164</v>
      </c>
      <c r="AA189" s="215">
        <v>164</v>
      </c>
      <c r="AB189" s="216">
        <v>0</v>
      </c>
      <c r="AC189" s="217">
        <v>164</v>
      </c>
      <c r="AD189" s="34"/>
      <c r="AE189" s="218">
        <v>2</v>
      </c>
      <c r="AF189" s="219">
        <v>2</v>
      </c>
      <c r="AG189" s="216">
        <v>0</v>
      </c>
      <c r="AH189" s="216">
        <v>2</v>
      </c>
      <c r="AI189" s="7"/>
      <c r="AJ189" s="50">
        <f>AC189*U189</f>
        <v>42.311999999999998</v>
      </c>
      <c r="AK189" s="86">
        <v>0.52</v>
      </c>
      <c r="AL189" s="2">
        <v>2.0099999999999998</v>
      </c>
      <c r="AM189" s="2">
        <v>0</v>
      </c>
      <c r="AN189" s="50">
        <f>AK189+AM189</f>
        <v>0.52</v>
      </c>
      <c r="AO189" s="6"/>
      <c r="AP189" s="2">
        <v>0</v>
      </c>
      <c r="AQ189" s="2">
        <v>0</v>
      </c>
      <c r="AR189" s="2">
        <f>100- ((AP189+AQ189)/(AC189*2))*100</f>
        <v>100</v>
      </c>
      <c r="AS189" s="220">
        <f>AU156</f>
        <v>460.06999999999994</v>
      </c>
      <c r="AT189" s="220">
        <f>AJ189+AK189+AL189+AM189</f>
        <v>44.841999999999999</v>
      </c>
      <c r="AU189" s="220">
        <f>AS189-AT189</f>
        <v>415.22799999999995</v>
      </c>
      <c r="AV189" s="7"/>
      <c r="AW189" s="50">
        <f>(AC189/W189)*100</f>
        <v>87.466666666666669</v>
      </c>
      <c r="AX189" s="2" t="s">
        <v>59</v>
      </c>
      <c r="AY189" s="50">
        <f>(AK189/(AJ189+AK189))*100</f>
        <v>1.2140455734030631</v>
      </c>
      <c r="AZ189" s="2">
        <f>(AN189/AJ189)*100</f>
        <v>1.2289657780298735</v>
      </c>
      <c r="BA189" s="4"/>
      <c r="BB189" s="2" t="s">
        <v>62</v>
      </c>
      <c r="BC189" s="2" t="s">
        <v>62</v>
      </c>
      <c r="BD189" s="2" t="s">
        <v>75</v>
      </c>
    </row>
    <row r="190" spans="2:56" ht="16.5" thickBot="1">
      <c r="B190" s="18" t="s">
        <v>90</v>
      </c>
      <c r="C190" s="16"/>
      <c r="D190" s="16"/>
      <c r="E190" s="4"/>
      <c r="F190" s="12"/>
      <c r="G190" s="12"/>
      <c r="H190" s="12"/>
      <c r="I190" s="12"/>
      <c r="J190" s="12"/>
      <c r="K190" s="12"/>
      <c r="L190" s="4"/>
      <c r="M190" s="12"/>
      <c r="N190" s="12"/>
      <c r="O190" s="4"/>
      <c r="P190" s="13"/>
      <c r="Q190" s="4"/>
      <c r="R190" s="12"/>
      <c r="S190" s="195"/>
      <c r="T190" s="195"/>
      <c r="U190" s="195"/>
      <c r="V190" s="12"/>
      <c r="W190" s="12"/>
      <c r="X190" s="4"/>
      <c r="Y190" s="12"/>
      <c r="Z190" s="12"/>
      <c r="AA190" s="26"/>
      <c r="AB190" s="28"/>
      <c r="AC190" s="177"/>
      <c r="AD190" s="33"/>
      <c r="AE190" s="32"/>
      <c r="AF190" s="30"/>
      <c r="AG190" s="28"/>
      <c r="AH190" s="35"/>
      <c r="AI190" s="7"/>
      <c r="AJ190" s="12"/>
      <c r="AK190" s="88"/>
      <c r="AL190" s="12"/>
      <c r="AM190" s="12"/>
      <c r="AN190" s="12"/>
      <c r="AO190" s="6"/>
      <c r="AP190" s="12"/>
      <c r="AQ190" s="12"/>
      <c r="AR190" s="12"/>
      <c r="AS190" s="12"/>
      <c r="AT190" s="12"/>
      <c r="AU190" s="12"/>
      <c r="AV190" s="7"/>
      <c r="AW190" s="12"/>
      <c r="AX190" s="12" t="s">
        <v>10</v>
      </c>
      <c r="AY190" s="12"/>
      <c r="AZ190" s="12"/>
      <c r="BA190" s="4"/>
      <c r="BB190" s="12"/>
      <c r="BC190" s="12"/>
      <c r="BD190" s="14"/>
    </row>
    <row r="191" spans="2:56" ht="15.75" thickBot="1"/>
    <row r="192" spans="2:56" ht="15.75">
      <c r="B192" s="17">
        <v>41079</v>
      </c>
      <c r="C192" s="15" t="s">
        <v>1</v>
      </c>
      <c r="D192" s="19">
        <v>7.5</v>
      </c>
      <c r="E192" s="4"/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f>SUM(F192:J192)</f>
        <v>0</v>
      </c>
      <c r="L192" s="4"/>
      <c r="M192" s="11">
        <v>2.5</v>
      </c>
      <c r="N192" s="11">
        <v>0</v>
      </c>
      <c r="O192" s="4"/>
      <c r="P192" s="21">
        <f>D192-(M192+N192)</f>
        <v>5</v>
      </c>
      <c r="Q192" s="6"/>
      <c r="R192" s="221" t="s">
        <v>67</v>
      </c>
      <c r="S192" s="23">
        <v>0.129</v>
      </c>
      <c r="T192" s="23">
        <v>0.129</v>
      </c>
      <c r="U192" s="23">
        <f>S192+T192</f>
        <v>0.25800000000000001</v>
      </c>
      <c r="V192" s="11">
        <v>75</v>
      </c>
      <c r="W192" s="222">
        <f>P192*V192</f>
        <v>375</v>
      </c>
      <c r="X192" s="7"/>
      <c r="Y192" s="22">
        <v>556</v>
      </c>
      <c r="Z192" s="22">
        <v>556</v>
      </c>
      <c r="AA192" s="25">
        <v>556</v>
      </c>
      <c r="AB192" s="27">
        <v>0</v>
      </c>
      <c r="AC192" s="176">
        <v>556</v>
      </c>
      <c r="AD192" s="34"/>
      <c r="AE192" s="31">
        <v>1</v>
      </c>
      <c r="AF192" s="29">
        <v>1</v>
      </c>
      <c r="AG192" s="27">
        <v>0</v>
      </c>
      <c r="AH192" s="27">
        <v>1</v>
      </c>
      <c r="AI192" s="7"/>
      <c r="AJ192" s="24">
        <f>AC192*U192</f>
        <v>143.44800000000001</v>
      </c>
      <c r="AK192" s="87">
        <v>0.31</v>
      </c>
      <c r="AL192" s="11">
        <v>5.64</v>
      </c>
      <c r="AM192" s="11">
        <v>0</v>
      </c>
      <c r="AN192" s="24">
        <f>AK192+AM192</f>
        <v>0.31</v>
      </c>
      <c r="AO192" s="6"/>
      <c r="AP192" s="11">
        <v>0</v>
      </c>
      <c r="AQ192" s="11">
        <v>0</v>
      </c>
      <c r="AR192" s="11">
        <f>100- ((AP192+AQ192)/(AC192*2))*100</f>
        <v>100</v>
      </c>
      <c r="AS192" s="90">
        <f>AU189</f>
        <v>415.22799999999995</v>
      </c>
      <c r="AT192" s="90">
        <f>AJ192+AK192+AL192+AM192</f>
        <v>149.398</v>
      </c>
      <c r="AU192" s="90">
        <f>AS192-AT192</f>
        <v>265.82999999999993</v>
      </c>
      <c r="AV192" s="7"/>
      <c r="AW192" s="24">
        <f>(AC192/W192)*100</f>
        <v>148.26666666666665</v>
      </c>
      <c r="AX192" s="11" t="s">
        <v>59</v>
      </c>
      <c r="AY192" s="24">
        <f>(AK192/(AJ192+AK192))*100</f>
        <v>0.2156401730686292</v>
      </c>
      <c r="AZ192" s="11">
        <f>(AN192/AJ192)*100</f>
        <v>0.21610618481958618</v>
      </c>
      <c r="BA192" s="4"/>
      <c r="BB192" s="11" t="s">
        <v>75</v>
      </c>
      <c r="BC192" s="11" t="s">
        <v>62</v>
      </c>
      <c r="BD192" s="11" t="s">
        <v>75</v>
      </c>
    </row>
    <row r="193" spans="2:56" ht="16.5" thickBot="1">
      <c r="B193" s="18" t="s">
        <v>89</v>
      </c>
      <c r="C193" s="16"/>
      <c r="D193" s="16"/>
      <c r="E193" s="4"/>
      <c r="F193" s="12"/>
      <c r="G193" s="12"/>
      <c r="H193" s="12"/>
      <c r="I193" s="12"/>
      <c r="J193" s="12"/>
      <c r="K193" s="12"/>
      <c r="L193" s="4"/>
      <c r="M193" s="12"/>
      <c r="N193" s="12"/>
      <c r="O193" s="4"/>
      <c r="P193" s="13"/>
      <c r="Q193" s="6"/>
      <c r="R193" s="32"/>
      <c r="S193" s="195"/>
      <c r="T193" s="195"/>
      <c r="U193" s="195"/>
      <c r="V193" s="12"/>
      <c r="W193" s="14"/>
      <c r="X193" s="7"/>
      <c r="Y193" s="12"/>
      <c r="Z193" s="12"/>
      <c r="AA193" s="26"/>
      <c r="AB193" s="28"/>
      <c r="AC193" s="177"/>
      <c r="AD193" s="33"/>
      <c r="AE193" s="32"/>
      <c r="AF193" s="30"/>
      <c r="AG193" s="28"/>
      <c r="AH193" s="35"/>
      <c r="AI193" s="7"/>
      <c r="AJ193" s="12"/>
      <c r="AK193" s="88"/>
      <c r="AL193" s="12"/>
      <c r="AM193" s="12"/>
      <c r="AN193" s="12"/>
      <c r="AO193" s="6"/>
      <c r="AP193" s="12"/>
      <c r="AQ193" s="12"/>
      <c r="AR193" s="12"/>
      <c r="AS193" s="12"/>
      <c r="AT193" s="12"/>
      <c r="AU193" s="12"/>
      <c r="AV193" s="7"/>
      <c r="AW193" s="12"/>
      <c r="AX193" s="12" t="s">
        <v>10</v>
      </c>
      <c r="AY193" s="12"/>
      <c r="AZ193" s="12"/>
      <c r="BA193" s="4"/>
      <c r="BB193" s="12"/>
      <c r="BC193" s="12"/>
      <c r="BD193" s="14"/>
    </row>
    <row r="194" spans="2:56" ht="15.75" thickBot="1"/>
    <row r="195" spans="2:56" ht="15.75">
      <c r="B195" s="17">
        <v>41079</v>
      </c>
      <c r="C195" s="15" t="s">
        <v>65</v>
      </c>
      <c r="D195" s="19">
        <v>8</v>
      </c>
      <c r="E195" s="4"/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f>SUM(F195:J195)</f>
        <v>0</v>
      </c>
      <c r="L195" s="4"/>
      <c r="M195" s="11">
        <v>0</v>
      </c>
      <c r="N195" s="11">
        <v>0</v>
      </c>
      <c r="O195" s="4"/>
      <c r="P195" s="21">
        <f>D195-(M195+N195)</f>
        <v>8</v>
      </c>
      <c r="Q195" s="6"/>
      <c r="R195" s="221" t="s">
        <v>67</v>
      </c>
      <c r="S195" s="23">
        <v>0.129</v>
      </c>
      <c r="T195" s="23">
        <v>0.129</v>
      </c>
      <c r="U195" s="23">
        <f>S195+T195</f>
        <v>0.25800000000000001</v>
      </c>
      <c r="V195" s="11">
        <v>75</v>
      </c>
      <c r="W195" s="222">
        <f>P195*V195</f>
        <v>600</v>
      </c>
      <c r="X195" s="7"/>
      <c r="Y195" s="22">
        <v>502</v>
      </c>
      <c r="Z195" s="22">
        <v>502</v>
      </c>
      <c r="AA195" s="25">
        <v>502</v>
      </c>
      <c r="AB195" s="27">
        <v>0</v>
      </c>
      <c r="AC195" s="176">
        <v>502</v>
      </c>
      <c r="AD195" s="34"/>
      <c r="AE195" s="31">
        <v>4</v>
      </c>
      <c r="AF195" s="29">
        <v>4</v>
      </c>
      <c r="AG195" s="27">
        <v>0</v>
      </c>
      <c r="AH195" s="27">
        <v>4</v>
      </c>
      <c r="AI195" s="7"/>
      <c r="AJ195" s="24">
        <f>AC195*U195</f>
        <v>129.51599999999999</v>
      </c>
      <c r="AK195" s="87">
        <v>1.32</v>
      </c>
      <c r="AL195" s="11">
        <v>5.25</v>
      </c>
      <c r="AM195" s="11">
        <v>0</v>
      </c>
      <c r="AN195" s="24">
        <f>AK195+AM195</f>
        <v>1.32</v>
      </c>
      <c r="AO195" s="6"/>
      <c r="AP195" s="11">
        <v>0</v>
      </c>
      <c r="AQ195" s="11">
        <v>0</v>
      </c>
      <c r="AR195" s="11">
        <f>100- ((AP195+AQ195)/(AC195*2))*100</f>
        <v>100</v>
      </c>
      <c r="AS195" s="90">
        <f>AU192</f>
        <v>265.82999999999993</v>
      </c>
      <c r="AT195" s="90">
        <f>AJ195+AK195+AL195+AM195</f>
        <v>136.08599999999998</v>
      </c>
      <c r="AU195" s="90">
        <f>AS195-AT195</f>
        <v>129.74399999999994</v>
      </c>
      <c r="AV195" s="7"/>
      <c r="AW195" s="24">
        <f>(AC195/W195)*100</f>
        <v>83.666666666666671</v>
      </c>
      <c r="AX195" s="11" t="s">
        <v>59</v>
      </c>
      <c r="AY195" s="24">
        <f>(AK195/(AJ195+AK195))*100</f>
        <v>1.0088966339539578</v>
      </c>
      <c r="AZ195" s="11">
        <f>(AN195/AJ195)*100</f>
        <v>1.0191790975632355</v>
      </c>
      <c r="BA195" s="4"/>
      <c r="BB195" s="11" t="s">
        <v>84</v>
      </c>
      <c r="BC195" s="11" t="s">
        <v>62</v>
      </c>
      <c r="BD195" s="11" t="s">
        <v>75</v>
      </c>
    </row>
    <row r="196" spans="2:56" ht="16.5" thickBot="1">
      <c r="B196" s="18" t="s">
        <v>91</v>
      </c>
      <c r="C196" s="16"/>
      <c r="D196" s="16"/>
      <c r="E196" s="4"/>
      <c r="F196" s="12"/>
      <c r="G196" s="12"/>
      <c r="H196" s="12"/>
      <c r="I196" s="12"/>
      <c r="J196" s="12"/>
      <c r="K196" s="12"/>
      <c r="L196" s="4"/>
      <c r="M196" s="12"/>
      <c r="N196" s="12"/>
      <c r="O196" s="4"/>
      <c r="P196" s="13"/>
      <c r="Q196" s="6"/>
      <c r="R196" s="32"/>
      <c r="S196" s="12"/>
      <c r="T196" s="12"/>
      <c r="U196" s="12"/>
      <c r="V196" s="12"/>
      <c r="W196" s="14"/>
      <c r="X196" s="7"/>
      <c r="Y196" s="12"/>
      <c r="Z196" s="12"/>
      <c r="AA196" s="26"/>
      <c r="AB196" s="28"/>
      <c r="AC196" s="177"/>
      <c r="AD196" s="33"/>
      <c r="AE196" s="32"/>
      <c r="AF196" s="30"/>
      <c r="AG196" s="28"/>
      <c r="AH196" s="35"/>
      <c r="AI196" s="7"/>
      <c r="AJ196" s="12"/>
      <c r="AK196" s="88"/>
      <c r="AL196" s="12"/>
      <c r="AM196" s="12"/>
      <c r="AN196" s="12"/>
      <c r="AO196" s="6"/>
      <c r="AP196" s="12"/>
      <c r="AQ196" s="12"/>
      <c r="AR196" s="12"/>
      <c r="AS196" s="12"/>
      <c r="AT196" s="12"/>
      <c r="AU196" s="12"/>
      <c r="AV196" s="7"/>
      <c r="AW196" s="12"/>
      <c r="AX196" s="12" t="s">
        <v>10</v>
      </c>
      <c r="AY196" s="12"/>
      <c r="AZ196" s="12"/>
      <c r="BA196" s="4"/>
      <c r="BB196" s="12"/>
      <c r="BC196" s="12"/>
      <c r="BD196" s="14"/>
    </row>
    <row r="197" spans="2:56" ht="15.75" thickBot="1"/>
    <row r="198" spans="2:56" ht="16.5" thickBot="1">
      <c r="B198" s="17">
        <v>41080</v>
      </c>
      <c r="C198" s="15" t="s">
        <v>0</v>
      </c>
      <c r="D198" s="19">
        <v>2.5</v>
      </c>
      <c r="E198" s="19"/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f>SUM(F198:J198)</f>
        <v>0</v>
      </c>
      <c r="L198" s="19"/>
      <c r="M198" s="11">
        <v>0</v>
      </c>
      <c r="N198" s="11">
        <v>0</v>
      </c>
      <c r="O198" s="19"/>
      <c r="P198" s="21">
        <f>D198-(M198+N198)</f>
        <v>2.5</v>
      </c>
      <c r="Q198" s="19"/>
      <c r="R198" s="11" t="s">
        <v>67</v>
      </c>
      <c r="S198" s="23">
        <v>0.129</v>
      </c>
      <c r="T198" s="23">
        <v>0.129</v>
      </c>
      <c r="U198" s="23">
        <f>S198+T198</f>
        <v>0.25800000000000001</v>
      </c>
      <c r="V198" s="11">
        <v>75</v>
      </c>
      <c r="W198" s="24">
        <f>P198*V198</f>
        <v>187.5</v>
      </c>
      <c r="X198" s="19"/>
      <c r="Y198" s="22">
        <v>394</v>
      </c>
      <c r="Z198" s="22">
        <v>394</v>
      </c>
      <c r="AA198" s="25">
        <v>394</v>
      </c>
      <c r="AB198" s="27">
        <v>0</v>
      </c>
      <c r="AC198" s="176">
        <v>394</v>
      </c>
      <c r="AD198" s="165"/>
      <c r="AE198" s="31">
        <v>2</v>
      </c>
      <c r="AF198" s="29">
        <v>2</v>
      </c>
      <c r="AG198" s="27">
        <v>0</v>
      </c>
      <c r="AH198" s="27">
        <v>2</v>
      </c>
      <c r="AI198" s="166"/>
      <c r="AJ198" s="24">
        <f>AC198*U198</f>
        <v>101.652</v>
      </c>
      <c r="AK198" s="87">
        <v>0.42</v>
      </c>
      <c r="AL198" s="11">
        <v>4.12</v>
      </c>
      <c r="AM198" s="11">
        <v>0</v>
      </c>
      <c r="AN198" s="24">
        <f>AK198+AM198</f>
        <v>0.42</v>
      </c>
      <c r="AO198" s="167"/>
      <c r="AP198" s="11">
        <v>0</v>
      </c>
      <c r="AQ198" s="11">
        <v>0</v>
      </c>
      <c r="AR198" s="11">
        <f>100- ((AP198+AQ198)/(AC198*2))*100</f>
        <v>100</v>
      </c>
      <c r="AS198" s="90">
        <f>AU195</f>
        <v>129.74399999999994</v>
      </c>
      <c r="AT198" s="90">
        <f>AJ198+AK198+AL198+AM198</f>
        <v>106.19200000000001</v>
      </c>
      <c r="AU198" s="90">
        <f>AS198-AT198</f>
        <v>23.551999999999936</v>
      </c>
      <c r="AV198" s="166"/>
      <c r="AW198" s="24">
        <f>((AC198+AC199)/(W198+W199))*100</f>
        <v>128.955223880597</v>
      </c>
      <c r="AX198" s="11" t="s">
        <v>59</v>
      </c>
      <c r="AY198" s="24">
        <f>((AK198/(AJ198+AK198))*100)+((AK199/(AJ199+AK199))*100)</f>
        <v>1.8604229606839049</v>
      </c>
      <c r="AZ198" s="11">
        <f>((AN198/AJ198)*100)+((AN199/AJ199)*100)</f>
        <v>1.8834262627391507</v>
      </c>
      <c r="BA198" s="19"/>
      <c r="BB198" s="11" t="s">
        <v>97</v>
      </c>
      <c r="BC198" s="11" t="s">
        <v>62</v>
      </c>
      <c r="BD198" s="168" t="s">
        <v>75</v>
      </c>
    </row>
    <row r="199" spans="2:56" ht="16.5" thickBot="1">
      <c r="B199" s="18" t="s">
        <v>90</v>
      </c>
      <c r="C199" s="16"/>
      <c r="D199" s="16">
        <v>5.5</v>
      </c>
      <c r="E199" s="16"/>
      <c r="F199" s="12"/>
      <c r="G199" s="12"/>
      <c r="H199" s="12"/>
      <c r="I199" s="12"/>
      <c r="J199" s="12"/>
      <c r="K199" s="12"/>
      <c r="L199" s="16"/>
      <c r="M199" s="11">
        <v>0</v>
      </c>
      <c r="N199" s="11">
        <v>1</v>
      </c>
      <c r="O199" s="19"/>
      <c r="P199" s="21">
        <f>D199-(M199+N199)</f>
        <v>4.5</v>
      </c>
      <c r="Q199" s="16"/>
      <c r="R199" s="12" t="s">
        <v>54</v>
      </c>
      <c r="S199" s="23">
        <v>0.11799999999999999</v>
      </c>
      <c r="T199" s="23">
        <v>0.123</v>
      </c>
      <c r="U199" s="23">
        <f>S199+T199</f>
        <v>0.24099999999999999</v>
      </c>
      <c r="V199" s="11">
        <v>70</v>
      </c>
      <c r="W199" s="24">
        <f>P199*V199</f>
        <v>315</v>
      </c>
      <c r="X199" s="16"/>
      <c r="Y199" s="12">
        <v>254</v>
      </c>
      <c r="Z199" s="12">
        <v>254</v>
      </c>
      <c r="AA199" s="26">
        <v>254</v>
      </c>
      <c r="AB199" s="28">
        <v>0</v>
      </c>
      <c r="AC199" s="177">
        <v>254</v>
      </c>
      <c r="AD199" s="109"/>
      <c r="AE199" s="32">
        <v>3</v>
      </c>
      <c r="AF199" s="30">
        <v>3</v>
      </c>
      <c r="AG199" s="28">
        <v>0</v>
      </c>
      <c r="AH199" s="35">
        <v>3</v>
      </c>
      <c r="AI199" s="112"/>
      <c r="AJ199" s="24">
        <f>AC199*U199</f>
        <v>61.213999999999999</v>
      </c>
      <c r="AK199" s="87">
        <v>0.9</v>
      </c>
      <c r="AL199" s="11">
        <v>2.15</v>
      </c>
      <c r="AM199" s="11">
        <v>0</v>
      </c>
      <c r="AN199" s="24">
        <f>AK199+AM199</f>
        <v>0.9</v>
      </c>
      <c r="AO199" s="167"/>
      <c r="AP199" s="12"/>
      <c r="AQ199" s="12"/>
      <c r="AR199" s="12"/>
      <c r="AS199" s="90">
        <f>AU198</f>
        <v>23.551999999999936</v>
      </c>
      <c r="AT199" s="90">
        <f>AJ199+AK199+AL199+AM199</f>
        <v>64.263999999999996</v>
      </c>
      <c r="AU199" s="90">
        <f>AS199-AT199</f>
        <v>-40.71200000000006</v>
      </c>
      <c r="AV199" s="112"/>
      <c r="AW199" s="12"/>
      <c r="AX199" s="12" t="s">
        <v>10</v>
      </c>
      <c r="AY199" s="223"/>
      <c r="AZ199" s="223"/>
      <c r="BA199" s="16"/>
      <c r="BB199" s="12"/>
      <c r="BC199" s="12"/>
      <c r="BD199" s="14"/>
    </row>
    <row r="200" spans="2:56" ht="15.75" thickBot="1"/>
    <row r="201" spans="2:56">
      <c r="B201" s="57" t="s">
        <v>42</v>
      </c>
      <c r="C201" s="58" t="s">
        <v>2</v>
      </c>
      <c r="D201" s="59" t="s">
        <v>2</v>
      </c>
      <c r="E201" s="136"/>
      <c r="F201" s="718" t="s">
        <v>14</v>
      </c>
      <c r="G201" s="719"/>
      <c r="H201" s="719"/>
      <c r="I201" s="719"/>
      <c r="J201" s="719"/>
      <c r="K201" s="720"/>
      <c r="L201" s="19"/>
      <c r="M201" s="721" t="s">
        <v>43</v>
      </c>
      <c r="N201" s="722"/>
      <c r="O201" s="19"/>
      <c r="P201" s="91" t="s">
        <v>12</v>
      </c>
      <c r="Q201" s="136"/>
      <c r="R201" s="91" t="s">
        <v>24</v>
      </c>
      <c r="S201" s="718" t="s">
        <v>44</v>
      </c>
      <c r="T201" s="719"/>
      <c r="U201" s="720"/>
      <c r="V201" s="91" t="s">
        <v>39</v>
      </c>
      <c r="W201" s="137" t="s">
        <v>19</v>
      </c>
      <c r="X201" s="136" t="s">
        <v>10</v>
      </c>
      <c r="Y201" s="723" t="s">
        <v>15</v>
      </c>
      <c r="Z201" s="724"/>
      <c r="AA201" s="724"/>
      <c r="AB201" s="724"/>
      <c r="AC201" s="138" t="s">
        <v>19</v>
      </c>
      <c r="AD201" s="139"/>
      <c r="AE201" s="725" t="s">
        <v>55</v>
      </c>
      <c r="AF201" s="726"/>
      <c r="AG201" s="726"/>
      <c r="AH201" s="140" t="s">
        <v>57</v>
      </c>
      <c r="AI201" s="136"/>
      <c r="AJ201" s="141" t="s">
        <v>51</v>
      </c>
      <c r="AK201" s="142"/>
      <c r="AL201" s="143"/>
      <c r="AM201" s="144"/>
      <c r="AN201" s="91" t="s">
        <v>13</v>
      </c>
      <c r="AO201" s="136"/>
      <c r="AP201" s="743" t="s">
        <v>68</v>
      </c>
      <c r="AQ201" s="744"/>
      <c r="AR201" s="745"/>
      <c r="AS201" s="743" t="s">
        <v>52</v>
      </c>
      <c r="AT201" s="744"/>
      <c r="AU201" s="745"/>
      <c r="AV201" s="136"/>
      <c r="AW201" s="145" t="s">
        <v>32</v>
      </c>
      <c r="AX201" s="137" t="s">
        <v>32</v>
      </c>
      <c r="AY201" s="91" t="s">
        <v>29</v>
      </c>
      <c r="AZ201" s="91" t="s">
        <v>29</v>
      </c>
      <c r="BA201" s="136"/>
      <c r="BB201" s="19" t="s">
        <v>32</v>
      </c>
      <c r="BC201" s="19" t="s">
        <v>10</v>
      </c>
      <c r="BD201" s="146" t="s">
        <v>10</v>
      </c>
    </row>
    <row r="202" spans="2:56" ht="15.75" thickBot="1">
      <c r="B202" s="60" t="s">
        <v>10</v>
      </c>
      <c r="C202" s="49" t="s">
        <v>10</v>
      </c>
      <c r="D202" s="61" t="s">
        <v>12</v>
      </c>
      <c r="E202" s="5"/>
      <c r="F202" s="65" t="s">
        <v>4</v>
      </c>
      <c r="G202" s="65" t="s">
        <v>5</v>
      </c>
      <c r="H202" s="65" t="s">
        <v>6</v>
      </c>
      <c r="I202" s="65" t="s">
        <v>7</v>
      </c>
      <c r="J202" s="65" t="s">
        <v>9</v>
      </c>
      <c r="K202" s="65" t="s">
        <v>13</v>
      </c>
      <c r="L202" s="4"/>
      <c r="M202" s="67" t="s">
        <v>12</v>
      </c>
      <c r="N202" s="68" t="s">
        <v>46</v>
      </c>
      <c r="O202" s="3"/>
      <c r="P202" s="49" t="s">
        <v>3</v>
      </c>
      <c r="Q202" s="5"/>
      <c r="R202" s="49" t="s">
        <v>23</v>
      </c>
      <c r="S202" s="53" t="s">
        <v>16</v>
      </c>
      <c r="T202" s="49" t="s">
        <v>17</v>
      </c>
      <c r="U202" s="49" t="s">
        <v>45</v>
      </c>
      <c r="V202" s="49" t="s">
        <v>63</v>
      </c>
      <c r="W202" s="72" t="s">
        <v>21</v>
      </c>
      <c r="X202" s="5" t="s">
        <v>10</v>
      </c>
      <c r="Y202" s="713" t="s">
        <v>26</v>
      </c>
      <c r="Z202" s="714"/>
      <c r="AA202" s="714"/>
      <c r="AB202" s="715"/>
      <c r="AC202" s="39" t="s">
        <v>13</v>
      </c>
      <c r="AD202" s="8"/>
      <c r="AE202" s="716" t="s">
        <v>56</v>
      </c>
      <c r="AF202" s="717"/>
      <c r="AG202" s="717"/>
      <c r="AH202" s="82" t="s">
        <v>58</v>
      </c>
      <c r="AI202" s="5"/>
      <c r="AJ202" s="48" t="s">
        <v>33</v>
      </c>
      <c r="AK202" s="85" t="s">
        <v>27</v>
      </c>
      <c r="AL202" s="48" t="s">
        <v>35</v>
      </c>
      <c r="AM202" s="48" t="s">
        <v>36</v>
      </c>
      <c r="AN202" s="49" t="s">
        <v>40</v>
      </c>
      <c r="AO202" s="20"/>
      <c r="AP202" s="51"/>
      <c r="AQ202" s="52"/>
      <c r="AR202" s="53"/>
      <c r="AS202" s="51" t="s">
        <v>50</v>
      </c>
      <c r="AT202" s="52" t="s">
        <v>98</v>
      </c>
      <c r="AU202" s="53"/>
      <c r="AV202" s="5"/>
      <c r="AW202" s="76" t="s">
        <v>19</v>
      </c>
      <c r="AX202" s="72" t="s">
        <v>19</v>
      </c>
      <c r="AY202" s="49" t="s">
        <v>37</v>
      </c>
      <c r="AZ202" s="49" t="s">
        <v>38</v>
      </c>
      <c r="BA202" s="5"/>
      <c r="BB202" s="4" t="s">
        <v>19</v>
      </c>
      <c r="BC202" s="4" t="s">
        <v>37</v>
      </c>
      <c r="BD202" s="147" t="s">
        <v>38</v>
      </c>
    </row>
    <row r="203" spans="2:56" ht="15.75" thickBot="1">
      <c r="B203" s="62"/>
      <c r="C203" s="63"/>
      <c r="D203" s="64" t="s">
        <v>10</v>
      </c>
      <c r="E203" s="111"/>
      <c r="F203" s="148"/>
      <c r="G203" s="148"/>
      <c r="H203" s="148"/>
      <c r="I203" s="148" t="s">
        <v>8</v>
      </c>
      <c r="J203" s="148"/>
      <c r="K203" s="148"/>
      <c r="L203" s="16"/>
      <c r="M203" s="104" t="s">
        <v>20</v>
      </c>
      <c r="N203" s="148" t="s">
        <v>11</v>
      </c>
      <c r="O203" s="16"/>
      <c r="P203" s="63" t="s">
        <v>10</v>
      </c>
      <c r="Q203" s="111"/>
      <c r="R203" s="63"/>
      <c r="S203" s="149"/>
      <c r="T203" s="63"/>
      <c r="U203" s="63"/>
      <c r="V203" s="63" t="s">
        <v>18</v>
      </c>
      <c r="W203" s="150" t="s">
        <v>22</v>
      </c>
      <c r="X203" s="111"/>
      <c r="Y203" s="151" t="s">
        <v>16</v>
      </c>
      <c r="Z203" s="151" t="s">
        <v>17</v>
      </c>
      <c r="AA203" s="152" t="s">
        <v>25</v>
      </c>
      <c r="AB203" s="79" t="s">
        <v>28</v>
      </c>
      <c r="AC203" s="153"/>
      <c r="AD203" s="111"/>
      <c r="AE203" s="154" t="s">
        <v>16</v>
      </c>
      <c r="AF203" s="155" t="s">
        <v>17</v>
      </c>
      <c r="AG203" s="80" t="s">
        <v>28</v>
      </c>
      <c r="AH203" s="81" t="s">
        <v>28</v>
      </c>
      <c r="AI203" s="156"/>
      <c r="AJ203" s="63" t="s">
        <v>34</v>
      </c>
      <c r="AK203" s="157" t="s">
        <v>34</v>
      </c>
      <c r="AL203" s="63" t="s">
        <v>34</v>
      </c>
      <c r="AM203" s="63" t="s">
        <v>34</v>
      </c>
      <c r="AN203" s="63" t="s">
        <v>34</v>
      </c>
      <c r="AO203" s="111"/>
      <c r="AP203" s="158" t="s">
        <v>70</v>
      </c>
      <c r="AQ203" s="159" t="s">
        <v>69</v>
      </c>
      <c r="AR203" s="160" t="s">
        <v>71</v>
      </c>
      <c r="AS203" s="161" t="s">
        <v>48</v>
      </c>
      <c r="AT203" s="159" t="s">
        <v>47</v>
      </c>
      <c r="AU203" s="160" t="s">
        <v>49</v>
      </c>
      <c r="AV203" s="111"/>
      <c r="AW203" s="162" t="s">
        <v>29</v>
      </c>
      <c r="AX203" s="150" t="s">
        <v>29</v>
      </c>
      <c r="AY203" s="63"/>
      <c r="AZ203" s="63"/>
      <c r="BA203" s="111"/>
      <c r="BB203" s="163">
        <v>1</v>
      </c>
      <c r="BC203" s="164">
        <v>0</v>
      </c>
      <c r="BD203" s="115" t="s">
        <v>41</v>
      </c>
    </row>
    <row r="204" spans="2:56" ht="16.5" thickBot="1">
      <c r="B204" s="17">
        <v>41080</v>
      </c>
      <c r="C204" s="15" t="s">
        <v>1</v>
      </c>
      <c r="D204" s="19">
        <v>7.5</v>
      </c>
      <c r="E204" s="4"/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f>SUM(F204:J204)</f>
        <v>0</v>
      </c>
      <c r="L204" s="4"/>
      <c r="M204" s="11">
        <v>2.5</v>
      </c>
      <c r="N204" s="11">
        <v>0</v>
      </c>
      <c r="O204" s="4"/>
      <c r="P204" s="21">
        <f>D204-(M204+N204)</f>
        <v>5</v>
      </c>
      <c r="Q204" s="6"/>
      <c r="R204" s="12" t="s">
        <v>54</v>
      </c>
      <c r="S204" s="23">
        <v>0.11799999999999999</v>
      </c>
      <c r="T204" s="23">
        <v>0.123</v>
      </c>
      <c r="U204" s="23">
        <f>S204+T204</f>
        <v>0.24099999999999999</v>
      </c>
      <c r="V204" s="11">
        <v>70</v>
      </c>
      <c r="W204" s="222">
        <f>P204*V204</f>
        <v>350</v>
      </c>
      <c r="X204" s="7"/>
      <c r="Y204" s="22">
        <v>464</v>
      </c>
      <c r="Z204" s="22">
        <v>464</v>
      </c>
      <c r="AA204" s="25">
        <v>464</v>
      </c>
      <c r="AB204" s="27">
        <v>0</v>
      </c>
      <c r="AC204" s="176">
        <v>464</v>
      </c>
      <c r="AD204" s="34"/>
      <c r="AE204" s="31">
        <v>4</v>
      </c>
      <c r="AF204" s="29">
        <v>4</v>
      </c>
      <c r="AG204" s="27">
        <v>0</v>
      </c>
      <c r="AH204" s="27">
        <v>4</v>
      </c>
      <c r="AI204" s="7"/>
      <c r="AJ204" s="24">
        <f>AC204*U204</f>
        <v>111.824</v>
      </c>
      <c r="AK204" s="87">
        <v>0.92</v>
      </c>
      <c r="AL204" s="11">
        <v>5.1100000000000003</v>
      </c>
      <c r="AM204" s="11">
        <v>0</v>
      </c>
      <c r="AN204" s="24">
        <f>AK204+AM204</f>
        <v>0.92</v>
      </c>
      <c r="AO204" s="6"/>
      <c r="AP204" s="11">
        <v>0</v>
      </c>
      <c r="AQ204" s="11">
        <v>0</v>
      </c>
      <c r="AR204" s="11">
        <f>100- ((AP204+AQ204)/(AC204*2))*100</f>
        <v>100</v>
      </c>
      <c r="AS204" s="90">
        <v>650</v>
      </c>
      <c r="AT204" s="90">
        <f>AJ204+AK204+AL204+AM204</f>
        <v>117.854</v>
      </c>
      <c r="AU204" s="90">
        <f>AS204-AT204</f>
        <v>532.14599999999996</v>
      </c>
      <c r="AV204" s="7"/>
      <c r="AW204" s="24">
        <f>(AC204/W204)*100</f>
        <v>132.57142857142856</v>
      </c>
      <c r="AX204" s="11" t="s">
        <v>59</v>
      </c>
      <c r="AY204" s="24">
        <f>(AK204/(AJ204+AK204))*100</f>
        <v>0.81600794720783376</v>
      </c>
      <c r="AZ204" s="11">
        <f>(AN204/AJ204)*100</f>
        <v>0.8227214193733009</v>
      </c>
      <c r="BA204" s="4"/>
      <c r="BB204" s="11" t="s">
        <v>75</v>
      </c>
      <c r="BC204" s="11" t="s">
        <v>62</v>
      </c>
      <c r="BD204" s="11" t="s">
        <v>75</v>
      </c>
    </row>
    <row r="205" spans="2:56" ht="16.5" thickBot="1">
      <c r="B205" s="18" t="s">
        <v>89</v>
      </c>
      <c r="C205" s="16"/>
      <c r="D205" s="16"/>
      <c r="E205" s="4"/>
      <c r="F205" s="12"/>
      <c r="G205" s="12"/>
      <c r="H205" s="12"/>
      <c r="I205" s="12"/>
      <c r="J205" s="12"/>
      <c r="K205" s="12"/>
      <c r="L205" s="4"/>
      <c r="M205" s="12"/>
      <c r="N205" s="12"/>
      <c r="O205" s="4"/>
      <c r="P205" s="13"/>
      <c r="Q205" s="6"/>
      <c r="R205" s="32"/>
      <c r="S205" s="195"/>
      <c r="T205" s="195"/>
      <c r="U205" s="195"/>
      <c r="V205" s="12"/>
      <c r="W205" s="14"/>
      <c r="X205" s="7"/>
      <c r="Y205" s="12"/>
      <c r="Z205" s="12"/>
      <c r="AA205" s="26"/>
      <c r="AB205" s="28"/>
      <c r="AC205" s="177"/>
      <c r="AD205" s="33"/>
      <c r="AE205" s="32"/>
      <c r="AF205" s="30"/>
      <c r="AG205" s="28"/>
      <c r="AH205" s="35"/>
      <c r="AI205" s="7"/>
      <c r="AJ205" s="12"/>
      <c r="AK205" s="88"/>
      <c r="AL205" s="12"/>
      <c r="AM205" s="12"/>
      <c r="AN205" s="12"/>
      <c r="AO205" s="6"/>
      <c r="AP205" s="12"/>
      <c r="AQ205" s="12"/>
      <c r="AR205" s="12"/>
      <c r="AS205" s="12"/>
      <c r="AT205" s="12"/>
      <c r="AU205" s="12"/>
      <c r="AV205" s="7"/>
      <c r="AW205" s="12"/>
      <c r="AX205" s="12" t="s">
        <v>10</v>
      </c>
      <c r="AY205" s="12"/>
      <c r="AZ205" s="12"/>
      <c r="BA205" s="4"/>
      <c r="BB205" s="12"/>
      <c r="BC205" s="12"/>
      <c r="BD205" s="14"/>
    </row>
    <row r="206" spans="2:56" ht="15.75" thickBot="1"/>
    <row r="207" spans="2:56" ht="16.5" thickBot="1">
      <c r="B207" s="17">
        <v>41080</v>
      </c>
      <c r="C207" s="15" t="s">
        <v>65</v>
      </c>
      <c r="D207" s="19">
        <v>8</v>
      </c>
      <c r="E207" s="4"/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f>SUM(F207:J207)</f>
        <v>0</v>
      </c>
      <c r="L207" s="4"/>
      <c r="M207" s="11">
        <v>0</v>
      </c>
      <c r="N207" s="11">
        <v>1</v>
      </c>
      <c r="O207" s="4"/>
      <c r="P207" s="21">
        <f>D207-(M207+N207)</f>
        <v>7</v>
      </c>
      <c r="Q207" s="6"/>
      <c r="R207" s="12" t="s">
        <v>54</v>
      </c>
      <c r="S207" s="23">
        <v>0.11799999999999999</v>
      </c>
      <c r="T207" s="23">
        <v>0.123</v>
      </c>
      <c r="U207" s="23">
        <f>S207+T207</f>
        <v>0.24099999999999999</v>
      </c>
      <c r="V207" s="11">
        <v>70</v>
      </c>
      <c r="W207" s="222">
        <f>P207*V207</f>
        <v>490</v>
      </c>
      <c r="X207" s="7"/>
      <c r="Y207" s="22">
        <v>496</v>
      </c>
      <c r="Z207" s="22">
        <v>496</v>
      </c>
      <c r="AA207" s="25">
        <v>496</v>
      </c>
      <c r="AB207" s="27">
        <v>0</v>
      </c>
      <c r="AC207" s="176">
        <v>496</v>
      </c>
      <c r="AD207" s="34"/>
      <c r="AE207" s="31">
        <v>3</v>
      </c>
      <c r="AF207" s="29">
        <v>3</v>
      </c>
      <c r="AG207" s="27">
        <v>0</v>
      </c>
      <c r="AH207" s="27">
        <v>3</v>
      </c>
      <c r="AI207" s="7"/>
      <c r="AJ207" s="24">
        <f>AC207*U207</f>
        <v>119.536</v>
      </c>
      <c r="AK207" s="87">
        <v>1.1000000000000001</v>
      </c>
      <c r="AL207" s="11">
        <v>4.8</v>
      </c>
      <c r="AM207" s="11">
        <v>0</v>
      </c>
      <c r="AN207" s="24">
        <f>AK207+AM207</f>
        <v>1.1000000000000001</v>
      </c>
      <c r="AO207" s="6"/>
      <c r="AP207" s="11">
        <v>0</v>
      </c>
      <c r="AQ207" s="11">
        <v>0</v>
      </c>
      <c r="AR207" s="11">
        <f>100- ((AP207+AQ207)/(AC207*2))*100</f>
        <v>100</v>
      </c>
      <c r="AS207" s="90">
        <f>AU204</f>
        <v>532.14599999999996</v>
      </c>
      <c r="AT207" s="90">
        <f>AJ207+AK207+AL207+AM207</f>
        <v>125.43599999999999</v>
      </c>
      <c r="AU207" s="90">
        <f>AS207-AT207</f>
        <v>406.71</v>
      </c>
      <c r="AV207" s="7"/>
      <c r="AW207" s="24">
        <f>(AC207/W207)*100</f>
        <v>101.22448979591836</v>
      </c>
      <c r="AX207" s="11" t="s">
        <v>59</v>
      </c>
      <c r="AY207" s="24">
        <f>(AK207/(AJ207+AK207))*100</f>
        <v>0.91183394674889762</v>
      </c>
      <c r="AZ207" s="11">
        <f>(AN207/AJ207)*100</f>
        <v>0.92022486949538218</v>
      </c>
      <c r="BA207" s="4"/>
      <c r="BB207" s="11" t="s">
        <v>84</v>
      </c>
      <c r="BC207" s="11" t="s">
        <v>62</v>
      </c>
      <c r="BD207" s="11" t="s">
        <v>75</v>
      </c>
    </row>
    <row r="208" spans="2:56" ht="16.5" thickBot="1">
      <c r="B208" s="18" t="s">
        <v>91</v>
      </c>
      <c r="C208" s="16"/>
      <c r="D208" s="16"/>
      <c r="E208" s="4"/>
      <c r="F208" s="12"/>
      <c r="G208" s="12"/>
      <c r="H208" s="12"/>
      <c r="I208" s="12"/>
      <c r="J208" s="12"/>
      <c r="K208" s="12"/>
      <c r="L208" s="4"/>
      <c r="M208" s="12"/>
      <c r="N208" s="12"/>
      <c r="O208" s="4"/>
      <c r="P208" s="13"/>
      <c r="Q208" s="6"/>
      <c r="R208" s="32"/>
      <c r="S208" s="12"/>
      <c r="T208" s="12"/>
      <c r="U208" s="12"/>
      <c r="V208" s="12"/>
      <c r="W208" s="14"/>
      <c r="X208" s="7"/>
      <c r="Y208" s="12"/>
      <c r="Z208" s="12"/>
      <c r="AA208" s="26"/>
      <c r="AB208" s="28"/>
      <c r="AC208" s="177"/>
      <c r="AD208" s="33"/>
      <c r="AE208" s="32"/>
      <c r="AF208" s="30"/>
      <c r="AG208" s="28"/>
      <c r="AH208" s="35"/>
      <c r="AI208" s="7"/>
      <c r="AJ208" s="12"/>
      <c r="AK208" s="88"/>
      <c r="AL208" s="12"/>
      <c r="AM208" s="12"/>
      <c r="AN208" s="12"/>
      <c r="AO208" s="6"/>
      <c r="AP208" s="12"/>
      <c r="AQ208" s="12"/>
      <c r="AR208" s="12"/>
      <c r="AS208" s="12"/>
      <c r="AT208" s="12"/>
      <c r="AU208" s="12"/>
      <c r="AV208" s="7"/>
      <c r="AW208" s="12"/>
      <c r="AX208" s="12" t="s">
        <v>10</v>
      </c>
      <c r="AY208" s="12"/>
      <c r="AZ208" s="12"/>
      <c r="BA208" s="4"/>
      <c r="BB208" s="12"/>
      <c r="BC208" s="12"/>
      <c r="BD208" s="14"/>
    </row>
    <row r="209" spans="2:56" ht="15.75" thickBot="1"/>
    <row r="210" spans="2:56">
      <c r="B210" s="57" t="s">
        <v>42</v>
      </c>
      <c r="C210" s="58" t="s">
        <v>2</v>
      </c>
      <c r="D210" s="59" t="s">
        <v>2</v>
      </c>
      <c r="E210" s="136"/>
      <c r="F210" s="718" t="s">
        <v>14</v>
      </c>
      <c r="G210" s="719"/>
      <c r="H210" s="719"/>
      <c r="I210" s="719"/>
      <c r="J210" s="719"/>
      <c r="K210" s="720"/>
      <c r="L210" s="19"/>
      <c r="M210" s="721" t="s">
        <v>43</v>
      </c>
      <c r="N210" s="722"/>
      <c r="O210" s="19"/>
      <c r="P210" s="91" t="s">
        <v>12</v>
      </c>
      <c r="Q210" s="136"/>
      <c r="R210" s="91" t="s">
        <v>24</v>
      </c>
      <c r="S210" s="718" t="s">
        <v>44</v>
      </c>
      <c r="T210" s="719"/>
      <c r="U210" s="720"/>
      <c r="V210" s="91" t="s">
        <v>39</v>
      </c>
      <c r="W210" s="137" t="s">
        <v>19</v>
      </c>
      <c r="X210" s="136" t="s">
        <v>10</v>
      </c>
      <c r="Y210" s="723" t="s">
        <v>15</v>
      </c>
      <c r="Z210" s="724"/>
      <c r="AA210" s="724"/>
      <c r="AB210" s="724"/>
      <c r="AC210" s="138" t="s">
        <v>19</v>
      </c>
      <c r="AD210" s="139"/>
      <c r="AE210" s="725" t="s">
        <v>55</v>
      </c>
      <c r="AF210" s="726"/>
      <c r="AG210" s="726"/>
      <c r="AH210" s="140" t="s">
        <v>57</v>
      </c>
      <c r="AI210" s="136"/>
      <c r="AJ210" s="141" t="s">
        <v>51</v>
      </c>
      <c r="AK210" s="142"/>
      <c r="AL210" s="143"/>
      <c r="AM210" s="144"/>
      <c r="AN210" s="91" t="s">
        <v>13</v>
      </c>
      <c r="AO210" s="136"/>
      <c r="AP210" s="743" t="s">
        <v>68</v>
      </c>
      <c r="AQ210" s="744"/>
      <c r="AR210" s="745"/>
      <c r="AS210" s="743" t="s">
        <v>52</v>
      </c>
      <c r="AT210" s="744"/>
      <c r="AU210" s="745"/>
      <c r="AV210" s="136"/>
      <c r="AW210" s="145" t="s">
        <v>32</v>
      </c>
      <c r="AX210" s="137" t="s">
        <v>32</v>
      </c>
      <c r="AY210" s="91" t="s">
        <v>29</v>
      </c>
      <c r="AZ210" s="91" t="s">
        <v>29</v>
      </c>
      <c r="BA210" s="136"/>
      <c r="BB210" s="19" t="s">
        <v>32</v>
      </c>
      <c r="BC210" s="19" t="s">
        <v>10</v>
      </c>
      <c r="BD210" s="146" t="s">
        <v>10</v>
      </c>
    </row>
    <row r="211" spans="2:56" ht="15.75" thickBot="1">
      <c r="B211" s="60" t="s">
        <v>10</v>
      </c>
      <c r="C211" s="49" t="s">
        <v>10</v>
      </c>
      <c r="D211" s="61" t="s">
        <v>12</v>
      </c>
      <c r="E211" s="5"/>
      <c r="F211" s="65" t="s">
        <v>4</v>
      </c>
      <c r="G211" s="65" t="s">
        <v>5</v>
      </c>
      <c r="H211" s="65" t="s">
        <v>6</v>
      </c>
      <c r="I211" s="65" t="s">
        <v>7</v>
      </c>
      <c r="J211" s="65" t="s">
        <v>9</v>
      </c>
      <c r="K211" s="65" t="s">
        <v>13</v>
      </c>
      <c r="L211" s="4"/>
      <c r="M211" s="67" t="s">
        <v>12</v>
      </c>
      <c r="N211" s="68" t="s">
        <v>46</v>
      </c>
      <c r="O211" s="3"/>
      <c r="P211" s="49" t="s">
        <v>3</v>
      </c>
      <c r="Q211" s="5"/>
      <c r="R211" s="49" t="s">
        <v>23</v>
      </c>
      <c r="S211" s="53" t="s">
        <v>16</v>
      </c>
      <c r="T211" s="49" t="s">
        <v>17</v>
      </c>
      <c r="U211" s="49" t="s">
        <v>45</v>
      </c>
      <c r="V211" s="49" t="s">
        <v>63</v>
      </c>
      <c r="W211" s="72" t="s">
        <v>21</v>
      </c>
      <c r="X211" s="5" t="s">
        <v>10</v>
      </c>
      <c r="Y211" s="713" t="s">
        <v>26</v>
      </c>
      <c r="Z211" s="714"/>
      <c r="AA211" s="714"/>
      <c r="AB211" s="715"/>
      <c r="AC211" s="39" t="s">
        <v>13</v>
      </c>
      <c r="AD211" s="8"/>
      <c r="AE211" s="716" t="s">
        <v>56</v>
      </c>
      <c r="AF211" s="717"/>
      <c r="AG211" s="717"/>
      <c r="AH211" s="82" t="s">
        <v>58</v>
      </c>
      <c r="AI211" s="5"/>
      <c r="AJ211" s="48" t="s">
        <v>33</v>
      </c>
      <c r="AK211" s="85" t="s">
        <v>27</v>
      </c>
      <c r="AL211" s="48" t="s">
        <v>35</v>
      </c>
      <c r="AM211" s="48" t="s">
        <v>36</v>
      </c>
      <c r="AN211" s="49" t="s">
        <v>40</v>
      </c>
      <c r="AO211" s="20"/>
      <c r="AP211" s="51"/>
      <c r="AQ211" s="52"/>
      <c r="AR211" s="53"/>
      <c r="AS211" s="51" t="s">
        <v>50</v>
      </c>
      <c r="AT211" s="52"/>
      <c r="AU211" s="53"/>
      <c r="AV211" s="5"/>
      <c r="AW211" s="76" t="s">
        <v>19</v>
      </c>
      <c r="AX211" s="72" t="s">
        <v>19</v>
      </c>
      <c r="AY211" s="49" t="s">
        <v>37</v>
      </c>
      <c r="AZ211" s="49" t="s">
        <v>38</v>
      </c>
      <c r="BA211" s="5"/>
      <c r="BB211" s="4" t="s">
        <v>19</v>
      </c>
      <c r="BC211" s="4" t="s">
        <v>37</v>
      </c>
      <c r="BD211" s="147" t="s">
        <v>38</v>
      </c>
    </row>
    <row r="212" spans="2:56" ht="15.75" thickBot="1">
      <c r="B212" s="62"/>
      <c r="C212" s="63"/>
      <c r="D212" s="64" t="s">
        <v>10</v>
      </c>
      <c r="E212" s="111"/>
      <c r="F212" s="148"/>
      <c r="G212" s="148"/>
      <c r="H212" s="148"/>
      <c r="I212" s="148" t="s">
        <v>8</v>
      </c>
      <c r="J212" s="148"/>
      <c r="K212" s="148"/>
      <c r="L212" s="16"/>
      <c r="M212" s="104" t="s">
        <v>20</v>
      </c>
      <c r="N212" s="148" t="s">
        <v>11</v>
      </c>
      <c r="O212" s="16"/>
      <c r="P212" s="63" t="s">
        <v>10</v>
      </c>
      <c r="Q212" s="111"/>
      <c r="R212" s="63"/>
      <c r="S212" s="149"/>
      <c r="T212" s="63"/>
      <c r="U212" s="63"/>
      <c r="V212" s="63" t="s">
        <v>18</v>
      </c>
      <c r="W212" s="150" t="s">
        <v>22</v>
      </c>
      <c r="X212" s="111"/>
      <c r="Y212" s="151" t="s">
        <v>16</v>
      </c>
      <c r="Z212" s="151" t="s">
        <v>17</v>
      </c>
      <c r="AA212" s="152" t="s">
        <v>25</v>
      </c>
      <c r="AB212" s="79" t="s">
        <v>28</v>
      </c>
      <c r="AC212" s="153"/>
      <c r="AD212" s="111"/>
      <c r="AE212" s="154" t="s">
        <v>16</v>
      </c>
      <c r="AF212" s="155" t="s">
        <v>17</v>
      </c>
      <c r="AG212" s="80" t="s">
        <v>28</v>
      </c>
      <c r="AH212" s="81" t="s">
        <v>28</v>
      </c>
      <c r="AI212" s="156"/>
      <c r="AJ212" s="63" t="s">
        <v>34</v>
      </c>
      <c r="AK212" s="157" t="s">
        <v>34</v>
      </c>
      <c r="AL212" s="63" t="s">
        <v>34</v>
      </c>
      <c r="AM212" s="63" t="s">
        <v>34</v>
      </c>
      <c r="AN212" s="63" t="s">
        <v>34</v>
      </c>
      <c r="AO212" s="111"/>
      <c r="AP212" s="158" t="s">
        <v>70</v>
      </c>
      <c r="AQ212" s="159" t="s">
        <v>69</v>
      </c>
      <c r="AR212" s="160" t="s">
        <v>71</v>
      </c>
      <c r="AS212" s="161" t="s">
        <v>48</v>
      </c>
      <c r="AT212" s="159" t="s">
        <v>47</v>
      </c>
      <c r="AU212" s="160" t="s">
        <v>49</v>
      </c>
      <c r="AV212" s="111"/>
      <c r="AW212" s="162" t="s">
        <v>29</v>
      </c>
      <c r="AX212" s="150" t="s">
        <v>29</v>
      </c>
      <c r="AY212" s="63"/>
      <c r="AZ212" s="63"/>
      <c r="BA212" s="111"/>
      <c r="BB212" s="163">
        <v>1</v>
      </c>
      <c r="BC212" s="164">
        <v>0</v>
      </c>
      <c r="BD212" s="115" t="s">
        <v>41</v>
      </c>
    </row>
    <row r="213" spans="2:56" ht="16.5" thickBot="1">
      <c r="B213" s="17">
        <v>41081</v>
      </c>
      <c r="C213" s="15" t="s">
        <v>0</v>
      </c>
      <c r="D213" s="19">
        <v>8</v>
      </c>
      <c r="E213" s="4"/>
      <c r="F213" s="11">
        <v>0.83</v>
      </c>
      <c r="G213" s="11">
        <v>0</v>
      </c>
      <c r="H213" s="11">
        <v>0</v>
      </c>
      <c r="I213" s="11">
        <v>0</v>
      </c>
      <c r="J213" s="11">
        <v>0</v>
      </c>
      <c r="K213" s="11">
        <f>SUM(F213:J213)</f>
        <v>0.83</v>
      </c>
      <c r="L213" s="4"/>
      <c r="M213" s="11">
        <v>0</v>
      </c>
      <c r="N213" s="11">
        <v>0</v>
      </c>
      <c r="O213" s="4"/>
      <c r="P213" s="21">
        <f>D213-(M213+N213)</f>
        <v>8</v>
      </c>
      <c r="Q213" s="4"/>
      <c r="R213" s="11" t="s">
        <v>73</v>
      </c>
      <c r="S213" s="23">
        <v>0</v>
      </c>
      <c r="T213" s="23">
        <v>0</v>
      </c>
      <c r="U213" s="23">
        <v>1.49</v>
      </c>
      <c r="V213" s="11">
        <v>25</v>
      </c>
      <c r="W213" s="24">
        <f>P213*V213</f>
        <v>200</v>
      </c>
      <c r="X213" s="4"/>
      <c r="Y213" s="22">
        <v>0</v>
      </c>
      <c r="Z213" s="22">
        <v>0</v>
      </c>
      <c r="AA213" s="25">
        <v>0</v>
      </c>
      <c r="AB213" s="27">
        <v>173</v>
      </c>
      <c r="AC213" s="176">
        <v>173</v>
      </c>
      <c r="AD213" s="34"/>
      <c r="AE213" s="31">
        <v>0</v>
      </c>
      <c r="AF213" s="29">
        <v>0</v>
      </c>
      <c r="AG213" s="27">
        <v>2</v>
      </c>
      <c r="AH213" s="27">
        <v>2</v>
      </c>
      <c r="AI213" s="7"/>
      <c r="AJ213" s="24">
        <f>AC213*U213</f>
        <v>257.77</v>
      </c>
      <c r="AK213" s="87">
        <v>2.91</v>
      </c>
      <c r="AL213" s="11">
        <v>3.15</v>
      </c>
      <c r="AM213" s="11">
        <v>0</v>
      </c>
      <c r="AN213" s="24">
        <f>AK213+AM213</f>
        <v>2.91</v>
      </c>
      <c r="AO213" s="6"/>
      <c r="AP213" s="11">
        <v>0</v>
      </c>
      <c r="AQ213" s="11">
        <v>0</v>
      </c>
      <c r="AR213" s="11">
        <f>100- ((AP213+AQ213)/(AC213*2))*100</f>
        <v>100</v>
      </c>
      <c r="AS213" s="90">
        <v>1191</v>
      </c>
      <c r="AT213" s="90">
        <f>AJ213+AK213+AL213+AM213</f>
        <v>263.83</v>
      </c>
      <c r="AU213" s="90">
        <f>AS213-AT213</f>
        <v>927.17000000000007</v>
      </c>
      <c r="AV213" s="7"/>
      <c r="AW213" s="24">
        <f>((AC213+AC214)/(W213+W214))*100</f>
        <v>86.5</v>
      </c>
      <c r="AX213" s="11" t="s">
        <v>59</v>
      </c>
      <c r="AY213" s="24">
        <f>(AK213/(AJ213+AK213))*100</f>
        <v>1.1163111861285868</v>
      </c>
      <c r="AZ213" s="11">
        <f>(AN213/AJ213)*100</f>
        <v>1.1289133723862359</v>
      </c>
      <c r="BA213" s="4"/>
      <c r="BB213" s="11" t="s">
        <v>62</v>
      </c>
      <c r="BC213" s="11" t="s">
        <v>62</v>
      </c>
      <c r="BD213" s="11" t="s">
        <v>75</v>
      </c>
    </row>
    <row r="214" spans="2:56" ht="16.5" thickBot="1">
      <c r="B214" s="18" t="s">
        <v>90</v>
      </c>
      <c r="C214" s="16"/>
      <c r="D214" s="16"/>
      <c r="E214" s="4"/>
      <c r="F214" s="12"/>
      <c r="G214" s="12"/>
      <c r="H214" s="12"/>
      <c r="I214" s="12"/>
      <c r="J214" s="12"/>
      <c r="K214" s="12"/>
      <c r="L214" s="4"/>
      <c r="M214" s="12"/>
      <c r="N214" s="12"/>
      <c r="O214" s="4"/>
      <c r="P214" s="13"/>
      <c r="Q214" s="4"/>
      <c r="R214" s="12"/>
      <c r="S214" s="195"/>
      <c r="T214" s="195"/>
      <c r="U214" s="195"/>
      <c r="V214" s="12"/>
      <c r="W214" s="24"/>
      <c r="X214" s="4"/>
      <c r="Y214" s="12"/>
      <c r="Z214" s="12"/>
      <c r="AA214" s="26"/>
      <c r="AB214" s="28"/>
      <c r="AC214" s="177"/>
      <c r="AD214" s="33"/>
      <c r="AE214" s="32"/>
      <c r="AF214" s="30"/>
      <c r="AG214" s="28"/>
      <c r="AH214" s="35"/>
      <c r="AI214" s="7"/>
      <c r="AJ214" s="24"/>
      <c r="AK214" s="88"/>
      <c r="AL214" s="12"/>
      <c r="AM214" s="12"/>
      <c r="AN214" s="24"/>
      <c r="AO214" s="6"/>
      <c r="AP214" s="12"/>
      <c r="AQ214" s="12"/>
      <c r="AR214" s="12"/>
      <c r="AS214" s="90"/>
      <c r="AT214" s="90"/>
      <c r="AU214" s="90"/>
      <c r="AV214" s="7"/>
      <c r="AW214" s="12"/>
      <c r="AX214" s="12" t="s">
        <v>10</v>
      </c>
      <c r="AY214" s="12"/>
      <c r="AZ214" s="12"/>
      <c r="BA214" s="4"/>
      <c r="BB214" s="12"/>
      <c r="BC214" s="12"/>
      <c r="BD214" s="14"/>
    </row>
    <row r="215" spans="2:56" ht="14.25" customHeight="1" thickBot="1">
      <c r="S215" s="196"/>
      <c r="T215" s="196"/>
      <c r="U215" s="196"/>
    </row>
    <row r="216" spans="2:56" ht="15.75">
      <c r="B216" s="17">
        <v>41081</v>
      </c>
      <c r="C216" s="15" t="s">
        <v>1</v>
      </c>
      <c r="D216" s="19">
        <v>7.5</v>
      </c>
      <c r="E216" s="4"/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f>SUM(F216:J216)</f>
        <v>0</v>
      </c>
      <c r="L216" s="4"/>
      <c r="M216" s="11">
        <v>2.5</v>
      </c>
      <c r="N216" s="11">
        <v>0</v>
      </c>
      <c r="O216" s="4"/>
      <c r="P216" s="21">
        <f>D216-(M216+N216)</f>
        <v>5</v>
      </c>
      <c r="Q216" s="4"/>
      <c r="R216" s="11" t="s">
        <v>73</v>
      </c>
      <c r="S216" s="23">
        <v>0</v>
      </c>
      <c r="T216" s="23">
        <v>0</v>
      </c>
      <c r="U216" s="23">
        <v>1.49</v>
      </c>
      <c r="V216" s="11">
        <v>25</v>
      </c>
      <c r="W216" s="24">
        <f>P216*V216</f>
        <v>125</v>
      </c>
      <c r="X216" s="4"/>
      <c r="Y216" s="22">
        <v>0</v>
      </c>
      <c r="Z216" s="22">
        <v>0</v>
      </c>
      <c r="AA216" s="25">
        <v>0</v>
      </c>
      <c r="AB216" s="27">
        <v>170</v>
      </c>
      <c r="AC216" s="176">
        <v>170</v>
      </c>
      <c r="AD216" s="34"/>
      <c r="AE216" s="31">
        <v>0</v>
      </c>
      <c r="AF216" s="29">
        <v>0</v>
      </c>
      <c r="AG216" s="27">
        <v>0</v>
      </c>
      <c r="AH216" s="27">
        <v>0</v>
      </c>
      <c r="AI216" s="7"/>
      <c r="AJ216" s="24">
        <f>AC216*U216</f>
        <v>253.3</v>
      </c>
      <c r="AK216" s="87">
        <v>0</v>
      </c>
      <c r="AL216" s="11">
        <v>3.14</v>
      </c>
      <c r="AM216" s="11">
        <v>0</v>
      </c>
      <c r="AN216" s="24">
        <f>AK216+AM216</f>
        <v>0</v>
      </c>
      <c r="AO216" s="6"/>
      <c r="AP216" s="11">
        <v>0</v>
      </c>
      <c r="AQ216" s="11">
        <v>0</v>
      </c>
      <c r="AR216" s="11">
        <f>100- ((AP216+AQ216)/(AC216*2))*100</f>
        <v>100</v>
      </c>
      <c r="AS216" s="90">
        <f>AU213</f>
        <v>927.17000000000007</v>
      </c>
      <c r="AT216" s="90">
        <f>AJ216+AK216+AL216+AM216</f>
        <v>256.44</v>
      </c>
      <c r="AU216" s="90">
        <f>AS216-AT216</f>
        <v>670.73</v>
      </c>
      <c r="AV216" s="7"/>
      <c r="AW216" s="24">
        <f>(AC216/W216)*100</f>
        <v>136</v>
      </c>
      <c r="AX216" s="11" t="s">
        <v>59</v>
      </c>
      <c r="AY216" s="24">
        <f>(AK216/(AJ216+AK216))*100</f>
        <v>0</v>
      </c>
      <c r="AZ216" s="11">
        <f>(AN216/AJ216)*100</f>
        <v>0</v>
      </c>
      <c r="BA216" s="4"/>
      <c r="BB216" s="11" t="s">
        <v>75</v>
      </c>
      <c r="BC216" s="11" t="s">
        <v>75</v>
      </c>
      <c r="BD216" s="11" t="s">
        <v>75</v>
      </c>
    </row>
    <row r="217" spans="2:56" ht="16.5" thickBot="1">
      <c r="B217" s="18" t="s">
        <v>92</v>
      </c>
      <c r="C217" s="16"/>
      <c r="D217" s="16"/>
      <c r="E217" s="4"/>
      <c r="F217" s="12"/>
      <c r="G217" s="12"/>
      <c r="H217" s="12"/>
      <c r="I217" s="12"/>
      <c r="J217" s="12"/>
      <c r="K217" s="12"/>
      <c r="L217" s="4"/>
      <c r="M217" s="12"/>
      <c r="N217" s="12"/>
      <c r="O217" s="4"/>
      <c r="P217" s="13"/>
      <c r="Q217" s="4"/>
      <c r="R217" s="12"/>
      <c r="S217" s="195"/>
      <c r="T217" s="195"/>
      <c r="U217" s="195"/>
      <c r="V217" s="12"/>
      <c r="W217" s="12"/>
      <c r="X217" s="4"/>
      <c r="Y217" s="12"/>
      <c r="Z217" s="12"/>
      <c r="AA217" s="26"/>
      <c r="AB217" s="28"/>
      <c r="AC217" s="177"/>
      <c r="AD217" s="33"/>
      <c r="AE217" s="32"/>
      <c r="AF217" s="30"/>
      <c r="AG217" s="28"/>
      <c r="AH217" s="35"/>
      <c r="AI217" s="7"/>
      <c r="AJ217" s="12"/>
      <c r="AK217" s="88"/>
      <c r="AL217" s="12"/>
      <c r="AM217" s="12"/>
      <c r="AN217" s="12"/>
      <c r="AO217" s="6"/>
      <c r="AP217" s="12"/>
      <c r="AQ217" s="12"/>
      <c r="AR217" s="12"/>
      <c r="AS217" s="12"/>
      <c r="AT217" s="12"/>
      <c r="AU217" s="12"/>
      <c r="AV217" s="7"/>
      <c r="AW217" s="12"/>
      <c r="AX217" s="12" t="s">
        <v>10</v>
      </c>
      <c r="AY217" s="12"/>
      <c r="AZ217" s="12"/>
      <c r="BA217" s="4"/>
      <c r="BB217" s="12"/>
      <c r="BC217" s="12"/>
      <c r="BD217" s="14"/>
    </row>
    <row r="218" spans="2:56" ht="15.75" thickBot="1"/>
    <row r="219" spans="2:56" ht="15.75">
      <c r="B219" s="17">
        <v>41081</v>
      </c>
      <c r="C219" s="15" t="s">
        <v>65</v>
      </c>
      <c r="D219" s="19">
        <v>8.5</v>
      </c>
      <c r="E219" s="4"/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f>SUM(F219:J219)</f>
        <v>0</v>
      </c>
      <c r="L219" s="4"/>
      <c r="M219" s="11">
        <v>0</v>
      </c>
      <c r="N219" s="11">
        <v>0</v>
      </c>
      <c r="O219" s="4"/>
      <c r="P219" s="21">
        <f>D219-(M219+N219)</f>
        <v>8.5</v>
      </c>
      <c r="Q219" s="4"/>
      <c r="R219" s="11" t="s">
        <v>73</v>
      </c>
      <c r="S219" s="23">
        <v>0</v>
      </c>
      <c r="T219" s="23">
        <v>0</v>
      </c>
      <c r="U219" s="23">
        <v>1.49</v>
      </c>
      <c r="V219" s="11">
        <v>25</v>
      </c>
      <c r="W219" s="24">
        <f>P219*V219</f>
        <v>212.5</v>
      </c>
      <c r="X219" s="4"/>
      <c r="Y219" s="22">
        <v>0</v>
      </c>
      <c r="Z219" s="22">
        <v>0</v>
      </c>
      <c r="AA219" s="25">
        <v>0</v>
      </c>
      <c r="AB219" s="27">
        <v>124</v>
      </c>
      <c r="AC219" s="176">
        <v>124</v>
      </c>
      <c r="AD219" s="34"/>
      <c r="AE219" s="31">
        <v>0</v>
      </c>
      <c r="AF219" s="29">
        <v>0</v>
      </c>
      <c r="AG219" s="27">
        <v>1</v>
      </c>
      <c r="AH219" s="27">
        <v>1</v>
      </c>
      <c r="AI219" s="7"/>
      <c r="AJ219" s="24">
        <f>AC219*U219</f>
        <v>184.76</v>
      </c>
      <c r="AK219" s="87">
        <v>1.44</v>
      </c>
      <c r="AL219" s="11">
        <v>2.3199999999999998</v>
      </c>
      <c r="AM219" s="11">
        <v>0</v>
      </c>
      <c r="AN219" s="24">
        <f>AK219+AM219</f>
        <v>1.44</v>
      </c>
      <c r="AO219" s="6"/>
      <c r="AP219" s="11">
        <v>0</v>
      </c>
      <c r="AQ219" s="11">
        <v>0</v>
      </c>
      <c r="AR219" s="11">
        <f>100- ((AP219+AQ219)/(AC219*2))*100</f>
        <v>100</v>
      </c>
      <c r="AS219" s="90">
        <f>AU216</f>
        <v>670.73</v>
      </c>
      <c r="AT219" s="90">
        <f>AJ219+AK219+AL219+AM219</f>
        <v>188.51999999999998</v>
      </c>
      <c r="AU219" s="90">
        <f>AS219-AT219</f>
        <v>482.21000000000004</v>
      </c>
      <c r="AV219" s="7"/>
      <c r="AW219" s="24">
        <f>(AC219/W219)*100</f>
        <v>58.352941176470587</v>
      </c>
      <c r="AX219" s="11" t="s">
        <v>59</v>
      </c>
      <c r="AY219" s="24">
        <f>(AK219/(AJ219+AK219))*100</f>
        <v>0.77336197636949522</v>
      </c>
      <c r="AZ219" s="11">
        <f>(AN219/AJ219)*100</f>
        <v>0.77938947824204374</v>
      </c>
      <c r="BA219" s="4"/>
      <c r="BB219" s="11" t="s">
        <v>84</v>
      </c>
      <c r="BC219" s="11" t="s">
        <v>62</v>
      </c>
      <c r="BD219" s="11" t="s">
        <v>75</v>
      </c>
    </row>
    <row r="220" spans="2:56" ht="16.5" thickBot="1">
      <c r="B220" s="18" t="s">
        <v>91</v>
      </c>
      <c r="C220" s="16"/>
      <c r="D220" s="16"/>
      <c r="E220" s="4"/>
      <c r="F220" s="12"/>
      <c r="G220" s="12"/>
      <c r="H220" s="12"/>
      <c r="I220" s="12"/>
      <c r="J220" s="12"/>
      <c r="K220" s="12"/>
      <c r="L220" s="4"/>
      <c r="M220" s="12"/>
      <c r="N220" s="12"/>
      <c r="O220" s="4"/>
      <c r="P220" s="13"/>
      <c r="Q220" s="4"/>
      <c r="R220" s="12"/>
      <c r="S220" s="12"/>
      <c r="T220" s="12"/>
      <c r="U220" s="12"/>
      <c r="V220" s="12"/>
      <c r="W220" s="12"/>
      <c r="X220" s="4"/>
      <c r="Y220" s="12"/>
      <c r="Z220" s="12"/>
      <c r="AA220" s="26"/>
      <c r="AB220" s="28"/>
      <c r="AC220" s="177"/>
      <c r="AD220" s="33"/>
      <c r="AE220" s="32"/>
      <c r="AF220" s="30"/>
      <c r="AG220" s="28"/>
      <c r="AH220" s="35"/>
      <c r="AI220" s="7"/>
      <c r="AJ220" s="12"/>
      <c r="AK220" s="88"/>
      <c r="AL220" s="12"/>
      <c r="AM220" s="12"/>
      <c r="AN220" s="12"/>
      <c r="AO220" s="6"/>
      <c r="AP220" s="12"/>
      <c r="AQ220" s="12"/>
      <c r="AR220" s="12"/>
      <c r="AS220" s="12"/>
      <c r="AT220" s="12"/>
      <c r="AU220" s="12"/>
      <c r="AV220" s="7"/>
      <c r="AW220" s="12"/>
      <c r="AX220" s="12" t="s">
        <v>10</v>
      </c>
      <c r="AY220" s="12"/>
      <c r="AZ220" s="12"/>
      <c r="BA220" s="4"/>
      <c r="BB220" s="12"/>
      <c r="BC220" s="12"/>
      <c r="BD220" s="14"/>
    </row>
    <row r="221" spans="2:56" ht="15.75" thickBot="1"/>
    <row r="222" spans="2:56" ht="16.5" thickBot="1">
      <c r="B222" s="17">
        <v>41082</v>
      </c>
      <c r="C222" s="15" t="s">
        <v>0</v>
      </c>
      <c r="D222" s="19">
        <v>8</v>
      </c>
      <c r="E222" s="4"/>
      <c r="F222" s="11">
        <v>2.73</v>
      </c>
      <c r="G222" s="11">
        <v>0</v>
      </c>
      <c r="H222" s="11">
        <v>0</v>
      </c>
      <c r="I222" s="11">
        <v>0</v>
      </c>
      <c r="J222" s="11">
        <v>0</v>
      </c>
      <c r="K222" s="11">
        <f>SUM(F222:J222)</f>
        <v>2.73</v>
      </c>
      <c r="L222" s="4"/>
      <c r="M222" s="11">
        <v>0</v>
      </c>
      <c r="N222" s="11">
        <v>0</v>
      </c>
      <c r="O222" s="4"/>
      <c r="P222" s="21">
        <f>D222-(M222+N222)</f>
        <v>8</v>
      </c>
      <c r="Q222" s="4"/>
      <c r="R222" s="11" t="s">
        <v>73</v>
      </c>
      <c r="S222" s="23">
        <v>0</v>
      </c>
      <c r="T222" s="23">
        <v>0</v>
      </c>
      <c r="U222" s="23">
        <v>1.49</v>
      </c>
      <c r="V222" s="11">
        <v>25</v>
      </c>
      <c r="W222" s="24">
        <f>P222*V222</f>
        <v>200</v>
      </c>
      <c r="X222" s="4"/>
      <c r="Y222" s="22">
        <v>0</v>
      </c>
      <c r="Z222" s="22">
        <v>0</v>
      </c>
      <c r="AA222" s="25">
        <v>0</v>
      </c>
      <c r="AB222" s="27">
        <v>217</v>
      </c>
      <c r="AC222" s="176">
        <v>217</v>
      </c>
      <c r="AD222" s="34"/>
      <c r="AE222" s="31">
        <v>0</v>
      </c>
      <c r="AF222" s="29">
        <v>0</v>
      </c>
      <c r="AG222" s="27">
        <v>0</v>
      </c>
      <c r="AH222" s="27">
        <v>0</v>
      </c>
      <c r="AI222" s="7"/>
      <c r="AJ222" s="24">
        <f>AC222*U222</f>
        <v>323.33</v>
      </c>
      <c r="AK222" s="87">
        <v>0</v>
      </c>
      <c r="AL222" s="11">
        <v>3.9</v>
      </c>
      <c r="AM222" s="11">
        <v>0</v>
      </c>
      <c r="AN222" s="24">
        <f>AK222+AM222</f>
        <v>0</v>
      </c>
      <c r="AO222" s="6"/>
      <c r="AP222" s="11">
        <v>0</v>
      </c>
      <c r="AQ222" s="11">
        <v>0</v>
      </c>
      <c r="AR222" s="11">
        <f>100- ((AP222+AQ222)/(AC222*2))*100</f>
        <v>100</v>
      </c>
      <c r="AS222" s="90">
        <f>AU219</f>
        <v>482.21000000000004</v>
      </c>
      <c r="AT222" s="90">
        <f>AJ222+AK222+AL222+AM222</f>
        <v>327.22999999999996</v>
      </c>
      <c r="AU222" s="90">
        <f>AS222-AT222</f>
        <v>154.98000000000008</v>
      </c>
      <c r="AV222" s="7"/>
      <c r="AW222" s="24">
        <f>((AC222+AC223)/(W222+W223))*100</f>
        <v>108.5</v>
      </c>
      <c r="AX222" s="11" t="s">
        <v>59</v>
      </c>
      <c r="AY222" s="24">
        <f>(AK222/(AJ222+AK222))*100</f>
        <v>0</v>
      </c>
      <c r="AZ222" s="11">
        <f>(AN222/AJ222)*100</f>
        <v>0</v>
      </c>
      <c r="BA222" s="4"/>
      <c r="BB222" s="11" t="s">
        <v>75</v>
      </c>
      <c r="BC222" s="11" t="s">
        <v>75</v>
      </c>
      <c r="BD222" s="11" t="s">
        <v>74</v>
      </c>
    </row>
    <row r="223" spans="2:56" ht="16.5" thickBot="1">
      <c r="B223" s="18" t="s">
        <v>90</v>
      </c>
      <c r="C223" s="16"/>
      <c r="D223" s="16"/>
      <c r="E223" s="4"/>
      <c r="F223" s="12"/>
      <c r="G223" s="12"/>
      <c r="H223" s="12"/>
      <c r="I223" s="12"/>
      <c r="J223" s="12"/>
      <c r="K223" s="12"/>
      <c r="L223" s="4"/>
      <c r="M223" s="12"/>
      <c r="N223" s="12"/>
      <c r="O223" s="4"/>
      <c r="P223" s="13"/>
      <c r="Q223" s="4"/>
      <c r="R223" s="12"/>
      <c r="S223" s="195"/>
      <c r="T223" s="195"/>
      <c r="U223" s="195"/>
      <c r="V223" s="12"/>
      <c r="W223" s="24"/>
      <c r="X223" s="4"/>
      <c r="Y223" s="12"/>
      <c r="Z223" s="12"/>
      <c r="AA223" s="26"/>
      <c r="AB223" s="28"/>
      <c r="AC223" s="177"/>
      <c r="AD223" s="33"/>
      <c r="AE223" s="32"/>
      <c r="AF223" s="30"/>
      <c r="AG223" s="28"/>
      <c r="AH223" s="35"/>
      <c r="AI223" s="7"/>
      <c r="AJ223" s="24"/>
      <c r="AK223" s="88"/>
      <c r="AL223" s="12"/>
      <c r="AM223" s="12"/>
      <c r="AN223" s="24"/>
      <c r="AO223" s="6"/>
      <c r="AP223" s="12"/>
      <c r="AQ223" s="12"/>
      <c r="AR223" s="12"/>
      <c r="AS223" s="90"/>
      <c r="AT223" s="90"/>
      <c r="AU223" s="90"/>
      <c r="AV223" s="7"/>
      <c r="AW223" s="12"/>
      <c r="AX223" s="12" t="s">
        <v>10</v>
      </c>
      <c r="AY223" s="12"/>
      <c r="AZ223" s="12"/>
      <c r="BA223" s="4"/>
      <c r="BB223" s="12"/>
      <c r="BC223" s="12"/>
      <c r="BD223" s="14"/>
    </row>
    <row r="224" spans="2:56" ht="15.75" thickBot="1"/>
    <row r="225" spans="2:56" ht="15.75">
      <c r="B225" s="17">
        <v>41082</v>
      </c>
      <c r="C225" s="15" t="s">
        <v>1</v>
      </c>
      <c r="D225" s="19">
        <v>7.5</v>
      </c>
      <c r="E225" s="4"/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f>SUM(F225:J225)</f>
        <v>0</v>
      </c>
      <c r="L225" s="4"/>
      <c r="M225" s="11">
        <v>2.5</v>
      </c>
      <c r="N225" s="11">
        <v>0</v>
      </c>
      <c r="O225" s="4"/>
      <c r="P225" s="21">
        <f>D225-(M225+N225)</f>
        <v>5</v>
      </c>
      <c r="Q225" s="4"/>
      <c r="R225" s="11" t="s">
        <v>73</v>
      </c>
      <c r="S225" s="23">
        <v>0</v>
      </c>
      <c r="T225" s="23">
        <v>0</v>
      </c>
      <c r="U225" s="23">
        <v>1.49</v>
      </c>
      <c r="V225" s="11">
        <v>25</v>
      </c>
      <c r="W225" s="24">
        <f>P225*V225</f>
        <v>125</v>
      </c>
      <c r="X225" s="4"/>
      <c r="Y225" s="22">
        <v>0</v>
      </c>
      <c r="Z225" s="22">
        <v>0</v>
      </c>
      <c r="AA225" s="25">
        <v>0</v>
      </c>
      <c r="AB225" s="27">
        <v>146</v>
      </c>
      <c r="AC225" s="176">
        <v>146</v>
      </c>
      <c r="AD225" s="34"/>
      <c r="AE225" s="31">
        <v>0</v>
      </c>
      <c r="AF225" s="29">
        <v>0</v>
      </c>
      <c r="AG225" s="27">
        <v>0</v>
      </c>
      <c r="AH225" s="27">
        <v>0</v>
      </c>
      <c r="AI225" s="7"/>
      <c r="AJ225" s="24">
        <f>AC225*U225</f>
        <v>217.54</v>
      </c>
      <c r="AK225" s="87">
        <v>0</v>
      </c>
      <c r="AL225" s="11">
        <v>2.62</v>
      </c>
      <c r="AM225" s="11">
        <v>0</v>
      </c>
      <c r="AN225" s="24">
        <f>AK225+AM225</f>
        <v>0</v>
      </c>
      <c r="AO225" s="6"/>
      <c r="AP225" s="11">
        <v>0</v>
      </c>
      <c r="AQ225" s="11">
        <v>0</v>
      </c>
      <c r="AR225" s="11">
        <f>100- ((AP225+AQ225)/(AC225*2))*100</f>
        <v>100</v>
      </c>
      <c r="AS225" s="90">
        <f>AU222</f>
        <v>154.98000000000008</v>
      </c>
      <c r="AT225" s="90">
        <f>AJ225+AK225+AL225+AM225</f>
        <v>220.16</v>
      </c>
      <c r="AU225" s="90">
        <f>AS225-AT225</f>
        <v>-65.179999999999922</v>
      </c>
      <c r="AV225" s="7"/>
      <c r="AW225" s="24">
        <f>(AC225/W225)*100</f>
        <v>116.8</v>
      </c>
      <c r="AX225" s="11" t="s">
        <v>59</v>
      </c>
      <c r="AY225" s="24">
        <f>(AK225/(AJ225+AK225))*100</f>
        <v>0</v>
      </c>
      <c r="AZ225" s="11">
        <f>(AN225/AJ225)*100</f>
        <v>0</v>
      </c>
      <c r="BA225" s="4"/>
      <c r="BB225" s="11" t="s">
        <v>75</v>
      </c>
      <c r="BC225" s="11" t="s">
        <v>75</v>
      </c>
      <c r="BD225" s="11" t="s">
        <v>75</v>
      </c>
    </row>
    <row r="226" spans="2:56" ht="16.5" thickBot="1">
      <c r="B226" s="18" t="s">
        <v>92</v>
      </c>
      <c r="C226" s="16"/>
      <c r="D226" s="16"/>
      <c r="E226" s="4"/>
      <c r="F226" s="12"/>
      <c r="G226" s="12"/>
      <c r="H226" s="12"/>
      <c r="I226" s="12"/>
      <c r="J226" s="12"/>
      <c r="K226" s="12"/>
      <c r="L226" s="4"/>
      <c r="M226" s="12"/>
      <c r="N226" s="12"/>
      <c r="O226" s="4"/>
      <c r="P226" s="13"/>
      <c r="Q226" s="4"/>
      <c r="R226" s="12"/>
      <c r="S226" s="195"/>
      <c r="T226" s="195"/>
      <c r="U226" s="195"/>
      <c r="V226" s="12"/>
      <c r="W226" s="12"/>
      <c r="X226" s="4"/>
      <c r="Y226" s="12"/>
      <c r="Z226" s="12"/>
      <c r="AA226" s="26"/>
      <c r="AB226" s="28"/>
      <c r="AC226" s="177"/>
      <c r="AD226" s="33"/>
      <c r="AE226" s="32"/>
      <c r="AF226" s="30"/>
      <c r="AG226" s="28"/>
      <c r="AH226" s="35"/>
      <c r="AI226" s="7"/>
      <c r="AJ226" s="12"/>
      <c r="AK226" s="88"/>
      <c r="AL226" s="12"/>
      <c r="AM226" s="12"/>
      <c r="AN226" s="12"/>
      <c r="AO226" s="6"/>
      <c r="AP226" s="12"/>
      <c r="AQ226" s="12"/>
      <c r="AR226" s="12"/>
      <c r="AS226" s="12"/>
      <c r="AT226" s="12"/>
      <c r="AU226" s="12"/>
      <c r="AV226" s="7"/>
      <c r="AW226" s="12"/>
      <c r="AX226" s="12" t="s">
        <v>10</v>
      </c>
      <c r="AY226" s="12"/>
      <c r="AZ226" s="12"/>
      <c r="BA226" s="4"/>
      <c r="BB226" s="12"/>
      <c r="BC226" s="12"/>
      <c r="BD226" s="14"/>
    </row>
    <row r="227" spans="2:56" ht="15.75" thickBot="1"/>
    <row r="228" spans="2:56" ht="15.75">
      <c r="B228" s="17">
        <v>41082</v>
      </c>
      <c r="C228" s="15" t="s">
        <v>65</v>
      </c>
      <c r="D228" s="19">
        <v>8.5</v>
      </c>
      <c r="E228" s="4"/>
      <c r="F228" s="11">
        <v>0</v>
      </c>
      <c r="G228" s="11">
        <v>0</v>
      </c>
      <c r="H228" s="11">
        <v>0</v>
      </c>
      <c r="I228" s="11">
        <v>0</v>
      </c>
      <c r="J228" s="11">
        <v>0.76</v>
      </c>
      <c r="K228" s="11">
        <f>SUM(F228:J228)</f>
        <v>0.76</v>
      </c>
      <c r="L228" s="4"/>
      <c r="M228" s="11">
        <v>0</v>
      </c>
      <c r="N228" s="11">
        <v>1</v>
      </c>
      <c r="O228" s="4"/>
      <c r="P228" s="21">
        <f>D228-(M228+N228)</f>
        <v>7.5</v>
      </c>
      <c r="Q228" s="4"/>
      <c r="R228" s="11" t="s">
        <v>73</v>
      </c>
      <c r="S228" s="23">
        <v>0</v>
      </c>
      <c r="T228" s="23">
        <v>0</v>
      </c>
      <c r="U228" s="23">
        <v>1.49</v>
      </c>
      <c r="V228" s="11">
        <v>25</v>
      </c>
      <c r="W228" s="24">
        <f>P228*V228</f>
        <v>187.5</v>
      </c>
      <c r="X228" s="4"/>
      <c r="Y228" s="22">
        <v>0</v>
      </c>
      <c r="Z228" s="22">
        <v>0</v>
      </c>
      <c r="AA228" s="25">
        <v>0</v>
      </c>
      <c r="AB228" s="27">
        <v>148</v>
      </c>
      <c r="AC228" s="176">
        <v>148</v>
      </c>
      <c r="AD228" s="34"/>
      <c r="AE228" s="31">
        <v>0</v>
      </c>
      <c r="AF228" s="29">
        <v>0</v>
      </c>
      <c r="AG228" s="27">
        <v>3</v>
      </c>
      <c r="AH228" s="27">
        <v>3</v>
      </c>
      <c r="AI228" s="7"/>
      <c r="AJ228" s="24">
        <f>AC228*U228</f>
        <v>220.52</v>
      </c>
      <c r="AK228" s="87">
        <v>4.88</v>
      </c>
      <c r="AL228" s="11">
        <v>2.66</v>
      </c>
      <c r="AM228" s="11">
        <v>0</v>
      </c>
      <c r="AN228" s="24">
        <f>AK228+AM228</f>
        <v>4.88</v>
      </c>
      <c r="AO228" s="6"/>
      <c r="AP228" s="11">
        <v>0</v>
      </c>
      <c r="AQ228" s="11">
        <v>0</v>
      </c>
      <c r="AR228" s="11">
        <f>100- ((AP228+AQ228)/(AC228*2))*100</f>
        <v>100</v>
      </c>
      <c r="AS228" s="90">
        <f>AU225</f>
        <v>-65.179999999999922</v>
      </c>
      <c r="AT228" s="90">
        <f>AJ228+AK228+AL228+AM228</f>
        <v>228.06</v>
      </c>
      <c r="AU228" s="90">
        <f>AS228-AT228</f>
        <v>-293.2399999999999</v>
      </c>
      <c r="AV228" s="7"/>
      <c r="AW228" s="24">
        <f>(AC228/W228)*100</f>
        <v>78.933333333333337</v>
      </c>
      <c r="AX228" s="11" t="s">
        <v>59</v>
      </c>
      <c r="AY228" s="24">
        <f>(AK228/(AJ228+AK228))*100</f>
        <v>2.1650399290150841</v>
      </c>
      <c r="AZ228" s="11">
        <f>(AN228/AJ228)*100</f>
        <v>2.2129512062397967</v>
      </c>
      <c r="BA228" s="4"/>
      <c r="BB228" s="11" t="s">
        <v>84</v>
      </c>
      <c r="BC228" s="11" t="s">
        <v>62</v>
      </c>
      <c r="BD228" s="11" t="s">
        <v>75</v>
      </c>
    </row>
    <row r="229" spans="2:56" ht="16.5" thickBot="1">
      <c r="B229" s="18" t="s">
        <v>91</v>
      </c>
      <c r="C229" s="16"/>
      <c r="D229" s="16"/>
      <c r="E229" s="4"/>
      <c r="F229" s="12"/>
      <c r="G229" s="12"/>
      <c r="H229" s="12"/>
      <c r="I229" s="12"/>
      <c r="J229" s="12"/>
      <c r="K229" s="12"/>
      <c r="L229" s="4"/>
      <c r="M229" s="12"/>
      <c r="N229" s="12"/>
      <c r="O229" s="4"/>
      <c r="P229" s="13"/>
      <c r="Q229" s="4"/>
      <c r="R229" s="12"/>
      <c r="S229" s="12"/>
      <c r="T229" s="12"/>
      <c r="U229" s="12"/>
      <c r="V229" s="12"/>
      <c r="W229" s="12"/>
      <c r="X229" s="4"/>
      <c r="Y229" s="12"/>
      <c r="Z229" s="12"/>
      <c r="AA229" s="26"/>
      <c r="AB229" s="28"/>
      <c r="AC229" s="177"/>
      <c r="AD229" s="33"/>
      <c r="AE229" s="32"/>
      <c r="AF229" s="30"/>
      <c r="AG229" s="28"/>
      <c r="AH229" s="35"/>
      <c r="AI229" s="7"/>
      <c r="AJ229" s="12"/>
      <c r="AK229" s="88"/>
      <c r="AL229" s="12"/>
      <c r="AM229" s="12"/>
      <c r="AN229" s="12"/>
      <c r="AO229" s="6"/>
      <c r="AP229" s="12"/>
      <c r="AQ229" s="12"/>
      <c r="AR229" s="12"/>
      <c r="AS229" s="12"/>
      <c r="AT229" s="12"/>
      <c r="AU229" s="12"/>
      <c r="AV229" s="7"/>
      <c r="AW229" s="12"/>
      <c r="AX229" s="12" t="s">
        <v>10</v>
      </c>
      <c r="AY229" s="12"/>
      <c r="AZ229" s="12"/>
      <c r="BA229" s="4"/>
      <c r="BB229" s="12"/>
      <c r="BC229" s="12"/>
      <c r="BD229" s="14"/>
    </row>
    <row r="230" spans="2:56" ht="15.75" thickBot="1">
      <c r="AK230" s="83" t="s">
        <v>10</v>
      </c>
    </row>
    <row r="231" spans="2:56">
      <c r="B231" s="57" t="s">
        <v>42</v>
      </c>
      <c r="C231" s="58" t="s">
        <v>2</v>
      </c>
      <c r="D231" s="59" t="s">
        <v>2</v>
      </c>
      <c r="E231" s="136"/>
      <c r="F231" s="718" t="s">
        <v>14</v>
      </c>
      <c r="G231" s="719"/>
      <c r="H231" s="719"/>
      <c r="I231" s="719"/>
      <c r="J231" s="719"/>
      <c r="K231" s="720"/>
      <c r="L231" s="19"/>
      <c r="M231" s="721" t="s">
        <v>43</v>
      </c>
      <c r="N231" s="722"/>
      <c r="O231" s="19"/>
      <c r="P231" s="91" t="s">
        <v>12</v>
      </c>
      <c r="Q231" s="136"/>
      <c r="R231" s="91" t="s">
        <v>24</v>
      </c>
      <c r="S231" s="718" t="s">
        <v>44</v>
      </c>
      <c r="T231" s="719"/>
      <c r="U231" s="720"/>
      <c r="V231" s="91" t="s">
        <v>39</v>
      </c>
      <c r="W231" s="137" t="s">
        <v>19</v>
      </c>
      <c r="X231" s="136" t="s">
        <v>10</v>
      </c>
      <c r="Y231" s="723" t="s">
        <v>15</v>
      </c>
      <c r="Z231" s="724"/>
      <c r="AA231" s="724"/>
      <c r="AB231" s="724"/>
      <c r="AC231" s="138" t="s">
        <v>19</v>
      </c>
      <c r="AD231" s="139"/>
      <c r="AE231" s="725" t="s">
        <v>55</v>
      </c>
      <c r="AF231" s="726"/>
      <c r="AG231" s="726"/>
      <c r="AH231" s="140" t="s">
        <v>57</v>
      </c>
      <c r="AI231" s="136"/>
      <c r="AJ231" s="141" t="s">
        <v>51</v>
      </c>
      <c r="AK231" s="142"/>
      <c r="AL231" s="143"/>
      <c r="AM231" s="144"/>
      <c r="AN231" s="91" t="s">
        <v>13</v>
      </c>
      <c r="AO231" s="136"/>
      <c r="AP231" s="743" t="s">
        <v>68</v>
      </c>
      <c r="AQ231" s="744"/>
      <c r="AR231" s="745"/>
      <c r="AS231" s="743" t="s">
        <v>52</v>
      </c>
      <c r="AT231" s="744"/>
      <c r="AU231" s="745"/>
      <c r="AV231" s="136"/>
      <c r="AW231" s="145" t="s">
        <v>32</v>
      </c>
      <c r="AX231" s="137" t="s">
        <v>32</v>
      </c>
      <c r="AY231" s="91" t="s">
        <v>29</v>
      </c>
      <c r="AZ231" s="91" t="s">
        <v>29</v>
      </c>
      <c r="BA231" s="136"/>
      <c r="BB231" s="19" t="s">
        <v>32</v>
      </c>
      <c r="BC231" s="19" t="s">
        <v>10</v>
      </c>
      <c r="BD231" s="146" t="s">
        <v>10</v>
      </c>
    </row>
    <row r="232" spans="2:56" ht="15.75" thickBot="1">
      <c r="B232" s="60" t="s">
        <v>10</v>
      </c>
      <c r="C232" s="49" t="s">
        <v>10</v>
      </c>
      <c r="D232" s="61" t="s">
        <v>12</v>
      </c>
      <c r="E232" s="5"/>
      <c r="F232" s="65" t="s">
        <v>4</v>
      </c>
      <c r="G232" s="65" t="s">
        <v>5</v>
      </c>
      <c r="H232" s="65" t="s">
        <v>6</v>
      </c>
      <c r="I232" s="65" t="s">
        <v>7</v>
      </c>
      <c r="J232" s="65" t="s">
        <v>9</v>
      </c>
      <c r="K232" s="65" t="s">
        <v>13</v>
      </c>
      <c r="L232" s="4"/>
      <c r="M232" s="67" t="s">
        <v>12</v>
      </c>
      <c r="N232" s="68" t="s">
        <v>46</v>
      </c>
      <c r="O232" s="3"/>
      <c r="P232" s="49" t="s">
        <v>3</v>
      </c>
      <c r="Q232" s="5"/>
      <c r="R232" s="49" t="s">
        <v>23</v>
      </c>
      <c r="S232" s="53" t="s">
        <v>16</v>
      </c>
      <c r="T232" s="49" t="s">
        <v>17</v>
      </c>
      <c r="U232" s="49" t="s">
        <v>45</v>
      </c>
      <c r="V232" s="49" t="s">
        <v>63</v>
      </c>
      <c r="W232" s="72" t="s">
        <v>21</v>
      </c>
      <c r="X232" s="5" t="s">
        <v>10</v>
      </c>
      <c r="Y232" s="713" t="s">
        <v>26</v>
      </c>
      <c r="Z232" s="714"/>
      <c r="AA232" s="714"/>
      <c r="AB232" s="715"/>
      <c r="AC232" s="39" t="s">
        <v>13</v>
      </c>
      <c r="AD232" s="8"/>
      <c r="AE232" s="716" t="s">
        <v>56</v>
      </c>
      <c r="AF232" s="717"/>
      <c r="AG232" s="717"/>
      <c r="AH232" s="82" t="s">
        <v>58</v>
      </c>
      <c r="AI232" s="5"/>
      <c r="AJ232" s="48" t="s">
        <v>33</v>
      </c>
      <c r="AK232" s="85" t="s">
        <v>27</v>
      </c>
      <c r="AL232" s="48" t="s">
        <v>35</v>
      </c>
      <c r="AM232" s="48" t="s">
        <v>36</v>
      </c>
      <c r="AN232" s="49" t="s">
        <v>40</v>
      </c>
      <c r="AO232" s="20"/>
      <c r="AP232" s="51"/>
      <c r="AQ232" s="52"/>
      <c r="AR232" s="53"/>
      <c r="AS232" s="51" t="s">
        <v>50</v>
      </c>
      <c r="AT232" s="52" t="s">
        <v>95</v>
      </c>
      <c r="AU232" s="53"/>
      <c r="AV232" s="5"/>
      <c r="AW232" s="76" t="s">
        <v>19</v>
      </c>
      <c r="AX232" s="72" t="s">
        <v>19</v>
      </c>
      <c r="AY232" s="49" t="s">
        <v>37</v>
      </c>
      <c r="AZ232" s="49" t="s">
        <v>38</v>
      </c>
      <c r="BA232" s="5"/>
      <c r="BB232" s="4" t="s">
        <v>19</v>
      </c>
      <c r="BC232" s="4" t="s">
        <v>37</v>
      </c>
      <c r="BD232" s="147" t="s">
        <v>38</v>
      </c>
    </row>
    <row r="233" spans="2:56" ht="15.75" thickBot="1">
      <c r="B233" s="62"/>
      <c r="C233" s="63"/>
      <c r="D233" s="64" t="s">
        <v>10</v>
      </c>
      <c r="E233" s="111"/>
      <c r="F233" s="148"/>
      <c r="G233" s="148"/>
      <c r="H233" s="148"/>
      <c r="I233" s="148" t="s">
        <v>8</v>
      </c>
      <c r="J233" s="148"/>
      <c r="K233" s="148"/>
      <c r="L233" s="16"/>
      <c r="M233" s="104" t="s">
        <v>20</v>
      </c>
      <c r="N233" s="148" t="s">
        <v>11</v>
      </c>
      <c r="O233" s="16"/>
      <c r="P233" s="63" t="s">
        <v>10</v>
      </c>
      <c r="Q233" s="111"/>
      <c r="R233" s="63"/>
      <c r="S233" s="149"/>
      <c r="T233" s="63"/>
      <c r="U233" s="63"/>
      <c r="V233" s="63" t="s">
        <v>18</v>
      </c>
      <c r="W233" s="150" t="s">
        <v>22</v>
      </c>
      <c r="X233" s="111"/>
      <c r="Y233" s="151" t="s">
        <v>16</v>
      </c>
      <c r="Z233" s="151" t="s">
        <v>17</v>
      </c>
      <c r="AA233" s="152" t="s">
        <v>25</v>
      </c>
      <c r="AB233" s="79" t="s">
        <v>28</v>
      </c>
      <c r="AC233" s="153"/>
      <c r="AD233" s="111"/>
      <c r="AE233" s="154" t="s">
        <v>16</v>
      </c>
      <c r="AF233" s="155" t="s">
        <v>17</v>
      </c>
      <c r="AG233" s="80" t="s">
        <v>28</v>
      </c>
      <c r="AH233" s="81" t="s">
        <v>28</v>
      </c>
      <c r="AI233" s="156"/>
      <c r="AJ233" s="63" t="s">
        <v>34</v>
      </c>
      <c r="AK233" s="157" t="s">
        <v>34</v>
      </c>
      <c r="AL233" s="63" t="s">
        <v>34</v>
      </c>
      <c r="AM233" s="63" t="s">
        <v>34</v>
      </c>
      <c r="AN233" s="63" t="s">
        <v>34</v>
      </c>
      <c r="AO233" s="111"/>
      <c r="AP233" s="158" t="s">
        <v>70</v>
      </c>
      <c r="AQ233" s="159" t="s">
        <v>69</v>
      </c>
      <c r="AR233" s="160" t="s">
        <v>71</v>
      </c>
      <c r="AS233" s="161" t="s">
        <v>48</v>
      </c>
      <c r="AT233" s="159" t="s">
        <v>47</v>
      </c>
      <c r="AU233" s="160" t="s">
        <v>49</v>
      </c>
      <c r="AV233" s="111"/>
      <c r="AW233" s="162" t="s">
        <v>29</v>
      </c>
      <c r="AX233" s="150" t="s">
        <v>29</v>
      </c>
      <c r="AY233" s="63"/>
      <c r="AZ233" s="63"/>
      <c r="BA233" s="111"/>
      <c r="BB233" s="163">
        <v>1</v>
      </c>
      <c r="BC233" s="164">
        <v>0</v>
      </c>
      <c r="BD233" s="115" t="s">
        <v>41</v>
      </c>
    </row>
    <row r="234" spans="2:56" ht="15.75">
      <c r="B234" s="17">
        <v>41083</v>
      </c>
      <c r="C234" s="15" t="s">
        <v>0</v>
      </c>
      <c r="D234" s="19">
        <v>8</v>
      </c>
      <c r="E234" s="4"/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f>SUM(F234:J234)</f>
        <v>0</v>
      </c>
      <c r="L234" s="4"/>
      <c r="M234" s="11">
        <v>0</v>
      </c>
      <c r="N234" s="11">
        <v>2</v>
      </c>
      <c r="O234" s="4"/>
      <c r="P234" s="21">
        <f>D234-(M234+N234)</f>
        <v>6</v>
      </c>
      <c r="Q234" s="4"/>
      <c r="R234" s="11" t="s">
        <v>66</v>
      </c>
      <c r="S234" s="23">
        <v>0.183</v>
      </c>
      <c r="T234" s="23">
        <v>0.183</v>
      </c>
      <c r="U234" s="23">
        <f>S234+T234</f>
        <v>0.36599999999999999</v>
      </c>
      <c r="V234" s="11">
        <v>80</v>
      </c>
      <c r="W234" s="24">
        <f>P234*V234</f>
        <v>480</v>
      </c>
      <c r="X234" s="4"/>
      <c r="Y234" s="22">
        <v>189</v>
      </c>
      <c r="Z234" s="22">
        <v>189</v>
      </c>
      <c r="AA234" s="25">
        <v>189</v>
      </c>
      <c r="AB234" s="27">
        <v>0</v>
      </c>
      <c r="AC234" s="176">
        <v>189</v>
      </c>
      <c r="AD234" s="34"/>
      <c r="AE234" s="31">
        <v>2</v>
      </c>
      <c r="AF234" s="29">
        <v>3</v>
      </c>
      <c r="AG234" s="27">
        <v>0</v>
      </c>
      <c r="AH234" s="27">
        <v>2</v>
      </c>
      <c r="AI234" s="7"/>
      <c r="AJ234" s="24">
        <f>AC234*U234</f>
        <v>69.173999999999992</v>
      </c>
      <c r="AK234" s="87">
        <v>0.65</v>
      </c>
      <c r="AL234" s="11">
        <v>2.8</v>
      </c>
      <c r="AM234" s="11">
        <v>3</v>
      </c>
      <c r="AN234" s="24">
        <f>AK234+AM234</f>
        <v>3.65</v>
      </c>
      <c r="AO234" s="6"/>
      <c r="AP234" s="11">
        <v>0</v>
      </c>
      <c r="AQ234" s="11">
        <v>0</v>
      </c>
      <c r="AR234" s="11">
        <f>100- ((AP234+AQ234)/(AC234*2))*100</f>
        <v>100</v>
      </c>
      <c r="AS234" s="90">
        <f>AU183</f>
        <v>390.14999999999992</v>
      </c>
      <c r="AT234" s="90">
        <f>AJ234+AK234+AL234+AM234</f>
        <v>75.623999999999995</v>
      </c>
      <c r="AU234" s="90">
        <f>AS234-AT234</f>
        <v>314.52599999999995</v>
      </c>
      <c r="AV234" s="7"/>
      <c r="AW234" s="24">
        <f>(AC234/W234)*100</f>
        <v>39.375</v>
      </c>
      <c r="AX234" s="11" t="s">
        <v>59</v>
      </c>
      <c r="AY234" s="24">
        <f>(AK234/(AJ234+AK234))*100</f>
        <v>0.93091200733272239</v>
      </c>
      <c r="AZ234" s="11">
        <f>(AN234/AJ234)*100</f>
        <v>5.2765489923959876</v>
      </c>
      <c r="BA234" s="4"/>
      <c r="BB234" s="11" t="s">
        <v>84</v>
      </c>
      <c r="BC234" s="11" t="s">
        <v>62</v>
      </c>
      <c r="BD234" s="11" t="s">
        <v>76</v>
      </c>
    </row>
    <row r="235" spans="2:56" ht="16.5" thickBot="1">
      <c r="B235" s="18" t="s">
        <v>89</v>
      </c>
      <c r="C235" s="16"/>
      <c r="D235" s="16"/>
      <c r="E235" s="4"/>
      <c r="F235" s="12"/>
      <c r="G235" s="12"/>
      <c r="H235" s="12"/>
      <c r="I235" s="12"/>
      <c r="J235" s="12"/>
      <c r="K235" s="12"/>
      <c r="L235" s="4"/>
      <c r="M235" s="12"/>
      <c r="N235" s="12"/>
      <c r="O235" s="4"/>
      <c r="P235" s="13"/>
      <c r="Q235" s="4"/>
      <c r="R235" s="12"/>
      <c r="S235" s="12"/>
      <c r="T235" s="12"/>
      <c r="U235" s="12"/>
      <c r="V235" s="12"/>
      <c r="W235" s="12"/>
      <c r="X235" s="4"/>
      <c r="Y235" s="12"/>
      <c r="Z235" s="12"/>
      <c r="AA235" s="26"/>
      <c r="AB235" s="28"/>
      <c r="AC235" s="177"/>
      <c r="AD235" s="33"/>
      <c r="AE235" s="32"/>
      <c r="AF235" s="30"/>
      <c r="AG235" s="28"/>
      <c r="AH235" s="35"/>
      <c r="AI235" s="7"/>
      <c r="AJ235" s="12"/>
      <c r="AK235" s="88"/>
      <c r="AL235" s="12"/>
      <c r="AM235" s="12"/>
      <c r="AN235" s="12"/>
      <c r="AO235" s="6"/>
      <c r="AP235" s="12"/>
      <c r="AQ235" s="12"/>
      <c r="AR235" s="12"/>
      <c r="AS235" s="12"/>
      <c r="AT235" s="12"/>
      <c r="AU235" s="12"/>
      <c r="AV235" s="7"/>
      <c r="AW235" s="12"/>
      <c r="AX235" s="12" t="s">
        <v>10</v>
      </c>
      <c r="AY235" s="12"/>
      <c r="AZ235" s="12"/>
      <c r="BA235" s="4"/>
      <c r="BB235" s="12"/>
      <c r="BC235" s="12"/>
      <c r="BD235" s="14"/>
    </row>
    <row r="236" spans="2:56" ht="15.75" thickBot="1"/>
    <row r="237" spans="2:56" ht="15.75">
      <c r="B237" s="17">
        <v>41083</v>
      </c>
      <c r="C237" s="15" t="s">
        <v>1</v>
      </c>
      <c r="D237" s="19">
        <v>7.5</v>
      </c>
      <c r="E237" s="19"/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f>SUM(F237:J237)</f>
        <v>0</v>
      </c>
      <c r="L237" s="19"/>
      <c r="M237" s="11">
        <v>2.5</v>
      </c>
      <c r="N237" s="11">
        <v>0</v>
      </c>
      <c r="O237" s="19"/>
      <c r="P237" s="21">
        <f>D237-(M237+N237)</f>
        <v>5</v>
      </c>
      <c r="Q237" s="19"/>
      <c r="R237" s="11" t="s">
        <v>66</v>
      </c>
      <c r="S237" s="23">
        <v>0.184</v>
      </c>
      <c r="T237" s="23">
        <v>0.184</v>
      </c>
      <c r="U237" s="23">
        <f>S237+T237</f>
        <v>0.36799999999999999</v>
      </c>
      <c r="V237" s="11">
        <v>80</v>
      </c>
      <c r="W237" s="24">
        <f>P237*V237</f>
        <v>400</v>
      </c>
      <c r="X237" s="19"/>
      <c r="Y237" s="22">
        <v>301</v>
      </c>
      <c r="Z237" s="22">
        <v>301</v>
      </c>
      <c r="AA237" s="25">
        <v>301</v>
      </c>
      <c r="AB237" s="27">
        <v>0</v>
      </c>
      <c r="AC237" s="176">
        <v>301</v>
      </c>
      <c r="AD237" s="165"/>
      <c r="AE237" s="31">
        <v>9</v>
      </c>
      <c r="AF237" s="29">
        <v>9</v>
      </c>
      <c r="AG237" s="27">
        <v>0</v>
      </c>
      <c r="AH237" s="27">
        <v>9</v>
      </c>
      <c r="AI237" s="166"/>
      <c r="AJ237" s="24">
        <f>AC237*U237</f>
        <v>110.768</v>
      </c>
      <c r="AK237" s="87">
        <v>2.0499999999999998</v>
      </c>
      <c r="AL237" s="11">
        <v>6.48</v>
      </c>
      <c r="AM237" s="11">
        <v>0</v>
      </c>
      <c r="AN237" s="24">
        <f>AK237+AM237</f>
        <v>2.0499999999999998</v>
      </c>
      <c r="AO237" s="167"/>
      <c r="AP237" s="11">
        <v>0</v>
      </c>
      <c r="AQ237" s="11">
        <v>0</v>
      </c>
      <c r="AR237" s="11">
        <f>100- ((AP237+AQ237)/(AC237*2))*100</f>
        <v>100</v>
      </c>
      <c r="AS237" s="90">
        <f>AU234</f>
        <v>314.52599999999995</v>
      </c>
      <c r="AT237" s="90">
        <f>AJ237+AK237+AL237+AM237</f>
        <v>119.298</v>
      </c>
      <c r="AU237" s="90">
        <f>AS237-AT237</f>
        <v>195.22799999999995</v>
      </c>
      <c r="AV237" s="166"/>
      <c r="AW237" s="24">
        <f>(AC237/W237)*100</f>
        <v>75.25</v>
      </c>
      <c r="AX237" s="11" t="s">
        <v>59</v>
      </c>
      <c r="AY237" s="24">
        <f>(AK237/(AJ237+AK237))*100</f>
        <v>1.8170859260047154</v>
      </c>
      <c r="AZ237" s="11">
        <f>(AN237/AJ237)*100</f>
        <v>1.8507150079445325</v>
      </c>
      <c r="BA237" s="19"/>
      <c r="BB237" s="11" t="s">
        <v>76</v>
      </c>
      <c r="BC237" s="11" t="s">
        <v>76</v>
      </c>
      <c r="BD237" s="168" t="s">
        <v>75</v>
      </c>
    </row>
    <row r="238" spans="2:56" ht="16.5" thickBot="1">
      <c r="B238" s="18" t="s">
        <v>90</v>
      </c>
      <c r="C238" s="16"/>
      <c r="D238" s="16"/>
      <c r="E238" s="16"/>
      <c r="F238" s="12"/>
      <c r="G238" s="12"/>
      <c r="H238" s="12"/>
      <c r="I238" s="12"/>
      <c r="J238" s="12"/>
      <c r="K238" s="12"/>
      <c r="L238" s="16"/>
      <c r="M238" s="12"/>
      <c r="N238" s="12"/>
      <c r="O238" s="16"/>
      <c r="P238" s="13"/>
      <c r="Q238" s="16"/>
      <c r="R238" s="12"/>
      <c r="S238" s="12"/>
      <c r="T238" s="12"/>
      <c r="U238" s="12"/>
      <c r="V238" s="12"/>
      <c r="W238" s="12"/>
      <c r="X238" s="16"/>
      <c r="Y238" s="12"/>
      <c r="Z238" s="12"/>
      <c r="AA238" s="26"/>
      <c r="AB238" s="28"/>
      <c r="AC238" s="177"/>
      <c r="AD238" s="109"/>
      <c r="AE238" s="32"/>
      <c r="AF238" s="30"/>
      <c r="AG238" s="28"/>
      <c r="AH238" s="35"/>
      <c r="AI238" s="112"/>
      <c r="AJ238" s="12"/>
      <c r="AK238" s="88"/>
      <c r="AL238" s="12"/>
      <c r="AM238" s="12"/>
      <c r="AN238" s="12"/>
      <c r="AO238" s="114"/>
      <c r="AP238" s="12"/>
      <c r="AQ238" s="12"/>
      <c r="AR238" s="12"/>
      <c r="AS238" s="12"/>
      <c r="AT238" s="12"/>
      <c r="AU238" s="12"/>
      <c r="AV238" s="112"/>
      <c r="AW238" s="12"/>
      <c r="AX238" s="12" t="s">
        <v>10</v>
      </c>
      <c r="AY238" s="12"/>
      <c r="AZ238" s="12"/>
      <c r="BA238" s="16"/>
      <c r="BB238" s="12"/>
      <c r="BC238" s="12"/>
      <c r="BD238" s="14"/>
    </row>
    <row r="239" spans="2:56" ht="15.75" thickBot="1"/>
    <row r="240" spans="2:56" ht="15.75">
      <c r="B240" s="17">
        <v>41085</v>
      </c>
      <c r="C240" s="15" t="s">
        <v>0</v>
      </c>
      <c r="D240" s="19">
        <v>8</v>
      </c>
      <c r="E240" s="4"/>
      <c r="F240" s="11">
        <v>1.5</v>
      </c>
      <c r="G240" s="11">
        <v>0</v>
      </c>
      <c r="H240" s="11">
        <v>0</v>
      </c>
      <c r="I240" s="11">
        <v>0</v>
      </c>
      <c r="J240" s="11">
        <v>0</v>
      </c>
      <c r="K240" s="11">
        <f>SUM(F240:J240)</f>
        <v>1.5</v>
      </c>
      <c r="L240" s="4"/>
      <c r="M240" s="11">
        <v>0</v>
      </c>
      <c r="N240" s="11">
        <v>0</v>
      </c>
      <c r="O240" s="4"/>
      <c r="P240" s="21">
        <f>D240-(M240+N240)</f>
        <v>8</v>
      </c>
      <c r="Q240" s="4"/>
      <c r="R240" s="11" t="s">
        <v>66</v>
      </c>
      <c r="S240" s="23">
        <v>0.185</v>
      </c>
      <c r="T240" s="23">
        <v>0.185</v>
      </c>
      <c r="U240" s="23">
        <f>S240+T240</f>
        <v>0.37</v>
      </c>
      <c r="V240" s="11">
        <v>80</v>
      </c>
      <c r="W240" s="24">
        <f>P240*V240</f>
        <v>640</v>
      </c>
      <c r="X240" s="4"/>
      <c r="Y240" s="22">
        <v>540</v>
      </c>
      <c r="Z240" s="22">
        <v>540</v>
      </c>
      <c r="AA240" s="25">
        <v>540</v>
      </c>
      <c r="AB240" s="27">
        <v>0</v>
      </c>
      <c r="AC240" s="176">
        <v>540</v>
      </c>
      <c r="AD240" s="34"/>
      <c r="AE240" s="31">
        <v>1</v>
      </c>
      <c r="AF240" s="29">
        <v>1</v>
      </c>
      <c r="AG240" s="27">
        <v>0</v>
      </c>
      <c r="AH240" s="27">
        <v>1</v>
      </c>
      <c r="AI240" s="7"/>
      <c r="AJ240" s="24">
        <f>AC240*U240</f>
        <v>199.8</v>
      </c>
      <c r="AK240" s="87">
        <v>0.36</v>
      </c>
      <c r="AL240" s="11">
        <v>8.9700000000000006</v>
      </c>
      <c r="AM240" s="11">
        <v>0</v>
      </c>
      <c r="AN240" s="24">
        <f>AK240+AM240</f>
        <v>0.36</v>
      </c>
      <c r="AO240" s="6"/>
      <c r="AP240" s="11">
        <v>0</v>
      </c>
      <c r="AQ240" s="11">
        <v>0</v>
      </c>
      <c r="AR240" s="11">
        <f>100- ((AP240+AQ240)/(AC240*2))*100</f>
        <v>100</v>
      </c>
      <c r="AS240" s="90">
        <f>AU237</f>
        <v>195.22799999999995</v>
      </c>
      <c r="AT240" s="90">
        <f>AJ240+AK240+AL240+AM240</f>
        <v>209.13000000000002</v>
      </c>
      <c r="AU240" s="90">
        <f>AS240-AT240</f>
        <v>-13.902000000000072</v>
      </c>
      <c r="AV240" s="7"/>
      <c r="AW240" s="24">
        <f>(AC240/W240)*100</f>
        <v>84.375</v>
      </c>
      <c r="AX240" s="11" t="s">
        <v>59</v>
      </c>
      <c r="AY240" s="24">
        <f>(AK240/(AJ240+AK240))*100</f>
        <v>0.17985611510791363</v>
      </c>
      <c r="AZ240" s="11">
        <f>(AN240/AJ240)*100</f>
        <v>0.18018018018018017</v>
      </c>
      <c r="BA240" s="4"/>
      <c r="BB240" s="11" t="s">
        <v>76</v>
      </c>
      <c r="BC240" s="11" t="s">
        <v>62</v>
      </c>
      <c r="BD240" s="11" t="s">
        <v>75</v>
      </c>
    </row>
    <row r="241" spans="2:56" ht="16.5" thickBot="1">
      <c r="B241" s="18" t="s">
        <v>89</v>
      </c>
      <c r="C241" s="16"/>
      <c r="D241" s="16"/>
      <c r="E241" s="4"/>
      <c r="F241" s="12"/>
      <c r="G241" s="12"/>
      <c r="H241" s="12"/>
      <c r="I241" s="12"/>
      <c r="J241" s="12"/>
      <c r="K241" s="12"/>
      <c r="L241" s="4"/>
      <c r="M241" s="12"/>
      <c r="N241" s="12"/>
      <c r="O241" s="4"/>
      <c r="P241" s="13"/>
      <c r="Q241" s="4"/>
      <c r="R241" s="12"/>
      <c r="S241" s="12"/>
      <c r="T241" s="12"/>
      <c r="U241" s="12"/>
      <c r="V241" s="12"/>
      <c r="W241" s="12"/>
      <c r="X241" s="4"/>
      <c r="Y241" s="12"/>
      <c r="Z241" s="12"/>
      <c r="AA241" s="26"/>
      <c r="AB241" s="28"/>
      <c r="AC241" s="177"/>
      <c r="AD241" s="33"/>
      <c r="AE241" s="32"/>
      <c r="AF241" s="30"/>
      <c r="AG241" s="28"/>
      <c r="AH241" s="35"/>
      <c r="AI241" s="7"/>
      <c r="AJ241" s="12"/>
      <c r="AK241" s="88"/>
      <c r="AL241" s="12"/>
      <c r="AM241" s="12"/>
      <c r="AN241" s="12"/>
      <c r="AO241" s="6"/>
      <c r="AP241" s="12"/>
      <c r="AQ241" s="12"/>
      <c r="AR241" s="12"/>
      <c r="AS241" s="12"/>
      <c r="AT241" s="12"/>
      <c r="AU241" s="12"/>
      <c r="AV241" s="7"/>
      <c r="AW241" s="12"/>
      <c r="AX241" s="12" t="s">
        <v>10</v>
      </c>
      <c r="AY241" s="12"/>
      <c r="AZ241" s="12"/>
      <c r="BA241" s="4"/>
      <c r="BB241" s="12"/>
      <c r="BC241" s="12"/>
      <c r="BD241" s="14"/>
    </row>
    <row r="242" spans="2:56" ht="15.75" thickBot="1"/>
    <row r="243" spans="2:56">
      <c r="B243" s="57" t="s">
        <v>42</v>
      </c>
      <c r="C243" s="58" t="s">
        <v>2</v>
      </c>
      <c r="D243" s="59" t="s">
        <v>2</v>
      </c>
      <c r="E243" s="136"/>
      <c r="F243" s="718" t="s">
        <v>14</v>
      </c>
      <c r="G243" s="719"/>
      <c r="H243" s="719"/>
      <c r="I243" s="719"/>
      <c r="J243" s="719"/>
      <c r="K243" s="720"/>
      <c r="L243" s="19"/>
      <c r="M243" s="721" t="s">
        <v>43</v>
      </c>
      <c r="N243" s="722"/>
      <c r="O243" s="19"/>
      <c r="P243" s="91" t="s">
        <v>12</v>
      </c>
      <c r="Q243" s="136"/>
      <c r="R243" s="91" t="s">
        <v>24</v>
      </c>
      <c r="S243" s="718" t="s">
        <v>44</v>
      </c>
      <c r="T243" s="719"/>
      <c r="U243" s="720"/>
      <c r="V243" s="91" t="s">
        <v>39</v>
      </c>
      <c r="W243" s="137" t="s">
        <v>19</v>
      </c>
      <c r="X243" s="136" t="s">
        <v>10</v>
      </c>
      <c r="Y243" s="723" t="s">
        <v>15</v>
      </c>
      <c r="Z243" s="724"/>
      <c r="AA243" s="724"/>
      <c r="AB243" s="724"/>
      <c r="AC243" s="138" t="s">
        <v>19</v>
      </c>
      <c r="AD243" s="139"/>
      <c r="AE243" s="725" t="s">
        <v>55</v>
      </c>
      <c r="AF243" s="726"/>
      <c r="AG243" s="726"/>
      <c r="AH243" s="140" t="s">
        <v>57</v>
      </c>
      <c r="AI243" s="136"/>
      <c r="AJ243" s="141" t="s">
        <v>51</v>
      </c>
      <c r="AK243" s="142"/>
      <c r="AL243" s="143"/>
      <c r="AM243" s="144"/>
      <c r="AN243" s="91" t="s">
        <v>13</v>
      </c>
      <c r="AO243" s="136"/>
      <c r="AP243" s="743" t="s">
        <v>68</v>
      </c>
      <c r="AQ243" s="744"/>
      <c r="AR243" s="745"/>
      <c r="AS243" s="743" t="s">
        <v>52</v>
      </c>
      <c r="AT243" s="744"/>
      <c r="AU243" s="745"/>
      <c r="AV243" s="136"/>
      <c r="AW243" s="145" t="s">
        <v>32</v>
      </c>
      <c r="AX243" s="137" t="s">
        <v>32</v>
      </c>
      <c r="AY243" s="91" t="s">
        <v>29</v>
      </c>
      <c r="AZ243" s="91" t="s">
        <v>29</v>
      </c>
      <c r="BA243" s="136"/>
      <c r="BB243" s="19" t="s">
        <v>32</v>
      </c>
      <c r="BC243" s="19" t="s">
        <v>10</v>
      </c>
      <c r="BD243" s="146" t="s">
        <v>10</v>
      </c>
    </row>
    <row r="244" spans="2:56" ht="15.75" thickBot="1">
      <c r="B244" s="60" t="s">
        <v>10</v>
      </c>
      <c r="C244" s="49" t="s">
        <v>10</v>
      </c>
      <c r="D244" s="61" t="s">
        <v>12</v>
      </c>
      <c r="E244" s="5"/>
      <c r="F244" s="65" t="s">
        <v>4</v>
      </c>
      <c r="G244" s="65" t="s">
        <v>5</v>
      </c>
      <c r="H244" s="65" t="s">
        <v>6</v>
      </c>
      <c r="I244" s="65" t="s">
        <v>7</v>
      </c>
      <c r="J244" s="65" t="s">
        <v>9</v>
      </c>
      <c r="K244" s="65" t="s">
        <v>13</v>
      </c>
      <c r="L244" s="4"/>
      <c r="M244" s="67" t="s">
        <v>12</v>
      </c>
      <c r="N244" s="68" t="s">
        <v>46</v>
      </c>
      <c r="O244" s="3"/>
      <c r="P244" s="49" t="s">
        <v>3</v>
      </c>
      <c r="Q244" s="5"/>
      <c r="R244" s="49" t="s">
        <v>23</v>
      </c>
      <c r="S244" s="53" t="s">
        <v>16</v>
      </c>
      <c r="T244" s="49" t="s">
        <v>17</v>
      </c>
      <c r="U244" s="49" t="s">
        <v>45</v>
      </c>
      <c r="V244" s="49" t="s">
        <v>63</v>
      </c>
      <c r="W244" s="72" t="s">
        <v>21</v>
      </c>
      <c r="X244" s="5" t="s">
        <v>10</v>
      </c>
      <c r="Y244" s="713" t="s">
        <v>26</v>
      </c>
      <c r="Z244" s="714"/>
      <c r="AA244" s="714"/>
      <c r="AB244" s="715"/>
      <c r="AC244" s="39" t="s">
        <v>13</v>
      </c>
      <c r="AD244" s="8"/>
      <c r="AE244" s="716" t="s">
        <v>56</v>
      </c>
      <c r="AF244" s="717"/>
      <c r="AG244" s="717"/>
      <c r="AH244" s="82" t="s">
        <v>58</v>
      </c>
      <c r="AI244" s="5"/>
      <c r="AJ244" s="48" t="s">
        <v>33</v>
      </c>
      <c r="AK244" s="85" t="s">
        <v>27</v>
      </c>
      <c r="AL244" s="48" t="s">
        <v>35</v>
      </c>
      <c r="AM244" s="48" t="s">
        <v>36</v>
      </c>
      <c r="AN244" s="49" t="s">
        <v>40</v>
      </c>
      <c r="AO244" s="20"/>
      <c r="AP244" s="51"/>
      <c r="AQ244" s="52"/>
      <c r="AR244" s="53"/>
      <c r="AS244" s="51" t="s">
        <v>50</v>
      </c>
      <c r="AT244" s="52" t="s">
        <v>108</v>
      </c>
      <c r="AU244" s="53"/>
      <c r="AV244" s="5"/>
      <c r="AW244" s="76" t="s">
        <v>19</v>
      </c>
      <c r="AX244" s="72" t="s">
        <v>19</v>
      </c>
      <c r="AY244" s="49" t="s">
        <v>37</v>
      </c>
      <c r="AZ244" s="49" t="s">
        <v>38</v>
      </c>
      <c r="BA244" s="5"/>
      <c r="BB244" s="4" t="s">
        <v>19</v>
      </c>
      <c r="BC244" s="4" t="s">
        <v>37</v>
      </c>
      <c r="BD244" s="147" t="s">
        <v>38</v>
      </c>
    </row>
    <row r="245" spans="2:56" ht="15.75" thickBot="1">
      <c r="B245" s="62"/>
      <c r="C245" s="63"/>
      <c r="D245" s="64" t="s">
        <v>10</v>
      </c>
      <c r="E245" s="111"/>
      <c r="F245" s="148"/>
      <c r="G245" s="148"/>
      <c r="H245" s="148"/>
      <c r="I245" s="148" t="s">
        <v>8</v>
      </c>
      <c r="J245" s="148"/>
      <c r="K245" s="148"/>
      <c r="L245" s="16"/>
      <c r="M245" s="104" t="s">
        <v>20</v>
      </c>
      <c r="N245" s="148" t="s">
        <v>11</v>
      </c>
      <c r="O245" s="16"/>
      <c r="P245" s="63" t="s">
        <v>10</v>
      </c>
      <c r="Q245" s="111"/>
      <c r="R245" s="63"/>
      <c r="S245" s="149"/>
      <c r="T245" s="63"/>
      <c r="U245" s="63"/>
      <c r="V245" s="63" t="s">
        <v>18</v>
      </c>
      <c r="W245" s="150" t="s">
        <v>22</v>
      </c>
      <c r="X245" s="111"/>
      <c r="Y245" s="151" t="s">
        <v>16</v>
      </c>
      <c r="Z245" s="151" t="s">
        <v>17</v>
      </c>
      <c r="AA245" s="152" t="s">
        <v>25</v>
      </c>
      <c r="AB245" s="79" t="s">
        <v>28</v>
      </c>
      <c r="AC245" s="153"/>
      <c r="AD245" s="111"/>
      <c r="AE245" s="154" t="s">
        <v>16</v>
      </c>
      <c r="AF245" s="155" t="s">
        <v>17</v>
      </c>
      <c r="AG245" s="80" t="s">
        <v>28</v>
      </c>
      <c r="AH245" s="81" t="s">
        <v>28</v>
      </c>
      <c r="AI245" s="156"/>
      <c r="AJ245" s="63" t="s">
        <v>34</v>
      </c>
      <c r="AK245" s="157" t="s">
        <v>34</v>
      </c>
      <c r="AL245" s="63" t="s">
        <v>34</v>
      </c>
      <c r="AM245" s="63" t="s">
        <v>34</v>
      </c>
      <c r="AN245" s="63" t="s">
        <v>34</v>
      </c>
      <c r="AO245" s="111"/>
      <c r="AP245" s="158" t="s">
        <v>70</v>
      </c>
      <c r="AQ245" s="159" t="s">
        <v>69</v>
      </c>
      <c r="AR245" s="160" t="s">
        <v>71</v>
      </c>
      <c r="AS245" s="161" t="s">
        <v>48</v>
      </c>
      <c r="AT245" s="159" t="s">
        <v>47</v>
      </c>
      <c r="AU245" s="160" t="s">
        <v>49</v>
      </c>
      <c r="AV245" s="111"/>
      <c r="AW245" s="162" t="s">
        <v>29</v>
      </c>
      <c r="AX245" s="150" t="s">
        <v>29</v>
      </c>
      <c r="AY245" s="63"/>
      <c r="AZ245" s="63"/>
      <c r="BA245" s="111"/>
      <c r="BB245" s="163">
        <v>1</v>
      </c>
      <c r="BC245" s="164">
        <v>0</v>
      </c>
      <c r="BD245" s="115" t="s">
        <v>41</v>
      </c>
    </row>
    <row r="246" spans="2:56" ht="15.75">
      <c r="B246" s="17">
        <v>41085</v>
      </c>
      <c r="C246" s="15" t="s">
        <v>1</v>
      </c>
      <c r="D246" s="19">
        <v>7.5</v>
      </c>
      <c r="E246" s="19"/>
      <c r="F246" s="11">
        <v>0</v>
      </c>
      <c r="G246" s="11">
        <v>0</v>
      </c>
      <c r="H246" s="11">
        <v>0</v>
      </c>
      <c r="I246" s="11">
        <v>0.33</v>
      </c>
      <c r="J246" s="11">
        <v>0</v>
      </c>
      <c r="K246" s="11">
        <f>SUM(F246:J246)</f>
        <v>0.33</v>
      </c>
      <c r="L246" s="19"/>
      <c r="M246" s="11">
        <v>2.5</v>
      </c>
      <c r="N246" s="11">
        <v>0</v>
      </c>
      <c r="O246" s="19"/>
      <c r="P246" s="21">
        <f>D246-(M246+N246)</f>
        <v>5</v>
      </c>
      <c r="Q246" s="19"/>
      <c r="R246" s="11" t="s">
        <v>66</v>
      </c>
      <c r="S246" s="23">
        <v>0.185</v>
      </c>
      <c r="T246" s="23">
        <v>0.185</v>
      </c>
      <c r="U246" s="23">
        <f>S246+T246</f>
        <v>0.37</v>
      </c>
      <c r="V246" s="11">
        <v>80</v>
      </c>
      <c r="W246" s="24">
        <f>P246*V246</f>
        <v>400</v>
      </c>
      <c r="X246" s="19"/>
      <c r="Y246" s="22">
        <v>459</v>
      </c>
      <c r="Z246" s="22">
        <v>459</v>
      </c>
      <c r="AA246" s="25">
        <v>459</v>
      </c>
      <c r="AB246" s="27">
        <v>0</v>
      </c>
      <c r="AC246" s="176">
        <v>459</v>
      </c>
      <c r="AD246" s="165"/>
      <c r="AE246" s="31">
        <v>1</v>
      </c>
      <c r="AF246" s="29">
        <v>1</v>
      </c>
      <c r="AG246" s="27">
        <v>0</v>
      </c>
      <c r="AH246" s="27">
        <v>1</v>
      </c>
      <c r="AI246" s="166"/>
      <c r="AJ246" s="24">
        <f>AC246*U246</f>
        <v>169.82999999999998</v>
      </c>
      <c r="AK246" s="87">
        <v>0.24</v>
      </c>
      <c r="AL246" s="11">
        <v>6.15</v>
      </c>
      <c r="AM246" s="11">
        <v>0</v>
      </c>
      <c r="AN246" s="24">
        <f>AK246+AM246</f>
        <v>0.24</v>
      </c>
      <c r="AO246" s="167"/>
      <c r="AP246" s="11">
        <v>0</v>
      </c>
      <c r="AQ246" s="11">
        <v>0</v>
      </c>
      <c r="AR246" s="11">
        <f>100- ((AP246+AQ246)/(AC246*2))*100</f>
        <v>100</v>
      </c>
      <c r="AS246" s="90">
        <v>755</v>
      </c>
      <c r="AT246" s="90">
        <f>AJ246+AK246+AL246+AM246</f>
        <v>176.22</v>
      </c>
      <c r="AU246" s="90">
        <f>AS246-AT246</f>
        <v>578.78</v>
      </c>
      <c r="AV246" s="166"/>
      <c r="AW246" s="24">
        <f>(AC246/W246)*100</f>
        <v>114.75</v>
      </c>
      <c r="AX246" s="11" t="s">
        <v>59</v>
      </c>
      <c r="AY246" s="24">
        <f>(AK246/(AJ246+AK246))*100</f>
        <v>0.14111836302698888</v>
      </c>
      <c r="AZ246" s="11">
        <f>(AN246/AJ246)*100</f>
        <v>0.14131778837661191</v>
      </c>
      <c r="BA246" s="19"/>
      <c r="BB246" s="11" t="s">
        <v>97</v>
      </c>
      <c r="BC246" s="11" t="s">
        <v>76</v>
      </c>
      <c r="BD246" s="168" t="s">
        <v>75</v>
      </c>
    </row>
    <row r="247" spans="2:56" ht="16.5" thickBot="1">
      <c r="B247" s="18" t="s">
        <v>90</v>
      </c>
      <c r="C247" s="16"/>
      <c r="D247" s="16"/>
      <c r="E247" s="16"/>
      <c r="F247" s="12"/>
      <c r="G247" s="12"/>
      <c r="H247" s="12"/>
      <c r="I247" s="12"/>
      <c r="J247" s="12"/>
      <c r="K247" s="12"/>
      <c r="L247" s="16"/>
      <c r="M247" s="12"/>
      <c r="N247" s="12"/>
      <c r="O247" s="16"/>
      <c r="P247" s="13"/>
      <c r="Q247" s="16"/>
      <c r="R247" s="12"/>
      <c r="S247" s="12"/>
      <c r="T247" s="12"/>
      <c r="U247" s="12"/>
      <c r="V247" s="12"/>
      <c r="W247" s="12"/>
      <c r="X247" s="16"/>
      <c r="Y247" s="12"/>
      <c r="Z247" s="12"/>
      <c r="AA247" s="26"/>
      <c r="AB247" s="28"/>
      <c r="AC247" s="177"/>
      <c r="AD247" s="109"/>
      <c r="AE247" s="32"/>
      <c r="AF247" s="30"/>
      <c r="AG247" s="28"/>
      <c r="AH247" s="35"/>
      <c r="AI247" s="112"/>
      <c r="AJ247" s="12"/>
      <c r="AK247" s="88"/>
      <c r="AL247" s="12"/>
      <c r="AM247" s="12"/>
      <c r="AN247" s="12"/>
      <c r="AO247" s="114"/>
      <c r="AP247" s="12"/>
      <c r="AQ247" s="12"/>
      <c r="AR247" s="12"/>
      <c r="AS247" s="12"/>
      <c r="AT247" s="12"/>
      <c r="AU247" s="12"/>
      <c r="AV247" s="112"/>
      <c r="AW247" s="12"/>
      <c r="AX247" s="12" t="s">
        <v>10</v>
      </c>
      <c r="AY247" s="12"/>
      <c r="AZ247" s="12"/>
      <c r="BA247" s="16"/>
      <c r="BB247" s="12"/>
      <c r="BC247" s="12"/>
      <c r="BD247" s="14"/>
    </row>
    <row r="248" spans="2:56" ht="15.75" thickBot="1"/>
    <row r="249" spans="2:56" ht="15.75">
      <c r="B249" s="17">
        <v>41086</v>
      </c>
      <c r="C249" s="15" t="s">
        <v>0</v>
      </c>
      <c r="D249" s="19">
        <v>8</v>
      </c>
      <c r="E249" s="19"/>
      <c r="F249" s="11">
        <v>1.5</v>
      </c>
      <c r="G249" s="11">
        <v>0</v>
      </c>
      <c r="H249" s="11">
        <v>0</v>
      </c>
      <c r="I249" s="11">
        <v>0</v>
      </c>
      <c r="J249" s="11">
        <v>0</v>
      </c>
      <c r="K249" s="11">
        <f>SUM(F249:J249)</f>
        <v>1.5</v>
      </c>
      <c r="L249" s="19"/>
      <c r="M249" s="11">
        <v>0</v>
      </c>
      <c r="N249" s="11">
        <v>0</v>
      </c>
      <c r="O249" s="19"/>
      <c r="P249" s="21">
        <f>D249-(M249+N249)</f>
        <v>8</v>
      </c>
      <c r="Q249" s="19"/>
      <c r="R249" s="11" t="s">
        <v>66</v>
      </c>
      <c r="S249" s="23">
        <v>0.185</v>
      </c>
      <c r="T249" s="23">
        <v>0.185</v>
      </c>
      <c r="U249" s="23">
        <f>S249+T249</f>
        <v>0.37</v>
      </c>
      <c r="V249" s="11">
        <v>80</v>
      </c>
      <c r="W249" s="24">
        <f>P249*V249</f>
        <v>640</v>
      </c>
      <c r="X249" s="19"/>
      <c r="Y249" s="22">
        <v>624</v>
      </c>
      <c r="Z249" s="22">
        <v>624</v>
      </c>
      <c r="AA249" s="25">
        <v>624</v>
      </c>
      <c r="AB249" s="27">
        <v>0</v>
      </c>
      <c r="AC249" s="176">
        <v>624</v>
      </c>
      <c r="AD249" s="165"/>
      <c r="AE249" s="31">
        <v>8</v>
      </c>
      <c r="AF249" s="29">
        <v>8</v>
      </c>
      <c r="AG249" s="27">
        <v>0</v>
      </c>
      <c r="AH249" s="27">
        <v>8</v>
      </c>
      <c r="AI249" s="166"/>
      <c r="AJ249" s="24">
        <f>AC249*U249</f>
        <v>230.88</v>
      </c>
      <c r="AK249" s="87">
        <v>2.98</v>
      </c>
      <c r="AL249" s="11">
        <v>9.5299999999999994</v>
      </c>
      <c r="AM249" s="11">
        <v>0</v>
      </c>
      <c r="AN249" s="24">
        <f>AK249+AM249</f>
        <v>2.98</v>
      </c>
      <c r="AO249" s="167"/>
      <c r="AP249" s="11">
        <v>0</v>
      </c>
      <c r="AQ249" s="11">
        <v>0</v>
      </c>
      <c r="AR249" s="11">
        <f>100- ((AP249+AQ249)/(AC249*2))*100</f>
        <v>100</v>
      </c>
      <c r="AS249" s="90">
        <f>AU246</f>
        <v>578.78</v>
      </c>
      <c r="AT249" s="90">
        <f>AJ249+AK249+AL249+AM249</f>
        <v>243.39</v>
      </c>
      <c r="AU249" s="90">
        <f>AS249-AT249</f>
        <v>335.39</v>
      </c>
      <c r="AV249" s="166"/>
      <c r="AW249" s="24">
        <f>(AC249/W249)*100</f>
        <v>97.5</v>
      </c>
      <c r="AX249" s="11" t="s">
        <v>59</v>
      </c>
      <c r="AY249" s="24">
        <f>(AK249/(AJ249+AK249))*100</f>
        <v>1.2742666552638331</v>
      </c>
      <c r="AZ249" s="11">
        <f>(AN249/AJ249)*100</f>
        <v>1.2907137907137907</v>
      </c>
      <c r="BA249" s="19"/>
      <c r="BB249" s="11" t="s">
        <v>76</v>
      </c>
      <c r="BC249" s="11" t="s">
        <v>76</v>
      </c>
      <c r="BD249" s="168" t="s">
        <v>75</v>
      </c>
    </row>
    <row r="250" spans="2:56" ht="16.5" thickBot="1">
      <c r="B250" s="18" t="s">
        <v>89</v>
      </c>
      <c r="C250" s="16"/>
      <c r="D250" s="16"/>
      <c r="E250" s="16"/>
      <c r="F250" s="12"/>
      <c r="G250" s="12"/>
      <c r="H250" s="12"/>
      <c r="I250" s="12"/>
      <c r="J250" s="12"/>
      <c r="K250" s="12"/>
      <c r="L250" s="16"/>
      <c r="M250" s="12"/>
      <c r="N250" s="12"/>
      <c r="O250" s="16"/>
      <c r="P250" s="13"/>
      <c r="Q250" s="16"/>
      <c r="R250" s="12"/>
      <c r="S250" s="12"/>
      <c r="T250" s="12"/>
      <c r="U250" s="12"/>
      <c r="V250" s="12"/>
      <c r="W250" s="12"/>
      <c r="X250" s="16"/>
      <c r="Y250" s="12"/>
      <c r="Z250" s="12"/>
      <c r="AA250" s="26"/>
      <c r="AB250" s="28"/>
      <c r="AC250" s="177"/>
      <c r="AD250" s="109"/>
      <c r="AE250" s="32"/>
      <c r="AF250" s="30"/>
      <c r="AG250" s="28"/>
      <c r="AH250" s="35"/>
      <c r="AI250" s="112"/>
      <c r="AJ250" s="12"/>
      <c r="AK250" s="88"/>
      <c r="AL250" s="12"/>
      <c r="AM250" s="12"/>
      <c r="AN250" s="12"/>
      <c r="AO250" s="114"/>
      <c r="AP250" s="12"/>
      <c r="AQ250" s="12"/>
      <c r="AR250" s="12"/>
      <c r="AS250" s="12"/>
      <c r="AT250" s="12"/>
      <c r="AU250" s="12"/>
      <c r="AV250" s="112"/>
      <c r="AW250" s="12"/>
      <c r="AX250" s="12" t="s">
        <v>10</v>
      </c>
      <c r="AY250" s="12"/>
      <c r="AZ250" s="12"/>
      <c r="BA250" s="16"/>
      <c r="BB250" s="12"/>
      <c r="BC250" s="12"/>
      <c r="BD250" s="14"/>
    </row>
    <row r="251" spans="2:56" ht="15.75" thickBot="1"/>
    <row r="252" spans="2:56" ht="15.75">
      <c r="B252" s="17">
        <v>41086</v>
      </c>
      <c r="C252" s="15" t="s">
        <v>1</v>
      </c>
      <c r="D252" s="19">
        <v>7.5</v>
      </c>
      <c r="E252" s="19"/>
      <c r="F252" s="11">
        <v>0</v>
      </c>
      <c r="G252" s="11">
        <v>0</v>
      </c>
      <c r="H252" s="11">
        <v>0</v>
      </c>
      <c r="I252" s="11">
        <v>0.41</v>
      </c>
      <c r="J252" s="11">
        <v>0</v>
      </c>
      <c r="K252" s="11">
        <f>SUM(F252:J252)</f>
        <v>0.41</v>
      </c>
      <c r="L252" s="19"/>
      <c r="M252" s="11">
        <v>2.5</v>
      </c>
      <c r="N252" s="11">
        <v>0</v>
      </c>
      <c r="O252" s="19"/>
      <c r="P252" s="21">
        <f>D252-(M252+N252)</f>
        <v>5</v>
      </c>
      <c r="Q252" s="19"/>
      <c r="R252" s="11" t="s">
        <v>66</v>
      </c>
      <c r="S252" s="23">
        <v>0.185</v>
      </c>
      <c r="T252" s="23">
        <v>0.185</v>
      </c>
      <c r="U252" s="23">
        <f>S252+T252</f>
        <v>0.37</v>
      </c>
      <c r="V252" s="11">
        <v>80</v>
      </c>
      <c r="W252" s="24">
        <f>P252*V252</f>
        <v>400</v>
      </c>
      <c r="X252" s="19"/>
      <c r="Y252" s="22">
        <v>432</v>
      </c>
      <c r="Z252" s="22">
        <v>432</v>
      </c>
      <c r="AA252" s="25">
        <v>432</v>
      </c>
      <c r="AB252" s="27">
        <v>0</v>
      </c>
      <c r="AC252" s="176">
        <v>432</v>
      </c>
      <c r="AD252" s="165"/>
      <c r="AE252" s="31">
        <v>3</v>
      </c>
      <c r="AF252" s="29">
        <v>3</v>
      </c>
      <c r="AG252" s="27">
        <v>0</v>
      </c>
      <c r="AH252" s="27">
        <v>3</v>
      </c>
      <c r="AI252" s="166"/>
      <c r="AJ252" s="24">
        <f>AC252*U252</f>
        <v>159.84</v>
      </c>
      <c r="AK252" s="87">
        <v>0.66</v>
      </c>
      <c r="AL252" s="11">
        <v>6.3</v>
      </c>
      <c r="AM252" s="11">
        <v>0</v>
      </c>
      <c r="AN252" s="24">
        <f>AK252+AM252</f>
        <v>0.66</v>
      </c>
      <c r="AO252" s="167"/>
      <c r="AP252" s="11">
        <v>0</v>
      </c>
      <c r="AQ252" s="11">
        <v>0</v>
      </c>
      <c r="AR252" s="11">
        <f>100- ((AP252+AQ252)/(AC252*2))*100</f>
        <v>100</v>
      </c>
      <c r="AS252" s="90">
        <f>AU249</f>
        <v>335.39</v>
      </c>
      <c r="AT252" s="90">
        <f>AJ252+AK252+AL252+AM252</f>
        <v>166.8</v>
      </c>
      <c r="AU252" s="90">
        <f>AS252-AT252</f>
        <v>168.58999999999997</v>
      </c>
      <c r="AV252" s="166"/>
      <c r="AW252" s="24">
        <f>(AC252/W252)*100</f>
        <v>108</v>
      </c>
      <c r="AX252" s="11" t="s">
        <v>59</v>
      </c>
      <c r="AY252" s="24">
        <f>(AK252/(AJ252+AK252))*100</f>
        <v>0.41121495327102803</v>
      </c>
      <c r="AZ252" s="11">
        <f>(AN252/AJ252)*100</f>
        <v>0.41291291291291288</v>
      </c>
      <c r="BA252" s="19"/>
      <c r="BB252" s="11" t="s">
        <v>97</v>
      </c>
      <c r="BC252" s="11" t="s">
        <v>76</v>
      </c>
      <c r="BD252" s="168" t="s">
        <v>75</v>
      </c>
    </row>
    <row r="253" spans="2:56" ht="16.5" thickBot="1">
      <c r="B253" s="18" t="s">
        <v>90</v>
      </c>
      <c r="C253" s="16"/>
      <c r="D253" s="16"/>
      <c r="E253" s="16"/>
      <c r="F253" s="12"/>
      <c r="G253" s="12"/>
      <c r="H253" s="12"/>
      <c r="I253" s="12"/>
      <c r="J253" s="12"/>
      <c r="K253" s="12"/>
      <c r="L253" s="16"/>
      <c r="M253" s="12"/>
      <c r="N253" s="12"/>
      <c r="O253" s="16"/>
      <c r="P253" s="13"/>
      <c r="Q253" s="16"/>
      <c r="R253" s="12"/>
      <c r="S253" s="12"/>
      <c r="T253" s="12"/>
      <c r="U253" s="12"/>
      <c r="V253" s="12"/>
      <c r="W253" s="12"/>
      <c r="X253" s="16"/>
      <c r="Y253" s="12"/>
      <c r="Z253" s="12"/>
      <c r="AA253" s="26"/>
      <c r="AB253" s="28"/>
      <c r="AC253" s="177"/>
      <c r="AD253" s="109"/>
      <c r="AE253" s="32"/>
      <c r="AF253" s="30"/>
      <c r="AG253" s="28"/>
      <c r="AH253" s="35"/>
      <c r="AI253" s="112"/>
      <c r="AJ253" s="12"/>
      <c r="AK253" s="88"/>
      <c r="AL253" s="12"/>
      <c r="AM253" s="12"/>
      <c r="AN253" s="12"/>
      <c r="AO253" s="114"/>
      <c r="AP253" s="12"/>
      <c r="AQ253" s="12"/>
      <c r="AR253" s="12"/>
      <c r="AS253" s="12"/>
      <c r="AT253" s="12"/>
      <c r="AU253" s="12"/>
      <c r="AV253" s="112"/>
      <c r="AW253" s="12"/>
      <c r="AX253" s="12" t="s">
        <v>10</v>
      </c>
      <c r="AY253" s="12"/>
      <c r="AZ253" s="12"/>
      <c r="BA253" s="16"/>
      <c r="BB253" s="12"/>
      <c r="BC253" s="12"/>
      <c r="BD253" s="14"/>
    </row>
    <row r="254" spans="2:56" ht="15.75" thickBot="1"/>
    <row r="255" spans="2:56">
      <c r="B255" s="57" t="s">
        <v>42</v>
      </c>
      <c r="C255" s="58" t="s">
        <v>2</v>
      </c>
      <c r="D255" s="59" t="s">
        <v>2</v>
      </c>
      <c r="E255" s="136"/>
      <c r="F255" s="718" t="s">
        <v>14</v>
      </c>
      <c r="G255" s="719"/>
      <c r="H255" s="719"/>
      <c r="I255" s="719"/>
      <c r="J255" s="719"/>
      <c r="K255" s="720"/>
      <c r="L255" s="19"/>
      <c r="M255" s="721" t="s">
        <v>43</v>
      </c>
      <c r="N255" s="722"/>
      <c r="O255" s="19"/>
      <c r="P255" s="91" t="s">
        <v>12</v>
      </c>
      <c r="Q255" s="136"/>
      <c r="R255" s="91" t="s">
        <v>24</v>
      </c>
      <c r="S255" s="718" t="s">
        <v>44</v>
      </c>
      <c r="T255" s="719"/>
      <c r="U255" s="720"/>
      <c r="V255" s="91" t="s">
        <v>39</v>
      </c>
      <c r="W255" s="137" t="s">
        <v>19</v>
      </c>
      <c r="X255" s="136" t="s">
        <v>10</v>
      </c>
      <c r="Y255" s="723" t="s">
        <v>15</v>
      </c>
      <c r="Z255" s="724"/>
      <c r="AA255" s="724"/>
      <c r="AB255" s="724"/>
      <c r="AC255" s="138" t="s">
        <v>19</v>
      </c>
      <c r="AD255" s="139"/>
      <c r="AE255" s="725" t="s">
        <v>55</v>
      </c>
      <c r="AF255" s="726"/>
      <c r="AG255" s="726"/>
      <c r="AH255" s="140" t="s">
        <v>57</v>
      </c>
      <c r="AI255" s="136"/>
      <c r="AJ255" s="141" t="s">
        <v>51</v>
      </c>
      <c r="AK255" s="142"/>
      <c r="AL255" s="143"/>
      <c r="AM255" s="144"/>
      <c r="AN255" s="91" t="s">
        <v>13</v>
      </c>
      <c r="AO255" s="136"/>
      <c r="AP255" s="743" t="s">
        <v>68</v>
      </c>
      <c r="AQ255" s="744"/>
      <c r="AR255" s="745"/>
      <c r="AS255" s="743" t="s">
        <v>52</v>
      </c>
      <c r="AT255" s="744"/>
      <c r="AU255" s="745"/>
      <c r="AV255" s="136"/>
      <c r="AW255" s="145" t="s">
        <v>32</v>
      </c>
      <c r="AX255" s="137" t="s">
        <v>32</v>
      </c>
      <c r="AY255" s="91" t="s">
        <v>29</v>
      </c>
      <c r="AZ255" s="91" t="s">
        <v>29</v>
      </c>
      <c r="BA255" s="136"/>
      <c r="BB255" s="19" t="s">
        <v>32</v>
      </c>
      <c r="BC255" s="19" t="s">
        <v>10</v>
      </c>
      <c r="BD255" s="146" t="s">
        <v>10</v>
      </c>
    </row>
    <row r="256" spans="2:56" ht="15.75" thickBot="1">
      <c r="B256" s="60" t="s">
        <v>10</v>
      </c>
      <c r="C256" s="49" t="s">
        <v>10</v>
      </c>
      <c r="D256" s="61" t="s">
        <v>12</v>
      </c>
      <c r="E256" s="5"/>
      <c r="F256" s="65" t="s">
        <v>4</v>
      </c>
      <c r="G256" s="65" t="s">
        <v>5</v>
      </c>
      <c r="H256" s="65" t="s">
        <v>6</v>
      </c>
      <c r="I256" s="65" t="s">
        <v>7</v>
      </c>
      <c r="J256" s="65" t="s">
        <v>9</v>
      </c>
      <c r="K256" s="65" t="s">
        <v>13</v>
      </c>
      <c r="L256" s="4"/>
      <c r="M256" s="67" t="s">
        <v>12</v>
      </c>
      <c r="N256" s="68" t="s">
        <v>46</v>
      </c>
      <c r="O256" s="3"/>
      <c r="P256" s="49" t="s">
        <v>3</v>
      </c>
      <c r="Q256" s="5"/>
      <c r="R256" s="49" t="s">
        <v>23</v>
      </c>
      <c r="S256" s="53" t="s">
        <v>16</v>
      </c>
      <c r="T256" s="49" t="s">
        <v>17</v>
      </c>
      <c r="U256" s="49" t="s">
        <v>45</v>
      </c>
      <c r="V256" s="49" t="s">
        <v>63</v>
      </c>
      <c r="W256" s="72" t="s">
        <v>21</v>
      </c>
      <c r="X256" s="5" t="s">
        <v>10</v>
      </c>
      <c r="Y256" s="713" t="s">
        <v>26</v>
      </c>
      <c r="Z256" s="714"/>
      <c r="AA256" s="714"/>
      <c r="AB256" s="715"/>
      <c r="AC256" s="39" t="s">
        <v>13</v>
      </c>
      <c r="AD256" s="8"/>
      <c r="AE256" s="716" t="s">
        <v>56</v>
      </c>
      <c r="AF256" s="717"/>
      <c r="AG256" s="717"/>
      <c r="AH256" s="82" t="s">
        <v>58</v>
      </c>
      <c r="AI256" s="5"/>
      <c r="AJ256" s="48" t="s">
        <v>33</v>
      </c>
      <c r="AK256" s="85" t="s">
        <v>27</v>
      </c>
      <c r="AL256" s="48" t="s">
        <v>35</v>
      </c>
      <c r="AM256" s="48" t="s">
        <v>36</v>
      </c>
      <c r="AN256" s="49" t="s">
        <v>40</v>
      </c>
      <c r="AO256" s="20"/>
      <c r="AP256" s="51"/>
      <c r="AQ256" s="52"/>
      <c r="AR256" s="53"/>
      <c r="AS256" s="51" t="s">
        <v>50</v>
      </c>
      <c r="AT256" s="52" t="s">
        <v>109</v>
      </c>
      <c r="AU256" s="53"/>
      <c r="AV256" s="5"/>
      <c r="AW256" s="76" t="s">
        <v>19</v>
      </c>
      <c r="AX256" s="72" t="s">
        <v>19</v>
      </c>
      <c r="AY256" s="49" t="s">
        <v>37</v>
      </c>
      <c r="AZ256" s="49" t="s">
        <v>38</v>
      </c>
      <c r="BA256" s="5"/>
      <c r="BB256" s="4" t="s">
        <v>19</v>
      </c>
      <c r="BC256" s="4" t="s">
        <v>37</v>
      </c>
      <c r="BD256" s="147" t="s">
        <v>38</v>
      </c>
    </row>
    <row r="257" spans="2:56" ht="15.75" thickBot="1">
      <c r="B257" s="62"/>
      <c r="C257" s="63"/>
      <c r="D257" s="64" t="s">
        <v>10</v>
      </c>
      <c r="E257" s="111"/>
      <c r="F257" s="148"/>
      <c r="G257" s="148"/>
      <c r="H257" s="148"/>
      <c r="I257" s="148" t="s">
        <v>8</v>
      </c>
      <c r="J257" s="148"/>
      <c r="K257" s="148"/>
      <c r="L257" s="16"/>
      <c r="M257" s="104" t="s">
        <v>20</v>
      </c>
      <c r="N257" s="148" t="s">
        <v>11</v>
      </c>
      <c r="O257" s="16"/>
      <c r="P257" s="63" t="s">
        <v>10</v>
      </c>
      <c r="Q257" s="111"/>
      <c r="R257" s="63"/>
      <c r="S257" s="149"/>
      <c r="T257" s="63"/>
      <c r="U257" s="63"/>
      <c r="V257" s="63" t="s">
        <v>18</v>
      </c>
      <c r="W257" s="150" t="s">
        <v>22</v>
      </c>
      <c r="X257" s="111"/>
      <c r="Y257" s="151" t="s">
        <v>16</v>
      </c>
      <c r="Z257" s="151" t="s">
        <v>17</v>
      </c>
      <c r="AA257" s="152" t="s">
        <v>25</v>
      </c>
      <c r="AB257" s="79" t="s">
        <v>28</v>
      </c>
      <c r="AC257" s="153"/>
      <c r="AD257" s="111"/>
      <c r="AE257" s="154" t="s">
        <v>16</v>
      </c>
      <c r="AF257" s="155" t="s">
        <v>17</v>
      </c>
      <c r="AG257" s="80" t="s">
        <v>28</v>
      </c>
      <c r="AH257" s="81" t="s">
        <v>28</v>
      </c>
      <c r="AI257" s="156"/>
      <c r="AJ257" s="63" t="s">
        <v>34</v>
      </c>
      <c r="AK257" s="157" t="s">
        <v>34</v>
      </c>
      <c r="AL257" s="63" t="s">
        <v>34</v>
      </c>
      <c r="AM257" s="63" t="s">
        <v>34</v>
      </c>
      <c r="AN257" s="63" t="s">
        <v>34</v>
      </c>
      <c r="AO257" s="111"/>
      <c r="AP257" s="158" t="s">
        <v>70</v>
      </c>
      <c r="AQ257" s="159" t="s">
        <v>69</v>
      </c>
      <c r="AR257" s="160" t="s">
        <v>71</v>
      </c>
      <c r="AS257" s="161" t="s">
        <v>48</v>
      </c>
      <c r="AT257" s="159" t="s">
        <v>47</v>
      </c>
      <c r="AU257" s="160" t="s">
        <v>49</v>
      </c>
      <c r="AV257" s="111"/>
      <c r="AW257" s="162" t="s">
        <v>29</v>
      </c>
      <c r="AX257" s="150" t="s">
        <v>29</v>
      </c>
      <c r="AY257" s="63"/>
      <c r="AZ257" s="63"/>
      <c r="BA257" s="111"/>
      <c r="BB257" s="163">
        <v>1</v>
      </c>
      <c r="BC257" s="164">
        <v>0</v>
      </c>
      <c r="BD257" s="115" t="s">
        <v>41</v>
      </c>
    </row>
    <row r="258" spans="2:56" ht="15.75">
      <c r="B258" s="17">
        <v>41087</v>
      </c>
      <c r="C258" s="15" t="s">
        <v>0</v>
      </c>
      <c r="D258" s="19">
        <v>8</v>
      </c>
      <c r="E258" s="19"/>
      <c r="F258" s="11">
        <v>0</v>
      </c>
      <c r="G258" s="11">
        <v>4</v>
      </c>
      <c r="H258" s="11">
        <v>0</v>
      </c>
      <c r="I258" s="11">
        <v>0</v>
      </c>
      <c r="J258" s="11">
        <v>0</v>
      </c>
      <c r="K258" s="11">
        <f>SUM(F258:J258)</f>
        <v>4</v>
      </c>
      <c r="L258" s="19"/>
      <c r="M258" s="11">
        <v>0</v>
      </c>
      <c r="N258" s="11">
        <v>0</v>
      </c>
      <c r="O258" s="19"/>
      <c r="P258" s="21">
        <f>D258-(M258+N258)</f>
        <v>8</v>
      </c>
      <c r="Q258" s="19"/>
      <c r="R258" s="11" t="s">
        <v>66</v>
      </c>
      <c r="S258" s="23">
        <v>0.185</v>
      </c>
      <c r="T258" s="23">
        <v>0.185</v>
      </c>
      <c r="U258" s="23">
        <f>S258+T258</f>
        <v>0.37</v>
      </c>
      <c r="V258" s="11">
        <v>80</v>
      </c>
      <c r="W258" s="24">
        <f>P258*V258</f>
        <v>640</v>
      </c>
      <c r="X258" s="19"/>
      <c r="Y258" s="22">
        <v>320</v>
      </c>
      <c r="Z258" s="22">
        <v>320</v>
      </c>
      <c r="AA258" s="25">
        <v>320</v>
      </c>
      <c r="AB258" s="27">
        <v>0</v>
      </c>
      <c r="AC258" s="176">
        <v>320</v>
      </c>
      <c r="AD258" s="165"/>
      <c r="AE258" s="31">
        <v>5</v>
      </c>
      <c r="AF258" s="29">
        <v>5</v>
      </c>
      <c r="AG258" s="27">
        <v>0</v>
      </c>
      <c r="AH258" s="27">
        <v>5</v>
      </c>
      <c r="AI258" s="166"/>
      <c r="AJ258" s="24">
        <f>AC258*U258</f>
        <v>118.4</v>
      </c>
      <c r="AK258" s="87">
        <v>1.68</v>
      </c>
      <c r="AL258" s="11">
        <v>4.54</v>
      </c>
      <c r="AM258" s="11">
        <v>0</v>
      </c>
      <c r="AN258" s="24">
        <f>AK258+AM258</f>
        <v>1.68</v>
      </c>
      <c r="AO258" s="167"/>
      <c r="AP258" s="11">
        <v>0</v>
      </c>
      <c r="AQ258" s="11">
        <v>0</v>
      </c>
      <c r="AR258" s="11">
        <f>100- ((AP258+AQ258)/(AC258*2))*100</f>
        <v>100</v>
      </c>
      <c r="AS258" s="90">
        <v>755</v>
      </c>
      <c r="AT258" s="90">
        <f>AJ258+AK258+AL258+AM258</f>
        <v>124.62000000000002</v>
      </c>
      <c r="AU258" s="90">
        <f>AS258-AT258</f>
        <v>630.38</v>
      </c>
      <c r="AV258" s="166"/>
      <c r="AW258" s="24">
        <f>(AC258/W258)*100</f>
        <v>50</v>
      </c>
      <c r="AX258" s="11" t="s">
        <v>59</v>
      </c>
      <c r="AY258" s="24">
        <f>(AK258/(AJ258+AK258))*100</f>
        <v>1.3990672884743502</v>
      </c>
      <c r="AZ258" s="11">
        <f>(AN258/AJ258)*100</f>
        <v>1.4189189189189189</v>
      </c>
      <c r="BA258" s="19"/>
      <c r="BB258" s="11" t="s">
        <v>76</v>
      </c>
      <c r="BC258" s="11" t="s">
        <v>76</v>
      </c>
      <c r="BD258" s="168" t="s">
        <v>75</v>
      </c>
    </row>
    <row r="259" spans="2:56" ht="16.5" thickBot="1">
      <c r="B259" s="18" t="s">
        <v>89</v>
      </c>
      <c r="C259" s="16"/>
      <c r="D259" s="16"/>
      <c r="E259" s="16"/>
      <c r="F259" s="12"/>
      <c r="G259" s="12"/>
      <c r="H259" s="12"/>
      <c r="I259" s="12"/>
      <c r="J259" s="12"/>
      <c r="K259" s="12"/>
      <c r="L259" s="16"/>
      <c r="M259" s="12"/>
      <c r="N259" s="12"/>
      <c r="O259" s="16"/>
      <c r="P259" s="13"/>
      <c r="Q259" s="16"/>
      <c r="R259" s="12"/>
      <c r="S259" s="12"/>
      <c r="T259" s="12"/>
      <c r="U259" s="12"/>
      <c r="V259" s="12"/>
      <c r="W259" s="12"/>
      <c r="X259" s="16"/>
      <c r="Y259" s="12"/>
      <c r="Z259" s="12"/>
      <c r="AA259" s="26"/>
      <c r="AB259" s="28"/>
      <c r="AC259" s="177"/>
      <c r="AD259" s="109"/>
      <c r="AE259" s="32"/>
      <c r="AF259" s="30"/>
      <c r="AG259" s="28"/>
      <c r="AH259" s="35"/>
      <c r="AI259" s="112"/>
      <c r="AJ259" s="12"/>
      <c r="AK259" s="88"/>
      <c r="AL259" s="12"/>
      <c r="AM259" s="12"/>
      <c r="AN259" s="12"/>
      <c r="AO259" s="114"/>
      <c r="AP259" s="12"/>
      <c r="AQ259" s="12"/>
      <c r="AR259" s="12"/>
      <c r="AS259" s="12"/>
      <c r="AT259" s="12"/>
      <c r="AU259" s="12"/>
      <c r="AV259" s="112"/>
      <c r="AW259" s="12"/>
      <c r="AX259" s="12" t="s">
        <v>10</v>
      </c>
      <c r="AY259" s="12"/>
      <c r="AZ259" s="12"/>
      <c r="BA259" s="16"/>
      <c r="BB259" s="12"/>
      <c r="BC259" s="12"/>
      <c r="BD259" s="14"/>
    </row>
    <row r="260" spans="2:56" ht="15.75" thickBot="1"/>
    <row r="261" spans="2:56" ht="15.75">
      <c r="B261" s="17">
        <v>41087</v>
      </c>
      <c r="C261" s="15" t="s">
        <v>1</v>
      </c>
      <c r="D261" s="19">
        <v>7.5</v>
      </c>
      <c r="E261" s="19"/>
      <c r="F261" s="11">
        <v>0</v>
      </c>
      <c r="G261" s="11">
        <v>0.16</v>
      </c>
      <c r="H261" s="11">
        <v>0</v>
      </c>
      <c r="I261" s="11">
        <v>0</v>
      </c>
      <c r="J261" s="11">
        <v>0</v>
      </c>
      <c r="K261" s="11">
        <f>SUM(F261:J261)</f>
        <v>0.16</v>
      </c>
      <c r="L261" s="19"/>
      <c r="M261" s="11">
        <v>2.5</v>
      </c>
      <c r="N261" s="11">
        <v>0</v>
      </c>
      <c r="O261" s="19"/>
      <c r="P261" s="21">
        <f>D261-(M261+N261)</f>
        <v>5</v>
      </c>
      <c r="Q261" s="19"/>
      <c r="R261" s="11" t="s">
        <v>66</v>
      </c>
      <c r="S261" s="23">
        <v>0.185</v>
      </c>
      <c r="T261" s="23">
        <v>0.185</v>
      </c>
      <c r="U261" s="23">
        <f>S261+T261</f>
        <v>0.37</v>
      </c>
      <c r="V261" s="11">
        <v>80</v>
      </c>
      <c r="W261" s="24">
        <f>P261*V261</f>
        <v>400</v>
      </c>
      <c r="X261" s="19"/>
      <c r="Y261" s="22">
        <v>475</v>
      </c>
      <c r="Z261" s="22">
        <v>475</v>
      </c>
      <c r="AA261" s="25">
        <v>475</v>
      </c>
      <c r="AB261" s="27">
        <v>0</v>
      </c>
      <c r="AC261" s="176">
        <v>475</v>
      </c>
      <c r="AD261" s="165"/>
      <c r="AE261" s="31">
        <v>2</v>
      </c>
      <c r="AF261" s="29">
        <v>2</v>
      </c>
      <c r="AG261" s="27">
        <v>0</v>
      </c>
      <c r="AH261" s="27">
        <v>2</v>
      </c>
      <c r="AI261" s="166"/>
      <c r="AJ261" s="24">
        <f>AC261*U261</f>
        <v>175.75</v>
      </c>
      <c r="AK261" s="87">
        <v>0.72</v>
      </c>
      <c r="AL261" s="11">
        <v>5.5</v>
      </c>
      <c r="AM261" s="11">
        <v>0</v>
      </c>
      <c r="AN261" s="24">
        <f>AK261+AM261</f>
        <v>0.72</v>
      </c>
      <c r="AO261" s="167"/>
      <c r="AP261" s="11">
        <v>0</v>
      </c>
      <c r="AQ261" s="11">
        <v>0</v>
      </c>
      <c r="AR261" s="11">
        <f>100- ((AP261+AQ261)/(AC261*2))*100</f>
        <v>100</v>
      </c>
      <c r="AS261" s="90">
        <f>AU258</f>
        <v>630.38</v>
      </c>
      <c r="AT261" s="90">
        <f>AJ261+AK261+AL261+AM261</f>
        <v>181.97</v>
      </c>
      <c r="AU261" s="90">
        <f>AS261-AT261</f>
        <v>448.40999999999997</v>
      </c>
      <c r="AV261" s="166"/>
      <c r="AW261" s="24">
        <f>(AC261/W261)*100</f>
        <v>118.75</v>
      </c>
      <c r="AX261" s="11" t="s">
        <v>59</v>
      </c>
      <c r="AY261" s="24">
        <f>(AK261/(AJ261+AK261))*100</f>
        <v>0.40800136000453335</v>
      </c>
      <c r="AZ261" s="11">
        <f>(AN261/AJ261)*100</f>
        <v>0.40967283072546229</v>
      </c>
      <c r="BA261" s="19"/>
      <c r="BB261" s="11" t="s">
        <v>97</v>
      </c>
      <c r="BC261" s="11" t="s">
        <v>76</v>
      </c>
      <c r="BD261" s="168" t="s">
        <v>75</v>
      </c>
    </row>
    <row r="262" spans="2:56" ht="16.5" thickBot="1">
      <c r="B262" s="18" t="s">
        <v>90</v>
      </c>
      <c r="C262" s="16"/>
      <c r="D262" s="16"/>
      <c r="E262" s="16"/>
      <c r="F262" s="12"/>
      <c r="G262" s="12"/>
      <c r="H262" s="12"/>
      <c r="I262" s="12"/>
      <c r="J262" s="12"/>
      <c r="K262" s="12"/>
      <c r="L262" s="16"/>
      <c r="M262" s="12"/>
      <c r="N262" s="12"/>
      <c r="O262" s="16"/>
      <c r="P262" s="13"/>
      <c r="Q262" s="16"/>
      <c r="R262" s="12"/>
      <c r="S262" s="12"/>
      <c r="T262" s="12"/>
      <c r="U262" s="12"/>
      <c r="V262" s="12"/>
      <c r="W262" s="12"/>
      <c r="X262" s="16"/>
      <c r="Y262" s="12"/>
      <c r="Z262" s="12"/>
      <c r="AA262" s="26"/>
      <c r="AB262" s="28"/>
      <c r="AC262" s="177"/>
      <c r="AD262" s="109"/>
      <c r="AE262" s="32"/>
      <c r="AF262" s="30"/>
      <c r="AG262" s="28"/>
      <c r="AH262" s="35"/>
      <c r="AI262" s="112"/>
      <c r="AJ262" s="12"/>
      <c r="AK262" s="88"/>
      <c r="AL262" s="12"/>
      <c r="AM262" s="12"/>
      <c r="AN262" s="12"/>
      <c r="AO262" s="114"/>
      <c r="AP262" s="12"/>
      <c r="AQ262" s="12"/>
      <c r="AR262" s="12"/>
      <c r="AS262" s="12"/>
      <c r="AT262" s="12"/>
      <c r="AU262" s="12"/>
      <c r="AV262" s="112"/>
      <c r="AW262" s="12"/>
      <c r="AX262" s="12" t="s">
        <v>10</v>
      </c>
      <c r="AY262" s="12"/>
      <c r="AZ262" s="12"/>
      <c r="BA262" s="16"/>
      <c r="BB262" s="12"/>
      <c r="BC262" s="12"/>
      <c r="BD262" s="14"/>
    </row>
    <row r="263" spans="2:56" ht="15.75" thickBot="1"/>
    <row r="264" spans="2:56" ht="15.75">
      <c r="B264" s="17">
        <v>41088</v>
      </c>
      <c r="C264" s="15" t="s">
        <v>0</v>
      </c>
      <c r="D264" s="19">
        <v>8</v>
      </c>
      <c r="E264" s="19"/>
      <c r="F264" s="11">
        <v>0</v>
      </c>
      <c r="G264" s="11">
        <v>1.33</v>
      </c>
      <c r="H264" s="11">
        <v>0</v>
      </c>
      <c r="I264" s="11">
        <v>0</v>
      </c>
      <c r="J264" s="11">
        <v>0</v>
      </c>
      <c r="K264" s="11">
        <f>SUM(F264:J264)</f>
        <v>1.33</v>
      </c>
      <c r="L264" s="19"/>
      <c r="M264" s="11">
        <v>0</v>
      </c>
      <c r="N264" s="11">
        <v>0</v>
      </c>
      <c r="O264" s="19"/>
      <c r="P264" s="21">
        <f>D264-(M264+N264)</f>
        <v>8</v>
      </c>
      <c r="Q264" s="19"/>
      <c r="R264" s="11" t="s">
        <v>66</v>
      </c>
      <c r="S264" s="23">
        <v>0.185</v>
      </c>
      <c r="T264" s="23">
        <v>0.185</v>
      </c>
      <c r="U264" s="23">
        <f>S264+T264</f>
        <v>0.37</v>
      </c>
      <c r="V264" s="11">
        <v>80</v>
      </c>
      <c r="W264" s="24">
        <f>P264*V264</f>
        <v>640</v>
      </c>
      <c r="X264" s="19"/>
      <c r="Y264" s="22">
        <v>626</v>
      </c>
      <c r="Z264" s="22">
        <v>626</v>
      </c>
      <c r="AA264" s="25">
        <v>626</v>
      </c>
      <c r="AB264" s="27">
        <v>0</v>
      </c>
      <c r="AC264" s="176">
        <v>626</v>
      </c>
      <c r="AD264" s="165"/>
      <c r="AE264" s="31">
        <v>5</v>
      </c>
      <c r="AF264" s="29">
        <v>5</v>
      </c>
      <c r="AG264" s="27">
        <v>0</v>
      </c>
      <c r="AH264" s="27">
        <v>5</v>
      </c>
      <c r="AI264" s="166"/>
      <c r="AJ264" s="24">
        <f>AC264*U264</f>
        <v>231.62</v>
      </c>
      <c r="AK264" s="87">
        <v>1.78</v>
      </c>
      <c r="AL264" s="11">
        <v>9.85</v>
      </c>
      <c r="AM264" s="11">
        <v>0</v>
      </c>
      <c r="AN264" s="24">
        <f>AK264+AM264</f>
        <v>1.78</v>
      </c>
      <c r="AO264" s="167"/>
      <c r="AP264" s="11">
        <v>0</v>
      </c>
      <c r="AQ264" s="11">
        <v>0</v>
      </c>
      <c r="AR264" s="11">
        <f>100- ((AP264+AQ264)/(AC264*2))*100</f>
        <v>100</v>
      </c>
      <c r="AS264" s="90">
        <f>AU261</f>
        <v>448.40999999999997</v>
      </c>
      <c r="AT264" s="90">
        <f>AJ264+AK264+AL264+AM264</f>
        <v>243.25</v>
      </c>
      <c r="AU264" s="90">
        <f>AS264-AT264</f>
        <v>205.15999999999997</v>
      </c>
      <c r="AV264" s="166"/>
      <c r="AW264" s="24">
        <f>(AC264/W264)*100</f>
        <v>97.8125</v>
      </c>
      <c r="AX264" s="11" t="s">
        <v>59</v>
      </c>
      <c r="AY264" s="24">
        <f>(AK264/(AJ264+AK264))*100</f>
        <v>0.76263924592973431</v>
      </c>
      <c r="AZ264" s="11">
        <f>(AN264/AJ264)*100</f>
        <v>0.7685001295224938</v>
      </c>
      <c r="BA264" s="19"/>
      <c r="BB264" s="11" t="s">
        <v>76</v>
      </c>
      <c r="BC264" s="11" t="s">
        <v>76</v>
      </c>
      <c r="BD264" s="168" t="s">
        <v>75</v>
      </c>
    </row>
    <row r="265" spans="2:56" ht="16.5" thickBot="1">
      <c r="B265" s="18" t="s">
        <v>89</v>
      </c>
      <c r="C265" s="16"/>
      <c r="D265" s="16"/>
      <c r="E265" s="16"/>
      <c r="F265" s="12"/>
      <c r="G265" s="12"/>
      <c r="H265" s="12"/>
      <c r="I265" s="12"/>
      <c r="J265" s="12"/>
      <c r="K265" s="12"/>
      <c r="L265" s="16"/>
      <c r="M265" s="12"/>
      <c r="N265" s="12"/>
      <c r="O265" s="16"/>
      <c r="P265" s="13"/>
      <c r="Q265" s="16"/>
      <c r="R265" s="12"/>
      <c r="S265" s="12"/>
      <c r="T265" s="12"/>
      <c r="U265" s="12"/>
      <c r="V265" s="12"/>
      <c r="W265" s="12"/>
      <c r="X265" s="16"/>
      <c r="Y265" s="12"/>
      <c r="Z265" s="12"/>
      <c r="AA265" s="26"/>
      <c r="AB265" s="28"/>
      <c r="AC265" s="177"/>
      <c r="AD265" s="109"/>
      <c r="AE265" s="32"/>
      <c r="AF265" s="30"/>
      <c r="AG265" s="28"/>
      <c r="AH265" s="35"/>
      <c r="AI265" s="112"/>
      <c r="AJ265" s="12"/>
      <c r="AK265" s="88"/>
      <c r="AL265" s="12"/>
      <c r="AM265" s="12"/>
      <c r="AN265" s="12"/>
      <c r="AO265" s="114"/>
      <c r="AP265" s="12"/>
      <c r="AQ265" s="12"/>
      <c r="AR265" s="12"/>
      <c r="AS265" s="12"/>
      <c r="AT265" s="12"/>
      <c r="AU265" s="12"/>
      <c r="AV265" s="112"/>
      <c r="AW265" s="12"/>
      <c r="AX265" s="12" t="s">
        <v>10</v>
      </c>
      <c r="AY265" s="12"/>
      <c r="AZ265" s="12"/>
      <c r="BA265" s="16"/>
      <c r="BB265" s="12"/>
      <c r="BC265" s="12"/>
      <c r="BD265" s="14"/>
    </row>
    <row r="266" spans="2:56" ht="15.75" thickBot="1"/>
    <row r="267" spans="2:56" ht="15.75">
      <c r="B267" s="17">
        <v>41088</v>
      </c>
      <c r="C267" s="15" t="s">
        <v>1</v>
      </c>
      <c r="D267" s="19">
        <v>7.5</v>
      </c>
      <c r="E267" s="19"/>
      <c r="F267" s="11">
        <v>0</v>
      </c>
      <c r="G267" s="11">
        <v>0.16600000000000001</v>
      </c>
      <c r="H267" s="11">
        <v>0</v>
      </c>
      <c r="I267" s="11">
        <v>0</v>
      </c>
      <c r="J267" s="11">
        <v>0</v>
      </c>
      <c r="K267" s="11">
        <f>SUM(F267:J267)</f>
        <v>0.16600000000000001</v>
      </c>
      <c r="L267" s="19"/>
      <c r="M267" s="11">
        <v>2.5</v>
      </c>
      <c r="N267" s="11">
        <v>0</v>
      </c>
      <c r="O267" s="19"/>
      <c r="P267" s="21">
        <f>D267-(M267+N267)</f>
        <v>5</v>
      </c>
      <c r="Q267" s="19"/>
      <c r="R267" s="11" t="s">
        <v>66</v>
      </c>
      <c r="S267" s="23">
        <v>0.185</v>
      </c>
      <c r="T267" s="23">
        <v>0.185</v>
      </c>
      <c r="U267" s="23">
        <f>S267+T267</f>
        <v>0.37</v>
      </c>
      <c r="V267" s="11">
        <v>80</v>
      </c>
      <c r="W267" s="24">
        <f>P267*V267</f>
        <v>400</v>
      </c>
      <c r="X267" s="19"/>
      <c r="Y267" s="22">
        <v>486</v>
      </c>
      <c r="Z267" s="22">
        <v>486</v>
      </c>
      <c r="AA267" s="25">
        <v>486</v>
      </c>
      <c r="AB267" s="27">
        <v>0</v>
      </c>
      <c r="AC267" s="176">
        <v>486</v>
      </c>
      <c r="AD267" s="165"/>
      <c r="AE267" s="31">
        <v>3</v>
      </c>
      <c r="AF267" s="29">
        <v>4</v>
      </c>
      <c r="AG267" s="27">
        <v>0</v>
      </c>
      <c r="AH267" s="27">
        <v>3</v>
      </c>
      <c r="AI267" s="166"/>
      <c r="AJ267" s="24">
        <f>AC267*U267</f>
        <v>179.82</v>
      </c>
      <c r="AK267" s="87">
        <v>1.26</v>
      </c>
      <c r="AL267" s="11">
        <v>6.21</v>
      </c>
      <c r="AM267" s="11">
        <v>0</v>
      </c>
      <c r="AN267" s="87">
        <f>AK267+AM267</f>
        <v>1.26</v>
      </c>
      <c r="AO267" s="167"/>
      <c r="AP267" s="11">
        <v>0</v>
      </c>
      <c r="AQ267" s="11">
        <v>0</v>
      </c>
      <c r="AR267" s="11">
        <f>100- ((AP267+AQ267)/(AC267*2))*100</f>
        <v>100</v>
      </c>
      <c r="AS267" s="90">
        <f>AU264</f>
        <v>205.15999999999997</v>
      </c>
      <c r="AT267" s="90">
        <f>AJ267+AK267+AL267+AM267</f>
        <v>187.29</v>
      </c>
      <c r="AU267" s="90">
        <f>AS267-AT267</f>
        <v>17.869999999999976</v>
      </c>
      <c r="AV267" s="166"/>
      <c r="AW267" s="24">
        <f>(AC267/W267)*100</f>
        <v>121.50000000000001</v>
      </c>
      <c r="AX267" s="11" t="s">
        <v>59</v>
      </c>
      <c r="AY267" s="24">
        <f>(AK267/(AJ267+AK267))*100</f>
        <v>0.69582504970178927</v>
      </c>
      <c r="AZ267" s="11">
        <f>(AN267/AJ267)*100</f>
        <v>0.70070070070070067</v>
      </c>
      <c r="BA267" s="19"/>
      <c r="BB267" s="11" t="s">
        <v>97</v>
      </c>
      <c r="BC267" s="11" t="s">
        <v>76</v>
      </c>
      <c r="BD267" s="168" t="s">
        <v>75</v>
      </c>
    </row>
    <row r="268" spans="2:56" ht="16.5" thickBot="1">
      <c r="B268" s="18" t="s">
        <v>90</v>
      </c>
      <c r="C268" s="16"/>
      <c r="D268" s="16"/>
      <c r="E268" s="16"/>
      <c r="F268" s="12"/>
      <c r="G268" s="12"/>
      <c r="H268" s="12"/>
      <c r="I268" s="12"/>
      <c r="J268" s="12"/>
      <c r="K268" s="12"/>
      <c r="L268" s="16"/>
      <c r="M268" s="12"/>
      <c r="N268" s="12"/>
      <c r="O268" s="16"/>
      <c r="P268" s="13"/>
      <c r="Q268" s="16"/>
      <c r="R268" s="12"/>
      <c r="S268" s="12"/>
      <c r="T268" s="12"/>
      <c r="U268" s="12"/>
      <c r="V268" s="12"/>
      <c r="W268" s="12"/>
      <c r="X268" s="16"/>
      <c r="Y268" s="12"/>
      <c r="Z268" s="12"/>
      <c r="AA268" s="26"/>
      <c r="AB268" s="28"/>
      <c r="AC268" s="177"/>
      <c r="AD268" s="109"/>
      <c r="AE268" s="32"/>
      <c r="AF268" s="30"/>
      <c r="AG268" s="28"/>
      <c r="AH268" s="35"/>
      <c r="AI268" s="112"/>
      <c r="AJ268" s="12"/>
      <c r="AK268" s="88"/>
      <c r="AL268" s="12"/>
      <c r="AM268" s="12"/>
      <c r="AN268" s="12"/>
      <c r="AO268" s="114"/>
      <c r="AP268" s="12"/>
      <c r="AQ268" s="12"/>
      <c r="AR268" s="12"/>
      <c r="AS268" s="12"/>
      <c r="AT268" s="12"/>
      <c r="AU268" s="12"/>
      <c r="AV268" s="112"/>
      <c r="AW268" s="12"/>
      <c r="AX268" s="12" t="s">
        <v>10</v>
      </c>
      <c r="AY268" s="12"/>
      <c r="AZ268" s="12"/>
      <c r="BA268" s="16"/>
      <c r="BB268" s="12"/>
      <c r="BC268" s="12"/>
      <c r="BD268" s="14"/>
    </row>
    <row r="269" spans="2:56" ht="15.75" thickBot="1"/>
    <row r="270" spans="2:56" ht="15.75">
      <c r="B270" s="17">
        <v>41088</v>
      </c>
      <c r="C270" s="15" t="s">
        <v>0</v>
      </c>
      <c r="D270" s="19">
        <v>8</v>
      </c>
      <c r="E270" s="19"/>
      <c r="F270" s="11">
        <v>5</v>
      </c>
      <c r="G270" s="11">
        <v>0</v>
      </c>
      <c r="H270" s="11">
        <v>0</v>
      </c>
      <c r="I270" s="11">
        <v>0</v>
      </c>
      <c r="J270" s="11">
        <v>0</v>
      </c>
      <c r="K270" s="11">
        <f>SUM(F270:J270)</f>
        <v>5</v>
      </c>
      <c r="L270" s="19"/>
      <c r="M270" s="11">
        <v>0</v>
      </c>
      <c r="N270" s="11">
        <v>0</v>
      </c>
      <c r="O270" s="19"/>
      <c r="P270" s="21">
        <f>D270-(M270+N270)</f>
        <v>8</v>
      </c>
      <c r="Q270" s="19"/>
      <c r="R270" s="11" t="s">
        <v>66</v>
      </c>
      <c r="S270" s="23">
        <v>0.185</v>
      </c>
      <c r="T270" s="23">
        <v>0.185</v>
      </c>
      <c r="U270" s="23">
        <f>S270+T270</f>
        <v>0.37</v>
      </c>
      <c r="V270" s="11">
        <v>80</v>
      </c>
      <c r="W270" s="24">
        <f>P270*V270</f>
        <v>640</v>
      </c>
      <c r="X270" s="19"/>
      <c r="Y270" s="22">
        <v>326</v>
      </c>
      <c r="Z270" s="22">
        <v>326</v>
      </c>
      <c r="AA270" s="25">
        <v>326</v>
      </c>
      <c r="AB270" s="27">
        <v>0</v>
      </c>
      <c r="AC270" s="176">
        <v>326</v>
      </c>
      <c r="AD270" s="165"/>
      <c r="AE270" s="31">
        <v>0</v>
      </c>
      <c r="AF270" s="29">
        <v>0</v>
      </c>
      <c r="AG270" s="27">
        <v>0</v>
      </c>
      <c r="AH270" s="27">
        <v>0</v>
      </c>
      <c r="AI270" s="166"/>
      <c r="AJ270" s="24">
        <f>AC270*U270</f>
        <v>120.62</v>
      </c>
      <c r="AK270" s="87">
        <v>0</v>
      </c>
      <c r="AL270" s="11">
        <v>4.9400000000000004</v>
      </c>
      <c r="AM270" s="11">
        <v>0</v>
      </c>
      <c r="AN270" s="87">
        <f>AK270+AM270</f>
        <v>0</v>
      </c>
      <c r="AO270" s="167"/>
      <c r="AP270" s="11">
        <v>0</v>
      </c>
      <c r="AQ270" s="11">
        <v>0</v>
      </c>
      <c r="AR270" s="11">
        <f>100- ((AP270+AQ270)/(AC270*2))*100</f>
        <v>100</v>
      </c>
      <c r="AS270" s="90">
        <f>AU267</f>
        <v>17.869999999999976</v>
      </c>
      <c r="AT270" s="90">
        <f>AJ270+AK270+AL270+AM270</f>
        <v>125.56</v>
      </c>
      <c r="AU270" s="90">
        <f>AS270-AT270</f>
        <v>-107.69000000000003</v>
      </c>
      <c r="AV270" s="166"/>
      <c r="AW270" s="24">
        <f>(AC270/W270)*100</f>
        <v>50.9375</v>
      </c>
      <c r="AX270" s="11" t="s">
        <v>59</v>
      </c>
      <c r="AY270" s="24">
        <f>(AK270/(AJ270+AK270))*100</f>
        <v>0</v>
      </c>
      <c r="AZ270" s="11">
        <f>(AN270/AJ270)*100</f>
        <v>0</v>
      </c>
      <c r="BA270" s="19"/>
      <c r="BB270" s="11" t="s">
        <v>76</v>
      </c>
      <c r="BC270" s="11" t="s">
        <v>75</v>
      </c>
      <c r="BD270" s="168" t="s">
        <v>75</v>
      </c>
    </row>
    <row r="271" spans="2:56" ht="16.5" thickBot="1">
      <c r="B271" s="18" t="s">
        <v>89</v>
      </c>
      <c r="C271" s="16"/>
      <c r="D271" s="16"/>
      <c r="E271" s="16"/>
      <c r="F271" s="12"/>
      <c r="G271" s="12"/>
      <c r="H271" s="12"/>
      <c r="I271" s="12"/>
      <c r="J271" s="12"/>
      <c r="K271" s="12"/>
      <c r="L271" s="16"/>
      <c r="M271" s="12"/>
      <c r="N271" s="12"/>
      <c r="O271" s="16"/>
      <c r="P271" s="13"/>
      <c r="Q271" s="16"/>
      <c r="R271" s="12"/>
      <c r="S271" s="12"/>
      <c r="T271" s="12"/>
      <c r="U271" s="12"/>
      <c r="V271" s="12"/>
      <c r="W271" s="12"/>
      <c r="X271" s="16"/>
      <c r="Y271" s="12"/>
      <c r="Z271" s="12"/>
      <c r="AA271" s="26"/>
      <c r="AB271" s="28"/>
      <c r="AC271" s="177"/>
      <c r="AD271" s="109"/>
      <c r="AE271" s="32"/>
      <c r="AF271" s="30"/>
      <c r="AG271" s="28"/>
      <c r="AH271" s="35"/>
      <c r="AI271" s="112"/>
      <c r="AJ271" s="12"/>
      <c r="AK271" s="88"/>
      <c r="AL271" s="12"/>
      <c r="AM271" s="12"/>
      <c r="AN271" s="12"/>
      <c r="AO271" s="114"/>
      <c r="AP271" s="12"/>
      <c r="AQ271" s="12"/>
      <c r="AR271" s="12"/>
      <c r="AS271" s="12"/>
      <c r="AT271" s="12"/>
      <c r="AU271" s="12"/>
      <c r="AV271" s="112"/>
      <c r="AW271" s="12"/>
      <c r="AX271" s="12" t="s">
        <v>10</v>
      </c>
      <c r="AY271" s="12"/>
      <c r="AZ271" s="12"/>
      <c r="BA271" s="16"/>
      <c r="BB271" s="12"/>
      <c r="BC271" s="12"/>
      <c r="BD271" s="14"/>
    </row>
    <row r="272" spans="2:56" ht="15.75">
      <c r="B272" s="11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129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180"/>
      <c r="AD272" s="5"/>
      <c r="AE272" s="5"/>
      <c r="AF272" s="5"/>
      <c r="AG272" s="5"/>
      <c r="AH272" s="5"/>
      <c r="AI272" s="5"/>
      <c r="AJ272" s="5"/>
      <c r="AK272" s="117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2:56" s="268" customFormat="1" ht="15.75">
      <c r="B273" s="263"/>
      <c r="C273" s="264"/>
      <c r="D273" s="264"/>
      <c r="E273" s="264"/>
      <c r="F273" s="264"/>
      <c r="G273" s="264"/>
      <c r="H273" s="264"/>
      <c r="I273" s="264"/>
      <c r="J273" s="264"/>
      <c r="K273" s="264"/>
      <c r="L273" s="264"/>
      <c r="M273" s="264"/>
      <c r="N273" s="264"/>
      <c r="O273" s="264"/>
      <c r="P273" s="265"/>
      <c r="Q273" s="264"/>
      <c r="R273" s="264"/>
      <c r="S273" s="264"/>
      <c r="T273" s="264"/>
      <c r="U273" s="264"/>
      <c r="V273" s="264"/>
      <c r="W273" s="264"/>
      <c r="X273" s="264"/>
      <c r="Y273" s="264"/>
      <c r="Z273" s="264"/>
      <c r="AA273" s="264"/>
      <c r="AB273" s="264"/>
      <c r="AC273" s="266"/>
      <c r="AD273" s="264"/>
      <c r="AE273" s="264"/>
      <c r="AF273" s="264"/>
      <c r="AG273" s="264"/>
      <c r="AH273" s="264"/>
      <c r="AI273" s="264"/>
      <c r="AJ273" s="264"/>
      <c r="AK273" s="267"/>
      <c r="AL273" s="264"/>
      <c r="AM273" s="264"/>
      <c r="AN273" s="264"/>
      <c r="AO273" s="264"/>
      <c r="AP273" s="264"/>
      <c r="AQ273" s="264"/>
      <c r="AR273" s="264"/>
      <c r="AS273" s="264"/>
      <c r="AT273" s="264"/>
      <c r="AU273" s="264"/>
      <c r="AV273" s="264"/>
      <c r="AW273" s="264"/>
      <c r="AX273" s="264"/>
      <c r="AY273" s="264"/>
      <c r="AZ273" s="264"/>
      <c r="BA273" s="264"/>
      <c r="BB273" s="264"/>
      <c r="BC273" s="264"/>
      <c r="BD273" s="264"/>
    </row>
    <row r="274" spans="2:56" s="269" customFormat="1">
      <c r="B274" s="269" t="s">
        <v>42</v>
      </c>
      <c r="C274" s="270" t="s">
        <v>2</v>
      </c>
      <c r="D274" s="270" t="s">
        <v>2</v>
      </c>
      <c r="F274" s="710" t="s">
        <v>14</v>
      </c>
      <c r="G274" s="710"/>
      <c r="H274" s="710"/>
      <c r="I274" s="710"/>
      <c r="J274" s="710"/>
      <c r="K274" s="710"/>
      <c r="M274" s="711" t="s">
        <v>43</v>
      </c>
      <c r="N274" s="711"/>
      <c r="P274" s="269" t="s">
        <v>12</v>
      </c>
      <c r="R274" s="269" t="s">
        <v>24</v>
      </c>
      <c r="S274" s="710" t="s">
        <v>44</v>
      </c>
      <c r="T274" s="710"/>
      <c r="U274" s="710"/>
      <c r="V274" s="269" t="s">
        <v>39</v>
      </c>
      <c r="W274" s="269" t="s">
        <v>19</v>
      </c>
      <c r="X274" s="269" t="s">
        <v>10</v>
      </c>
      <c r="Y274" s="710" t="s">
        <v>15</v>
      </c>
      <c r="Z274" s="710"/>
      <c r="AA274" s="710"/>
      <c r="AB274" s="710"/>
      <c r="AC274" s="303" t="s">
        <v>19</v>
      </c>
      <c r="AD274" s="303"/>
      <c r="AE274" s="710" t="s">
        <v>55</v>
      </c>
      <c r="AF274" s="710"/>
      <c r="AG274" s="710"/>
      <c r="AH274" s="271" t="s">
        <v>57</v>
      </c>
      <c r="AJ274" s="269" t="s">
        <v>51</v>
      </c>
      <c r="AK274" s="272"/>
      <c r="AN274" s="269" t="s">
        <v>13</v>
      </c>
      <c r="AP274" s="712" t="s">
        <v>68</v>
      </c>
      <c r="AQ274" s="712"/>
      <c r="AR274" s="712"/>
      <c r="AS274" s="712" t="s">
        <v>52</v>
      </c>
      <c r="AT274" s="712"/>
      <c r="AU274" s="712"/>
      <c r="AW274" s="269" t="s">
        <v>32</v>
      </c>
      <c r="AX274" s="269" t="s">
        <v>32</v>
      </c>
      <c r="AY274" s="269" t="s">
        <v>29</v>
      </c>
      <c r="AZ274" s="269" t="s">
        <v>29</v>
      </c>
      <c r="BB274" s="269" t="s">
        <v>32</v>
      </c>
      <c r="BC274" s="269" t="s">
        <v>10</v>
      </c>
      <c r="BD274" s="269" t="s">
        <v>10</v>
      </c>
    </row>
    <row r="275" spans="2:56" s="269" customFormat="1">
      <c r="B275" s="269" t="s">
        <v>10</v>
      </c>
      <c r="C275" s="269" t="s">
        <v>10</v>
      </c>
      <c r="D275" s="269" t="s">
        <v>12</v>
      </c>
      <c r="F275" s="273" t="s">
        <v>4</v>
      </c>
      <c r="G275" s="273" t="s">
        <v>5</v>
      </c>
      <c r="H275" s="273" t="s">
        <v>6</v>
      </c>
      <c r="I275" s="273" t="s">
        <v>7</v>
      </c>
      <c r="J275" s="273" t="s">
        <v>9</v>
      </c>
      <c r="K275" s="273" t="s">
        <v>13</v>
      </c>
      <c r="M275" s="303" t="s">
        <v>12</v>
      </c>
      <c r="N275" s="274" t="s">
        <v>46</v>
      </c>
      <c r="P275" s="269" t="s">
        <v>3</v>
      </c>
      <c r="R275" s="269" t="s">
        <v>23</v>
      </c>
      <c r="S275" s="269" t="s">
        <v>16</v>
      </c>
      <c r="T275" s="269" t="s">
        <v>17</v>
      </c>
      <c r="U275" s="269" t="s">
        <v>45</v>
      </c>
      <c r="V275" s="269" t="s">
        <v>63</v>
      </c>
      <c r="W275" s="269" t="s">
        <v>21</v>
      </c>
      <c r="X275" s="269" t="s">
        <v>10</v>
      </c>
      <c r="Y275" s="710" t="s">
        <v>26</v>
      </c>
      <c r="Z275" s="710"/>
      <c r="AA275" s="710"/>
      <c r="AB275" s="710"/>
      <c r="AC275" s="303" t="s">
        <v>13</v>
      </c>
      <c r="AD275" s="303"/>
      <c r="AE275" s="710" t="s">
        <v>56</v>
      </c>
      <c r="AF275" s="710"/>
      <c r="AG275" s="710"/>
      <c r="AH275" s="275" t="s">
        <v>58</v>
      </c>
      <c r="AJ275" s="269" t="s">
        <v>33</v>
      </c>
      <c r="AK275" s="272" t="s">
        <v>27</v>
      </c>
      <c r="AL275" s="269" t="s">
        <v>35</v>
      </c>
      <c r="AM275" s="269" t="s">
        <v>36</v>
      </c>
      <c r="AN275" s="269" t="s">
        <v>40</v>
      </c>
      <c r="AS275" s="269" t="s">
        <v>50</v>
      </c>
      <c r="AT275" s="269" t="s">
        <v>108</v>
      </c>
      <c r="AW275" s="269" t="s">
        <v>19</v>
      </c>
      <c r="AX275" s="269" t="s">
        <v>19</v>
      </c>
      <c r="AY275" s="269" t="s">
        <v>37</v>
      </c>
      <c r="AZ275" s="269" t="s">
        <v>38</v>
      </c>
      <c r="BB275" s="269" t="s">
        <v>19</v>
      </c>
      <c r="BC275" s="269" t="s">
        <v>37</v>
      </c>
      <c r="BD275" s="269" t="s">
        <v>38</v>
      </c>
    </row>
    <row r="276" spans="2:56" s="269" customFormat="1">
      <c r="D276" s="269" t="s">
        <v>10</v>
      </c>
      <c r="F276" s="273"/>
      <c r="G276" s="273"/>
      <c r="H276" s="273"/>
      <c r="I276" s="273" t="s">
        <v>8</v>
      </c>
      <c r="J276" s="273"/>
      <c r="K276" s="273"/>
      <c r="M276" s="270" t="s">
        <v>20</v>
      </c>
      <c r="N276" s="273" t="s">
        <v>11</v>
      </c>
      <c r="P276" s="269" t="s">
        <v>10</v>
      </c>
      <c r="V276" s="269" t="s">
        <v>18</v>
      </c>
      <c r="W276" s="269" t="s">
        <v>22</v>
      </c>
      <c r="Y276" s="269" t="s">
        <v>16</v>
      </c>
      <c r="Z276" s="269" t="s">
        <v>17</v>
      </c>
      <c r="AA276" s="269" t="s">
        <v>25</v>
      </c>
      <c r="AB276" s="269" t="s">
        <v>28</v>
      </c>
      <c r="AE276" s="269" t="s">
        <v>16</v>
      </c>
      <c r="AF276" s="269" t="s">
        <v>17</v>
      </c>
      <c r="AG276" s="269" t="s">
        <v>28</v>
      </c>
      <c r="AH276" s="276" t="s">
        <v>28</v>
      </c>
      <c r="AJ276" s="269" t="s">
        <v>34</v>
      </c>
      <c r="AK276" s="272" t="s">
        <v>34</v>
      </c>
      <c r="AL276" s="269" t="s">
        <v>34</v>
      </c>
      <c r="AM276" s="269" t="s">
        <v>34</v>
      </c>
      <c r="AN276" s="269" t="s">
        <v>34</v>
      </c>
      <c r="AP276" s="304" t="s">
        <v>70</v>
      </c>
      <c r="AQ276" s="274" t="s">
        <v>69</v>
      </c>
      <c r="AR276" s="269" t="s">
        <v>71</v>
      </c>
      <c r="AS276" s="303" t="s">
        <v>48</v>
      </c>
      <c r="AT276" s="274" t="s">
        <v>47</v>
      </c>
      <c r="AU276" s="269" t="s">
        <v>49</v>
      </c>
      <c r="AW276" s="269" t="s">
        <v>29</v>
      </c>
      <c r="AX276" s="269" t="s">
        <v>29</v>
      </c>
      <c r="BB276" s="277">
        <v>1</v>
      </c>
      <c r="BC276" s="278">
        <v>0</v>
      </c>
      <c r="BD276" s="269" t="s">
        <v>41</v>
      </c>
    </row>
    <row r="277" spans="2:56" s="269" customFormat="1">
      <c r="B277" s="269" t="s">
        <v>106</v>
      </c>
      <c r="D277" s="269" t="s">
        <v>79</v>
      </c>
      <c r="P277" s="269">
        <f>SUM(P10+P13+P16+P19+P40+P43+P46+P47+P49+P52+P87+P90+P103+P107+P109+P112+P115+P153+P156+P150+P189+P192+P195+P198+P199+P204+P207)</f>
        <v>145.5</v>
      </c>
      <c r="W277" s="269">
        <f>SUM(W10+W13+W16+W19+W40+W43+W46+W47+W49+W52+W87+W90+W103+W107+W109+W112+W115+W153+W156+W150+W189+W192+W195+W198+W199+W204+W207)</f>
        <v>10275</v>
      </c>
      <c r="AC277" s="269">
        <f>SUM(AC10+AC13+AC16+AC19+AC40+AC43+AC46+AC47+AC49+AC52+AC87+AC90+AC103+AC107+AC109+AC112+AC115+AC153+AC156+AC150+AC189+AC192+AC195+AC198+AC199+AC204+AC207)</f>
        <v>9491</v>
      </c>
      <c r="AH277" s="269">
        <f>SUM(AH10+AH13+AH16+AH19+AH40+AH43+AH46+AH47+AH49+AH52+AH87+AH90+AH103+AH107+AH109+AH112+AH115+AH153+AH156+AH150+AH189+AH192+AH195+AH198+AH199+AH204+AH207)</f>
        <v>175</v>
      </c>
      <c r="AJ277" s="269">
        <f>SUM(AJ10+AJ13+AJ16+AJ19+AJ40+AJ43+AJ46+AJ47+AJ49+AJ52+AJ87+AJ90+AJ103+AJ107+AJ109+AJ112+AJ115+AJ153+AJ156+AJ150+AJ189+AJ192+AJ195+AJ198+AJ199+AJ204+AJ207)</f>
        <v>2382.1770000000001</v>
      </c>
      <c r="AK277" s="269">
        <f>SUM(AK10+AK13+AK16+AK19+AK40+AK43+AK46+AK47+AK49+AK52+AK87+AK90+AK103+AK107+AK109+AK112+AK115+AK153+AK156+AK150+AK189+AK192+AK195+AK198+AK199+AK204+AK207)</f>
        <v>43.100000000000009</v>
      </c>
      <c r="AL277" s="269">
        <f>SUM(AL10+AL13+AL16+AL19+AL40+AL43+AL46+AL47+AL49+AL52+AL87+AL90+AL103+AL107+AL109+AL112+AL115+AL153+AL156+AL150+AL189+AL192+AL195+AL198+AL199+AL204+AL207)</f>
        <v>113.03000000000003</v>
      </c>
      <c r="AM277" s="269">
        <f>SUM(AM10+AM13+AM16+AM19+AM40+AM43+AM46+AM47+AM49+AM52+AM87+AM90+AM103+AM107+AM109+AM112+AM115+AM153+AM156+AM150+AM189+AM192+AM195+AM198+AM199+AM204+AM207)</f>
        <v>8.15</v>
      </c>
      <c r="AN277" s="269">
        <f>SUM(AN10+AN13+AN16+AN19+AN40+AN43+AN46+AN47+AN49+AN52+AN87+AN90+AN103+AN107+AN109+AN112+AN115+AN153+AN156+AN150+AN189+AN192+AN195+AN198+AN199+AN204+AN207)</f>
        <v>51.250000000000007</v>
      </c>
      <c r="AT277" s="269">
        <v>49.09</v>
      </c>
    </row>
    <row r="278" spans="2:56" s="269" customFormat="1">
      <c r="AK278" s="272"/>
    </row>
    <row r="279" spans="2:56" s="269" customFormat="1">
      <c r="D279" s="269" t="s">
        <v>78</v>
      </c>
      <c r="P279" s="269">
        <f>P20+P25+P28+P34+P59+P62+P65+P68+P74+P77+P80+P98+P106+P141+P144+P162+P168+P171+P174+P180+P183+P234+P237+P240+P246+P249+P252+P258+P261+P264+P267+P270</f>
        <v>199</v>
      </c>
      <c r="W279" s="269">
        <f>W20+W25+W28+W34+W59+W62+W65+W68+W74+W77+W80+W98+W106+W141+W144+W162+W168+W171+W174+W180+W183+W234+W237+W240+W246+W249+W252+W258+W261+W264+W267+W270</f>
        <v>15920</v>
      </c>
      <c r="AC279" s="269">
        <f>AC20+AC25+AC28+AC34+AC59+AC62+AC65+AC68+AC74+AC77+AC80+AC98+AC106+AC141+AC144+AC162+AC168+AC171+AC174+AC180+AC183+AC234+AC237+AC240+AC246+AC249+AC252+AC258+AC261+AC264+AC267+AC270</f>
        <v>13348</v>
      </c>
      <c r="AH279" s="269">
        <f>AH20+AH25+AH28+AH34+AH59+AH62+AH65+AH68+AH74+AH77+AH80+AH98+AH106+AH141+AH144+AH162+AH168+AH171+AH174+AH180+AH183+AH234+AH237+AH240+AH246+AH249+AH252+AH258+AH261+AH264+AH267+AH270</f>
        <v>307</v>
      </c>
      <c r="AJ279" s="269">
        <f>AJ20+AJ25+AJ28+AJ34+AJ59+AJ62+AJ65+AJ68+AJ74+AJ77+AJ80+AJ98+AJ106+AJ141+AJ144+AJ162+AJ168+AJ171+AJ174+AJ180+AJ183+AJ234+AJ237+AJ240+AJ246+AJ249+AJ252+AJ258+AJ261+AJ264+AJ267+AJ270</f>
        <v>4918.6959999999999</v>
      </c>
      <c r="AK279" s="269">
        <f>AK20+AK25+AK28+AK34+AK59+AK62+AK65+AK68+AK74+AK77+AK80+AK98+AK106+AK141+AK144+AK162+AK168+AK171+AK174+AK180+AK183+AK234+AK237+AK240+AK246+AK249+AK252+AK258+AK261+AK264+AK267+AK270</f>
        <v>77.02000000000001</v>
      </c>
      <c r="AL279" s="269">
        <f>AL20+AL25+AL28+AL34+AL59+AL62+AL65+AL68+AL74+AL77+AL80+AL98+AL106+AL141+AL144+AL162+AL168+AL171+AL174+AL180+AL183+AL234+AL237+AL240+AL246+AL249+AL252+AL258+AL261+AL264+AL267+AL270</f>
        <v>208.07000000000005</v>
      </c>
      <c r="AM279" s="269">
        <f>AM20+AM25+AM28+AM34+AM59+AM62+AM65+AM68+AM74+AM77+AM80+AM98+AM106+AM141+AM144+AM162+AM168+AM171+AM174+AM180+AM183+AM234+AM237+AM240+AM246+AM249+AM252+AM258+AM261+AM264+AM267+AM270</f>
        <v>4.9800000000000004</v>
      </c>
      <c r="AN279" s="269">
        <f>AN20+AN25+AN28+AN34+AN59+AN62+AN65+AN68+AN74+AN77+AN80+AN98+AN106+AN141+AN144+AN162+AN168+AN171+AN174+AN180+AN183+AN234+AN237+AN240+AN246+AN249+AN252+AN258+AN261+AN264+AN267+AN270</f>
        <v>82</v>
      </c>
      <c r="AT279" s="269">
        <f>AT20+AT25+AT28+AT34+AT59+AT62+AT65+AT68+AT74+AT77+AT80+AT98+AT106+AT141+AT144+AT162+AT168+AT171+AT174+AT180+AT183+AT234+AT237+AT240+AT246+AT249+AT252+AT258+AT261+AT264+AT267+AT270</f>
        <v>5208.7659999999996</v>
      </c>
    </row>
    <row r="280" spans="2:56" s="269" customFormat="1">
      <c r="AK280" s="272"/>
    </row>
    <row r="281" spans="2:56" s="269" customFormat="1">
      <c r="D281" s="269" t="s">
        <v>73</v>
      </c>
      <c r="P281" s="269">
        <f>P121+P124+P127+P130+P133+P213+P216+P219+P222+P225+P228</f>
        <v>71.5</v>
      </c>
      <c r="W281" s="269">
        <f>W121+W124+W127+W130+W133+W213+W216+W219+W222+W225+W228</f>
        <v>1787.5</v>
      </c>
      <c r="AC281" s="269">
        <f>AC121+AC124+AC127+AC130+AC133+AC213+AC216+AC219+AC222+AC225+AC228</f>
        <v>1600</v>
      </c>
      <c r="AH281" s="269">
        <f>AH121+AH124+AH127+AH130+AH133+AH213+AH216+AH219+AH222+AH225+AH228</f>
        <v>13</v>
      </c>
      <c r="AJ281" s="269">
        <f>AJ121+AJ124+AJ127+AJ130+AJ133+AJ213+AJ216+AJ219+AJ222+AJ225+AJ228</f>
        <v>2390.2199999999998</v>
      </c>
      <c r="AK281" s="269">
        <f>AK121+AK124+AK127+AK130+AK133+AK213+AK216+AK219+AK222+AK225+AK228</f>
        <v>19.03</v>
      </c>
      <c r="AL281" s="269">
        <f>AL121+AL124+AL127+AL130+AL133+AL213+AL216+AL219+AL222+AL225+AL228</f>
        <v>79.89</v>
      </c>
      <c r="AM281" s="269">
        <f>AM121+AM124+AM127+AM130+AM133+AM213+AM216+AM219+AM222+AM225+AM228</f>
        <v>0</v>
      </c>
      <c r="AN281" s="269">
        <f>AN121+AN124+AN127+AN130+AN133+AN213+AN216+AN219+AN222+AN225+AN228</f>
        <v>19.03</v>
      </c>
      <c r="AT281" s="269">
        <f>AT121+AT124+AT127+AT130+AT133+AT213+AT216+AT219+AT222+AT225+AT228</f>
        <v>2489.14</v>
      </c>
    </row>
    <row r="282" spans="2:56" s="269" customFormat="1">
      <c r="AK282" s="272"/>
    </row>
    <row r="283" spans="2:56" s="268" customFormat="1">
      <c r="AK283" s="279"/>
    </row>
    <row r="284" spans="2:56" s="268" customFormat="1">
      <c r="AK284" s="279"/>
    </row>
    <row r="285" spans="2:56" s="268" customFormat="1">
      <c r="AK285" s="279"/>
    </row>
    <row r="286" spans="2:56" s="268" customFormat="1">
      <c r="AK286" s="279"/>
    </row>
    <row r="301" spans="38:38">
      <c r="AL301" s="83"/>
    </row>
  </sheetData>
  <mergeCells count="201">
    <mergeCell ref="F231:K231"/>
    <mergeCell ref="M231:N231"/>
    <mergeCell ref="S231:U231"/>
    <mergeCell ref="Y231:AB231"/>
    <mergeCell ref="AE231:AG231"/>
    <mergeCell ref="AP231:AR231"/>
    <mergeCell ref="AS231:AU231"/>
    <mergeCell ref="Y232:AB232"/>
    <mergeCell ref="AE232:AG232"/>
    <mergeCell ref="F210:K210"/>
    <mergeCell ref="M210:N210"/>
    <mergeCell ref="S210:U210"/>
    <mergeCell ref="Y210:AB210"/>
    <mergeCell ref="AE210:AG210"/>
    <mergeCell ref="AP210:AR210"/>
    <mergeCell ref="AS210:AU210"/>
    <mergeCell ref="Y211:AB211"/>
    <mergeCell ref="AE211:AG211"/>
    <mergeCell ref="F201:K201"/>
    <mergeCell ref="M201:N201"/>
    <mergeCell ref="S201:U201"/>
    <mergeCell ref="Y201:AB201"/>
    <mergeCell ref="AE201:AG201"/>
    <mergeCell ref="AP201:AR201"/>
    <mergeCell ref="AS201:AU201"/>
    <mergeCell ref="Y202:AB202"/>
    <mergeCell ref="AE202:AG202"/>
    <mergeCell ref="Y119:AB119"/>
    <mergeCell ref="AE119:AG119"/>
    <mergeCell ref="F147:K147"/>
    <mergeCell ref="M147:N147"/>
    <mergeCell ref="S147:U147"/>
    <mergeCell ref="Y147:AB147"/>
    <mergeCell ref="AE147:AG147"/>
    <mergeCell ref="AP147:AR147"/>
    <mergeCell ref="AS147:AU147"/>
    <mergeCell ref="Y138:AB138"/>
    <mergeCell ref="AE138:AG138"/>
    <mergeCell ref="Y101:AB101"/>
    <mergeCell ref="AE101:AG101"/>
    <mergeCell ref="F118:K118"/>
    <mergeCell ref="M118:N118"/>
    <mergeCell ref="S118:U118"/>
    <mergeCell ref="Y118:AB118"/>
    <mergeCell ref="AE118:AG118"/>
    <mergeCell ref="AP118:AR118"/>
    <mergeCell ref="AS118:AU118"/>
    <mergeCell ref="AS93:AU93"/>
    <mergeCell ref="Y94:AB94"/>
    <mergeCell ref="AE94:AG94"/>
    <mergeCell ref="F100:K100"/>
    <mergeCell ref="M100:N100"/>
    <mergeCell ref="S100:U100"/>
    <mergeCell ref="Y100:AB100"/>
    <mergeCell ref="AE100:AG100"/>
    <mergeCell ref="AP100:AR100"/>
    <mergeCell ref="AS100:AU100"/>
    <mergeCell ref="BB6:BD6"/>
    <mergeCell ref="I2:AL2"/>
    <mergeCell ref="F22:K22"/>
    <mergeCell ref="M22:N22"/>
    <mergeCell ref="S22:U22"/>
    <mergeCell ref="Y22:AB22"/>
    <mergeCell ref="AE22:AG22"/>
    <mergeCell ref="AP22:AR22"/>
    <mergeCell ref="AS22:AU22"/>
    <mergeCell ref="F7:K7"/>
    <mergeCell ref="M7:N7"/>
    <mergeCell ref="S7:U7"/>
    <mergeCell ref="Y7:AB7"/>
    <mergeCell ref="AE7:AG7"/>
    <mergeCell ref="AP7:AR7"/>
    <mergeCell ref="AS7:AU7"/>
    <mergeCell ref="Y8:AB8"/>
    <mergeCell ref="AE8:AG8"/>
    <mergeCell ref="Y23:AB23"/>
    <mergeCell ref="AE23:AG23"/>
    <mergeCell ref="F31:K31"/>
    <mergeCell ref="M31:N31"/>
    <mergeCell ref="S31:U31"/>
    <mergeCell ref="Y31:AB31"/>
    <mergeCell ref="AE31:AG31"/>
    <mergeCell ref="AP31:AR31"/>
    <mergeCell ref="AS31:AU31"/>
    <mergeCell ref="Y32:AB32"/>
    <mergeCell ref="AE32:AG32"/>
    <mergeCell ref="F37:K37"/>
    <mergeCell ref="M37:N37"/>
    <mergeCell ref="S37:U37"/>
    <mergeCell ref="Y37:AB37"/>
    <mergeCell ref="AE37:AG37"/>
    <mergeCell ref="AP37:AR37"/>
    <mergeCell ref="AS37:AU37"/>
    <mergeCell ref="Y38:AB38"/>
    <mergeCell ref="AE38:AG38"/>
    <mergeCell ref="F55:K55"/>
    <mergeCell ref="M55:N55"/>
    <mergeCell ref="S55:U55"/>
    <mergeCell ref="Y55:AB55"/>
    <mergeCell ref="AE55:AG55"/>
    <mergeCell ref="AP55:AR55"/>
    <mergeCell ref="AS55:AU55"/>
    <mergeCell ref="Y56:AB56"/>
    <mergeCell ref="AE56:AG56"/>
    <mergeCell ref="AK69:AU69"/>
    <mergeCell ref="F71:K71"/>
    <mergeCell ref="M71:N71"/>
    <mergeCell ref="S71:U71"/>
    <mergeCell ref="Y71:AB71"/>
    <mergeCell ref="AE71:AG71"/>
    <mergeCell ref="AP71:AR71"/>
    <mergeCell ref="AS71:AU71"/>
    <mergeCell ref="Y72:AB72"/>
    <mergeCell ref="AE72:AG72"/>
    <mergeCell ref="F137:K137"/>
    <mergeCell ref="M137:N137"/>
    <mergeCell ref="S137:U137"/>
    <mergeCell ref="Y137:AB137"/>
    <mergeCell ref="AE137:AG137"/>
    <mergeCell ref="AP137:AR137"/>
    <mergeCell ref="AS137:AU137"/>
    <mergeCell ref="F83:K83"/>
    <mergeCell ref="M83:N83"/>
    <mergeCell ref="S83:U83"/>
    <mergeCell ref="Y83:AB83"/>
    <mergeCell ref="AE83:AG83"/>
    <mergeCell ref="AP83:AR83"/>
    <mergeCell ref="AS83:AU83"/>
    <mergeCell ref="Y84:AB84"/>
    <mergeCell ref="AE84:AG84"/>
    <mergeCell ref="F93:K93"/>
    <mergeCell ref="M93:N93"/>
    <mergeCell ref="S93:U93"/>
    <mergeCell ref="Y93:AB93"/>
    <mergeCell ref="AE93:AG93"/>
    <mergeCell ref="AP93:AR93"/>
    <mergeCell ref="F159:K159"/>
    <mergeCell ref="M159:N159"/>
    <mergeCell ref="S159:U159"/>
    <mergeCell ref="Y159:AB159"/>
    <mergeCell ref="AE159:AG159"/>
    <mergeCell ref="AP159:AR159"/>
    <mergeCell ref="AS159:AU159"/>
    <mergeCell ref="Y148:AB148"/>
    <mergeCell ref="AE148:AG148"/>
    <mergeCell ref="Y160:AB160"/>
    <mergeCell ref="AE160:AG160"/>
    <mergeCell ref="F186:K186"/>
    <mergeCell ref="M186:N186"/>
    <mergeCell ref="S186:U186"/>
    <mergeCell ref="Y186:AB186"/>
    <mergeCell ref="AE186:AG186"/>
    <mergeCell ref="AP186:AR186"/>
    <mergeCell ref="AS186:AU186"/>
    <mergeCell ref="Y187:AB187"/>
    <mergeCell ref="AE187:AG187"/>
    <mergeCell ref="F165:K165"/>
    <mergeCell ref="M165:N165"/>
    <mergeCell ref="S165:U165"/>
    <mergeCell ref="Y165:AB165"/>
    <mergeCell ref="AE165:AG165"/>
    <mergeCell ref="AP165:AR165"/>
    <mergeCell ref="AS165:AU165"/>
    <mergeCell ref="Y166:AB166"/>
    <mergeCell ref="AE166:AG166"/>
    <mergeCell ref="F177:K177"/>
    <mergeCell ref="M177:N177"/>
    <mergeCell ref="S177:U177"/>
    <mergeCell ref="Y177:AB177"/>
    <mergeCell ref="AE177:AG177"/>
    <mergeCell ref="AP177:AR177"/>
    <mergeCell ref="AS177:AU177"/>
    <mergeCell ref="Y178:AB178"/>
    <mergeCell ref="AE178:AG178"/>
    <mergeCell ref="F243:K243"/>
    <mergeCell ref="M243:N243"/>
    <mergeCell ref="S243:U243"/>
    <mergeCell ref="Y243:AB243"/>
    <mergeCell ref="AE243:AG243"/>
    <mergeCell ref="AP243:AR243"/>
    <mergeCell ref="AS243:AU243"/>
    <mergeCell ref="Y244:AB244"/>
    <mergeCell ref="AE244:AG244"/>
    <mergeCell ref="F255:K255"/>
    <mergeCell ref="M255:N255"/>
    <mergeCell ref="S255:U255"/>
    <mergeCell ref="Y255:AB255"/>
    <mergeCell ref="AE255:AG255"/>
    <mergeCell ref="AP255:AR255"/>
    <mergeCell ref="AS255:AU255"/>
    <mergeCell ref="Y256:AB256"/>
    <mergeCell ref="AE256:AG256"/>
    <mergeCell ref="F274:K274"/>
    <mergeCell ref="M274:N274"/>
    <mergeCell ref="S274:U274"/>
    <mergeCell ref="Y274:AB274"/>
    <mergeCell ref="AE274:AG274"/>
    <mergeCell ref="AP274:AR274"/>
    <mergeCell ref="AS274:AU274"/>
    <mergeCell ref="Y275:AB275"/>
    <mergeCell ref="AE275:AG275"/>
  </mergeCells>
  <conditionalFormatting sqref="BB10:BD10 BB13:BD13 BB16:BD16 BB19:BD20 BB25:BD25 BB28:BD28 BB34:BD34 BB40:BD40 BB43:BD43 BB46:BD46 BB49:BD49 BB52:BD52 BB59:BD59 BB62:BD62 BB65:BD65 BB68:BD68 BB74:BD74 BB77:BD77 BB80:BD80 BB87:BD87 BB90:BD90 BB97:BD97 BB103:BD103">
    <cfRule type="containsText" dxfId="405" priority="459" operator="containsText" text="Si">
      <formula>NOT(ISERROR(SEARCH("Si",BB10)))</formula>
    </cfRule>
    <cfRule type="containsText" dxfId="404" priority="460" operator="containsText" text="No">
      <formula>NOT(ISERROR(SEARCH("No",BB10)))</formula>
    </cfRule>
  </conditionalFormatting>
  <conditionalFormatting sqref="BB106:BD106">
    <cfRule type="containsText" dxfId="403" priority="85" operator="containsText" text="Si">
      <formula>NOT(ISERROR(SEARCH("Si",BB106)))</formula>
    </cfRule>
    <cfRule type="containsText" dxfId="402" priority="86" operator="containsText" text="No">
      <formula>NOT(ISERROR(SEARCH("No",BB106)))</formula>
    </cfRule>
  </conditionalFormatting>
  <conditionalFormatting sqref="BB109:BD109">
    <cfRule type="containsText" dxfId="401" priority="83" operator="containsText" text="Si">
      <formula>NOT(ISERROR(SEARCH("Si",BB109)))</formula>
    </cfRule>
    <cfRule type="containsText" dxfId="400" priority="84" operator="containsText" text="No">
      <formula>NOT(ISERROR(SEARCH("No",BB109)))</formula>
    </cfRule>
  </conditionalFormatting>
  <conditionalFormatting sqref="BB112:BD112">
    <cfRule type="containsText" dxfId="399" priority="81" operator="containsText" text="Si">
      <formula>NOT(ISERROR(SEARCH("Si",BB112)))</formula>
    </cfRule>
    <cfRule type="containsText" dxfId="398" priority="82" operator="containsText" text="No">
      <formula>NOT(ISERROR(SEARCH("No",BB112)))</formula>
    </cfRule>
  </conditionalFormatting>
  <conditionalFormatting sqref="BB121:BD121">
    <cfRule type="containsText" dxfId="397" priority="79" operator="containsText" text="Si">
      <formula>NOT(ISERROR(SEARCH("Si",BB121)))</formula>
    </cfRule>
    <cfRule type="containsText" dxfId="396" priority="80" operator="containsText" text="No">
      <formula>NOT(ISERROR(SEARCH("No",BB121)))</formula>
    </cfRule>
  </conditionalFormatting>
  <conditionalFormatting sqref="BB124:BD124">
    <cfRule type="containsText" dxfId="395" priority="77" operator="containsText" text="Si">
      <formula>NOT(ISERROR(SEARCH("Si",BB124)))</formula>
    </cfRule>
    <cfRule type="containsText" dxfId="394" priority="78" operator="containsText" text="No">
      <formula>NOT(ISERROR(SEARCH("No",BB124)))</formula>
    </cfRule>
  </conditionalFormatting>
  <conditionalFormatting sqref="BB127:BD127">
    <cfRule type="containsText" dxfId="393" priority="75" operator="containsText" text="Si">
      <formula>NOT(ISERROR(SEARCH("Si",BB127)))</formula>
    </cfRule>
    <cfRule type="containsText" dxfId="392" priority="76" operator="containsText" text="No">
      <formula>NOT(ISERROR(SEARCH("No",BB127)))</formula>
    </cfRule>
  </conditionalFormatting>
  <conditionalFormatting sqref="BB115:BD115">
    <cfRule type="containsText" dxfId="391" priority="73" operator="containsText" text="Si">
      <formula>NOT(ISERROR(SEARCH("Si",BB115)))</formula>
    </cfRule>
    <cfRule type="containsText" dxfId="390" priority="74" operator="containsText" text="No">
      <formula>NOT(ISERROR(SEARCH("No",BB115)))</formula>
    </cfRule>
  </conditionalFormatting>
  <conditionalFormatting sqref="BB130:BD130">
    <cfRule type="containsText" dxfId="389" priority="71" operator="containsText" text="Si">
      <formula>NOT(ISERROR(SEARCH("Si",BB130)))</formula>
    </cfRule>
    <cfRule type="containsText" dxfId="388" priority="72" operator="containsText" text="No">
      <formula>NOT(ISERROR(SEARCH("No",BB130)))</formula>
    </cfRule>
  </conditionalFormatting>
  <conditionalFormatting sqref="BB133:BD133">
    <cfRule type="containsText" dxfId="387" priority="69" operator="containsText" text="Si">
      <formula>NOT(ISERROR(SEARCH("Si",BB133)))</formula>
    </cfRule>
    <cfRule type="containsText" dxfId="386" priority="70" operator="containsText" text="No">
      <formula>NOT(ISERROR(SEARCH("No",BB133)))</formula>
    </cfRule>
  </conditionalFormatting>
  <conditionalFormatting sqref="BB141:BD141">
    <cfRule type="containsText" dxfId="385" priority="67" operator="containsText" text="Si">
      <formula>NOT(ISERROR(SEARCH("Si",BB141)))</formula>
    </cfRule>
    <cfRule type="containsText" dxfId="384" priority="68" operator="containsText" text="No">
      <formula>NOT(ISERROR(SEARCH("No",BB141)))</formula>
    </cfRule>
  </conditionalFormatting>
  <conditionalFormatting sqref="BB144:BD144">
    <cfRule type="containsText" dxfId="383" priority="65" operator="containsText" text="Si">
      <formula>NOT(ISERROR(SEARCH("Si",BB144)))</formula>
    </cfRule>
    <cfRule type="containsText" dxfId="382" priority="66" operator="containsText" text="No">
      <formula>NOT(ISERROR(SEARCH("No",BB144)))</formula>
    </cfRule>
  </conditionalFormatting>
  <conditionalFormatting sqref="BB150:BD150">
    <cfRule type="containsText" dxfId="381" priority="63" operator="containsText" text="Si">
      <formula>NOT(ISERROR(SEARCH("Si",BB150)))</formula>
    </cfRule>
    <cfRule type="containsText" dxfId="380" priority="64" operator="containsText" text="No">
      <formula>NOT(ISERROR(SEARCH("No",BB150)))</formula>
    </cfRule>
  </conditionalFormatting>
  <conditionalFormatting sqref="BB153:BD153">
    <cfRule type="containsText" dxfId="379" priority="61" operator="containsText" text="Si">
      <formula>NOT(ISERROR(SEARCH("Si",BB153)))</formula>
    </cfRule>
    <cfRule type="containsText" dxfId="378" priority="62" operator="containsText" text="No">
      <formula>NOT(ISERROR(SEARCH("No",BB153)))</formula>
    </cfRule>
  </conditionalFormatting>
  <conditionalFormatting sqref="BB156:BD156">
    <cfRule type="containsText" dxfId="377" priority="59" operator="containsText" text="Si">
      <formula>NOT(ISERROR(SEARCH("Si",BB156)))</formula>
    </cfRule>
    <cfRule type="containsText" dxfId="376" priority="60" operator="containsText" text="No">
      <formula>NOT(ISERROR(SEARCH("No",BB156)))</formula>
    </cfRule>
  </conditionalFormatting>
  <conditionalFormatting sqref="BB162:BD162">
    <cfRule type="containsText" dxfId="375" priority="57" operator="containsText" text="Si">
      <formula>NOT(ISERROR(SEARCH("Si",BB162)))</formula>
    </cfRule>
    <cfRule type="containsText" dxfId="374" priority="58" operator="containsText" text="No">
      <formula>NOT(ISERROR(SEARCH("No",BB162)))</formula>
    </cfRule>
  </conditionalFormatting>
  <conditionalFormatting sqref="BB168:BD168">
    <cfRule type="containsText" dxfId="373" priority="55" operator="containsText" text="Si">
      <formula>NOT(ISERROR(SEARCH("Si",BB168)))</formula>
    </cfRule>
    <cfRule type="containsText" dxfId="372" priority="56" operator="containsText" text="No">
      <formula>NOT(ISERROR(SEARCH("No",BB168)))</formula>
    </cfRule>
  </conditionalFormatting>
  <conditionalFormatting sqref="BB171:BD171">
    <cfRule type="containsText" dxfId="371" priority="53" operator="containsText" text="Si">
      <formula>NOT(ISERROR(SEARCH("Si",BB171)))</formula>
    </cfRule>
    <cfRule type="containsText" dxfId="370" priority="54" operator="containsText" text="No">
      <formula>NOT(ISERROR(SEARCH("No",BB171)))</formula>
    </cfRule>
  </conditionalFormatting>
  <conditionalFormatting sqref="BB174:BD174">
    <cfRule type="containsText" dxfId="369" priority="51" operator="containsText" text="Si">
      <formula>NOT(ISERROR(SEARCH("Si",BB174)))</formula>
    </cfRule>
    <cfRule type="containsText" dxfId="368" priority="52" operator="containsText" text="No">
      <formula>NOT(ISERROR(SEARCH("No",BB174)))</formula>
    </cfRule>
  </conditionalFormatting>
  <conditionalFormatting sqref="BB180:BD180">
    <cfRule type="containsText" dxfId="367" priority="49" operator="containsText" text="Si">
      <formula>NOT(ISERROR(SEARCH("Si",BB180)))</formula>
    </cfRule>
    <cfRule type="containsText" dxfId="366" priority="50" operator="containsText" text="No">
      <formula>NOT(ISERROR(SEARCH("No",BB180)))</formula>
    </cfRule>
  </conditionalFormatting>
  <conditionalFormatting sqref="BB189:BD189">
    <cfRule type="containsText" dxfId="365" priority="47" operator="containsText" text="Si">
      <formula>NOT(ISERROR(SEARCH("Si",BB189)))</formula>
    </cfRule>
    <cfRule type="containsText" dxfId="364" priority="48" operator="containsText" text="No">
      <formula>NOT(ISERROR(SEARCH("No",BB189)))</formula>
    </cfRule>
  </conditionalFormatting>
  <conditionalFormatting sqref="BB192:BD192">
    <cfRule type="containsText" dxfId="363" priority="45" operator="containsText" text="Si">
      <formula>NOT(ISERROR(SEARCH("Si",BB192)))</formula>
    </cfRule>
    <cfRule type="containsText" dxfId="362" priority="46" operator="containsText" text="No">
      <formula>NOT(ISERROR(SEARCH("No",BB192)))</formula>
    </cfRule>
  </conditionalFormatting>
  <conditionalFormatting sqref="BB195:BD195">
    <cfRule type="containsText" dxfId="361" priority="43" operator="containsText" text="Si">
      <formula>NOT(ISERROR(SEARCH("Si",BB195)))</formula>
    </cfRule>
    <cfRule type="containsText" dxfId="360" priority="44" operator="containsText" text="No">
      <formula>NOT(ISERROR(SEARCH("No",BB195)))</formula>
    </cfRule>
  </conditionalFormatting>
  <conditionalFormatting sqref="BB183:BD183">
    <cfRule type="containsText" dxfId="359" priority="41" operator="containsText" text="Si">
      <formula>NOT(ISERROR(SEARCH("Si",BB183)))</formula>
    </cfRule>
    <cfRule type="containsText" dxfId="358" priority="42" operator="containsText" text="No">
      <formula>NOT(ISERROR(SEARCH("No",BB183)))</formula>
    </cfRule>
  </conditionalFormatting>
  <conditionalFormatting sqref="BB198:BD198">
    <cfRule type="containsText" dxfId="357" priority="39" operator="containsText" text="Si">
      <formula>NOT(ISERROR(SEARCH("Si",BB198)))</formula>
    </cfRule>
    <cfRule type="containsText" dxfId="356" priority="40" operator="containsText" text="No">
      <formula>NOT(ISERROR(SEARCH("No",BB198)))</formula>
    </cfRule>
  </conditionalFormatting>
  <conditionalFormatting sqref="BB204:BD204">
    <cfRule type="containsText" dxfId="355" priority="37" operator="containsText" text="Si">
      <formula>NOT(ISERROR(SEARCH("Si",BB204)))</formula>
    </cfRule>
    <cfRule type="containsText" dxfId="354" priority="38" operator="containsText" text="No">
      <formula>NOT(ISERROR(SEARCH("No",BB204)))</formula>
    </cfRule>
  </conditionalFormatting>
  <conditionalFormatting sqref="BB207:BD207">
    <cfRule type="containsText" dxfId="353" priority="35" operator="containsText" text="Si">
      <formula>NOT(ISERROR(SEARCH("Si",BB207)))</formula>
    </cfRule>
    <cfRule type="containsText" dxfId="352" priority="36" operator="containsText" text="No">
      <formula>NOT(ISERROR(SEARCH("No",BB207)))</formula>
    </cfRule>
  </conditionalFormatting>
  <conditionalFormatting sqref="BB213:BD213">
    <cfRule type="containsText" dxfId="351" priority="33" operator="containsText" text="Si">
      <formula>NOT(ISERROR(SEARCH("Si",BB213)))</formula>
    </cfRule>
    <cfRule type="containsText" dxfId="350" priority="34" operator="containsText" text="No">
      <formula>NOT(ISERROR(SEARCH("No",BB213)))</formula>
    </cfRule>
  </conditionalFormatting>
  <conditionalFormatting sqref="BB216:BD216">
    <cfRule type="containsText" dxfId="349" priority="31" operator="containsText" text="Si">
      <formula>NOT(ISERROR(SEARCH("Si",BB216)))</formula>
    </cfRule>
    <cfRule type="containsText" dxfId="348" priority="32" operator="containsText" text="No">
      <formula>NOT(ISERROR(SEARCH("No",BB216)))</formula>
    </cfRule>
  </conditionalFormatting>
  <conditionalFormatting sqref="BB219:BD219">
    <cfRule type="containsText" dxfId="347" priority="29" operator="containsText" text="Si">
      <formula>NOT(ISERROR(SEARCH("Si",BB219)))</formula>
    </cfRule>
    <cfRule type="containsText" dxfId="346" priority="30" operator="containsText" text="No">
      <formula>NOT(ISERROR(SEARCH("No",BB219)))</formula>
    </cfRule>
  </conditionalFormatting>
  <conditionalFormatting sqref="BB222:BD222">
    <cfRule type="containsText" dxfId="345" priority="27" operator="containsText" text="Si">
      <formula>NOT(ISERROR(SEARCH("Si",BB222)))</formula>
    </cfRule>
    <cfRule type="containsText" dxfId="344" priority="28" operator="containsText" text="No">
      <formula>NOT(ISERROR(SEARCH("No",BB222)))</formula>
    </cfRule>
  </conditionalFormatting>
  <conditionalFormatting sqref="BB225:BD225">
    <cfRule type="containsText" dxfId="343" priority="25" operator="containsText" text="Si">
      <formula>NOT(ISERROR(SEARCH("Si",BB225)))</formula>
    </cfRule>
    <cfRule type="containsText" dxfId="342" priority="26" operator="containsText" text="No">
      <formula>NOT(ISERROR(SEARCH("No",BB225)))</formula>
    </cfRule>
  </conditionalFormatting>
  <conditionalFormatting sqref="BB228:BD228">
    <cfRule type="containsText" dxfId="341" priority="23" operator="containsText" text="Si">
      <formula>NOT(ISERROR(SEARCH("Si",BB228)))</formula>
    </cfRule>
    <cfRule type="containsText" dxfId="340" priority="24" operator="containsText" text="No">
      <formula>NOT(ISERROR(SEARCH("No",BB228)))</formula>
    </cfRule>
  </conditionalFormatting>
  <conditionalFormatting sqref="BB234:BD234">
    <cfRule type="containsText" dxfId="339" priority="21" operator="containsText" text="Si">
      <formula>NOT(ISERROR(SEARCH("Si",BB234)))</formula>
    </cfRule>
    <cfRule type="containsText" dxfId="338" priority="22" operator="containsText" text="No">
      <formula>NOT(ISERROR(SEARCH("No",BB234)))</formula>
    </cfRule>
  </conditionalFormatting>
  <conditionalFormatting sqref="BB237:BD237">
    <cfRule type="containsText" dxfId="337" priority="19" operator="containsText" text="Si">
      <formula>NOT(ISERROR(SEARCH("Si",BB237)))</formula>
    </cfRule>
    <cfRule type="containsText" dxfId="336" priority="20" operator="containsText" text="No">
      <formula>NOT(ISERROR(SEARCH("No",BB237)))</formula>
    </cfRule>
  </conditionalFormatting>
  <conditionalFormatting sqref="BB240:BD240">
    <cfRule type="containsText" dxfId="335" priority="17" operator="containsText" text="Si">
      <formula>NOT(ISERROR(SEARCH("Si",BB240)))</formula>
    </cfRule>
    <cfRule type="containsText" dxfId="334" priority="18" operator="containsText" text="No">
      <formula>NOT(ISERROR(SEARCH("No",BB240)))</formula>
    </cfRule>
  </conditionalFormatting>
  <conditionalFormatting sqref="BB246:BD246">
    <cfRule type="containsText" dxfId="333" priority="15" operator="containsText" text="Si">
      <formula>NOT(ISERROR(SEARCH("Si",BB246)))</formula>
    </cfRule>
    <cfRule type="containsText" dxfId="332" priority="16" operator="containsText" text="No">
      <formula>NOT(ISERROR(SEARCH("No",BB246)))</formula>
    </cfRule>
  </conditionalFormatting>
  <conditionalFormatting sqref="BB249:BD249">
    <cfRule type="containsText" dxfId="331" priority="13" operator="containsText" text="Si">
      <formula>NOT(ISERROR(SEARCH("Si",BB249)))</formula>
    </cfRule>
    <cfRule type="containsText" dxfId="330" priority="14" operator="containsText" text="No">
      <formula>NOT(ISERROR(SEARCH("No",BB249)))</formula>
    </cfRule>
  </conditionalFormatting>
  <conditionalFormatting sqref="BB252:BD252">
    <cfRule type="containsText" dxfId="329" priority="11" operator="containsText" text="Si">
      <formula>NOT(ISERROR(SEARCH("Si",BB252)))</formula>
    </cfRule>
    <cfRule type="containsText" dxfId="328" priority="12" operator="containsText" text="No">
      <formula>NOT(ISERROR(SEARCH("No",BB252)))</formula>
    </cfRule>
  </conditionalFormatting>
  <conditionalFormatting sqref="BB258:BD258">
    <cfRule type="containsText" dxfId="327" priority="9" operator="containsText" text="Si">
      <formula>NOT(ISERROR(SEARCH("Si",BB258)))</formula>
    </cfRule>
    <cfRule type="containsText" dxfId="326" priority="10" operator="containsText" text="No">
      <formula>NOT(ISERROR(SEARCH("No",BB258)))</formula>
    </cfRule>
  </conditionalFormatting>
  <conditionalFormatting sqref="BB261:BD261">
    <cfRule type="containsText" dxfId="325" priority="7" operator="containsText" text="Si">
      <formula>NOT(ISERROR(SEARCH("Si",BB261)))</formula>
    </cfRule>
    <cfRule type="containsText" dxfId="324" priority="8" operator="containsText" text="No">
      <formula>NOT(ISERROR(SEARCH("No",BB261)))</formula>
    </cfRule>
  </conditionalFormatting>
  <conditionalFormatting sqref="BB264:BD264">
    <cfRule type="containsText" dxfId="323" priority="5" operator="containsText" text="Si">
      <formula>NOT(ISERROR(SEARCH("Si",BB264)))</formula>
    </cfRule>
    <cfRule type="containsText" dxfId="322" priority="6" operator="containsText" text="No">
      <formula>NOT(ISERROR(SEARCH("No",BB264)))</formula>
    </cfRule>
  </conditionalFormatting>
  <conditionalFormatting sqref="BB267:BD267">
    <cfRule type="containsText" dxfId="321" priority="3" operator="containsText" text="Si">
      <formula>NOT(ISERROR(SEARCH("Si",BB267)))</formula>
    </cfRule>
    <cfRule type="containsText" dxfId="320" priority="4" operator="containsText" text="No">
      <formula>NOT(ISERROR(SEARCH("No",BB267)))</formula>
    </cfRule>
  </conditionalFormatting>
  <conditionalFormatting sqref="BB270:BD270">
    <cfRule type="containsText" dxfId="319" priority="1" operator="containsText" text="Si">
      <formula>NOT(ISERROR(SEARCH("Si",BB270)))</formula>
    </cfRule>
    <cfRule type="containsText" dxfId="318" priority="2" operator="containsText" text="No">
      <formula>NOT(ISERROR(SEARCH("No",BB270)))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D77"/>
  <sheetViews>
    <sheetView topLeftCell="E1" zoomScale="85" zoomScaleNormal="85" workbookViewId="0">
      <selection activeCell="AS13" sqref="AS13"/>
    </sheetView>
  </sheetViews>
  <sheetFormatPr baseColWidth="10" defaultRowHeight="15"/>
  <cols>
    <col min="1" max="1" width="5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6" width="6.85546875" customWidth="1"/>
    <col min="47" max="47" width="7.7109375" customWidth="1"/>
    <col min="48" max="48" width="1" customWidth="1"/>
    <col min="49" max="50" width="4.7109375" customWidth="1"/>
    <col min="51" max="52" width="5.42578125" customWidth="1"/>
    <col min="53" max="53" width="0.85546875" customWidth="1"/>
    <col min="54" max="54" width="5.5703125" customWidth="1"/>
    <col min="55" max="55" width="5.140625" customWidth="1"/>
    <col min="56" max="56" width="5.7109375" customWidth="1"/>
    <col min="57" max="57" width="1.42578125" customWidth="1"/>
    <col min="58" max="59" width="4.7109375" customWidth="1"/>
  </cols>
  <sheetData>
    <row r="1" spans="1:56" ht="11.25" customHeight="1" thickBot="1"/>
    <row r="2" spans="1:56" ht="8.25" customHeight="1">
      <c r="A2" s="702"/>
      <c r="B2" s="855"/>
      <c r="C2" s="856"/>
      <c r="D2" s="856"/>
      <c r="E2" s="856"/>
      <c r="F2" s="856"/>
      <c r="G2" s="856"/>
      <c r="H2" s="857"/>
      <c r="I2" s="864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702"/>
      <c r="B3" s="858"/>
      <c r="C3" s="859"/>
      <c r="D3" s="859"/>
      <c r="E3" s="859"/>
      <c r="F3" s="859"/>
      <c r="G3" s="859"/>
      <c r="H3" s="860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702"/>
      <c r="B4" s="858"/>
      <c r="C4" s="859"/>
      <c r="D4" s="859"/>
      <c r="E4" s="859"/>
      <c r="F4" s="859"/>
      <c r="G4" s="859"/>
      <c r="H4" s="860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10.5" customHeight="1" thickBot="1">
      <c r="A5" s="702"/>
      <c r="B5" s="861"/>
      <c r="C5" s="862"/>
      <c r="D5" s="862"/>
      <c r="E5" s="862"/>
      <c r="F5" s="862"/>
      <c r="G5" s="862"/>
      <c r="H5" s="863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509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9" spans="1:56" ht="15.75" thickBot="1"/>
    <row r="10" spans="1:56">
      <c r="B10" s="57" t="s">
        <v>42</v>
      </c>
      <c r="C10" s="58" t="s">
        <v>2</v>
      </c>
      <c r="D10" s="59" t="s">
        <v>2</v>
      </c>
      <c r="E10" s="136"/>
      <c r="F10" s="718" t="s">
        <v>14</v>
      </c>
      <c r="G10" s="719"/>
      <c r="H10" s="719"/>
      <c r="I10" s="719"/>
      <c r="J10" s="719"/>
      <c r="K10" s="720"/>
      <c r="L10" s="19"/>
      <c r="M10" s="721" t="s">
        <v>43</v>
      </c>
      <c r="N10" s="722"/>
      <c r="O10" s="19"/>
      <c r="P10" s="91" t="s">
        <v>12</v>
      </c>
      <c r="Q10" s="136"/>
      <c r="R10" s="91" t="s">
        <v>24</v>
      </c>
      <c r="S10" s="718" t="s">
        <v>44</v>
      </c>
      <c r="T10" s="719"/>
      <c r="U10" s="720"/>
      <c r="V10" s="91" t="s">
        <v>39</v>
      </c>
      <c r="W10" s="137" t="s">
        <v>19</v>
      </c>
      <c r="X10" s="136" t="s">
        <v>10</v>
      </c>
      <c r="Y10" s="723" t="s">
        <v>15</v>
      </c>
      <c r="Z10" s="724"/>
      <c r="AA10" s="724"/>
      <c r="AB10" s="724"/>
      <c r="AC10" s="138" t="s">
        <v>19</v>
      </c>
      <c r="AD10" s="139"/>
      <c r="AE10" s="725" t="s">
        <v>55</v>
      </c>
      <c r="AF10" s="726"/>
      <c r="AG10" s="726"/>
      <c r="AH10" s="140" t="s">
        <v>57</v>
      </c>
      <c r="AI10" s="136"/>
      <c r="AJ10" s="141" t="s">
        <v>51</v>
      </c>
      <c r="AK10" s="142"/>
      <c r="AL10" s="143"/>
      <c r="AM10" s="144"/>
      <c r="AN10" s="91" t="s">
        <v>13</v>
      </c>
      <c r="AO10" s="136"/>
      <c r="AP10" s="743" t="s">
        <v>68</v>
      </c>
      <c r="AQ10" s="744"/>
      <c r="AR10" s="745"/>
      <c r="AS10" s="743" t="s">
        <v>52</v>
      </c>
      <c r="AT10" s="744"/>
      <c r="AU10" s="745"/>
      <c r="AV10" s="136"/>
      <c r="AW10" s="145" t="s">
        <v>32</v>
      </c>
      <c r="AX10" s="137" t="s">
        <v>32</v>
      </c>
      <c r="AY10" s="91" t="s">
        <v>29</v>
      </c>
      <c r="AZ10" s="91" t="s">
        <v>29</v>
      </c>
      <c r="BA10" s="136"/>
      <c r="BB10" s="19" t="s">
        <v>32</v>
      </c>
      <c r="BC10" s="19" t="s">
        <v>10</v>
      </c>
      <c r="BD10" s="146" t="s">
        <v>10</v>
      </c>
    </row>
    <row r="11" spans="1:56" ht="15.75" thickBot="1">
      <c r="B11" s="60" t="s">
        <v>10</v>
      </c>
      <c r="C11" s="49" t="s">
        <v>10</v>
      </c>
      <c r="D11" s="61" t="s">
        <v>12</v>
      </c>
      <c r="E11" s="5"/>
      <c r="F11" s="65" t="s">
        <v>4</v>
      </c>
      <c r="G11" s="65" t="s">
        <v>5</v>
      </c>
      <c r="H11" s="65" t="s">
        <v>6</v>
      </c>
      <c r="I11" s="65" t="s">
        <v>7</v>
      </c>
      <c r="J11" s="65" t="s">
        <v>9</v>
      </c>
      <c r="K11" s="65" t="s">
        <v>13</v>
      </c>
      <c r="L11" s="4"/>
      <c r="M11" s="67" t="s">
        <v>12</v>
      </c>
      <c r="N11" s="68" t="s">
        <v>46</v>
      </c>
      <c r="O11" s="3"/>
      <c r="P11" s="49" t="s">
        <v>3</v>
      </c>
      <c r="Q11" s="5"/>
      <c r="R11" s="49" t="s">
        <v>23</v>
      </c>
      <c r="S11" s="53" t="s">
        <v>16</v>
      </c>
      <c r="T11" s="49" t="s">
        <v>17</v>
      </c>
      <c r="U11" s="49" t="s">
        <v>45</v>
      </c>
      <c r="V11" s="49" t="s">
        <v>63</v>
      </c>
      <c r="W11" s="72" t="s">
        <v>21</v>
      </c>
      <c r="X11" s="5" t="s">
        <v>10</v>
      </c>
      <c r="Y11" s="713" t="s">
        <v>26</v>
      </c>
      <c r="Z11" s="714"/>
      <c r="AA11" s="714"/>
      <c r="AB11" s="715"/>
      <c r="AC11" s="39" t="s">
        <v>13</v>
      </c>
      <c r="AD11" s="8"/>
      <c r="AE11" s="716" t="s">
        <v>56</v>
      </c>
      <c r="AF11" s="717"/>
      <c r="AG11" s="717"/>
      <c r="AH11" s="82" t="s">
        <v>58</v>
      </c>
      <c r="AI11" s="5"/>
      <c r="AJ11" s="48" t="s">
        <v>33</v>
      </c>
      <c r="AK11" s="85" t="s">
        <v>27</v>
      </c>
      <c r="AL11" s="48" t="s">
        <v>35</v>
      </c>
      <c r="AM11" s="48" t="s">
        <v>36</v>
      </c>
      <c r="AN11" s="49" t="s">
        <v>40</v>
      </c>
      <c r="AO11" s="20"/>
      <c r="AP11" s="51"/>
      <c r="AQ11" s="52"/>
      <c r="AR11" s="53"/>
      <c r="AS11" s="51" t="s">
        <v>50</v>
      </c>
      <c r="AT11" s="336" t="s">
        <v>346</v>
      </c>
      <c r="AU11" s="53"/>
      <c r="AV11" s="5"/>
      <c r="AW11" s="76" t="s">
        <v>19</v>
      </c>
      <c r="AX11" s="72" t="s">
        <v>19</v>
      </c>
      <c r="AY11" s="49" t="s">
        <v>37</v>
      </c>
      <c r="AZ11" s="49" t="s">
        <v>38</v>
      </c>
      <c r="BA11" s="5"/>
      <c r="BB11" s="4" t="s">
        <v>19</v>
      </c>
      <c r="BC11" s="4" t="s">
        <v>37</v>
      </c>
      <c r="BD11" s="147" t="s">
        <v>38</v>
      </c>
    </row>
    <row r="12" spans="1:56" ht="15" customHeight="1" thickBot="1">
      <c r="B12" s="62"/>
      <c r="C12" s="63"/>
      <c r="D12" s="64" t="s">
        <v>10</v>
      </c>
      <c r="E12" s="111"/>
      <c r="F12" s="148"/>
      <c r="G12" s="148"/>
      <c r="H12" s="148"/>
      <c r="I12" s="148" t="s">
        <v>8</v>
      </c>
      <c r="J12" s="148"/>
      <c r="K12" s="148"/>
      <c r="L12" s="16"/>
      <c r="M12" s="104" t="s">
        <v>20</v>
      </c>
      <c r="N12" s="148" t="s">
        <v>11</v>
      </c>
      <c r="O12" s="16"/>
      <c r="P12" s="63" t="s">
        <v>10</v>
      </c>
      <c r="Q12" s="111"/>
      <c r="R12" s="63"/>
      <c r="S12" s="149"/>
      <c r="T12" s="63"/>
      <c r="U12" s="63"/>
      <c r="V12" s="63" t="s">
        <v>18</v>
      </c>
      <c r="W12" s="150" t="s">
        <v>22</v>
      </c>
      <c r="X12" s="111"/>
      <c r="Y12" s="151" t="s">
        <v>16</v>
      </c>
      <c r="Z12" s="151" t="s">
        <v>17</v>
      </c>
      <c r="AA12" s="152" t="s">
        <v>25</v>
      </c>
      <c r="AB12" s="79" t="s">
        <v>28</v>
      </c>
      <c r="AC12" s="153"/>
      <c r="AD12" s="111"/>
      <c r="AE12" s="154" t="s">
        <v>16</v>
      </c>
      <c r="AF12" s="155" t="s">
        <v>17</v>
      </c>
      <c r="AG12" s="80" t="s">
        <v>28</v>
      </c>
      <c r="AH12" s="81" t="s">
        <v>28</v>
      </c>
      <c r="AI12" s="156"/>
      <c r="AJ12" s="63" t="s">
        <v>34</v>
      </c>
      <c r="AK12" s="157" t="s">
        <v>34</v>
      </c>
      <c r="AL12" s="63" t="s">
        <v>34</v>
      </c>
      <c r="AM12" s="63" t="s">
        <v>34</v>
      </c>
      <c r="AN12" s="63" t="s">
        <v>34</v>
      </c>
      <c r="AO12" s="111"/>
      <c r="AP12" s="158" t="s">
        <v>70</v>
      </c>
      <c r="AQ12" s="159" t="s">
        <v>69</v>
      </c>
      <c r="AR12" s="160" t="s">
        <v>71</v>
      </c>
      <c r="AS12" s="161" t="s">
        <v>48</v>
      </c>
      <c r="AT12" s="159" t="s">
        <v>47</v>
      </c>
      <c r="AU12" s="160" t="s">
        <v>49</v>
      </c>
      <c r="AV12" s="111"/>
      <c r="AW12" s="162" t="s">
        <v>29</v>
      </c>
      <c r="AX12" s="150" t="s">
        <v>29</v>
      </c>
      <c r="AY12" s="63"/>
      <c r="AZ12" s="63"/>
      <c r="BA12" s="111"/>
      <c r="BB12" s="163">
        <v>1</v>
      </c>
      <c r="BC12" s="164">
        <v>0</v>
      </c>
      <c r="BD12" s="115" t="s">
        <v>41</v>
      </c>
    </row>
    <row r="13" spans="1:56" ht="16.5" thickBot="1">
      <c r="A13" s="688"/>
      <c r="B13" s="17">
        <v>41612</v>
      </c>
      <c r="C13" s="15" t="s">
        <v>0</v>
      </c>
      <c r="D13" s="19">
        <v>10</v>
      </c>
      <c r="E13" s="6">
        <v>7</v>
      </c>
      <c r="F13" s="363">
        <v>2</v>
      </c>
      <c r="G13" s="19">
        <v>0</v>
      </c>
      <c r="H13" s="19">
        <v>0</v>
      </c>
      <c r="I13" s="19">
        <v>0</v>
      </c>
      <c r="J13" s="19">
        <v>0</v>
      </c>
      <c r="K13" s="19">
        <f>SUM(F13:J13)</f>
        <v>2</v>
      </c>
      <c r="L13" s="6"/>
      <c r="M13" s="363">
        <v>0</v>
      </c>
      <c r="N13" s="19">
        <v>0</v>
      </c>
      <c r="O13" s="6"/>
      <c r="P13" s="376">
        <f>D13-(M13+N13)</f>
        <v>10</v>
      </c>
      <c r="Q13" s="6"/>
      <c r="R13" s="375" t="s">
        <v>66</v>
      </c>
      <c r="S13" s="213">
        <v>0.185</v>
      </c>
      <c r="T13" s="213">
        <v>0.185</v>
      </c>
      <c r="U13" s="23">
        <f>S13+T13</f>
        <v>0.37</v>
      </c>
      <c r="V13" s="223">
        <v>90</v>
      </c>
      <c r="W13" s="91">
        <f>P13*V13</f>
        <v>900</v>
      </c>
      <c r="X13" s="6"/>
      <c r="Y13" s="379">
        <v>576</v>
      </c>
      <c r="Z13" s="380">
        <v>576</v>
      </c>
      <c r="AA13" s="380">
        <v>0</v>
      </c>
      <c r="AB13" s="380">
        <v>0</v>
      </c>
      <c r="AC13" s="381">
        <v>576</v>
      </c>
      <c r="AD13" s="197">
        <v>350</v>
      </c>
      <c r="AE13" s="379">
        <v>24</v>
      </c>
      <c r="AF13" s="380">
        <v>24</v>
      </c>
      <c r="AG13" s="380">
        <v>0</v>
      </c>
      <c r="AH13" s="380">
        <v>24</v>
      </c>
      <c r="AI13" s="5"/>
      <c r="AJ13" s="57">
        <f>AC13*U13</f>
        <v>213.12</v>
      </c>
      <c r="AK13" s="171">
        <v>9</v>
      </c>
      <c r="AL13" s="19">
        <v>10</v>
      </c>
      <c r="AM13" s="19">
        <v>0</v>
      </c>
      <c r="AN13" s="91">
        <f>AK13+AM13</f>
        <v>9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99.131944444444443</v>
      </c>
      <c r="AS13" s="388">
        <v>680</v>
      </c>
      <c r="AT13" s="172">
        <f>AJ13+AK13+AL13+AM13</f>
        <v>232.12</v>
      </c>
      <c r="AU13" s="172">
        <f>AS13-AT13</f>
        <v>447.88</v>
      </c>
      <c r="AV13" s="5"/>
      <c r="AW13" s="57">
        <f>(AC13/W13)*100</f>
        <v>64</v>
      </c>
      <c r="AX13" s="19" t="s">
        <v>59</v>
      </c>
      <c r="AY13" s="91">
        <f>(AK13/(AJ13+AK13))*100</f>
        <v>4.0518638573743919</v>
      </c>
      <c r="AZ13" s="19">
        <f>(AN13/AJ13)*100</f>
        <v>4.2229729729729728</v>
      </c>
      <c r="BA13" s="6"/>
      <c r="BB13" s="363" t="s">
        <v>76</v>
      </c>
      <c r="BC13" s="19" t="s">
        <v>76</v>
      </c>
      <c r="BD13" s="19" t="s">
        <v>76</v>
      </c>
    </row>
    <row r="14" spans="1:56" ht="15.75">
      <c r="B14" s="374" t="s">
        <v>137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520">
        <f>D13-M13-N13-K13</f>
        <v>8</v>
      </c>
      <c r="Q14" s="6"/>
      <c r="R14" s="375"/>
      <c r="S14" s="213"/>
      <c r="T14" s="213"/>
      <c r="U14" s="23"/>
      <c r="V14" s="223"/>
      <c r="W14" s="517">
        <f>(P13-K13)*V13</f>
        <v>720</v>
      </c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/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518">
        <f>((AC13+AC14)/W14)*100</f>
        <v>80</v>
      </c>
      <c r="AX14" s="378"/>
      <c r="AY14" s="378"/>
      <c r="AZ14" s="378"/>
      <c r="BA14" s="289"/>
      <c r="BB14" s="375"/>
      <c r="BC14" s="2"/>
      <c r="BD14" s="2"/>
    </row>
    <row r="15" spans="1:56" ht="15.75" thickBot="1"/>
    <row r="16" spans="1:56">
      <c r="B16" s="57" t="s">
        <v>42</v>
      </c>
      <c r="C16" s="58" t="s">
        <v>2</v>
      </c>
      <c r="D16" s="59" t="s">
        <v>2</v>
      </c>
      <c r="E16" s="136"/>
      <c r="F16" s="718" t="s">
        <v>14</v>
      </c>
      <c r="G16" s="719"/>
      <c r="H16" s="719"/>
      <c r="I16" s="719"/>
      <c r="J16" s="719"/>
      <c r="K16" s="720"/>
      <c r="L16" s="19"/>
      <c r="M16" s="721" t="s">
        <v>43</v>
      </c>
      <c r="N16" s="722"/>
      <c r="O16" s="19"/>
      <c r="P16" s="91" t="s">
        <v>12</v>
      </c>
      <c r="Q16" s="136"/>
      <c r="R16" s="91" t="s">
        <v>24</v>
      </c>
      <c r="S16" s="718" t="s">
        <v>44</v>
      </c>
      <c r="T16" s="719"/>
      <c r="U16" s="720"/>
      <c r="V16" s="91" t="s">
        <v>39</v>
      </c>
      <c r="W16" s="137" t="s">
        <v>19</v>
      </c>
      <c r="X16" s="136" t="s">
        <v>10</v>
      </c>
      <c r="Y16" s="723" t="s">
        <v>15</v>
      </c>
      <c r="Z16" s="724"/>
      <c r="AA16" s="724"/>
      <c r="AB16" s="724"/>
      <c r="AC16" s="138" t="s">
        <v>19</v>
      </c>
      <c r="AD16" s="139"/>
      <c r="AE16" s="725" t="s">
        <v>55</v>
      </c>
      <c r="AF16" s="726"/>
      <c r="AG16" s="726"/>
      <c r="AH16" s="140" t="s">
        <v>57</v>
      </c>
      <c r="AI16" s="136"/>
      <c r="AJ16" s="141" t="s">
        <v>51</v>
      </c>
      <c r="AK16" s="142"/>
      <c r="AL16" s="143"/>
      <c r="AM16" s="144"/>
      <c r="AN16" s="91" t="s">
        <v>13</v>
      </c>
      <c r="AO16" s="136"/>
      <c r="AP16" s="743" t="s">
        <v>68</v>
      </c>
      <c r="AQ16" s="744"/>
      <c r="AR16" s="745"/>
      <c r="AS16" s="743" t="s">
        <v>52</v>
      </c>
      <c r="AT16" s="744"/>
      <c r="AU16" s="745"/>
      <c r="AV16" s="136"/>
      <c r="AW16" s="145" t="s">
        <v>32</v>
      </c>
      <c r="AX16" s="137" t="s">
        <v>32</v>
      </c>
      <c r="AY16" s="91" t="s">
        <v>29</v>
      </c>
      <c r="AZ16" s="91" t="s">
        <v>29</v>
      </c>
      <c r="BA16" s="136"/>
      <c r="BB16" s="19" t="s">
        <v>32</v>
      </c>
      <c r="BC16" s="19" t="s">
        <v>10</v>
      </c>
      <c r="BD16" s="146" t="s">
        <v>10</v>
      </c>
    </row>
    <row r="17" spans="1:56" ht="15.75" thickBot="1">
      <c r="B17" s="60" t="s">
        <v>10</v>
      </c>
      <c r="C17" s="49" t="s">
        <v>10</v>
      </c>
      <c r="D17" s="61" t="s">
        <v>12</v>
      </c>
      <c r="E17" s="5"/>
      <c r="F17" s="65" t="s">
        <v>4</v>
      </c>
      <c r="G17" s="65" t="s">
        <v>5</v>
      </c>
      <c r="H17" s="65" t="s">
        <v>6</v>
      </c>
      <c r="I17" s="65" t="s">
        <v>7</v>
      </c>
      <c r="J17" s="65" t="s">
        <v>9</v>
      </c>
      <c r="K17" s="65" t="s">
        <v>13</v>
      </c>
      <c r="L17" s="4"/>
      <c r="M17" s="67" t="s">
        <v>12</v>
      </c>
      <c r="N17" s="68" t="s">
        <v>46</v>
      </c>
      <c r="O17" s="3"/>
      <c r="P17" s="49" t="s">
        <v>3</v>
      </c>
      <c r="Q17" s="5"/>
      <c r="R17" s="49" t="s">
        <v>23</v>
      </c>
      <c r="S17" s="53" t="s">
        <v>16</v>
      </c>
      <c r="T17" s="49" t="s">
        <v>17</v>
      </c>
      <c r="U17" s="49" t="s">
        <v>45</v>
      </c>
      <c r="V17" s="49" t="s">
        <v>63</v>
      </c>
      <c r="W17" s="72" t="s">
        <v>21</v>
      </c>
      <c r="X17" s="5" t="s">
        <v>10</v>
      </c>
      <c r="Y17" s="713" t="s">
        <v>26</v>
      </c>
      <c r="Z17" s="714"/>
      <c r="AA17" s="714"/>
      <c r="AB17" s="715"/>
      <c r="AC17" s="39" t="s">
        <v>13</v>
      </c>
      <c r="AD17" s="8"/>
      <c r="AE17" s="716" t="s">
        <v>56</v>
      </c>
      <c r="AF17" s="717"/>
      <c r="AG17" s="717"/>
      <c r="AH17" s="82" t="s">
        <v>58</v>
      </c>
      <c r="AI17" s="5"/>
      <c r="AJ17" s="48" t="s">
        <v>33</v>
      </c>
      <c r="AK17" s="85" t="s">
        <v>27</v>
      </c>
      <c r="AL17" s="48" t="s">
        <v>35</v>
      </c>
      <c r="AM17" s="48" t="s">
        <v>36</v>
      </c>
      <c r="AN17" s="49" t="s">
        <v>40</v>
      </c>
      <c r="AO17" s="20"/>
      <c r="AP17" s="51"/>
      <c r="AQ17" s="52"/>
      <c r="AR17" s="53"/>
      <c r="AS17" s="51" t="s">
        <v>50</v>
      </c>
      <c r="AT17" s="336" t="s">
        <v>512</v>
      </c>
      <c r="AU17" s="53"/>
      <c r="AV17" s="5"/>
      <c r="AW17" s="76" t="s">
        <v>19</v>
      </c>
      <c r="AX17" s="72" t="s">
        <v>19</v>
      </c>
      <c r="AY17" s="49" t="s">
        <v>37</v>
      </c>
      <c r="AZ17" s="49" t="s">
        <v>38</v>
      </c>
      <c r="BA17" s="5"/>
      <c r="BB17" s="4" t="s">
        <v>19</v>
      </c>
      <c r="BC17" s="4" t="s">
        <v>37</v>
      </c>
      <c r="BD17" s="147" t="s">
        <v>38</v>
      </c>
    </row>
    <row r="18" spans="1:56" ht="15" customHeight="1" thickBot="1">
      <c r="B18" s="62"/>
      <c r="C18" s="63"/>
      <c r="D18" s="64" t="s">
        <v>10</v>
      </c>
      <c r="E18" s="111"/>
      <c r="F18" s="148"/>
      <c r="G18" s="148"/>
      <c r="H18" s="148"/>
      <c r="I18" s="148" t="s">
        <v>8</v>
      </c>
      <c r="J18" s="148"/>
      <c r="K18" s="148"/>
      <c r="L18" s="16"/>
      <c r="M18" s="104" t="s">
        <v>20</v>
      </c>
      <c r="N18" s="148" t="s">
        <v>11</v>
      </c>
      <c r="O18" s="16"/>
      <c r="P18" s="63" t="s">
        <v>10</v>
      </c>
      <c r="Q18" s="111"/>
      <c r="R18" s="63"/>
      <c r="S18" s="149"/>
      <c r="T18" s="63"/>
      <c r="U18" s="63"/>
      <c r="V18" s="63" t="s">
        <v>18</v>
      </c>
      <c r="W18" s="150" t="s">
        <v>22</v>
      </c>
      <c r="X18" s="111"/>
      <c r="Y18" s="151" t="s">
        <v>16</v>
      </c>
      <c r="Z18" s="151" t="s">
        <v>17</v>
      </c>
      <c r="AA18" s="152" t="s">
        <v>25</v>
      </c>
      <c r="AB18" s="79" t="s">
        <v>28</v>
      </c>
      <c r="AC18" s="153"/>
      <c r="AD18" s="111"/>
      <c r="AE18" s="154" t="s">
        <v>16</v>
      </c>
      <c r="AF18" s="155" t="s">
        <v>17</v>
      </c>
      <c r="AG18" s="80" t="s">
        <v>28</v>
      </c>
      <c r="AH18" s="81" t="s">
        <v>28</v>
      </c>
      <c r="AI18" s="156"/>
      <c r="AJ18" s="63" t="s">
        <v>34</v>
      </c>
      <c r="AK18" s="157" t="s">
        <v>34</v>
      </c>
      <c r="AL18" s="63" t="s">
        <v>34</v>
      </c>
      <c r="AM18" s="63" t="s">
        <v>34</v>
      </c>
      <c r="AN18" s="63" t="s">
        <v>34</v>
      </c>
      <c r="AO18" s="111"/>
      <c r="AP18" s="158" t="s">
        <v>70</v>
      </c>
      <c r="AQ18" s="159" t="s">
        <v>69</v>
      </c>
      <c r="AR18" s="160" t="s">
        <v>71</v>
      </c>
      <c r="AS18" s="161" t="s">
        <v>48</v>
      </c>
      <c r="AT18" s="159" t="s">
        <v>47</v>
      </c>
      <c r="AU18" s="160" t="s">
        <v>49</v>
      </c>
      <c r="AV18" s="111"/>
      <c r="AW18" s="162" t="s">
        <v>29</v>
      </c>
      <c r="AX18" s="150" t="s">
        <v>29</v>
      </c>
      <c r="AY18" s="63"/>
      <c r="AZ18" s="63"/>
      <c r="BA18" s="111"/>
      <c r="BB18" s="163">
        <v>1</v>
      </c>
      <c r="BC18" s="164">
        <v>0</v>
      </c>
      <c r="BD18" s="115" t="s">
        <v>41</v>
      </c>
    </row>
    <row r="19" spans="1:56" ht="16.5" thickBot="1">
      <c r="A19" s="688"/>
      <c r="B19" s="17">
        <v>41613</v>
      </c>
      <c r="C19" s="15" t="s">
        <v>0</v>
      </c>
      <c r="D19" s="19">
        <v>10</v>
      </c>
      <c r="E19" s="6">
        <v>7</v>
      </c>
      <c r="F19" s="363">
        <v>0</v>
      </c>
      <c r="G19" s="19">
        <v>0</v>
      </c>
      <c r="H19" s="19">
        <v>0</v>
      </c>
      <c r="I19" s="19">
        <v>0</v>
      </c>
      <c r="J19" s="19">
        <v>0</v>
      </c>
      <c r="K19" s="19">
        <f>SUM(F19:J19)</f>
        <v>0</v>
      </c>
      <c r="L19" s="6"/>
      <c r="M19" s="363">
        <v>0</v>
      </c>
      <c r="N19" s="19">
        <v>2</v>
      </c>
      <c r="O19" s="6"/>
      <c r="P19" s="376">
        <f>D19-(M19+N19)</f>
        <v>8</v>
      </c>
      <c r="Q19" s="6"/>
      <c r="R19" s="375" t="s">
        <v>158</v>
      </c>
      <c r="S19" s="213">
        <v>0.13</v>
      </c>
      <c r="T19" s="213">
        <v>0.13</v>
      </c>
      <c r="U19" s="23">
        <f>S19+T19</f>
        <v>0.26</v>
      </c>
      <c r="V19" s="223">
        <v>90</v>
      </c>
      <c r="W19" s="91">
        <f>P19*V19</f>
        <v>720</v>
      </c>
      <c r="X19" s="6"/>
      <c r="Y19" s="379">
        <v>528</v>
      </c>
      <c r="Z19" s="380">
        <v>528</v>
      </c>
      <c r="AA19" s="380">
        <v>0</v>
      </c>
      <c r="AB19" s="380">
        <v>0</v>
      </c>
      <c r="AC19" s="381">
        <v>528</v>
      </c>
      <c r="AD19" s="197">
        <v>350</v>
      </c>
      <c r="AE19" s="379">
        <v>23</v>
      </c>
      <c r="AF19" s="380">
        <v>23</v>
      </c>
      <c r="AG19" s="380">
        <v>0</v>
      </c>
      <c r="AH19" s="380">
        <v>23</v>
      </c>
      <c r="AI19" s="5"/>
      <c r="AJ19" s="57">
        <f>AC19*U19</f>
        <v>137.28</v>
      </c>
      <c r="AK19" s="171">
        <v>6</v>
      </c>
      <c r="AL19" s="19">
        <v>2</v>
      </c>
      <c r="AM19" s="19">
        <v>0</v>
      </c>
      <c r="AN19" s="91">
        <f>AK19+AM19</f>
        <v>6</v>
      </c>
      <c r="AO19" s="338" t="e">
        <f>#REF!</f>
        <v>#REF!</v>
      </c>
      <c r="AP19" s="11">
        <v>0</v>
      </c>
      <c r="AQ19" s="11">
        <v>10</v>
      </c>
      <c r="AR19" s="387">
        <f>100- ((AP19+AQ19)/(AC19*2))*100</f>
        <v>99.053030303030297</v>
      </c>
      <c r="AS19" s="388">
        <v>680</v>
      </c>
      <c r="AT19" s="172">
        <f>AJ19+AK19+AL19+AM19</f>
        <v>145.28</v>
      </c>
      <c r="AU19" s="172">
        <f>AS19-AT19</f>
        <v>534.72</v>
      </c>
      <c r="AV19" s="5"/>
      <c r="AW19" s="57">
        <f>(AC19/W19)*100</f>
        <v>73.333333333333329</v>
      </c>
      <c r="AX19" s="19" t="s">
        <v>59</v>
      </c>
      <c r="AY19" s="91">
        <f>(AK19/(AJ19+AK19))*100</f>
        <v>4.1876046901172526</v>
      </c>
      <c r="AZ19" s="19">
        <f>(AN19/AJ19)*100</f>
        <v>4.3706293706293708</v>
      </c>
      <c r="BA19" s="6"/>
      <c r="BB19" s="363" t="s">
        <v>76</v>
      </c>
      <c r="BC19" s="19" t="s">
        <v>76</v>
      </c>
      <c r="BD19" s="19" t="s">
        <v>76</v>
      </c>
    </row>
    <row r="20" spans="1:56" ht="15.75">
      <c r="B20" s="374" t="s">
        <v>137</v>
      </c>
      <c r="C20" s="2"/>
      <c r="D20" s="2"/>
      <c r="E20" s="6"/>
      <c r="F20" s="375"/>
      <c r="G20" s="2"/>
      <c r="H20" s="2"/>
      <c r="I20" s="2"/>
      <c r="J20" s="2"/>
      <c r="K20" s="2"/>
      <c r="L20" s="6"/>
      <c r="M20" s="375"/>
      <c r="N20" s="2"/>
      <c r="O20" s="6"/>
      <c r="P20" s="520">
        <f>D19-M19-N19-K19</f>
        <v>8</v>
      </c>
      <c r="Q20" s="6"/>
      <c r="R20" s="375"/>
      <c r="S20" s="213"/>
      <c r="T20" s="213"/>
      <c r="U20" s="23"/>
      <c r="V20" s="223"/>
      <c r="W20" s="517">
        <f>(P19-K19)*V19</f>
        <v>720</v>
      </c>
      <c r="X20" s="289"/>
      <c r="Y20" s="382"/>
      <c r="Z20" s="383"/>
      <c r="AA20" s="383"/>
      <c r="AB20" s="383"/>
      <c r="AC20" s="384"/>
      <c r="AD20" s="122"/>
      <c r="AE20" s="382"/>
      <c r="AF20" s="383"/>
      <c r="AG20" s="383"/>
      <c r="AH20" s="383"/>
      <c r="AI20" s="20"/>
      <c r="AJ20" s="436"/>
      <c r="AK20" s="386"/>
      <c r="AL20" s="378"/>
      <c r="AM20" s="378"/>
      <c r="AN20" s="378"/>
      <c r="AO20" s="289"/>
      <c r="AP20" s="347"/>
      <c r="AQ20" s="347"/>
      <c r="AR20" s="373"/>
      <c r="AS20" s="389"/>
      <c r="AT20" s="386"/>
      <c r="AU20" s="386"/>
      <c r="AV20" s="20"/>
      <c r="AW20" s="518">
        <f>((AC19+AC20)/W20)*100</f>
        <v>73.333333333333329</v>
      </c>
      <c r="AX20" s="378"/>
      <c r="AY20" s="378"/>
      <c r="AZ20" s="378"/>
      <c r="BA20" s="289"/>
      <c r="BB20" s="375"/>
      <c r="BC20" s="2"/>
      <c r="BD20" s="2"/>
    </row>
    <row r="21" spans="1:56" ht="15.75" thickBot="1"/>
    <row r="22" spans="1:56" ht="16.5" thickBot="1">
      <c r="A22" s="688"/>
      <c r="B22" s="17">
        <v>41614</v>
      </c>
      <c r="C22" s="15" t="s">
        <v>0</v>
      </c>
      <c r="D22" s="19">
        <v>8</v>
      </c>
      <c r="E22" s="6">
        <v>7</v>
      </c>
      <c r="F22" s="363">
        <v>0</v>
      </c>
      <c r="G22" s="19">
        <v>0</v>
      </c>
      <c r="H22" s="19">
        <v>0</v>
      </c>
      <c r="I22" s="19">
        <v>0</v>
      </c>
      <c r="J22" s="19">
        <v>0</v>
      </c>
      <c r="K22" s="19">
        <f>SUM(F22:J22)</f>
        <v>0</v>
      </c>
      <c r="L22" s="6"/>
      <c r="M22" s="363">
        <v>0</v>
      </c>
      <c r="N22" s="19">
        <v>0</v>
      </c>
      <c r="O22" s="6"/>
      <c r="P22" s="376">
        <f>D22-(M22+N22)</f>
        <v>8</v>
      </c>
      <c r="Q22" s="6"/>
      <c r="R22" s="375" t="s">
        <v>158</v>
      </c>
      <c r="S22" s="213">
        <v>0.13</v>
      </c>
      <c r="T22" s="213">
        <v>0.13</v>
      </c>
      <c r="U22" s="23">
        <f>S22+T22</f>
        <v>0.26</v>
      </c>
      <c r="V22" s="223">
        <v>90</v>
      </c>
      <c r="W22" s="91">
        <f>P22*V22</f>
        <v>720</v>
      </c>
      <c r="X22" s="6"/>
      <c r="Y22" s="379">
        <v>528</v>
      </c>
      <c r="Z22" s="380">
        <v>528</v>
      </c>
      <c r="AA22" s="380">
        <v>0</v>
      </c>
      <c r="AB22" s="380">
        <v>0</v>
      </c>
      <c r="AC22" s="381">
        <v>528</v>
      </c>
      <c r="AD22" s="197">
        <v>350</v>
      </c>
      <c r="AE22" s="379">
        <v>30</v>
      </c>
      <c r="AF22" s="380">
        <v>31</v>
      </c>
      <c r="AG22" s="380">
        <v>0</v>
      </c>
      <c r="AH22" s="380">
        <v>30</v>
      </c>
      <c r="AI22" s="5"/>
      <c r="AJ22" s="57">
        <f>AC22*U22</f>
        <v>137.28</v>
      </c>
      <c r="AK22" s="171">
        <v>8</v>
      </c>
      <c r="AL22" s="19">
        <v>4</v>
      </c>
      <c r="AM22" s="19">
        <v>0</v>
      </c>
      <c r="AN22" s="91">
        <f>AK22+AM22</f>
        <v>8</v>
      </c>
      <c r="AO22" s="338" t="e">
        <f>#REF!</f>
        <v>#REF!</v>
      </c>
      <c r="AP22" s="11">
        <v>0</v>
      </c>
      <c r="AQ22" s="11">
        <v>10</v>
      </c>
      <c r="AR22" s="387">
        <f>100- ((AP22+AQ22)/(AC22*2))*100</f>
        <v>99.053030303030297</v>
      </c>
      <c r="AS22" s="388">
        <f>AU19</f>
        <v>534.72</v>
      </c>
      <c r="AT22" s="172">
        <f>AJ22+AK22+AL22+AM22</f>
        <v>149.28</v>
      </c>
      <c r="AU22" s="172">
        <f>AS22-AT22</f>
        <v>385.44000000000005</v>
      </c>
      <c r="AV22" s="5"/>
      <c r="AW22" s="57">
        <f>(AC22/W22)*100</f>
        <v>73.333333333333329</v>
      </c>
      <c r="AX22" s="19" t="s">
        <v>59</v>
      </c>
      <c r="AY22" s="91">
        <f>(AK22/(AJ22+AK22))*100</f>
        <v>5.5066079295154182</v>
      </c>
      <c r="AZ22" s="19">
        <f>(AN22/AJ22)*100</f>
        <v>5.8275058275058269</v>
      </c>
      <c r="BA22" s="6"/>
      <c r="BB22" s="363" t="s">
        <v>76</v>
      </c>
      <c r="BC22" s="19" t="s">
        <v>76</v>
      </c>
      <c r="BD22" s="19" t="s">
        <v>76</v>
      </c>
    </row>
    <row r="23" spans="1:56" ht="15.75">
      <c r="B23" s="374" t="s">
        <v>137</v>
      </c>
      <c r="C23" s="2"/>
      <c r="D23" s="2"/>
      <c r="E23" s="6"/>
      <c r="F23" s="375"/>
      <c r="G23" s="2"/>
      <c r="H23" s="2"/>
      <c r="I23" s="2"/>
      <c r="J23" s="2"/>
      <c r="K23" s="2"/>
      <c r="L23" s="6"/>
      <c r="M23" s="375"/>
      <c r="N23" s="2"/>
      <c r="O23" s="6"/>
      <c r="P23" s="520">
        <f>D22-M22-N22-K22</f>
        <v>8</v>
      </c>
      <c r="Q23" s="6"/>
      <c r="R23" s="375"/>
      <c r="S23" s="213"/>
      <c r="T23" s="213"/>
      <c r="U23" s="23"/>
      <c r="V23" s="223"/>
      <c r="W23" s="517">
        <f>(P22-K22)*V22</f>
        <v>720</v>
      </c>
      <c r="X23" s="289"/>
      <c r="Y23" s="382"/>
      <c r="Z23" s="383"/>
      <c r="AA23" s="383"/>
      <c r="AB23" s="383"/>
      <c r="AC23" s="384"/>
      <c r="AD23" s="122"/>
      <c r="AE23" s="382"/>
      <c r="AF23" s="383"/>
      <c r="AG23" s="383"/>
      <c r="AH23" s="383"/>
      <c r="AI23" s="20"/>
      <c r="AJ23" s="436"/>
      <c r="AK23" s="386"/>
      <c r="AL23" s="378"/>
      <c r="AM23" s="378"/>
      <c r="AN23" s="378"/>
      <c r="AO23" s="289"/>
      <c r="AP23" s="347"/>
      <c r="AQ23" s="347"/>
      <c r="AR23" s="373"/>
      <c r="AS23" s="389"/>
      <c r="AT23" s="386"/>
      <c r="AU23" s="386"/>
      <c r="AV23" s="20"/>
      <c r="AW23" s="518">
        <f>((AC22+AC23)/W23)*100</f>
        <v>73.333333333333329</v>
      </c>
      <c r="AX23" s="378"/>
      <c r="AY23" s="378"/>
      <c r="AZ23" s="378"/>
      <c r="BA23" s="289"/>
      <c r="BB23" s="375"/>
      <c r="BC23" s="2"/>
      <c r="BD23" s="2"/>
    </row>
    <row r="24" spans="1:56" ht="15.75" thickBot="1"/>
    <row r="25" spans="1:56" ht="16.5" thickBot="1">
      <c r="A25" s="688"/>
      <c r="B25" s="17">
        <v>41617</v>
      </c>
      <c r="C25" s="15" t="s">
        <v>0</v>
      </c>
      <c r="D25" s="19">
        <v>10</v>
      </c>
      <c r="E25" s="6">
        <v>7</v>
      </c>
      <c r="F25" s="363">
        <v>0</v>
      </c>
      <c r="G25" s="19">
        <v>0</v>
      </c>
      <c r="H25" s="19">
        <v>0</v>
      </c>
      <c r="I25" s="19">
        <v>0</v>
      </c>
      <c r="J25" s="19">
        <v>1.5</v>
      </c>
      <c r="K25" s="19">
        <f>SUM(F25:J25)</f>
        <v>1.5</v>
      </c>
      <c r="L25" s="6"/>
      <c r="M25" s="363">
        <v>0</v>
      </c>
      <c r="N25" s="19">
        <v>0</v>
      </c>
      <c r="O25" s="6"/>
      <c r="P25" s="376">
        <f>D25-(M25+N25)</f>
        <v>10</v>
      </c>
      <c r="Q25" s="6"/>
      <c r="R25" s="375" t="s">
        <v>158</v>
      </c>
      <c r="S25" s="213">
        <v>0.13</v>
      </c>
      <c r="T25" s="213">
        <v>0.13</v>
      </c>
      <c r="U25" s="23">
        <f>S25+T25</f>
        <v>0.26</v>
      </c>
      <c r="V25" s="223">
        <v>90</v>
      </c>
      <c r="W25" s="91">
        <f>P25*V25</f>
        <v>900</v>
      </c>
      <c r="X25" s="6"/>
      <c r="Y25" s="379">
        <v>710</v>
      </c>
      <c r="Z25" s="380">
        <v>710</v>
      </c>
      <c r="AA25" s="380">
        <v>0</v>
      </c>
      <c r="AB25" s="380">
        <v>0</v>
      </c>
      <c r="AC25" s="381">
        <v>710</v>
      </c>
      <c r="AD25" s="197">
        <v>350</v>
      </c>
      <c r="AE25" s="379">
        <v>22</v>
      </c>
      <c r="AF25" s="380">
        <v>22</v>
      </c>
      <c r="AG25" s="380">
        <v>0</v>
      </c>
      <c r="AH25" s="380">
        <v>22</v>
      </c>
      <c r="AI25" s="5"/>
      <c r="AJ25" s="57">
        <f>AC25*U25</f>
        <v>184.6</v>
      </c>
      <c r="AK25" s="171">
        <v>2.72</v>
      </c>
      <c r="AL25" s="19">
        <v>9.7200000000000006</v>
      </c>
      <c r="AM25" s="19">
        <v>0</v>
      </c>
      <c r="AN25" s="91">
        <f>AK25+AM25</f>
        <v>2.72</v>
      </c>
      <c r="AO25" s="338" t="e">
        <f>#REF!</f>
        <v>#REF!</v>
      </c>
      <c r="AP25" s="11">
        <v>0</v>
      </c>
      <c r="AQ25" s="11">
        <v>10</v>
      </c>
      <c r="AR25" s="387">
        <f>100- ((AP25+AQ25)/(AC25*2))*100</f>
        <v>99.295774647887328</v>
      </c>
      <c r="AS25" s="388">
        <f>AU22</f>
        <v>385.44000000000005</v>
      </c>
      <c r="AT25" s="172">
        <f>AJ25+AK25+AL25+AM25</f>
        <v>197.04</v>
      </c>
      <c r="AU25" s="172">
        <f>AS25-AT25</f>
        <v>188.40000000000006</v>
      </c>
      <c r="AV25" s="5"/>
      <c r="AW25" s="57">
        <f>(AC25/W25)*100</f>
        <v>78.888888888888886</v>
      </c>
      <c r="AX25" s="19" t="s">
        <v>59</v>
      </c>
      <c r="AY25" s="91">
        <f>(AK25/(AJ25+AK25))*100</f>
        <v>1.4520606448857571</v>
      </c>
      <c r="AZ25" s="19">
        <f>(AN25/AJ25)*100</f>
        <v>1.4734561213434454</v>
      </c>
      <c r="BA25" s="6"/>
      <c r="BB25" s="363" t="s">
        <v>76</v>
      </c>
      <c r="BC25" s="19" t="s">
        <v>76</v>
      </c>
      <c r="BD25" s="19" t="s">
        <v>76</v>
      </c>
    </row>
    <row r="26" spans="1:56" ht="15.75">
      <c r="B26" s="374" t="s">
        <v>89</v>
      </c>
      <c r="C26" s="2"/>
      <c r="D26" s="2"/>
      <c r="E26" s="6"/>
      <c r="F26" s="375"/>
      <c r="G26" s="2"/>
      <c r="H26" s="2"/>
      <c r="I26" s="2"/>
      <c r="J26" s="2"/>
      <c r="K26" s="2"/>
      <c r="L26" s="6"/>
      <c r="M26" s="375"/>
      <c r="N26" s="2"/>
      <c r="O26" s="6"/>
      <c r="P26" s="520">
        <f>D25-M25-N25-K25</f>
        <v>8.5</v>
      </c>
      <c r="Q26" s="6"/>
      <c r="R26" s="375"/>
      <c r="S26" s="213"/>
      <c r="T26" s="213"/>
      <c r="U26" s="23"/>
      <c r="V26" s="223"/>
      <c r="W26" s="517">
        <f>(P25-K25)*V25</f>
        <v>765</v>
      </c>
      <c r="X26" s="289"/>
      <c r="Y26" s="382"/>
      <c r="Z26" s="383"/>
      <c r="AA26" s="383"/>
      <c r="AB26" s="383"/>
      <c r="AC26" s="384"/>
      <c r="AD26" s="122"/>
      <c r="AE26" s="382"/>
      <c r="AF26" s="383"/>
      <c r="AG26" s="383"/>
      <c r="AH26" s="383"/>
      <c r="AI26" s="20"/>
      <c r="AJ26" s="436"/>
      <c r="AK26" s="386"/>
      <c r="AL26" s="378"/>
      <c r="AM26" s="378"/>
      <c r="AN26" s="378"/>
      <c r="AO26" s="289"/>
      <c r="AP26" s="347"/>
      <c r="AQ26" s="347"/>
      <c r="AR26" s="373"/>
      <c r="AS26" s="389"/>
      <c r="AT26" s="386"/>
      <c r="AU26" s="386"/>
      <c r="AV26" s="20"/>
      <c r="AW26" s="518">
        <f>((AC25+AC26)/W26)*100</f>
        <v>92.810457516339866</v>
      </c>
      <c r="AX26" s="378"/>
      <c r="AY26" s="378"/>
      <c r="AZ26" s="378"/>
      <c r="BA26" s="289"/>
      <c r="BB26" s="375"/>
      <c r="BC26" s="2"/>
      <c r="BD26" s="2"/>
    </row>
    <row r="27" spans="1:56" ht="15.75" thickBot="1"/>
    <row r="28" spans="1:56">
      <c r="B28" s="57" t="s">
        <v>42</v>
      </c>
      <c r="C28" s="58" t="s">
        <v>2</v>
      </c>
      <c r="D28" s="59" t="s">
        <v>2</v>
      </c>
      <c r="E28" s="136"/>
      <c r="F28" s="718" t="s">
        <v>14</v>
      </c>
      <c r="G28" s="719"/>
      <c r="H28" s="719"/>
      <c r="I28" s="719"/>
      <c r="J28" s="719"/>
      <c r="K28" s="720"/>
      <c r="L28" s="19"/>
      <c r="M28" s="721" t="s">
        <v>43</v>
      </c>
      <c r="N28" s="722"/>
      <c r="O28" s="19"/>
      <c r="P28" s="91" t="s">
        <v>12</v>
      </c>
      <c r="Q28" s="136"/>
      <c r="R28" s="91" t="s">
        <v>24</v>
      </c>
      <c r="S28" s="718" t="s">
        <v>44</v>
      </c>
      <c r="T28" s="719"/>
      <c r="U28" s="720"/>
      <c r="V28" s="91" t="s">
        <v>39</v>
      </c>
      <c r="W28" s="137" t="s">
        <v>19</v>
      </c>
      <c r="X28" s="136" t="s">
        <v>10</v>
      </c>
      <c r="Y28" s="723" t="s">
        <v>15</v>
      </c>
      <c r="Z28" s="724"/>
      <c r="AA28" s="724"/>
      <c r="AB28" s="724"/>
      <c r="AC28" s="138" t="s">
        <v>19</v>
      </c>
      <c r="AD28" s="139"/>
      <c r="AE28" s="725" t="s">
        <v>55</v>
      </c>
      <c r="AF28" s="726"/>
      <c r="AG28" s="726"/>
      <c r="AH28" s="140" t="s">
        <v>57</v>
      </c>
      <c r="AI28" s="136"/>
      <c r="AJ28" s="141" t="s">
        <v>51</v>
      </c>
      <c r="AK28" s="142"/>
      <c r="AL28" s="143"/>
      <c r="AM28" s="144"/>
      <c r="AN28" s="91" t="s">
        <v>13</v>
      </c>
      <c r="AO28" s="136"/>
      <c r="AP28" s="743" t="s">
        <v>68</v>
      </c>
      <c r="AQ28" s="744"/>
      <c r="AR28" s="745"/>
      <c r="AS28" s="743" t="s">
        <v>52</v>
      </c>
      <c r="AT28" s="744"/>
      <c r="AU28" s="745"/>
      <c r="AV28" s="136"/>
      <c r="AW28" s="145" t="s">
        <v>32</v>
      </c>
      <c r="AX28" s="137" t="s">
        <v>32</v>
      </c>
      <c r="AY28" s="91" t="s">
        <v>29</v>
      </c>
      <c r="AZ28" s="91" t="s">
        <v>29</v>
      </c>
      <c r="BA28" s="136"/>
      <c r="BB28" s="19" t="s">
        <v>32</v>
      </c>
      <c r="BC28" s="19" t="s">
        <v>10</v>
      </c>
      <c r="BD28" s="146" t="s">
        <v>10</v>
      </c>
    </row>
    <row r="29" spans="1:56" ht="15.75" thickBot="1">
      <c r="B29" s="60" t="s">
        <v>10</v>
      </c>
      <c r="C29" s="49" t="s">
        <v>10</v>
      </c>
      <c r="D29" s="61" t="s">
        <v>12</v>
      </c>
      <c r="E29" s="5"/>
      <c r="F29" s="65" t="s">
        <v>4</v>
      </c>
      <c r="G29" s="65" t="s">
        <v>5</v>
      </c>
      <c r="H29" s="65" t="s">
        <v>6</v>
      </c>
      <c r="I29" s="65" t="s">
        <v>7</v>
      </c>
      <c r="J29" s="65" t="s">
        <v>9</v>
      </c>
      <c r="K29" s="65" t="s">
        <v>13</v>
      </c>
      <c r="L29" s="4"/>
      <c r="M29" s="67" t="s">
        <v>12</v>
      </c>
      <c r="N29" s="68" t="s">
        <v>46</v>
      </c>
      <c r="O29" s="3"/>
      <c r="P29" s="49" t="s">
        <v>3</v>
      </c>
      <c r="Q29" s="5"/>
      <c r="R29" s="49" t="s">
        <v>23</v>
      </c>
      <c r="S29" s="53" t="s">
        <v>16</v>
      </c>
      <c r="T29" s="49" t="s">
        <v>17</v>
      </c>
      <c r="U29" s="49" t="s">
        <v>45</v>
      </c>
      <c r="V29" s="49" t="s">
        <v>63</v>
      </c>
      <c r="W29" s="72" t="s">
        <v>21</v>
      </c>
      <c r="X29" s="5" t="s">
        <v>10</v>
      </c>
      <c r="Y29" s="713" t="s">
        <v>26</v>
      </c>
      <c r="Z29" s="714"/>
      <c r="AA29" s="714"/>
      <c r="AB29" s="715"/>
      <c r="AC29" s="39" t="s">
        <v>13</v>
      </c>
      <c r="AD29" s="8"/>
      <c r="AE29" s="716" t="s">
        <v>56</v>
      </c>
      <c r="AF29" s="717"/>
      <c r="AG29" s="717"/>
      <c r="AH29" s="82" t="s">
        <v>58</v>
      </c>
      <c r="AI29" s="5"/>
      <c r="AJ29" s="48" t="s">
        <v>33</v>
      </c>
      <c r="AK29" s="85" t="s">
        <v>27</v>
      </c>
      <c r="AL29" s="48" t="s">
        <v>35</v>
      </c>
      <c r="AM29" s="48" t="s">
        <v>36</v>
      </c>
      <c r="AN29" s="49" t="s">
        <v>40</v>
      </c>
      <c r="AO29" s="20"/>
      <c r="AP29" s="51"/>
      <c r="AQ29" s="52"/>
      <c r="AR29" s="53"/>
      <c r="AS29" s="51" t="s">
        <v>50</v>
      </c>
      <c r="AT29" s="336" t="s">
        <v>516</v>
      </c>
      <c r="AU29" s="53"/>
      <c r="AV29" s="5"/>
      <c r="AW29" s="76" t="s">
        <v>19</v>
      </c>
      <c r="AX29" s="72" t="s">
        <v>19</v>
      </c>
      <c r="AY29" s="49" t="s">
        <v>37</v>
      </c>
      <c r="AZ29" s="49" t="s">
        <v>38</v>
      </c>
      <c r="BA29" s="5"/>
      <c r="BB29" s="4" t="s">
        <v>19</v>
      </c>
      <c r="BC29" s="4" t="s">
        <v>37</v>
      </c>
      <c r="BD29" s="147" t="s">
        <v>38</v>
      </c>
    </row>
    <row r="30" spans="1:56" ht="15" customHeight="1" thickBot="1">
      <c r="B30" s="62"/>
      <c r="C30" s="63"/>
      <c r="D30" s="64" t="s">
        <v>10</v>
      </c>
      <c r="E30" s="111"/>
      <c r="F30" s="148"/>
      <c r="G30" s="148"/>
      <c r="H30" s="148"/>
      <c r="I30" s="148" t="s">
        <v>8</v>
      </c>
      <c r="J30" s="148"/>
      <c r="K30" s="148"/>
      <c r="L30" s="16"/>
      <c r="M30" s="104" t="s">
        <v>20</v>
      </c>
      <c r="N30" s="148" t="s">
        <v>11</v>
      </c>
      <c r="O30" s="16"/>
      <c r="P30" s="63" t="s">
        <v>10</v>
      </c>
      <c r="Q30" s="111"/>
      <c r="R30" s="63"/>
      <c r="S30" s="149"/>
      <c r="T30" s="63"/>
      <c r="U30" s="63"/>
      <c r="V30" s="63" t="s">
        <v>18</v>
      </c>
      <c r="W30" s="150" t="s">
        <v>22</v>
      </c>
      <c r="X30" s="111"/>
      <c r="Y30" s="151" t="s">
        <v>16</v>
      </c>
      <c r="Z30" s="151" t="s">
        <v>17</v>
      </c>
      <c r="AA30" s="152" t="s">
        <v>25</v>
      </c>
      <c r="AB30" s="79" t="s">
        <v>28</v>
      </c>
      <c r="AC30" s="153"/>
      <c r="AD30" s="111"/>
      <c r="AE30" s="154" t="s">
        <v>16</v>
      </c>
      <c r="AF30" s="155" t="s">
        <v>17</v>
      </c>
      <c r="AG30" s="80" t="s">
        <v>28</v>
      </c>
      <c r="AH30" s="81" t="s">
        <v>28</v>
      </c>
      <c r="AI30" s="156"/>
      <c r="AJ30" s="63" t="s">
        <v>34</v>
      </c>
      <c r="AK30" s="157" t="s">
        <v>34</v>
      </c>
      <c r="AL30" s="63" t="s">
        <v>34</v>
      </c>
      <c r="AM30" s="63" t="s">
        <v>34</v>
      </c>
      <c r="AN30" s="63" t="s">
        <v>34</v>
      </c>
      <c r="AO30" s="111"/>
      <c r="AP30" s="158" t="s">
        <v>70</v>
      </c>
      <c r="AQ30" s="159" t="s">
        <v>69</v>
      </c>
      <c r="AR30" s="160" t="s">
        <v>71</v>
      </c>
      <c r="AS30" s="161" t="s">
        <v>48</v>
      </c>
      <c r="AT30" s="159" t="s">
        <v>47</v>
      </c>
      <c r="AU30" s="160" t="s">
        <v>49</v>
      </c>
      <c r="AV30" s="111"/>
      <c r="AW30" s="162" t="s">
        <v>29</v>
      </c>
      <c r="AX30" s="150" t="s">
        <v>29</v>
      </c>
      <c r="AY30" s="63"/>
      <c r="AZ30" s="63"/>
      <c r="BA30" s="111"/>
      <c r="BB30" s="163">
        <v>1</v>
      </c>
      <c r="BC30" s="164">
        <v>0</v>
      </c>
      <c r="BD30" s="115" t="s">
        <v>41</v>
      </c>
    </row>
    <row r="31" spans="1:56" ht="16.5" thickBot="1">
      <c r="A31" s="688"/>
      <c r="B31" s="17">
        <v>41618</v>
      </c>
      <c r="C31" s="15" t="s">
        <v>0</v>
      </c>
      <c r="D31" s="19">
        <v>10</v>
      </c>
      <c r="E31" s="6">
        <v>7</v>
      </c>
      <c r="F31" s="363">
        <v>4.5</v>
      </c>
      <c r="G31" s="19">
        <v>0</v>
      </c>
      <c r="H31" s="19">
        <v>0</v>
      </c>
      <c r="I31" s="19">
        <v>0</v>
      </c>
      <c r="J31" s="19">
        <v>1.25</v>
      </c>
      <c r="K31" s="19">
        <f>SUM(F31:J31)</f>
        <v>5.75</v>
      </c>
      <c r="L31" s="6"/>
      <c r="M31" s="363">
        <v>0</v>
      </c>
      <c r="N31" s="19">
        <v>0</v>
      </c>
      <c r="O31" s="6"/>
      <c r="P31" s="376">
        <f>D31-(M31+N31)</f>
        <v>10</v>
      </c>
      <c r="Q31" s="6"/>
      <c r="R31" s="375" t="s">
        <v>158</v>
      </c>
      <c r="S31" s="213">
        <v>0.13</v>
      </c>
      <c r="T31" s="213">
        <v>0.13</v>
      </c>
      <c r="U31" s="23">
        <f>S31+T31</f>
        <v>0.26</v>
      </c>
      <c r="V31" s="223">
        <v>90</v>
      </c>
      <c r="W31" s="91">
        <f>P31*V31</f>
        <v>900</v>
      </c>
      <c r="X31" s="6"/>
      <c r="Y31" s="379">
        <v>304</v>
      </c>
      <c r="Z31" s="380">
        <v>304</v>
      </c>
      <c r="AA31" s="380">
        <v>0</v>
      </c>
      <c r="AB31" s="380">
        <v>0</v>
      </c>
      <c r="AC31" s="381">
        <v>304</v>
      </c>
      <c r="AD31" s="197">
        <v>350</v>
      </c>
      <c r="AE31" s="379">
        <v>30</v>
      </c>
      <c r="AF31" s="380">
        <v>37</v>
      </c>
      <c r="AG31" s="380">
        <v>0</v>
      </c>
      <c r="AH31" s="380">
        <v>30</v>
      </c>
      <c r="AI31" s="5"/>
      <c r="AJ31" s="57">
        <f>AC31*U31</f>
        <v>79.040000000000006</v>
      </c>
      <c r="AK31" s="171">
        <v>8.8000000000000007</v>
      </c>
      <c r="AL31" s="19">
        <v>3.46</v>
      </c>
      <c r="AM31" s="19">
        <v>0.5</v>
      </c>
      <c r="AN31" s="91">
        <f>AK31+AM31</f>
        <v>9.3000000000000007</v>
      </c>
      <c r="AO31" s="338" t="e">
        <f>#REF!</f>
        <v>#REF!</v>
      </c>
      <c r="AP31" s="11">
        <v>0</v>
      </c>
      <c r="AQ31" s="11">
        <v>10</v>
      </c>
      <c r="AR31" s="387">
        <f>100- ((AP31+AQ31)/(AC31*2))*100</f>
        <v>98.35526315789474</v>
      </c>
      <c r="AS31" s="388">
        <v>680</v>
      </c>
      <c r="AT31" s="172">
        <f>AJ31+AK31+AL31+AM31</f>
        <v>91.8</v>
      </c>
      <c r="AU31" s="172">
        <f>AS31-AT31</f>
        <v>588.20000000000005</v>
      </c>
      <c r="AV31" s="5"/>
      <c r="AW31" s="57">
        <f>(AC31/W31)*100</f>
        <v>33.777777777777779</v>
      </c>
      <c r="AX31" s="19" t="s">
        <v>59</v>
      </c>
      <c r="AY31" s="91">
        <f>(AK31/(AJ31+AK31))*100</f>
        <v>10.018214936247723</v>
      </c>
      <c r="AZ31" s="19">
        <f>(AN31/AJ31)*100</f>
        <v>11.766194331983804</v>
      </c>
      <c r="BA31" s="6"/>
      <c r="BB31" s="363" t="s">
        <v>76</v>
      </c>
      <c r="BC31" s="19" t="s">
        <v>76</v>
      </c>
      <c r="BD31" s="19" t="s">
        <v>76</v>
      </c>
    </row>
    <row r="32" spans="1:56" ht="15.75">
      <c r="B32" s="374" t="s">
        <v>89</v>
      </c>
      <c r="C32" s="2"/>
      <c r="D32" s="2"/>
      <c r="E32" s="6"/>
      <c r="F32" s="375"/>
      <c r="G32" s="2"/>
      <c r="H32" s="2"/>
      <c r="I32" s="2"/>
      <c r="J32" s="2"/>
      <c r="K32" s="2"/>
      <c r="L32" s="6"/>
      <c r="M32" s="375"/>
      <c r="N32" s="2"/>
      <c r="O32" s="6"/>
      <c r="P32" s="520">
        <f>D31-M31-N31-K31</f>
        <v>4.25</v>
      </c>
      <c r="Q32" s="6"/>
      <c r="R32" s="375"/>
      <c r="S32" s="213"/>
      <c r="T32" s="213"/>
      <c r="U32" s="23"/>
      <c r="V32" s="223"/>
      <c r="W32" s="517">
        <f>(P31-K31)*V31</f>
        <v>382.5</v>
      </c>
      <c r="X32" s="289"/>
      <c r="Y32" s="382"/>
      <c r="Z32" s="383"/>
      <c r="AA32" s="383"/>
      <c r="AB32" s="383"/>
      <c r="AC32" s="384"/>
      <c r="AD32" s="122"/>
      <c r="AE32" s="382"/>
      <c r="AF32" s="383"/>
      <c r="AG32" s="383"/>
      <c r="AH32" s="383"/>
      <c r="AI32" s="20"/>
      <c r="AJ32" s="436"/>
      <c r="AK32" s="386"/>
      <c r="AL32" s="378"/>
      <c r="AM32" s="378"/>
      <c r="AN32" s="378"/>
      <c r="AO32" s="289"/>
      <c r="AP32" s="347"/>
      <c r="AQ32" s="347"/>
      <c r="AR32" s="373"/>
      <c r="AS32" s="389"/>
      <c r="AT32" s="386"/>
      <c r="AU32" s="386"/>
      <c r="AV32" s="20"/>
      <c r="AW32" s="518">
        <f>((AC31+AC32)/W32)*100</f>
        <v>79.477124183006538</v>
      </c>
      <c r="AX32" s="378"/>
      <c r="AY32" s="378"/>
      <c r="AZ32" s="378"/>
      <c r="BA32" s="289"/>
      <c r="BB32" s="375"/>
      <c r="BC32" s="2"/>
      <c r="BD32" s="2"/>
    </row>
    <row r="33" spans="1:56" ht="15.75" thickBot="1"/>
    <row r="34" spans="1:56" ht="16.5" thickBot="1">
      <c r="A34" s="688"/>
      <c r="B34" s="17">
        <v>41619</v>
      </c>
      <c r="C34" s="15" t="s">
        <v>0</v>
      </c>
      <c r="D34" s="19">
        <v>10</v>
      </c>
      <c r="E34" s="6">
        <v>7</v>
      </c>
      <c r="F34" s="363">
        <v>0</v>
      </c>
      <c r="G34" s="19">
        <v>4.5</v>
      </c>
      <c r="H34" s="19">
        <v>0.5</v>
      </c>
      <c r="I34" s="19">
        <v>0</v>
      </c>
      <c r="J34" s="19">
        <v>0</v>
      </c>
      <c r="K34" s="19">
        <f>SUM(F34:J34)</f>
        <v>5</v>
      </c>
      <c r="L34" s="6"/>
      <c r="M34" s="363">
        <v>0</v>
      </c>
      <c r="N34" s="19">
        <v>0</v>
      </c>
      <c r="O34" s="6"/>
      <c r="P34" s="376">
        <f>D34-(M34+N34)</f>
        <v>10</v>
      </c>
      <c r="Q34" s="6"/>
      <c r="R34" s="375" t="s">
        <v>158</v>
      </c>
      <c r="S34" s="213">
        <v>0.13</v>
      </c>
      <c r="T34" s="213">
        <v>0.13</v>
      </c>
      <c r="U34" s="23">
        <f>S34+T34</f>
        <v>0.26</v>
      </c>
      <c r="V34" s="223">
        <v>90</v>
      </c>
      <c r="W34" s="91">
        <f>P34*V34</f>
        <v>900</v>
      </c>
      <c r="X34" s="6"/>
      <c r="Y34" s="379">
        <v>436</v>
      </c>
      <c r="Z34" s="380">
        <v>436</v>
      </c>
      <c r="AA34" s="380">
        <v>0</v>
      </c>
      <c r="AB34" s="380">
        <v>0</v>
      </c>
      <c r="AC34" s="381">
        <v>436</v>
      </c>
      <c r="AD34" s="197">
        <v>350</v>
      </c>
      <c r="AE34" s="379">
        <v>28</v>
      </c>
      <c r="AF34" s="380">
        <v>29</v>
      </c>
      <c r="AG34" s="380">
        <v>0</v>
      </c>
      <c r="AH34" s="380">
        <v>29</v>
      </c>
      <c r="AI34" s="5"/>
      <c r="AJ34" s="57">
        <f>AC34*U34</f>
        <v>113.36</v>
      </c>
      <c r="AK34" s="171">
        <v>7.5</v>
      </c>
      <c r="AL34" s="19">
        <v>4.5</v>
      </c>
      <c r="AM34" s="19">
        <v>0</v>
      </c>
      <c r="AN34" s="91">
        <f>AK34+AM34</f>
        <v>7.5</v>
      </c>
      <c r="AO34" s="338" t="e">
        <f>#REF!</f>
        <v>#REF!</v>
      </c>
      <c r="AP34" s="11">
        <v>0</v>
      </c>
      <c r="AQ34" s="11">
        <v>10</v>
      </c>
      <c r="AR34" s="387">
        <f>100- ((AP34+AQ34)/(AC34*2))*100</f>
        <v>98.853211009174316</v>
      </c>
      <c r="AS34" s="388">
        <f>AU31</f>
        <v>588.20000000000005</v>
      </c>
      <c r="AT34" s="172">
        <f>AJ34+AK34+AL34+AM34</f>
        <v>125.36</v>
      </c>
      <c r="AU34" s="172">
        <f>AS34-AT34</f>
        <v>462.84000000000003</v>
      </c>
      <c r="AV34" s="5"/>
      <c r="AW34" s="57">
        <f>(AC34/W34)*100</f>
        <v>48.444444444444443</v>
      </c>
      <c r="AX34" s="19" t="s">
        <v>59</v>
      </c>
      <c r="AY34" s="91">
        <f>(AK34/(AJ34+AK34))*100</f>
        <v>6.2055270560979645</v>
      </c>
      <c r="AZ34" s="19">
        <f>(AN34/AJ34)*100</f>
        <v>6.6160903316866619</v>
      </c>
      <c r="BA34" s="6"/>
      <c r="BB34" s="363" t="s">
        <v>76</v>
      </c>
      <c r="BC34" s="19" t="s">
        <v>76</v>
      </c>
      <c r="BD34" s="19" t="s">
        <v>76</v>
      </c>
    </row>
    <row r="35" spans="1:56" ht="15.75">
      <c r="B35" s="374" t="s">
        <v>89</v>
      </c>
      <c r="C35" s="2"/>
      <c r="D35" s="2"/>
      <c r="E35" s="6"/>
      <c r="F35" s="375"/>
      <c r="G35" s="2"/>
      <c r="H35" s="2"/>
      <c r="I35" s="2"/>
      <c r="J35" s="2"/>
      <c r="K35" s="2"/>
      <c r="L35" s="6"/>
      <c r="M35" s="375"/>
      <c r="N35" s="2"/>
      <c r="O35" s="6"/>
      <c r="P35" s="520">
        <f>D34-M34-N34-K34</f>
        <v>5</v>
      </c>
      <c r="Q35" s="6"/>
      <c r="R35" s="375"/>
      <c r="S35" s="213"/>
      <c r="T35" s="213"/>
      <c r="U35" s="23"/>
      <c r="V35" s="223"/>
      <c r="W35" s="517">
        <f>(P34-K34)*V34</f>
        <v>450</v>
      </c>
      <c r="X35" s="289"/>
      <c r="Y35" s="382"/>
      <c r="Z35" s="383"/>
      <c r="AA35" s="383"/>
      <c r="AB35" s="383"/>
      <c r="AC35" s="384"/>
      <c r="AD35" s="122"/>
      <c r="AE35" s="382"/>
      <c r="AF35" s="383"/>
      <c r="AG35" s="383"/>
      <c r="AH35" s="383"/>
      <c r="AI35" s="20"/>
      <c r="AJ35" s="436"/>
      <c r="AK35" s="386"/>
      <c r="AL35" s="378"/>
      <c r="AM35" s="378"/>
      <c r="AN35" s="378"/>
      <c r="AO35" s="289"/>
      <c r="AP35" s="347"/>
      <c r="AQ35" s="347"/>
      <c r="AR35" s="373"/>
      <c r="AS35" s="389"/>
      <c r="AT35" s="386"/>
      <c r="AU35" s="386"/>
      <c r="AV35" s="20"/>
      <c r="AW35" s="518">
        <f>((AC34+AC35)/W35)*100</f>
        <v>96.888888888888886</v>
      </c>
      <c r="AX35" s="378"/>
      <c r="AY35" s="378"/>
      <c r="AZ35" s="378"/>
      <c r="BA35" s="289"/>
      <c r="BB35" s="375"/>
      <c r="BC35" s="2"/>
      <c r="BD35" s="2"/>
    </row>
    <row r="36" spans="1:56" ht="15.75" thickBot="1"/>
    <row r="37" spans="1:56" ht="16.5" thickBot="1">
      <c r="A37" s="688"/>
      <c r="B37" s="17">
        <v>41620</v>
      </c>
      <c r="C37" s="15" t="s">
        <v>0</v>
      </c>
      <c r="D37" s="19">
        <v>2</v>
      </c>
      <c r="E37" s="6">
        <v>7</v>
      </c>
      <c r="F37" s="363">
        <v>0.5</v>
      </c>
      <c r="G37" s="19">
        <v>0</v>
      </c>
      <c r="H37" s="19">
        <v>0</v>
      </c>
      <c r="I37" s="19">
        <v>0</v>
      </c>
      <c r="J37" s="19">
        <v>0</v>
      </c>
      <c r="K37" s="19">
        <f>SUM(F37:J37)</f>
        <v>0.5</v>
      </c>
      <c r="L37" s="6"/>
      <c r="M37" s="363">
        <v>0</v>
      </c>
      <c r="N37" s="19">
        <v>0</v>
      </c>
      <c r="O37" s="6"/>
      <c r="P37" s="376">
        <f>D37-(M37+N37)</f>
        <v>2</v>
      </c>
      <c r="Q37" s="6"/>
      <c r="R37" s="375" t="s">
        <v>158</v>
      </c>
      <c r="S37" s="213">
        <v>0.13</v>
      </c>
      <c r="T37" s="213">
        <v>0.13</v>
      </c>
      <c r="U37" s="23">
        <f>S37+T37</f>
        <v>0.26</v>
      </c>
      <c r="V37" s="223">
        <v>90</v>
      </c>
      <c r="W37" s="91">
        <f>P37*V37</f>
        <v>180</v>
      </c>
      <c r="X37" s="6"/>
      <c r="Y37" s="379">
        <v>130</v>
      </c>
      <c r="Z37" s="380">
        <v>130</v>
      </c>
      <c r="AA37" s="380">
        <v>0</v>
      </c>
      <c r="AB37" s="380">
        <v>0</v>
      </c>
      <c r="AC37" s="381">
        <v>130</v>
      </c>
      <c r="AD37" s="197">
        <v>350</v>
      </c>
      <c r="AE37" s="379">
        <v>6</v>
      </c>
      <c r="AF37" s="380">
        <v>6</v>
      </c>
      <c r="AG37" s="380">
        <v>0</v>
      </c>
      <c r="AH37" s="380">
        <v>6</v>
      </c>
      <c r="AI37" s="5"/>
      <c r="AJ37" s="57">
        <f>AC37*U37</f>
        <v>33.800000000000004</v>
      </c>
      <c r="AK37" s="171">
        <v>1.56</v>
      </c>
      <c r="AL37" s="19">
        <v>1.95</v>
      </c>
      <c r="AM37" s="19">
        <v>0</v>
      </c>
      <c r="AN37" s="91">
        <f>AK37+AM37</f>
        <v>1.56</v>
      </c>
      <c r="AO37" s="338" t="e">
        <f>#REF!</f>
        <v>#REF!</v>
      </c>
      <c r="AP37" s="11">
        <v>0</v>
      </c>
      <c r="AQ37" s="11">
        <v>10</v>
      </c>
      <c r="AR37" s="387">
        <f>100- ((AP37+AQ37)/(AC37*2))*100</f>
        <v>96.15384615384616</v>
      </c>
      <c r="AS37" s="388">
        <f>AU34</f>
        <v>462.84000000000003</v>
      </c>
      <c r="AT37" s="172">
        <f>AJ37+AK37+AL37+AM37</f>
        <v>37.310000000000009</v>
      </c>
      <c r="AU37" s="172">
        <f>AS37-AT37</f>
        <v>425.53000000000003</v>
      </c>
      <c r="AV37" s="5"/>
      <c r="AW37" s="57">
        <f>(AC37/W37)*100</f>
        <v>72.222222222222214</v>
      </c>
      <c r="AX37" s="19" t="s">
        <v>59</v>
      </c>
      <c r="AY37" s="91">
        <f>(AK37/(AJ37+AK37))*100</f>
        <v>4.4117647058823524</v>
      </c>
      <c r="AZ37" s="19">
        <f>(AN37/AJ37)*100</f>
        <v>4.615384615384615</v>
      </c>
      <c r="BA37" s="6"/>
      <c r="BB37" s="363" t="s">
        <v>76</v>
      </c>
      <c r="BC37" s="19" t="s">
        <v>76</v>
      </c>
      <c r="BD37" s="19" t="s">
        <v>76</v>
      </c>
    </row>
    <row r="38" spans="1:56" ht="15.75">
      <c r="B38" s="374" t="s">
        <v>89</v>
      </c>
      <c r="C38" s="2"/>
      <c r="D38" s="2"/>
      <c r="E38" s="6"/>
      <c r="F38" s="375"/>
      <c r="G38" s="2"/>
      <c r="H38" s="2"/>
      <c r="I38" s="2"/>
      <c r="J38" s="2"/>
      <c r="K38" s="2"/>
      <c r="L38" s="6"/>
      <c r="M38" s="375"/>
      <c r="N38" s="2"/>
      <c r="O38" s="6"/>
      <c r="P38" s="520">
        <f>D37-M37-N37-K37</f>
        <v>1.5</v>
      </c>
      <c r="Q38" s="6"/>
      <c r="R38" s="375"/>
      <c r="S38" s="213"/>
      <c r="T38" s="213"/>
      <c r="U38" s="23"/>
      <c r="V38" s="223"/>
      <c r="W38" s="517">
        <f>(P37-K37)*V37</f>
        <v>135</v>
      </c>
      <c r="X38" s="289"/>
      <c r="Y38" s="382"/>
      <c r="Z38" s="383"/>
      <c r="AA38" s="383"/>
      <c r="AB38" s="383"/>
      <c r="AC38" s="384"/>
      <c r="AD38" s="122"/>
      <c r="AE38" s="382"/>
      <c r="AF38" s="383"/>
      <c r="AG38" s="383"/>
      <c r="AH38" s="383"/>
      <c r="AI38" s="20"/>
      <c r="AJ38" s="436"/>
      <c r="AK38" s="386"/>
      <c r="AL38" s="378"/>
      <c r="AM38" s="378"/>
      <c r="AN38" s="378"/>
      <c r="AO38" s="289"/>
      <c r="AP38" s="347"/>
      <c r="AQ38" s="347"/>
      <c r="AR38" s="373"/>
      <c r="AS38" s="389"/>
      <c r="AT38" s="386"/>
      <c r="AU38" s="386"/>
      <c r="AV38" s="20"/>
      <c r="AW38" s="518">
        <f>((AC37+AC38)/W38)*100</f>
        <v>96.296296296296291</v>
      </c>
      <c r="AX38" s="378"/>
      <c r="AY38" s="378"/>
      <c r="AZ38" s="378"/>
      <c r="BA38" s="289"/>
      <c r="BB38" s="375"/>
      <c r="BC38" s="2"/>
      <c r="BD38" s="2"/>
    </row>
    <row r="39" spans="1:56" ht="15.75" thickBot="1"/>
    <row r="40" spans="1:56" ht="16.5" thickBot="1">
      <c r="A40" s="688"/>
      <c r="B40" s="17">
        <v>41621</v>
      </c>
      <c r="C40" s="15" t="s">
        <v>0</v>
      </c>
      <c r="D40" s="19">
        <v>2</v>
      </c>
      <c r="E40" s="6">
        <v>7</v>
      </c>
      <c r="F40" s="363">
        <v>0</v>
      </c>
      <c r="G40" s="19">
        <v>0</v>
      </c>
      <c r="H40" s="19">
        <v>0</v>
      </c>
      <c r="I40" s="19">
        <v>0</v>
      </c>
      <c r="J40" s="19">
        <v>0</v>
      </c>
      <c r="K40" s="19">
        <f>SUM(F40:J40)</f>
        <v>0</v>
      </c>
      <c r="L40" s="6"/>
      <c r="M40" s="363">
        <v>0</v>
      </c>
      <c r="N40" s="19">
        <v>0</v>
      </c>
      <c r="O40" s="6"/>
      <c r="P40" s="376">
        <f>D40-(M40+N40)</f>
        <v>2</v>
      </c>
      <c r="Q40" s="6"/>
      <c r="R40" s="375" t="s">
        <v>158</v>
      </c>
      <c r="S40" s="213">
        <v>0.13</v>
      </c>
      <c r="T40" s="213">
        <v>0.13</v>
      </c>
      <c r="U40" s="23">
        <f>S40+T40</f>
        <v>0.26</v>
      </c>
      <c r="V40" s="223">
        <v>90</v>
      </c>
      <c r="W40" s="91">
        <f>P40*V40</f>
        <v>180</v>
      </c>
      <c r="X40" s="6"/>
      <c r="Y40" s="379">
        <v>138</v>
      </c>
      <c r="Z40" s="380">
        <v>138</v>
      </c>
      <c r="AA40" s="380">
        <v>0</v>
      </c>
      <c r="AB40" s="380">
        <v>0</v>
      </c>
      <c r="AC40" s="381">
        <v>138</v>
      </c>
      <c r="AD40" s="197">
        <v>350</v>
      </c>
      <c r="AE40" s="379">
        <v>6</v>
      </c>
      <c r="AF40" s="380">
        <v>6</v>
      </c>
      <c r="AG40" s="380">
        <v>0</v>
      </c>
      <c r="AH40" s="380">
        <v>6</v>
      </c>
      <c r="AI40" s="5"/>
      <c r="AJ40" s="57">
        <f>AC40*U40</f>
        <v>35.880000000000003</v>
      </c>
      <c r="AK40" s="171">
        <v>4.3</v>
      </c>
      <c r="AL40" s="19">
        <v>2.48</v>
      </c>
      <c r="AM40" s="19">
        <v>0</v>
      </c>
      <c r="AN40" s="91">
        <f>AK40+AM40</f>
        <v>4.3</v>
      </c>
      <c r="AO40" s="338" t="e">
        <f>#REF!</f>
        <v>#REF!</v>
      </c>
      <c r="AP40" s="11">
        <v>0</v>
      </c>
      <c r="AQ40" s="11">
        <v>10</v>
      </c>
      <c r="AR40" s="387">
        <f>100- ((AP40+AQ40)/(AC40*2))*100</f>
        <v>96.376811594202906</v>
      </c>
      <c r="AS40" s="388">
        <f>AU37</f>
        <v>425.53000000000003</v>
      </c>
      <c r="AT40" s="172">
        <f>AJ40+AK40+AL40+AM40</f>
        <v>42.66</v>
      </c>
      <c r="AU40" s="172">
        <f>AS40-AT40</f>
        <v>382.87</v>
      </c>
      <c r="AV40" s="5"/>
      <c r="AW40" s="57">
        <f>(AC40/W40)*100</f>
        <v>76.666666666666671</v>
      </c>
      <c r="AX40" s="19" t="s">
        <v>59</v>
      </c>
      <c r="AY40" s="91">
        <f>(AK40/(AJ40+AK40))*100</f>
        <v>10.701841712294675</v>
      </c>
      <c r="AZ40" s="19">
        <f>(AN40/AJ40)*100</f>
        <v>11.984392419175025</v>
      </c>
      <c r="BA40" s="6"/>
      <c r="BB40" s="363" t="s">
        <v>76</v>
      </c>
      <c r="BC40" s="19" t="s">
        <v>76</v>
      </c>
      <c r="BD40" s="19" t="s">
        <v>76</v>
      </c>
    </row>
    <row r="41" spans="1:56" ht="15.75">
      <c r="B41" s="374" t="s">
        <v>89</v>
      </c>
      <c r="C41" s="2"/>
      <c r="D41" s="2"/>
      <c r="E41" s="6"/>
      <c r="F41" s="375"/>
      <c r="G41" s="2"/>
      <c r="H41" s="2"/>
      <c r="I41" s="2"/>
      <c r="J41" s="2"/>
      <c r="K41" s="2"/>
      <c r="L41" s="6"/>
      <c r="M41" s="375"/>
      <c r="N41" s="2"/>
      <c r="O41" s="6"/>
      <c r="P41" s="520">
        <f>D40-M40-N40-K40</f>
        <v>2</v>
      </c>
      <c r="Q41" s="6"/>
      <c r="R41" s="375"/>
      <c r="S41" s="213"/>
      <c r="T41" s="213"/>
      <c r="U41" s="23"/>
      <c r="V41" s="223"/>
      <c r="W41" s="517">
        <f>(P40-K40)*V40</f>
        <v>180</v>
      </c>
      <c r="X41" s="289"/>
      <c r="Y41" s="382"/>
      <c r="Z41" s="383"/>
      <c r="AA41" s="383"/>
      <c r="AB41" s="383"/>
      <c r="AC41" s="384"/>
      <c r="AD41" s="122"/>
      <c r="AE41" s="382"/>
      <c r="AF41" s="383"/>
      <c r="AG41" s="383"/>
      <c r="AH41" s="383"/>
      <c r="AI41" s="20"/>
      <c r="AJ41" s="436"/>
      <c r="AK41" s="386"/>
      <c r="AL41" s="378"/>
      <c r="AM41" s="378"/>
      <c r="AN41" s="378"/>
      <c r="AO41" s="289"/>
      <c r="AP41" s="347"/>
      <c r="AQ41" s="347"/>
      <c r="AR41" s="373"/>
      <c r="AS41" s="389"/>
      <c r="AT41" s="386"/>
      <c r="AU41" s="386"/>
      <c r="AV41" s="20"/>
      <c r="AW41" s="518">
        <f>((AC40+AC41)/W41)*100</f>
        <v>76.666666666666671</v>
      </c>
      <c r="AX41" s="378"/>
      <c r="AY41" s="378"/>
      <c r="AZ41" s="378"/>
      <c r="BA41" s="289"/>
      <c r="BB41" s="375"/>
      <c r="BC41" s="2"/>
      <c r="BD41" s="2"/>
    </row>
    <row r="42" spans="1:56" ht="15.75" thickBot="1"/>
    <row r="43" spans="1:56" ht="16.5" thickBot="1">
      <c r="A43" s="688"/>
      <c r="B43" s="17">
        <v>41624</v>
      </c>
      <c r="C43" s="15" t="s">
        <v>0</v>
      </c>
      <c r="D43" s="19">
        <v>10</v>
      </c>
      <c r="E43" s="6">
        <v>7</v>
      </c>
      <c r="F43" s="363">
        <v>0</v>
      </c>
      <c r="G43" s="19">
        <v>0</v>
      </c>
      <c r="H43" s="19">
        <v>0</v>
      </c>
      <c r="I43" s="19">
        <v>0</v>
      </c>
      <c r="J43" s="19">
        <v>0</v>
      </c>
      <c r="K43" s="19">
        <f>SUM(F43:J43)</f>
        <v>0</v>
      </c>
      <c r="L43" s="6"/>
      <c r="M43" s="363">
        <v>0</v>
      </c>
      <c r="N43" s="19">
        <v>2</v>
      </c>
      <c r="O43" s="6"/>
      <c r="P43" s="376">
        <f>D43-(M43+N43)</f>
        <v>8</v>
      </c>
      <c r="Q43" s="6"/>
      <c r="R43" s="375" t="s">
        <v>111</v>
      </c>
      <c r="S43" s="213">
        <v>0.122</v>
      </c>
      <c r="T43" s="213">
        <v>0.122</v>
      </c>
      <c r="U43" s="23">
        <f>S43+T43</f>
        <v>0.24399999999999999</v>
      </c>
      <c r="V43" s="223">
        <v>80</v>
      </c>
      <c r="W43" s="91">
        <f>P43*V43</f>
        <v>640</v>
      </c>
      <c r="X43" s="6"/>
      <c r="Y43" s="379">
        <v>558</v>
      </c>
      <c r="Z43" s="380">
        <v>558</v>
      </c>
      <c r="AA43" s="380">
        <v>0</v>
      </c>
      <c r="AB43" s="380">
        <v>0</v>
      </c>
      <c r="AC43" s="381">
        <v>558</v>
      </c>
      <c r="AD43" s="197">
        <v>350</v>
      </c>
      <c r="AE43" s="379">
        <v>8</v>
      </c>
      <c r="AF43" s="380">
        <v>9</v>
      </c>
      <c r="AG43" s="380">
        <v>0</v>
      </c>
      <c r="AH43" s="380">
        <v>8</v>
      </c>
      <c r="AI43" s="5"/>
      <c r="AJ43" s="57">
        <f>AC43*U43</f>
        <v>136.15199999999999</v>
      </c>
      <c r="AK43" s="171">
        <v>6.48</v>
      </c>
      <c r="AL43" s="19">
        <v>3.2120000000000002</v>
      </c>
      <c r="AM43" s="19">
        <v>0</v>
      </c>
      <c r="AN43" s="91">
        <f>AK43+AM43</f>
        <v>6.48</v>
      </c>
      <c r="AO43" s="338" t="e">
        <f>#REF!</f>
        <v>#REF!</v>
      </c>
      <c r="AP43" s="11">
        <v>0</v>
      </c>
      <c r="AQ43" s="11">
        <v>10</v>
      </c>
      <c r="AR43" s="387">
        <f>100- ((AP43+AQ43)/(AC43*2))*100</f>
        <v>99.103942652329749</v>
      </c>
      <c r="AS43" s="388">
        <f>AU40</f>
        <v>382.87</v>
      </c>
      <c r="AT43" s="172">
        <f>AJ43+AK43+AL43+AM43</f>
        <v>145.84399999999997</v>
      </c>
      <c r="AU43" s="172">
        <f>AS43-AT43</f>
        <v>237.02600000000004</v>
      </c>
      <c r="AV43" s="5"/>
      <c r="AW43" s="57">
        <f>(AC43/W43)*100</f>
        <v>87.1875</v>
      </c>
      <c r="AX43" s="19" t="s">
        <v>59</v>
      </c>
      <c r="AY43" s="91">
        <f>(AK43/(AJ43+AK43))*100</f>
        <v>4.5431600201918236</v>
      </c>
      <c r="AZ43" s="19">
        <f>(AN43/AJ43)*100</f>
        <v>4.7593865679534639</v>
      </c>
      <c r="BA43" s="6"/>
      <c r="BB43" s="363" t="s">
        <v>76</v>
      </c>
      <c r="BC43" s="19" t="s">
        <v>76</v>
      </c>
      <c r="BD43" s="19" t="s">
        <v>76</v>
      </c>
    </row>
    <row r="44" spans="1:56" ht="15.75">
      <c r="B44" s="374" t="s">
        <v>89</v>
      </c>
      <c r="C44" s="2"/>
      <c r="D44" s="2"/>
      <c r="E44" s="6"/>
      <c r="F44" s="375"/>
      <c r="G44" s="2"/>
      <c r="H44" s="2"/>
      <c r="I44" s="2"/>
      <c r="J44" s="2"/>
      <c r="K44" s="2"/>
      <c r="L44" s="6"/>
      <c r="M44" s="375"/>
      <c r="N44" s="2"/>
      <c r="O44" s="6"/>
      <c r="P44" s="520">
        <f>D43-M43-N43-K43</f>
        <v>8</v>
      </c>
      <c r="Q44" s="6"/>
      <c r="R44" s="375"/>
      <c r="S44" s="213"/>
      <c r="T44" s="213"/>
      <c r="U44" s="23"/>
      <c r="V44" s="223"/>
      <c r="W44" s="517">
        <f>(P43-K43)*V43</f>
        <v>640</v>
      </c>
      <c r="X44" s="289"/>
      <c r="Y44" s="382"/>
      <c r="Z44" s="383"/>
      <c r="AA44" s="383"/>
      <c r="AB44" s="383"/>
      <c r="AC44" s="384"/>
      <c r="AD44" s="122"/>
      <c r="AE44" s="382"/>
      <c r="AF44" s="383"/>
      <c r="AG44" s="383"/>
      <c r="AH44" s="383"/>
      <c r="AI44" s="20"/>
      <c r="AJ44" s="436"/>
      <c r="AK44" s="386"/>
      <c r="AL44" s="378"/>
      <c r="AM44" s="378"/>
      <c r="AN44" s="378"/>
      <c r="AO44" s="289"/>
      <c r="AP44" s="347"/>
      <c r="AQ44" s="347"/>
      <c r="AR44" s="373"/>
      <c r="AS44" s="389"/>
      <c r="AT44" s="386"/>
      <c r="AU44" s="386"/>
      <c r="AV44" s="20"/>
      <c r="AW44" s="518">
        <f>((AC43+AC44)/W44)*100</f>
        <v>87.1875</v>
      </c>
      <c r="AX44" s="378"/>
      <c r="AY44" s="378"/>
      <c r="AZ44" s="378"/>
      <c r="BA44" s="289"/>
      <c r="BB44" s="375"/>
      <c r="BC44" s="2"/>
      <c r="BD44" s="2"/>
    </row>
    <row r="45" spans="1:56" ht="15.75" thickBot="1"/>
    <row r="46" spans="1:56" ht="16.5" thickBot="1">
      <c r="A46" s="688"/>
      <c r="B46" s="17">
        <v>41625</v>
      </c>
      <c r="C46" s="15" t="s">
        <v>0</v>
      </c>
      <c r="D46" s="19">
        <v>7</v>
      </c>
      <c r="E46" s="6">
        <v>7</v>
      </c>
      <c r="F46" s="363">
        <v>0</v>
      </c>
      <c r="G46" s="19">
        <v>0</v>
      </c>
      <c r="H46" s="19">
        <v>0</v>
      </c>
      <c r="I46" s="19">
        <v>0</v>
      </c>
      <c r="J46" s="19">
        <v>0</v>
      </c>
      <c r="K46" s="19">
        <f>SUM(F46:J46)</f>
        <v>0</v>
      </c>
      <c r="L46" s="6"/>
      <c r="M46" s="363">
        <v>0</v>
      </c>
      <c r="N46" s="19">
        <v>0</v>
      </c>
      <c r="O46" s="6"/>
      <c r="P46" s="376">
        <f>D46-(M46+N46)</f>
        <v>7</v>
      </c>
      <c r="Q46" s="6"/>
      <c r="R46" s="375" t="s">
        <v>111</v>
      </c>
      <c r="S46" s="213">
        <v>0.122</v>
      </c>
      <c r="T46" s="213">
        <v>0.122</v>
      </c>
      <c r="U46" s="23">
        <f>S46+T46</f>
        <v>0.24399999999999999</v>
      </c>
      <c r="V46" s="223">
        <v>80</v>
      </c>
      <c r="W46" s="91">
        <f>P46*V46</f>
        <v>560</v>
      </c>
      <c r="X46" s="6"/>
      <c r="Y46" s="379">
        <v>374</v>
      </c>
      <c r="Z46" s="380">
        <v>374</v>
      </c>
      <c r="AA46" s="380">
        <v>0</v>
      </c>
      <c r="AB46" s="380">
        <v>0</v>
      </c>
      <c r="AC46" s="381">
        <v>374</v>
      </c>
      <c r="AD46" s="197">
        <v>350</v>
      </c>
      <c r="AE46" s="379">
        <v>32</v>
      </c>
      <c r="AF46" s="380">
        <v>32</v>
      </c>
      <c r="AG46" s="380">
        <v>0</v>
      </c>
      <c r="AH46" s="380">
        <v>32</v>
      </c>
      <c r="AI46" s="5"/>
      <c r="AJ46" s="57">
        <f>AC46*U46</f>
        <v>91.256</v>
      </c>
      <c r="AK46" s="171">
        <v>11</v>
      </c>
      <c r="AL46" s="19">
        <v>6</v>
      </c>
      <c r="AM46" s="19">
        <v>4</v>
      </c>
      <c r="AN46" s="91">
        <f>AK46+AM46</f>
        <v>15</v>
      </c>
      <c r="AO46" s="338" t="e">
        <f>#REF!</f>
        <v>#REF!</v>
      </c>
      <c r="AP46" s="11">
        <v>0</v>
      </c>
      <c r="AQ46" s="11">
        <v>10</v>
      </c>
      <c r="AR46" s="387">
        <f>100- ((AP46+AQ46)/(AC46*2))*100</f>
        <v>98.663101604278069</v>
      </c>
      <c r="AS46" s="388">
        <f>AU43</f>
        <v>237.02600000000004</v>
      </c>
      <c r="AT46" s="172">
        <f>AJ46+AK46+AL46+AM46</f>
        <v>112.256</v>
      </c>
      <c r="AU46" s="172">
        <f>AS46-AT46</f>
        <v>124.77000000000004</v>
      </c>
      <c r="AV46" s="5"/>
      <c r="AW46" s="57">
        <f>(AC46/W46)*100</f>
        <v>66.785714285714278</v>
      </c>
      <c r="AX46" s="19" t="s">
        <v>59</v>
      </c>
      <c r="AY46" s="91">
        <f>(AK46/(AJ46+AK46))*100</f>
        <v>10.757314974182444</v>
      </c>
      <c r="AZ46" s="19">
        <f>(AN46/AJ46)*100</f>
        <v>16.437275357236782</v>
      </c>
      <c r="BA46" s="6"/>
      <c r="BB46" s="363" t="s">
        <v>76</v>
      </c>
      <c r="BC46" s="19" t="s">
        <v>76</v>
      </c>
      <c r="BD46" s="19" t="s">
        <v>76</v>
      </c>
    </row>
    <row r="47" spans="1:56" ht="15.75">
      <c r="B47" s="374" t="s">
        <v>153</v>
      </c>
      <c r="C47" s="2"/>
      <c r="D47" s="2"/>
      <c r="E47" s="6"/>
      <c r="F47" s="375"/>
      <c r="G47" s="2"/>
      <c r="H47" s="2"/>
      <c r="I47" s="2"/>
      <c r="J47" s="2"/>
      <c r="K47" s="2"/>
      <c r="L47" s="6"/>
      <c r="M47" s="375"/>
      <c r="N47" s="2"/>
      <c r="O47" s="6"/>
      <c r="P47" s="520">
        <f>D46-M46-N46-K46</f>
        <v>7</v>
      </c>
      <c r="Q47" s="6"/>
      <c r="R47" s="375"/>
      <c r="S47" s="213"/>
      <c r="T47" s="213"/>
      <c r="U47" s="23"/>
      <c r="V47" s="223"/>
      <c r="W47" s="517">
        <f>(P46-K46)*V46</f>
        <v>560</v>
      </c>
      <c r="X47" s="289"/>
      <c r="Y47" s="382"/>
      <c r="Z47" s="383"/>
      <c r="AA47" s="383"/>
      <c r="AB47" s="383"/>
      <c r="AC47" s="384"/>
      <c r="AD47" s="122"/>
      <c r="AE47" s="382"/>
      <c r="AF47" s="383"/>
      <c r="AG47" s="383"/>
      <c r="AH47" s="383"/>
      <c r="AI47" s="20"/>
      <c r="AJ47" s="436"/>
      <c r="AK47" s="386"/>
      <c r="AL47" s="378"/>
      <c r="AM47" s="378"/>
      <c r="AN47" s="378"/>
      <c r="AO47" s="289"/>
      <c r="AP47" s="347"/>
      <c r="AQ47" s="347"/>
      <c r="AR47" s="373"/>
      <c r="AS47" s="389"/>
      <c r="AT47" s="386"/>
      <c r="AU47" s="386"/>
      <c r="AV47" s="20"/>
      <c r="AW47" s="518">
        <f>((AC46+AC47)/W47)*100</f>
        <v>66.785714285714278</v>
      </c>
      <c r="AX47" s="378"/>
      <c r="AY47" s="378"/>
      <c r="AZ47" s="378"/>
      <c r="BA47" s="289"/>
      <c r="BB47" s="375"/>
      <c r="BC47" s="2"/>
      <c r="BD47" s="2"/>
    </row>
    <row r="48" spans="1:56" ht="15.75" thickBot="1"/>
    <row r="49" spans="1:56" ht="16.5" thickBot="1">
      <c r="A49" s="688"/>
      <c r="B49" s="17">
        <v>41626</v>
      </c>
      <c r="C49" s="15" t="s">
        <v>0</v>
      </c>
      <c r="D49" s="19">
        <v>4</v>
      </c>
      <c r="E49" s="6">
        <v>7</v>
      </c>
      <c r="F49" s="363">
        <v>0</v>
      </c>
      <c r="G49" s="19">
        <v>0</v>
      </c>
      <c r="H49" s="19">
        <v>0</v>
      </c>
      <c r="I49" s="19">
        <v>0</v>
      </c>
      <c r="J49" s="19">
        <v>0</v>
      </c>
      <c r="K49" s="19">
        <f>SUM(F49:J49)</f>
        <v>0</v>
      </c>
      <c r="L49" s="6"/>
      <c r="M49" s="363">
        <v>0</v>
      </c>
      <c r="N49" s="19">
        <v>0</v>
      </c>
      <c r="O49" s="6"/>
      <c r="P49" s="376">
        <f>D49-(M49+N49)</f>
        <v>4</v>
      </c>
      <c r="Q49" s="6"/>
      <c r="R49" s="375" t="s">
        <v>111</v>
      </c>
      <c r="S49" s="213">
        <v>0.122</v>
      </c>
      <c r="T49" s="213">
        <v>0.122</v>
      </c>
      <c r="U49" s="23">
        <f>S49+T49</f>
        <v>0.24399999999999999</v>
      </c>
      <c r="V49" s="223">
        <v>80</v>
      </c>
      <c r="W49" s="91">
        <f>P49*V49</f>
        <v>320</v>
      </c>
      <c r="X49" s="6"/>
      <c r="Y49" s="379">
        <v>272</v>
      </c>
      <c r="Z49" s="380">
        <v>272</v>
      </c>
      <c r="AA49" s="380">
        <v>0</v>
      </c>
      <c r="AB49" s="380">
        <v>0</v>
      </c>
      <c r="AC49" s="381">
        <v>272</v>
      </c>
      <c r="AD49" s="197">
        <v>350</v>
      </c>
      <c r="AE49" s="379">
        <v>62</v>
      </c>
      <c r="AF49" s="380">
        <v>62</v>
      </c>
      <c r="AG49" s="380">
        <v>0</v>
      </c>
      <c r="AH49" s="380">
        <v>62</v>
      </c>
      <c r="AI49" s="5"/>
      <c r="AJ49" s="57">
        <f>AC49*U49</f>
        <v>66.367999999999995</v>
      </c>
      <c r="AK49" s="171">
        <v>15</v>
      </c>
      <c r="AL49" s="19">
        <v>2.8</v>
      </c>
      <c r="AM49" s="19">
        <v>0</v>
      </c>
      <c r="AN49" s="91">
        <f>AK49+AM49</f>
        <v>15</v>
      </c>
      <c r="AO49" s="338" t="e">
        <f>#REF!</f>
        <v>#REF!</v>
      </c>
      <c r="AP49" s="11">
        <v>0</v>
      </c>
      <c r="AQ49" s="11">
        <v>10</v>
      </c>
      <c r="AR49" s="387">
        <f>100- ((AP49+AQ49)/(AC49*2))*100</f>
        <v>98.161764705882348</v>
      </c>
      <c r="AS49" s="388">
        <f>AU46</f>
        <v>124.77000000000004</v>
      </c>
      <c r="AT49" s="172">
        <f>AJ49+AK49+AL49+AM49</f>
        <v>84.167999999999992</v>
      </c>
      <c r="AU49" s="172">
        <f>AS49-AT49</f>
        <v>40.602000000000046</v>
      </c>
      <c r="AV49" s="5"/>
      <c r="AW49" s="57">
        <f>(AC49/W49)*100</f>
        <v>85</v>
      </c>
      <c r="AX49" s="19" t="s">
        <v>59</v>
      </c>
      <c r="AY49" s="91">
        <f>(AK49/(AJ49+AK49))*100</f>
        <v>18.434765509782718</v>
      </c>
      <c r="AZ49" s="19">
        <f>(AN49/AJ49)*100</f>
        <v>22.60125361620058</v>
      </c>
      <c r="BA49" s="6"/>
      <c r="BB49" s="363" t="s">
        <v>76</v>
      </c>
      <c r="BC49" s="19" t="s">
        <v>76</v>
      </c>
      <c r="BD49" s="19" t="s">
        <v>76</v>
      </c>
    </row>
    <row r="50" spans="1:56" ht="15.75">
      <c r="B50" s="374" t="s">
        <v>153</v>
      </c>
      <c r="C50" s="2"/>
      <c r="D50" s="2"/>
      <c r="E50" s="6"/>
      <c r="F50" s="375"/>
      <c r="G50" s="2"/>
      <c r="H50" s="2"/>
      <c r="I50" s="2"/>
      <c r="J50" s="2"/>
      <c r="K50" s="2"/>
      <c r="L50" s="6"/>
      <c r="M50" s="375"/>
      <c r="N50" s="2"/>
      <c r="O50" s="6"/>
      <c r="P50" s="520">
        <f>D49-M49-N49-K49</f>
        <v>4</v>
      </c>
      <c r="Q50" s="6"/>
      <c r="R50" s="375"/>
      <c r="S50" s="213"/>
      <c r="T50" s="213"/>
      <c r="U50" s="23"/>
      <c r="V50" s="223"/>
      <c r="W50" s="517">
        <f>(P49-K49)*V49</f>
        <v>320</v>
      </c>
      <c r="X50" s="289"/>
      <c r="Y50" s="382"/>
      <c r="Z50" s="383"/>
      <c r="AA50" s="383"/>
      <c r="AB50" s="383"/>
      <c r="AC50" s="384"/>
      <c r="AD50" s="122"/>
      <c r="AE50" s="382"/>
      <c r="AF50" s="383"/>
      <c r="AG50" s="383"/>
      <c r="AH50" s="383"/>
      <c r="AI50" s="20"/>
      <c r="AJ50" s="436"/>
      <c r="AK50" s="386"/>
      <c r="AL50" s="378"/>
      <c r="AM50" s="378"/>
      <c r="AN50" s="378"/>
      <c r="AO50" s="289"/>
      <c r="AP50" s="347"/>
      <c r="AQ50" s="347"/>
      <c r="AR50" s="373"/>
      <c r="AS50" s="389"/>
      <c r="AT50" s="386"/>
      <c r="AU50" s="386"/>
      <c r="AV50" s="20"/>
      <c r="AW50" s="518">
        <f>((AC49+AC50)/W50)*100</f>
        <v>85</v>
      </c>
      <c r="AX50" s="378"/>
      <c r="AY50" s="378"/>
      <c r="AZ50" s="378"/>
      <c r="BA50" s="289"/>
      <c r="BB50" s="375"/>
      <c r="BC50" s="2"/>
      <c r="BD50" s="2"/>
    </row>
    <row r="51" spans="1:56" ht="15.75" thickBot="1"/>
    <row r="52" spans="1:56" ht="16.5" thickBot="1">
      <c r="A52" s="688"/>
      <c r="B52" s="17">
        <v>41627</v>
      </c>
      <c r="C52" s="15" t="s">
        <v>0</v>
      </c>
      <c r="D52" s="19">
        <v>8</v>
      </c>
      <c r="E52" s="6">
        <v>7</v>
      </c>
      <c r="F52" s="363">
        <v>0</v>
      </c>
      <c r="G52" s="19">
        <v>0</v>
      </c>
      <c r="H52" s="19">
        <v>0</v>
      </c>
      <c r="I52" s="19">
        <v>0</v>
      </c>
      <c r="J52" s="19">
        <v>0</v>
      </c>
      <c r="K52" s="19">
        <f>SUM(F52:J52)</f>
        <v>0</v>
      </c>
      <c r="L52" s="6"/>
      <c r="M52" s="363">
        <v>0</v>
      </c>
      <c r="N52" s="19">
        <v>0</v>
      </c>
      <c r="O52" s="6"/>
      <c r="P52" s="376">
        <f>D52-(M52+N52)</f>
        <v>8</v>
      </c>
      <c r="Q52" s="6"/>
      <c r="R52" s="375" t="s">
        <v>111</v>
      </c>
      <c r="S52" s="213">
        <v>0.122</v>
      </c>
      <c r="T52" s="213">
        <v>0.122</v>
      </c>
      <c r="U52" s="23">
        <f>S52+T52</f>
        <v>0.24399999999999999</v>
      </c>
      <c r="V52" s="223">
        <v>80</v>
      </c>
      <c r="W52" s="91">
        <f>P52*V52</f>
        <v>640</v>
      </c>
      <c r="X52" s="6"/>
      <c r="Y52" s="379">
        <v>418</v>
      </c>
      <c r="Z52" s="380">
        <v>418</v>
      </c>
      <c r="AA52" s="380">
        <v>0</v>
      </c>
      <c r="AB52" s="380">
        <v>0</v>
      </c>
      <c r="AC52" s="381">
        <v>418</v>
      </c>
      <c r="AD52" s="197">
        <v>350</v>
      </c>
      <c r="AE52" s="379">
        <v>74</v>
      </c>
      <c r="AF52" s="380">
        <v>70</v>
      </c>
      <c r="AG52" s="380">
        <v>0</v>
      </c>
      <c r="AH52" s="380">
        <v>74</v>
      </c>
      <c r="AI52" s="5"/>
      <c r="AJ52" s="57">
        <f>AC52*U52</f>
        <v>101.992</v>
      </c>
      <c r="AK52" s="171">
        <v>14</v>
      </c>
      <c r="AL52" s="19">
        <v>4.2</v>
      </c>
      <c r="AM52" s="19">
        <v>0</v>
      </c>
      <c r="AN52" s="91">
        <f>AK52+AM52</f>
        <v>14</v>
      </c>
      <c r="AO52" s="338" t="e">
        <f>#REF!</f>
        <v>#REF!</v>
      </c>
      <c r="AP52" s="11">
        <v>0</v>
      </c>
      <c r="AQ52" s="11">
        <v>10</v>
      </c>
      <c r="AR52" s="387">
        <f>100- ((AP52+AQ52)/(AC52*2))*100</f>
        <v>98.803827751196167</v>
      </c>
      <c r="AS52" s="388">
        <f>AU49</f>
        <v>40.602000000000046</v>
      </c>
      <c r="AT52" s="172">
        <f>AJ52+AK52+AL52+AM52</f>
        <v>120.19200000000001</v>
      </c>
      <c r="AU52" s="172">
        <f>AS52-AT52</f>
        <v>-79.589999999999961</v>
      </c>
      <c r="AV52" s="5"/>
      <c r="AW52" s="57">
        <f>(AC52/W52)*100</f>
        <v>65.3125</v>
      </c>
      <c r="AX52" s="19" t="s">
        <v>59</v>
      </c>
      <c r="AY52" s="91">
        <f>(AK52/(AJ52+AK52))*100</f>
        <v>12.069797917097731</v>
      </c>
      <c r="AZ52" s="19">
        <f>(AN52/AJ52)*100</f>
        <v>13.726566789552122</v>
      </c>
      <c r="BA52" s="6"/>
      <c r="BB52" s="363" t="s">
        <v>76</v>
      </c>
      <c r="BC52" s="19" t="s">
        <v>76</v>
      </c>
      <c r="BD52" s="19" t="s">
        <v>76</v>
      </c>
    </row>
    <row r="53" spans="1:56" ht="15.75">
      <c r="B53" s="374" t="s">
        <v>153</v>
      </c>
      <c r="C53" s="2"/>
      <c r="D53" s="2"/>
      <c r="E53" s="6"/>
      <c r="F53" s="375"/>
      <c r="G53" s="2"/>
      <c r="H53" s="2"/>
      <c r="I53" s="2"/>
      <c r="J53" s="2"/>
      <c r="K53" s="2"/>
      <c r="L53" s="6"/>
      <c r="M53" s="375"/>
      <c r="N53" s="2"/>
      <c r="O53" s="6"/>
      <c r="P53" s="520">
        <f>D52-M52-N52-K52</f>
        <v>8</v>
      </c>
      <c r="Q53" s="6"/>
      <c r="R53" s="375"/>
      <c r="S53" s="213"/>
      <c r="T53" s="213"/>
      <c r="U53" s="23"/>
      <c r="V53" s="223"/>
      <c r="W53" s="517">
        <f>(P52-K52)*V52</f>
        <v>640</v>
      </c>
      <c r="X53" s="289"/>
      <c r="Y53" s="382"/>
      <c r="Z53" s="383"/>
      <c r="AA53" s="383"/>
      <c r="AB53" s="383"/>
      <c r="AC53" s="384"/>
      <c r="AD53" s="122"/>
      <c r="AE53" s="382"/>
      <c r="AF53" s="383"/>
      <c r="AG53" s="383"/>
      <c r="AH53" s="383"/>
      <c r="AI53" s="20"/>
      <c r="AJ53" s="436"/>
      <c r="AK53" s="386"/>
      <c r="AL53" s="378"/>
      <c r="AM53" s="378"/>
      <c r="AN53" s="378"/>
      <c r="AO53" s="289"/>
      <c r="AP53" s="347"/>
      <c r="AQ53" s="347"/>
      <c r="AR53" s="373"/>
      <c r="AS53" s="389"/>
      <c r="AT53" s="386"/>
      <c r="AU53" s="386"/>
      <c r="AV53" s="20"/>
      <c r="AW53" s="518">
        <f>((AC52+AC53)/W53)*100</f>
        <v>65.3125</v>
      </c>
      <c r="AX53" s="378"/>
      <c r="AY53" s="378"/>
      <c r="AZ53" s="378"/>
      <c r="BA53" s="289"/>
      <c r="BB53" s="375"/>
      <c r="BC53" s="2"/>
      <c r="BD53" s="2"/>
    </row>
    <row r="54" spans="1:56" ht="15.75" thickBot="1"/>
    <row r="55" spans="1:56">
      <c r="B55" s="57" t="s">
        <v>42</v>
      </c>
      <c r="C55" s="58" t="s">
        <v>2</v>
      </c>
      <c r="D55" s="59" t="s">
        <v>2</v>
      </c>
      <c r="E55" s="136"/>
      <c r="F55" s="718" t="s">
        <v>14</v>
      </c>
      <c r="G55" s="719"/>
      <c r="H55" s="719"/>
      <c r="I55" s="719"/>
      <c r="J55" s="719"/>
      <c r="K55" s="720"/>
      <c r="L55" s="19"/>
      <c r="M55" s="721" t="s">
        <v>43</v>
      </c>
      <c r="N55" s="722"/>
      <c r="O55" s="19"/>
      <c r="P55" s="91" t="s">
        <v>12</v>
      </c>
      <c r="Q55" s="136"/>
      <c r="R55" s="91" t="s">
        <v>24</v>
      </c>
      <c r="S55" s="718" t="s">
        <v>44</v>
      </c>
      <c r="T55" s="719"/>
      <c r="U55" s="720"/>
      <c r="V55" s="91" t="s">
        <v>39</v>
      </c>
      <c r="W55" s="137" t="s">
        <v>19</v>
      </c>
      <c r="X55" s="136" t="s">
        <v>10</v>
      </c>
      <c r="Y55" s="723" t="s">
        <v>15</v>
      </c>
      <c r="Z55" s="724"/>
      <c r="AA55" s="724"/>
      <c r="AB55" s="724"/>
      <c r="AC55" s="138" t="s">
        <v>19</v>
      </c>
      <c r="AD55" s="139"/>
      <c r="AE55" s="725" t="s">
        <v>55</v>
      </c>
      <c r="AF55" s="726"/>
      <c r="AG55" s="726"/>
      <c r="AH55" s="140" t="s">
        <v>57</v>
      </c>
      <c r="AI55" s="136"/>
      <c r="AJ55" s="141" t="s">
        <v>51</v>
      </c>
      <c r="AK55" s="142"/>
      <c r="AL55" s="143"/>
      <c r="AM55" s="144"/>
      <c r="AN55" s="91" t="s">
        <v>13</v>
      </c>
      <c r="AO55" s="136"/>
      <c r="AP55" s="743" t="s">
        <v>68</v>
      </c>
      <c r="AQ55" s="744"/>
      <c r="AR55" s="745"/>
      <c r="AS55" s="743" t="s">
        <v>52</v>
      </c>
      <c r="AT55" s="744"/>
      <c r="AU55" s="745"/>
      <c r="AV55" s="136"/>
      <c r="AW55" s="145" t="s">
        <v>32</v>
      </c>
      <c r="AX55" s="137" t="s">
        <v>32</v>
      </c>
      <c r="AY55" s="91" t="s">
        <v>29</v>
      </c>
      <c r="AZ55" s="91" t="s">
        <v>29</v>
      </c>
      <c r="BA55" s="136"/>
      <c r="BB55" s="19" t="s">
        <v>32</v>
      </c>
      <c r="BC55" s="19" t="s">
        <v>10</v>
      </c>
      <c r="BD55" s="146" t="s">
        <v>10</v>
      </c>
    </row>
    <row r="56" spans="1:56" ht="15.75" thickBot="1">
      <c r="B56" s="60" t="s">
        <v>10</v>
      </c>
      <c r="C56" s="49" t="s">
        <v>10</v>
      </c>
      <c r="D56" s="61" t="s">
        <v>12</v>
      </c>
      <c r="E56" s="5"/>
      <c r="F56" s="65" t="s">
        <v>4</v>
      </c>
      <c r="G56" s="65" t="s">
        <v>5</v>
      </c>
      <c r="H56" s="65" t="s">
        <v>6</v>
      </c>
      <c r="I56" s="65" t="s">
        <v>7</v>
      </c>
      <c r="J56" s="65" t="s">
        <v>9</v>
      </c>
      <c r="K56" s="65" t="s">
        <v>13</v>
      </c>
      <c r="L56" s="4"/>
      <c r="M56" s="67" t="s">
        <v>12</v>
      </c>
      <c r="N56" s="68" t="s">
        <v>46</v>
      </c>
      <c r="O56" s="3"/>
      <c r="P56" s="49" t="s">
        <v>3</v>
      </c>
      <c r="Q56" s="5"/>
      <c r="R56" s="49" t="s">
        <v>23</v>
      </c>
      <c r="S56" s="53" t="s">
        <v>16</v>
      </c>
      <c r="T56" s="49" t="s">
        <v>17</v>
      </c>
      <c r="U56" s="49" t="s">
        <v>45</v>
      </c>
      <c r="V56" s="49" t="s">
        <v>63</v>
      </c>
      <c r="W56" s="72" t="s">
        <v>21</v>
      </c>
      <c r="X56" s="5" t="s">
        <v>10</v>
      </c>
      <c r="Y56" s="713" t="s">
        <v>26</v>
      </c>
      <c r="Z56" s="714"/>
      <c r="AA56" s="714"/>
      <c r="AB56" s="715"/>
      <c r="AC56" s="39" t="s">
        <v>13</v>
      </c>
      <c r="AD56" s="8"/>
      <c r="AE56" s="716" t="s">
        <v>56</v>
      </c>
      <c r="AF56" s="717"/>
      <c r="AG56" s="717"/>
      <c r="AH56" s="82" t="s">
        <v>58</v>
      </c>
      <c r="AI56" s="5"/>
      <c r="AJ56" s="48" t="s">
        <v>33</v>
      </c>
      <c r="AK56" s="85" t="s">
        <v>27</v>
      </c>
      <c r="AL56" s="48" t="s">
        <v>35</v>
      </c>
      <c r="AM56" s="48" t="s">
        <v>36</v>
      </c>
      <c r="AN56" s="49" t="s">
        <v>40</v>
      </c>
      <c r="AO56" s="20"/>
      <c r="AP56" s="51"/>
      <c r="AQ56" s="52"/>
      <c r="AR56" s="53"/>
      <c r="AS56" s="51" t="s">
        <v>50</v>
      </c>
      <c r="AT56" s="336" t="s">
        <v>518</v>
      </c>
      <c r="AU56" s="53"/>
      <c r="AV56" s="5"/>
      <c r="AW56" s="76" t="s">
        <v>19</v>
      </c>
      <c r="AX56" s="72" t="s">
        <v>19</v>
      </c>
      <c r="AY56" s="49" t="s">
        <v>37</v>
      </c>
      <c r="AZ56" s="49" t="s">
        <v>38</v>
      </c>
      <c r="BA56" s="5"/>
      <c r="BB56" s="4" t="s">
        <v>19</v>
      </c>
      <c r="BC56" s="4" t="s">
        <v>37</v>
      </c>
      <c r="BD56" s="147" t="s">
        <v>38</v>
      </c>
    </row>
    <row r="57" spans="1:56" ht="15" customHeight="1" thickBot="1">
      <c r="B57" s="62"/>
      <c r="C57" s="63"/>
      <c r="D57" s="64" t="s">
        <v>10</v>
      </c>
      <c r="E57" s="111"/>
      <c r="F57" s="148"/>
      <c r="G57" s="148"/>
      <c r="H57" s="148"/>
      <c r="I57" s="148" t="s">
        <v>8</v>
      </c>
      <c r="J57" s="148"/>
      <c r="K57" s="148"/>
      <c r="L57" s="16"/>
      <c r="M57" s="104" t="s">
        <v>20</v>
      </c>
      <c r="N57" s="148" t="s">
        <v>11</v>
      </c>
      <c r="O57" s="16"/>
      <c r="P57" s="63" t="s">
        <v>10</v>
      </c>
      <c r="Q57" s="111"/>
      <c r="R57" s="63"/>
      <c r="S57" s="149"/>
      <c r="T57" s="63"/>
      <c r="U57" s="63"/>
      <c r="V57" s="63" t="s">
        <v>18</v>
      </c>
      <c r="W57" s="150" t="s">
        <v>22</v>
      </c>
      <c r="X57" s="111"/>
      <c r="Y57" s="151" t="s">
        <v>16</v>
      </c>
      <c r="Z57" s="151" t="s">
        <v>17</v>
      </c>
      <c r="AA57" s="152" t="s">
        <v>25</v>
      </c>
      <c r="AB57" s="79" t="s">
        <v>28</v>
      </c>
      <c r="AC57" s="153"/>
      <c r="AD57" s="111"/>
      <c r="AE57" s="154" t="s">
        <v>16</v>
      </c>
      <c r="AF57" s="155" t="s">
        <v>17</v>
      </c>
      <c r="AG57" s="80" t="s">
        <v>28</v>
      </c>
      <c r="AH57" s="81" t="s">
        <v>28</v>
      </c>
      <c r="AI57" s="156"/>
      <c r="AJ57" s="63" t="s">
        <v>34</v>
      </c>
      <c r="AK57" s="157" t="s">
        <v>34</v>
      </c>
      <c r="AL57" s="63" t="s">
        <v>34</v>
      </c>
      <c r="AM57" s="63" t="s">
        <v>34</v>
      </c>
      <c r="AN57" s="63" t="s">
        <v>34</v>
      </c>
      <c r="AO57" s="111"/>
      <c r="AP57" s="158" t="s">
        <v>70</v>
      </c>
      <c r="AQ57" s="159" t="s">
        <v>69</v>
      </c>
      <c r="AR57" s="160" t="s">
        <v>71</v>
      </c>
      <c r="AS57" s="161" t="s">
        <v>48</v>
      </c>
      <c r="AT57" s="159" t="s">
        <v>47</v>
      </c>
      <c r="AU57" s="160" t="s">
        <v>49</v>
      </c>
      <c r="AV57" s="111"/>
      <c r="AW57" s="162" t="s">
        <v>29</v>
      </c>
      <c r="AX57" s="150" t="s">
        <v>29</v>
      </c>
      <c r="AY57" s="63"/>
      <c r="AZ57" s="63"/>
      <c r="BA57" s="111"/>
      <c r="BB57" s="163">
        <v>1</v>
      </c>
      <c r="BC57" s="164">
        <v>0</v>
      </c>
      <c r="BD57" s="115" t="s">
        <v>41</v>
      </c>
    </row>
    <row r="58" spans="1:56" ht="16.5" thickBot="1">
      <c r="A58" s="688"/>
      <c r="B58" s="17">
        <v>41628</v>
      </c>
      <c r="C58" s="15" t="s">
        <v>0</v>
      </c>
      <c r="D58" s="19">
        <v>10</v>
      </c>
      <c r="E58" s="6">
        <v>7</v>
      </c>
      <c r="F58" s="363">
        <v>0</v>
      </c>
      <c r="G58" s="19">
        <v>0</v>
      </c>
      <c r="H58" s="19">
        <v>0</v>
      </c>
      <c r="I58" s="19">
        <v>0</v>
      </c>
      <c r="J58" s="19">
        <v>2</v>
      </c>
      <c r="K58" s="19">
        <f>SUM(F58:J58)</f>
        <v>2</v>
      </c>
      <c r="L58" s="6"/>
      <c r="M58" s="363">
        <v>0</v>
      </c>
      <c r="N58" s="19">
        <v>0</v>
      </c>
      <c r="O58" s="6"/>
      <c r="P58" s="376">
        <f>D58-(M58+N58)</f>
        <v>10</v>
      </c>
      <c r="Q58" s="6"/>
      <c r="R58" s="375" t="s">
        <v>521</v>
      </c>
      <c r="S58" s="213">
        <v>0.122</v>
      </c>
      <c r="T58" s="213">
        <v>0.124</v>
      </c>
      <c r="U58" s="23">
        <f>S58+T58</f>
        <v>0.246</v>
      </c>
      <c r="V58" s="223">
        <v>80</v>
      </c>
      <c r="W58" s="91">
        <f>P58*V58</f>
        <v>800</v>
      </c>
      <c r="X58" s="6"/>
      <c r="Y58" s="379">
        <v>528</v>
      </c>
      <c r="Z58" s="380">
        <v>528</v>
      </c>
      <c r="AA58" s="380">
        <v>0</v>
      </c>
      <c r="AB58" s="380">
        <v>0</v>
      </c>
      <c r="AC58" s="381">
        <v>528</v>
      </c>
      <c r="AD58" s="197">
        <v>350</v>
      </c>
      <c r="AE58" s="379">
        <v>20</v>
      </c>
      <c r="AF58" s="380">
        <v>20</v>
      </c>
      <c r="AG58" s="380">
        <v>0</v>
      </c>
      <c r="AH58" s="380">
        <v>20</v>
      </c>
      <c r="AI58" s="5"/>
      <c r="AJ58" s="57">
        <f>AC58*U58</f>
        <v>129.88800000000001</v>
      </c>
      <c r="AK58" s="171">
        <v>5</v>
      </c>
      <c r="AL58" s="19">
        <v>6</v>
      </c>
      <c r="AM58" s="19">
        <v>0</v>
      </c>
      <c r="AN58" s="91">
        <f>AK58+AM58</f>
        <v>5</v>
      </c>
      <c r="AO58" s="338" t="e">
        <f>#REF!</f>
        <v>#REF!</v>
      </c>
      <c r="AP58" s="11">
        <v>0</v>
      </c>
      <c r="AQ58" s="11">
        <v>10</v>
      </c>
      <c r="AR58" s="387">
        <f>100- ((AP58+AQ58)/(AC58*2))*100</f>
        <v>99.053030303030297</v>
      </c>
      <c r="AS58" s="388">
        <v>241.57</v>
      </c>
      <c r="AT58" s="172">
        <f>AJ58+AK58+AL58+AM58</f>
        <v>140.88800000000001</v>
      </c>
      <c r="AU58" s="172">
        <f>AS58-AT58</f>
        <v>100.68199999999999</v>
      </c>
      <c r="AV58" s="5"/>
      <c r="AW58" s="57">
        <f>(AC58/W58)*100</f>
        <v>66</v>
      </c>
      <c r="AX58" s="19" t="s">
        <v>59</v>
      </c>
      <c r="AY58" s="91">
        <f>(AK58/(AJ58+AK58))*100</f>
        <v>3.7067789573572143</v>
      </c>
      <c r="AZ58" s="19">
        <f>(AN58/AJ58)*100</f>
        <v>3.849470312884947</v>
      </c>
      <c r="BA58" s="6"/>
      <c r="BB58" s="363" t="s">
        <v>76</v>
      </c>
      <c r="BC58" s="19" t="s">
        <v>76</v>
      </c>
      <c r="BD58" s="19" t="s">
        <v>76</v>
      </c>
    </row>
    <row r="59" spans="1:56" ht="15.75">
      <c r="B59" s="374" t="s">
        <v>137</v>
      </c>
      <c r="C59" s="2"/>
      <c r="D59" s="2"/>
      <c r="E59" s="6"/>
      <c r="F59" s="375"/>
      <c r="G59" s="2"/>
      <c r="H59" s="2"/>
      <c r="I59" s="2"/>
      <c r="J59" s="2"/>
      <c r="K59" s="2"/>
      <c r="L59" s="6"/>
      <c r="M59" s="375"/>
      <c r="N59" s="2"/>
      <c r="O59" s="6"/>
      <c r="P59" s="520">
        <f>D58-M58-N58-K58</f>
        <v>8</v>
      </c>
      <c r="Q59" s="6"/>
      <c r="R59" s="375"/>
      <c r="S59" s="213"/>
      <c r="T59" s="213"/>
      <c r="U59" s="23"/>
      <c r="V59" s="223"/>
      <c r="W59" s="517">
        <f>(P58-K58)*V58</f>
        <v>640</v>
      </c>
      <c r="X59" s="289"/>
      <c r="Y59" s="382"/>
      <c r="Z59" s="383"/>
      <c r="AA59" s="383"/>
      <c r="AB59" s="383"/>
      <c r="AC59" s="384"/>
      <c r="AD59" s="122"/>
      <c r="AE59" s="382"/>
      <c r="AF59" s="383"/>
      <c r="AG59" s="383"/>
      <c r="AH59" s="383"/>
      <c r="AI59" s="20"/>
      <c r="AJ59" s="436"/>
      <c r="AK59" s="386"/>
      <c r="AL59" s="378"/>
      <c r="AM59" s="378"/>
      <c r="AN59" s="378"/>
      <c r="AO59" s="289"/>
      <c r="AP59" s="347"/>
      <c r="AQ59" s="347"/>
      <c r="AR59" s="373"/>
      <c r="AS59" s="389"/>
      <c r="AT59" s="386"/>
      <c r="AU59" s="386"/>
      <c r="AV59" s="20"/>
      <c r="AW59" s="518">
        <f>((AC58+AC59)/W59)*100</f>
        <v>82.5</v>
      </c>
      <c r="AX59" s="378"/>
      <c r="AY59" s="378"/>
      <c r="AZ59" s="378"/>
      <c r="BA59" s="289"/>
      <c r="BB59" s="375"/>
      <c r="BC59" s="2"/>
      <c r="BD59" s="2"/>
    </row>
    <row r="60" spans="1:56" ht="15.75" thickBot="1"/>
    <row r="61" spans="1:56" ht="16.5" thickBot="1">
      <c r="A61" s="688"/>
      <c r="B61" s="17">
        <v>41629</v>
      </c>
      <c r="C61" s="15" t="s">
        <v>0</v>
      </c>
      <c r="D61" s="19">
        <v>6</v>
      </c>
      <c r="E61" s="6">
        <v>7</v>
      </c>
      <c r="F61" s="363">
        <v>0</v>
      </c>
      <c r="G61" s="19">
        <v>0</v>
      </c>
      <c r="H61" s="19">
        <v>0</v>
      </c>
      <c r="I61" s="19">
        <v>0</v>
      </c>
      <c r="J61" s="19">
        <v>1</v>
      </c>
      <c r="K61" s="19">
        <f>SUM(F61:J61)</f>
        <v>1</v>
      </c>
      <c r="L61" s="6"/>
      <c r="M61" s="363">
        <v>0</v>
      </c>
      <c r="N61" s="19">
        <v>0</v>
      </c>
      <c r="O61" s="6"/>
      <c r="P61" s="376">
        <f>D61-(M61+N61)</f>
        <v>6</v>
      </c>
      <c r="Q61" s="6"/>
      <c r="R61" s="375" t="s">
        <v>521</v>
      </c>
      <c r="S61" s="213">
        <v>0.122</v>
      </c>
      <c r="T61" s="213">
        <v>0.124</v>
      </c>
      <c r="U61" s="23">
        <f>S61+T61</f>
        <v>0.246</v>
      </c>
      <c r="V61" s="223">
        <v>80</v>
      </c>
      <c r="W61" s="91">
        <f>P61*V61</f>
        <v>480</v>
      </c>
      <c r="X61" s="6"/>
      <c r="Y61" s="379">
        <v>374</v>
      </c>
      <c r="Z61" s="380">
        <v>374</v>
      </c>
      <c r="AA61" s="380">
        <v>0</v>
      </c>
      <c r="AB61" s="380">
        <v>0</v>
      </c>
      <c r="AC61" s="381">
        <v>374</v>
      </c>
      <c r="AD61" s="197">
        <v>350</v>
      </c>
      <c r="AE61" s="379">
        <v>20</v>
      </c>
      <c r="AF61" s="380">
        <v>20</v>
      </c>
      <c r="AG61" s="380">
        <v>0</v>
      </c>
      <c r="AH61" s="380">
        <v>20</v>
      </c>
      <c r="AI61" s="5"/>
      <c r="AJ61" s="57">
        <f>AC61*U61</f>
        <v>92.004000000000005</v>
      </c>
      <c r="AK61" s="171">
        <v>5</v>
      </c>
      <c r="AL61" s="19">
        <v>7</v>
      </c>
      <c r="AM61" s="19">
        <v>0</v>
      </c>
      <c r="AN61" s="91">
        <f>AK61+AM61</f>
        <v>5</v>
      </c>
      <c r="AO61" s="338" t="e">
        <f>#REF!</f>
        <v>#REF!</v>
      </c>
      <c r="AP61" s="11">
        <v>0</v>
      </c>
      <c r="AQ61" s="11">
        <v>10</v>
      </c>
      <c r="AR61" s="387">
        <f>100- ((AP61+AQ61)/(AC61*2))*100</f>
        <v>98.663101604278069</v>
      </c>
      <c r="AS61" s="388">
        <f>AU58</f>
        <v>100.68199999999999</v>
      </c>
      <c r="AT61" s="172">
        <f>AJ61+AK61+AL61+AM61</f>
        <v>104.004</v>
      </c>
      <c r="AU61" s="172">
        <f>AS61-AT61</f>
        <v>-3.3220000000000169</v>
      </c>
      <c r="AV61" s="5"/>
      <c r="AW61" s="57">
        <f>(AC61/W61)*100</f>
        <v>77.916666666666671</v>
      </c>
      <c r="AX61" s="19" t="s">
        <v>59</v>
      </c>
      <c r="AY61" s="91">
        <f>(AK61/(AJ61+AK61))*100</f>
        <v>5.1544266215826147</v>
      </c>
      <c r="AZ61" s="19">
        <f>(AN61/AJ61)*100</f>
        <v>5.4345463240728664</v>
      </c>
      <c r="BA61" s="6"/>
      <c r="BB61" s="363" t="s">
        <v>76</v>
      </c>
      <c r="BC61" s="19" t="s">
        <v>76</v>
      </c>
      <c r="BD61" s="19" t="s">
        <v>76</v>
      </c>
    </row>
    <row r="62" spans="1:56" ht="15.75">
      <c r="B62" s="374" t="s">
        <v>137</v>
      </c>
      <c r="C62" s="2"/>
      <c r="D62" s="2"/>
      <c r="E62" s="6"/>
      <c r="F62" s="375"/>
      <c r="G62" s="2"/>
      <c r="H62" s="2"/>
      <c r="I62" s="2"/>
      <c r="J62" s="2"/>
      <c r="K62" s="2"/>
      <c r="L62" s="6"/>
      <c r="M62" s="375"/>
      <c r="N62" s="2"/>
      <c r="O62" s="6"/>
      <c r="P62" s="520">
        <f>D61-M61-N61-K61</f>
        <v>5</v>
      </c>
      <c r="Q62" s="6"/>
      <c r="R62" s="375"/>
      <c r="S62" s="213"/>
      <c r="T62" s="213"/>
      <c r="U62" s="23"/>
      <c r="V62" s="223"/>
      <c r="W62" s="517">
        <f>(P61-K61)*V61</f>
        <v>400</v>
      </c>
      <c r="X62" s="289"/>
      <c r="Y62" s="382"/>
      <c r="Z62" s="383"/>
      <c r="AA62" s="383"/>
      <c r="AB62" s="383"/>
      <c r="AC62" s="384"/>
      <c r="AD62" s="122"/>
      <c r="AE62" s="382"/>
      <c r="AF62" s="383"/>
      <c r="AG62" s="383"/>
      <c r="AH62" s="383"/>
      <c r="AI62" s="20"/>
      <c r="AJ62" s="436"/>
      <c r="AK62" s="386"/>
      <c r="AL62" s="378"/>
      <c r="AM62" s="378"/>
      <c r="AN62" s="378"/>
      <c r="AO62" s="289"/>
      <c r="AP62" s="347"/>
      <c r="AQ62" s="347"/>
      <c r="AR62" s="373"/>
      <c r="AS62" s="389"/>
      <c r="AT62" s="386"/>
      <c r="AU62" s="386"/>
      <c r="AV62" s="20"/>
      <c r="AW62" s="518">
        <f>((AC61+AC62)/W62)*100</f>
        <v>93.5</v>
      </c>
      <c r="AX62" s="378"/>
      <c r="AY62" s="378"/>
      <c r="AZ62" s="378"/>
      <c r="BA62" s="289"/>
      <c r="BB62" s="375"/>
      <c r="BC62" s="2"/>
      <c r="BD62" s="2"/>
    </row>
    <row r="63" spans="1:56" ht="15.75" thickBot="1"/>
    <row r="64" spans="1:56" ht="16.5" thickBot="1">
      <c r="A64" s="688"/>
      <c r="B64" s="17">
        <v>41631</v>
      </c>
      <c r="C64" s="15" t="s">
        <v>0</v>
      </c>
      <c r="D64" s="19">
        <v>2</v>
      </c>
      <c r="E64" s="6">
        <v>7</v>
      </c>
      <c r="F64" s="363">
        <v>0</v>
      </c>
      <c r="G64" s="19">
        <v>0</v>
      </c>
      <c r="H64" s="19">
        <v>0</v>
      </c>
      <c r="I64" s="19">
        <v>0</v>
      </c>
      <c r="J64" s="19">
        <v>0</v>
      </c>
      <c r="K64" s="19">
        <f>SUM(F64:J64)</f>
        <v>0</v>
      </c>
      <c r="L64" s="6"/>
      <c r="M64" s="363">
        <v>0</v>
      </c>
      <c r="N64" s="19">
        <v>0</v>
      </c>
      <c r="O64" s="6"/>
      <c r="P64" s="376">
        <f>D64-(M64+N64)</f>
        <v>2</v>
      </c>
      <c r="Q64" s="6"/>
      <c r="R64" s="375" t="s">
        <v>521</v>
      </c>
      <c r="S64" s="213">
        <v>0.122</v>
      </c>
      <c r="T64" s="213">
        <v>0.124</v>
      </c>
      <c r="U64" s="23">
        <f>S64+T64</f>
        <v>0.246</v>
      </c>
      <c r="V64" s="223">
        <v>80</v>
      </c>
      <c r="W64" s="91">
        <f>P64*V64</f>
        <v>160</v>
      </c>
      <c r="X64" s="6"/>
      <c r="Y64" s="379">
        <v>132</v>
      </c>
      <c r="Z64" s="380">
        <v>132</v>
      </c>
      <c r="AA64" s="380">
        <v>0</v>
      </c>
      <c r="AB64" s="380">
        <v>0</v>
      </c>
      <c r="AC64" s="381">
        <v>132</v>
      </c>
      <c r="AD64" s="197">
        <v>350</v>
      </c>
      <c r="AE64" s="379">
        <v>16</v>
      </c>
      <c r="AF64" s="380">
        <v>16</v>
      </c>
      <c r="AG64" s="380">
        <v>0</v>
      </c>
      <c r="AH64" s="380">
        <v>16</v>
      </c>
      <c r="AI64" s="5"/>
      <c r="AJ64" s="57">
        <f>AC64*U64</f>
        <v>32.472000000000001</v>
      </c>
      <c r="AK64" s="171">
        <v>3.31</v>
      </c>
      <c r="AL64" s="19">
        <v>2.97</v>
      </c>
      <c r="AM64" s="19">
        <v>1</v>
      </c>
      <c r="AN64" s="91">
        <f>AK64+AM64</f>
        <v>4.3100000000000005</v>
      </c>
      <c r="AO64" s="338" t="e">
        <f>#REF!</f>
        <v>#REF!</v>
      </c>
      <c r="AP64" s="11">
        <v>0</v>
      </c>
      <c r="AQ64" s="11">
        <v>10</v>
      </c>
      <c r="AR64" s="387">
        <f>100- ((AP64+AQ64)/(AC64*2))*100</f>
        <v>96.212121212121218</v>
      </c>
      <c r="AS64" s="388">
        <f>AU61</f>
        <v>-3.3220000000000169</v>
      </c>
      <c r="AT64" s="172">
        <f>AJ64+AK64+AL64+AM64</f>
        <v>39.752000000000002</v>
      </c>
      <c r="AU64" s="172">
        <f>AS64-AT64</f>
        <v>-43.074000000000019</v>
      </c>
      <c r="AV64" s="5"/>
      <c r="AW64" s="57">
        <f>(AC64/W64)*100</f>
        <v>82.5</v>
      </c>
      <c r="AX64" s="19" t="s">
        <v>59</v>
      </c>
      <c r="AY64" s="91">
        <f>(AK64/(AJ64+AK64))*100</f>
        <v>9.2504611257056606</v>
      </c>
      <c r="AZ64" s="19">
        <f>(AN64/AJ64)*100</f>
        <v>13.272973638827299</v>
      </c>
      <c r="BA64" s="6"/>
      <c r="BB64" s="363" t="s">
        <v>76</v>
      </c>
      <c r="BC64" s="19" t="s">
        <v>76</v>
      </c>
      <c r="BD64" s="19" t="s">
        <v>76</v>
      </c>
    </row>
    <row r="65" spans="2:56" ht="15.75">
      <c r="B65" s="374" t="s">
        <v>137</v>
      </c>
      <c r="C65" s="2"/>
      <c r="D65" s="2"/>
      <c r="E65" s="6"/>
      <c r="F65" s="375"/>
      <c r="G65" s="2"/>
      <c r="H65" s="2"/>
      <c r="I65" s="2"/>
      <c r="J65" s="2"/>
      <c r="K65" s="2"/>
      <c r="L65" s="6"/>
      <c r="M65" s="375"/>
      <c r="N65" s="2"/>
      <c r="O65" s="6"/>
      <c r="P65" s="520">
        <f>D64-M64-N64-K64</f>
        <v>2</v>
      </c>
      <c r="Q65" s="6"/>
      <c r="R65" s="375"/>
      <c r="S65" s="213"/>
      <c r="T65" s="213"/>
      <c r="U65" s="23"/>
      <c r="V65" s="223"/>
      <c r="W65" s="517">
        <f>(P64-K64)*V64</f>
        <v>160</v>
      </c>
      <c r="X65" s="289"/>
      <c r="Y65" s="382"/>
      <c r="Z65" s="383"/>
      <c r="AA65" s="383"/>
      <c r="AB65" s="383"/>
      <c r="AC65" s="384"/>
      <c r="AD65" s="122"/>
      <c r="AE65" s="382"/>
      <c r="AF65" s="383"/>
      <c r="AG65" s="383"/>
      <c r="AH65" s="383"/>
      <c r="AI65" s="20"/>
      <c r="AJ65" s="436"/>
      <c r="AK65" s="386"/>
      <c r="AL65" s="378"/>
      <c r="AM65" s="378"/>
      <c r="AN65" s="378"/>
      <c r="AO65" s="289"/>
      <c r="AP65" s="347"/>
      <c r="AQ65" s="347"/>
      <c r="AR65" s="373"/>
      <c r="AS65" s="389"/>
      <c r="AT65" s="386"/>
      <c r="AU65" s="386"/>
      <c r="AV65" s="20"/>
      <c r="AW65" s="518">
        <f>((AC64+AC65)/W65)*100</f>
        <v>82.5</v>
      </c>
      <c r="AX65" s="378"/>
      <c r="AY65" s="378"/>
      <c r="AZ65" s="378"/>
      <c r="BA65" s="289"/>
      <c r="BB65" s="375"/>
      <c r="BC65" s="2"/>
      <c r="BD65" s="2"/>
    </row>
    <row r="66" spans="2:56" ht="15.75">
      <c r="B66" s="116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85"/>
      <c r="Q66" s="5"/>
      <c r="R66" s="5"/>
      <c r="S66" s="302"/>
      <c r="T66" s="302"/>
      <c r="U66" s="302"/>
      <c r="V66" s="20"/>
      <c r="W66" s="686"/>
      <c r="X66" s="20"/>
      <c r="Y66" s="122"/>
      <c r="Z66" s="122"/>
      <c r="AA66" s="122"/>
      <c r="AB66" s="122"/>
      <c r="AC66" s="211"/>
      <c r="AD66" s="122"/>
      <c r="AE66" s="122"/>
      <c r="AF66" s="122"/>
      <c r="AG66" s="122"/>
      <c r="AH66" s="122"/>
      <c r="AI66" s="20"/>
      <c r="AJ66" s="269"/>
      <c r="AK66" s="123"/>
      <c r="AL66" s="20"/>
      <c r="AM66" s="20"/>
      <c r="AN66" s="20"/>
      <c r="AO66" s="20"/>
      <c r="AP66" s="20"/>
      <c r="AQ66" s="20"/>
      <c r="AR66" s="20"/>
      <c r="AS66" s="123"/>
      <c r="AT66" s="123"/>
      <c r="AU66" s="123"/>
      <c r="AV66" s="20"/>
      <c r="AW66" s="686"/>
      <c r="AX66" s="20"/>
      <c r="AY66" s="20"/>
      <c r="AZ66" s="20"/>
      <c r="BA66" s="20"/>
      <c r="BB66" s="5"/>
      <c r="BC66" s="5"/>
      <c r="BD66" s="5"/>
    </row>
    <row r="67" spans="2:56" ht="18" customHeight="1" thickBot="1">
      <c r="B67" s="681" t="s">
        <v>106</v>
      </c>
    </row>
    <row r="68" spans="2:56">
      <c r="B68" s="588" t="s">
        <v>42</v>
      </c>
      <c r="C68" s="589" t="s">
        <v>2</v>
      </c>
      <c r="D68" s="590" t="s">
        <v>2</v>
      </c>
      <c r="E68" s="591"/>
      <c r="F68" s="831" t="s">
        <v>14</v>
      </c>
      <c r="G68" s="832"/>
      <c r="H68" s="832"/>
      <c r="I68" s="832"/>
      <c r="J68" s="832"/>
      <c r="K68" s="833"/>
      <c r="L68" s="536"/>
      <c r="M68" s="834" t="s">
        <v>43</v>
      </c>
      <c r="N68" s="835"/>
      <c r="O68" s="536"/>
      <c r="P68" s="536" t="s">
        <v>12</v>
      </c>
      <c r="Q68" s="591"/>
      <c r="R68" s="536" t="s">
        <v>24</v>
      </c>
      <c r="S68" s="831" t="s">
        <v>44</v>
      </c>
      <c r="T68" s="832"/>
      <c r="U68" s="833"/>
      <c r="V68" s="536" t="s">
        <v>39</v>
      </c>
      <c r="W68" s="536" t="s">
        <v>19</v>
      </c>
      <c r="X68" s="591" t="s">
        <v>10</v>
      </c>
      <c r="Y68" s="836" t="s">
        <v>15</v>
      </c>
      <c r="Z68" s="837"/>
      <c r="AA68" s="837"/>
      <c r="AB68" s="837"/>
      <c r="AC68" s="592" t="s">
        <v>19</v>
      </c>
      <c r="AD68" s="701"/>
      <c r="AE68" s="836" t="s">
        <v>55</v>
      </c>
      <c r="AF68" s="837"/>
      <c r="AG68" s="837"/>
      <c r="AH68" s="594" t="s">
        <v>57</v>
      </c>
      <c r="AI68" s="591"/>
      <c r="AJ68" s="595" t="s">
        <v>51</v>
      </c>
      <c r="AK68" s="596"/>
      <c r="AL68" s="591"/>
      <c r="AM68" s="597"/>
      <c r="AN68" s="536" t="s">
        <v>13</v>
      </c>
      <c r="AO68" s="591"/>
      <c r="AP68" s="838" t="s">
        <v>68</v>
      </c>
      <c r="AQ68" s="839"/>
      <c r="AR68" s="840"/>
      <c r="AS68" s="838" t="s">
        <v>52</v>
      </c>
      <c r="AT68" s="839"/>
      <c r="AU68" s="840"/>
      <c r="AV68" s="591"/>
      <c r="AW68" s="536" t="s">
        <v>32</v>
      </c>
      <c r="AX68" s="536" t="s">
        <v>32</v>
      </c>
      <c r="AY68" s="536" t="s">
        <v>29</v>
      </c>
      <c r="AZ68" s="536" t="s">
        <v>29</v>
      </c>
      <c r="BA68" s="591"/>
      <c r="BB68" s="536" t="s">
        <v>32</v>
      </c>
      <c r="BC68" s="536" t="s">
        <v>10</v>
      </c>
      <c r="BD68" s="598" t="s">
        <v>10</v>
      </c>
    </row>
    <row r="69" spans="2:56" ht="15.75" thickBot="1">
      <c r="B69" s="599" t="s">
        <v>10</v>
      </c>
      <c r="C69" s="554" t="s">
        <v>10</v>
      </c>
      <c r="D69" s="600" t="s">
        <v>12</v>
      </c>
      <c r="E69" s="601"/>
      <c r="F69" s="602" t="s">
        <v>4</v>
      </c>
      <c r="G69" s="602" t="s">
        <v>5</v>
      </c>
      <c r="H69" s="602" t="s">
        <v>6</v>
      </c>
      <c r="I69" s="602" t="s">
        <v>7</v>
      </c>
      <c r="J69" s="602" t="s">
        <v>9</v>
      </c>
      <c r="K69" s="602" t="s">
        <v>13</v>
      </c>
      <c r="L69" s="554"/>
      <c r="M69" s="603" t="s">
        <v>12</v>
      </c>
      <c r="N69" s="604" t="s">
        <v>46</v>
      </c>
      <c r="O69" s="554"/>
      <c r="P69" s="554" t="s">
        <v>3</v>
      </c>
      <c r="Q69" s="601"/>
      <c r="R69" s="554" t="s">
        <v>23</v>
      </c>
      <c r="S69" s="605" t="s">
        <v>16</v>
      </c>
      <c r="T69" s="554" t="s">
        <v>17</v>
      </c>
      <c r="U69" s="554" t="s">
        <v>45</v>
      </c>
      <c r="V69" s="554" t="s">
        <v>63</v>
      </c>
      <c r="W69" s="554" t="s">
        <v>21</v>
      </c>
      <c r="X69" s="601" t="s">
        <v>10</v>
      </c>
      <c r="Y69" s="827" t="s">
        <v>26</v>
      </c>
      <c r="Z69" s="828"/>
      <c r="AA69" s="828"/>
      <c r="AB69" s="829"/>
      <c r="AC69" s="603" t="s">
        <v>13</v>
      </c>
      <c r="AD69" s="700"/>
      <c r="AE69" s="830" t="s">
        <v>56</v>
      </c>
      <c r="AF69" s="829"/>
      <c r="AG69" s="829"/>
      <c r="AH69" s="549" t="s">
        <v>58</v>
      </c>
      <c r="AI69" s="601"/>
      <c r="AJ69" s="607" t="s">
        <v>33</v>
      </c>
      <c r="AK69" s="608" t="s">
        <v>27</v>
      </c>
      <c r="AL69" s="607" t="s">
        <v>35</v>
      </c>
      <c r="AM69" s="607" t="s">
        <v>36</v>
      </c>
      <c r="AN69" s="554" t="s">
        <v>40</v>
      </c>
      <c r="AO69" s="601"/>
      <c r="AP69" s="609"/>
      <c r="AQ69" s="601"/>
      <c r="AR69" s="605"/>
      <c r="AS69" s="609" t="s">
        <v>50</v>
      </c>
      <c r="AT69" s="601" t="s">
        <v>518</v>
      </c>
      <c r="AU69" s="605"/>
      <c r="AV69" s="601"/>
      <c r="AW69" s="554" t="s">
        <v>19</v>
      </c>
      <c r="AX69" s="554" t="s">
        <v>19</v>
      </c>
      <c r="AY69" s="554" t="s">
        <v>37</v>
      </c>
      <c r="AZ69" s="554" t="s">
        <v>38</v>
      </c>
      <c r="BA69" s="601"/>
      <c r="BB69" s="554" t="s">
        <v>19</v>
      </c>
      <c r="BC69" s="554" t="s">
        <v>37</v>
      </c>
      <c r="BD69" s="600" t="s">
        <v>38</v>
      </c>
    </row>
    <row r="70" spans="2:56" ht="15" customHeight="1" thickBot="1">
      <c r="B70" s="610"/>
      <c r="C70" s="577"/>
      <c r="D70" s="611" t="s">
        <v>10</v>
      </c>
      <c r="E70" s="612"/>
      <c r="F70" s="613"/>
      <c r="G70" s="613"/>
      <c r="H70" s="613"/>
      <c r="I70" s="613" t="s">
        <v>8</v>
      </c>
      <c r="J70" s="613"/>
      <c r="K70" s="613"/>
      <c r="L70" s="577"/>
      <c r="M70" s="614" t="s">
        <v>20</v>
      </c>
      <c r="N70" s="613" t="s">
        <v>11</v>
      </c>
      <c r="O70" s="577"/>
      <c r="P70" s="577" t="s">
        <v>10</v>
      </c>
      <c r="Q70" s="612"/>
      <c r="R70" s="577"/>
      <c r="S70" s="615"/>
      <c r="T70" s="577"/>
      <c r="U70" s="577"/>
      <c r="V70" s="577" t="s">
        <v>18</v>
      </c>
      <c r="W70" s="577" t="s">
        <v>22</v>
      </c>
      <c r="X70" s="612"/>
      <c r="Y70" s="616" t="s">
        <v>16</v>
      </c>
      <c r="Z70" s="616" t="s">
        <v>17</v>
      </c>
      <c r="AA70" s="566" t="s">
        <v>25</v>
      </c>
      <c r="AB70" s="617" t="s">
        <v>28</v>
      </c>
      <c r="AC70" s="615"/>
      <c r="AD70" s="612"/>
      <c r="AE70" s="618" t="s">
        <v>16</v>
      </c>
      <c r="AF70" s="619" t="s">
        <v>17</v>
      </c>
      <c r="AG70" s="620" t="s">
        <v>28</v>
      </c>
      <c r="AH70" s="621" t="s">
        <v>28</v>
      </c>
      <c r="AI70" s="612"/>
      <c r="AJ70" s="577" t="s">
        <v>34</v>
      </c>
      <c r="AK70" s="622" t="s">
        <v>34</v>
      </c>
      <c r="AL70" s="577" t="s">
        <v>34</v>
      </c>
      <c r="AM70" s="577" t="s">
        <v>34</v>
      </c>
      <c r="AN70" s="577" t="s">
        <v>34</v>
      </c>
      <c r="AO70" s="612"/>
      <c r="AP70" s="623" t="s">
        <v>70</v>
      </c>
      <c r="AQ70" s="624" t="s">
        <v>69</v>
      </c>
      <c r="AR70" s="616" t="s">
        <v>71</v>
      </c>
      <c r="AS70" s="625" t="s">
        <v>48</v>
      </c>
      <c r="AT70" s="624" t="s">
        <v>47</v>
      </c>
      <c r="AU70" s="616" t="s">
        <v>49</v>
      </c>
      <c r="AV70" s="612"/>
      <c r="AW70" s="577" t="s">
        <v>29</v>
      </c>
      <c r="AX70" s="577" t="s">
        <v>29</v>
      </c>
      <c r="AY70" s="577"/>
      <c r="AZ70" s="577"/>
      <c r="BA70" s="612"/>
      <c r="BB70" s="626">
        <v>1</v>
      </c>
      <c r="BC70" s="627">
        <v>0</v>
      </c>
      <c r="BD70" s="611" t="s">
        <v>41</v>
      </c>
    </row>
    <row r="72" spans="2:56">
      <c r="F72">
        <f t="shared" ref="F72:K72" si="0">F13+F19+F25+F22+F31+F34+F37+F40+F43+F46+F49+F52+F58+F61+F64</f>
        <v>7</v>
      </c>
      <c r="G72">
        <f t="shared" si="0"/>
        <v>4.5</v>
      </c>
      <c r="H72">
        <f t="shared" si="0"/>
        <v>0.5</v>
      </c>
      <c r="I72">
        <f t="shared" si="0"/>
        <v>0</v>
      </c>
      <c r="J72">
        <f t="shared" si="0"/>
        <v>5.75</v>
      </c>
      <c r="K72">
        <f t="shared" si="0"/>
        <v>17.75</v>
      </c>
      <c r="M72">
        <f>M13+M19+M25+M22+M31+M34+M37+M40+M43+M46+M49+M52+M58+M61+M64</f>
        <v>0</v>
      </c>
      <c r="N72">
        <f>N13+N19+N25+N22+N31+N34+N37+N40+N43+N46+N49+N52+N58+N61+N64</f>
        <v>4</v>
      </c>
      <c r="P72">
        <f>P14+P20+Q23+P23+P26+P32+P35+P38+P41+P44+P47+P50+P53+P59+P62+P65</f>
        <v>87.25</v>
      </c>
      <c r="AE72" t="s">
        <v>124</v>
      </c>
      <c r="AJ72">
        <f>AJ19+AJ22+AJ25+AJ31+AJ34+AJ37+AJ40+AJ43+AJ46+AJ49+AJ52+AJ58+AJ61+AJ64</f>
        <v>1371.3719999999996</v>
      </c>
      <c r="AK72">
        <f>AK19+AK22+AK25+AK31+AK34+AK37+AK40+AK43+AK46+AK49+AK52+AK58+AK61+AK64</f>
        <v>98.67</v>
      </c>
      <c r="AL72">
        <f>AL19+AL22+AL25+AL31+AL34+AL37+AL40+AL43+AL46+AL49+AL52+AL58+AL61+AL64</f>
        <v>60.292000000000002</v>
      </c>
      <c r="AM72">
        <f>AM19+AM22+AM25+AM31+AM34+AM37+AM40+AM43+AM46+AM49+AM52+AM58+AM61+AM64</f>
        <v>5.5</v>
      </c>
      <c r="AN72">
        <f>AN19+AN22+AN25+AN31+AN34+AN37+AN40+AN43+AN46+AN49+AN52+AN58+AN61+AN64</f>
        <v>104.17</v>
      </c>
    </row>
    <row r="74" spans="2:56">
      <c r="AE74" t="s">
        <v>78</v>
      </c>
      <c r="AJ74">
        <f>AJ13</f>
        <v>213.12</v>
      </c>
      <c r="AK74">
        <f>AK13</f>
        <v>9</v>
      </c>
      <c r="AL74">
        <f>AL13</f>
        <v>10</v>
      </c>
      <c r="AM74">
        <f>AM13</f>
        <v>0</v>
      </c>
      <c r="AN74">
        <f>AN13</f>
        <v>9</v>
      </c>
    </row>
    <row r="75" spans="2:56" ht="15.75" thickBot="1"/>
    <row r="76" spans="2:56" ht="16.5" thickBot="1">
      <c r="B76" s="17">
        <v>41697</v>
      </c>
      <c r="C76" s="15" t="s">
        <v>0</v>
      </c>
      <c r="D76" s="19">
        <v>1</v>
      </c>
      <c r="E76" s="6">
        <v>7</v>
      </c>
      <c r="F76" s="363">
        <v>0</v>
      </c>
      <c r="G76" s="19">
        <v>0</v>
      </c>
      <c r="H76" s="19">
        <v>0</v>
      </c>
      <c r="I76" s="19">
        <v>0</v>
      </c>
      <c r="J76" s="19">
        <v>0</v>
      </c>
      <c r="K76" s="19">
        <v>1</v>
      </c>
      <c r="L76" s="6"/>
      <c r="M76" s="363">
        <v>0</v>
      </c>
      <c r="N76" s="19">
        <v>0</v>
      </c>
      <c r="O76" s="6">
        <v>3</v>
      </c>
      <c r="P76" s="376">
        <v>3</v>
      </c>
      <c r="Q76" s="6"/>
      <c r="R76" s="375" t="s">
        <v>521</v>
      </c>
      <c r="S76" s="213">
        <v>0.122</v>
      </c>
      <c r="T76" s="213">
        <v>0.124</v>
      </c>
      <c r="U76" s="23">
        <f>S76+T76</f>
        <v>0.246</v>
      </c>
      <c r="V76" s="223">
        <v>80</v>
      </c>
      <c r="W76" s="91">
        <v>180</v>
      </c>
      <c r="X76" s="6"/>
      <c r="Y76" s="379">
        <v>132</v>
      </c>
      <c r="Z76" s="380">
        <v>132</v>
      </c>
      <c r="AA76" s="380">
        <v>0</v>
      </c>
      <c r="AB76" s="380">
        <v>0</v>
      </c>
      <c r="AC76" s="381">
        <v>132</v>
      </c>
      <c r="AD76" s="197">
        <v>350</v>
      </c>
      <c r="AE76" s="379">
        <v>13</v>
      </c>
      <c r="AF76" s="380">
        <v>13</v>
      </c>
      <c r="AG76" s="380">
        <v>0</v>
      </c>
      <c r="AH76" s="380">
        <v>26</v>
      </c>
      <c r="AI76" s="5"/>
      <c r="AJ76" s="57">
        <f>AC76*U76</f>
        <v>32.472000000000001</v>
      </c>
      <c r="AK76" s="171">
        <v>3.31</v>
      </c>
      <c r="AL76" s="19">
        <v>2.97</v>
      </c>
      <c r="AM76" s="19">
        <v>1</v>
      </c>
      <c r="AN76" s="91">
        <v>11.412000000000001</v>
      </c>
      <c r="AO76" s="338" t="e">
        <f>#REF!</f>
        <v>#REF!</v>
      </c>
      <c r="AP76" s="11">
        <v>0</v>
      </c>
      <c r="AQ76" s="11">
        <v>10</v>
      </c>
      <c r="AR76" s="387">
        <f>100- ((AP76+AQ76)/(AC76*2))*100</f>
        <v>96.212121212121218</v>
      </c>
      <c r="AS76" s="388">
        <f>AU73</f>
        <v>0</v>
      </c>
      <c r="AT76" s="172">
        <f>AJ76+AK76+AL76+AM76</f>
        <v>39.752000000000002</v>
      </c>
      <c r="AU76" s="172">
        <f>AS76-AT76</f>
        <v>-39.752000000000002</v>
      </c>
      <c r="AV76" s="5"/>
      <c r="AW76" s="57">
        <f>(AC76/W76)*100</f>
        <v>73.333333333333329</v>
      </c>
      <c r="AX76" s="19" t="s">
        <v>59</v>
      </c>
      <c r="AY76" s="91">
        <f>(AK76/(AJ76+AK76))*100</f>
        <v>9.2504611257056606</v>
      </c>
      <c r="AZ76" s="19">
        <f>(AN76/AJ76)*100</f>
        <v>35.144124168514409</v>
      </c>
      <c r="BA76" s="6"/>
      <c r="BB76" s="363" t="s">
        <v>76</v>
      </c>
      <c r="BC76" s="19" t="s">
        <v>76</v>
      </c>
      <c r="BD76" s="19" t="s">
        <v>75</v>
      </c>
    </row>
    <row r="77" spans="2:56" ht="15.75">
      <c r="B77" s="374" t="s">
        <v>522</v>
      </c>
      <c r="C77" s="2"/>
      <c r="D77" s="2"/>
      <c r="E77" s="6"/>
      <c r="F77" s="375"/>
      <c r="G77" s="2"/>
      <c r="H77" s="2"/>
      <c r="I77" s="2"/>
      <c r="J77" s="2"/>
      <c r="K77" s="2"/>
      <c r="L77" s="6"/>
      <c r="M77" s="375"/>
      <c r="N77" s="2"/>
      <c r="O77" s="6"/>
      <c r="P77" s="520">
        <v>3</v>
      </c>
      <c r="Q77" s="6"/>
      <c r="R77" s="375"/>
      <c r="S77" s="213"/>
      <c r="T77" s="213"/>
      <c r="U77" s="23"/>
      <c r="V77" s="223"/>
      <c r="W77" s="517">
        <v>180</v>
      </c>
      <c r="X77" s="289">
        <v>180</v>
      </c>
      <c r="Y77" s="382"/>
      <c r="Z77" s="383"/>
      <c r="AA77" s="383"/>
      <c r="AB77" s="383"/>
      <c r="AC77" s="384"/>
      <c r="AD77" s="122"/>
      <c r="AE77" s="382"/>
      <c r="AF77" s="383"/>
      <c r="AG77" s="383"/>
      <c r="AH77" s="383"/>
      <c r="AI77" s="20"/>
      <c r="AJ77" s="436"/>
      <c r="AK77" s="386"/>
      <c r="AL77" s="378"/>
      <c r="AM77" s="378"/>
      <c r="AN77" s="378"/>
      <c r="AO77" s="289"/>
      <c r="AP77" s="347"/>
      <c r="AQ77" s="347"/>
      <c r="AR77" s="373"/>
      <c r="AS77" s="389"/>
      <c r="AT77" s="386"/>
      <c r="AU77" s="386"/>
      <c r="AV77" s="20"/>
      <c r="AW77" s="518">
        <f>((AC76+AC77)/W77)*100</f>
        <v>73.333333333333329</v>
      </c>
      <c r="AX77" s="378"/>
      <c r="AY77" s="378"/>
      <c r="AZ77" s="378"/>
      <c r="BA77" s="289"/>
      <c r="BB77" s="375"/>
      <c r="BC77" s="2"/>
      <c r="BD77" s="2"/>
    </row>
  </sheetData>
  <mergeCells count="49">
    <mergeCell ref="Y69:AB69"/>
    <mergeCell ref="AE69:AG69"/>
    <mergeCell ref="AS55:AU55"/>
    <mergeCell ref="Y56:AB56"/>
    <mergeCell ref="AE56:AG56"/>
    <mergeCell ref="AP68:AR68"/>
    <mergeCell ref="AS68:AU68"/>
    <mergeCell ref="AP55:AR55"/>
    <mergeCell ref="F68:K68"/>
    <mergeCell ref="M68:N68"/>
    <mergeCell ref="S68:U68"/>
    <mergeCell ref="Y68:AB68"/>
    <mergeCell ref="AE68:AG68"/>
    <mergeCell ref="Y29:AB29"/>
    <mergeCell ref="AE29:AG29"/>
    <mergeCell ref="F55:K55"/>
    <mergeCell ref="M55:N55"/>
    <mergeCell ref="S55:U55"/>
    <mergeCell ref="Y55:AB55"/>
    <mergeCell ref="AE55:AG55"/>
    <mergeCell ref="AP16:AR16"/>
    <mergeCell ref="AS16:AU16"/>
    <mergeCell ref="Y17:AB17"/>
    <mergeCell ref="AE17:AG17"/>
    <mergeCell ref="F28:K28"/>
    <mergeCell ref="M28:N28"/>
    <mergeCell ref="S28:U28"/>
    <mergeCell ref="Y28:AB28"/>
    <mergeCell ref="AE28:AG28"/>
    <mergeCell ref="AP28:AR28"/>
    <mergeCell ref="AS28:AU28"/>
    <mergeCell ref="Y11:AB11"/>
    <mergeCell ref="AE11:AG11"/>
    <mergeCell ref="F16:K16"/>
    <mergeCell ref="M16:N16"/>
    <mergeCell ref="S16:U16"/>
    <mergeCell ref="Y16:AB16"/>
    <mergeCell ref="AE16:AG16"/>
    <mergeCell ref="B2:H5"/>
    <mergeCell ref="I2:AN5"/>
    <mergeCell ref="AS2:AZ5"/>
    <mergeCell ref="BB8:BD8"/>
    <mergeCell ref="F10:K10"/>
    <mergeCell ref="M10:N10"/>
    <mergeCell ref="S10:U10"/>
    <mergeCell ref="Y10:AB10"/>
    <mergeCell ref="AE10:AG10"/>
    <mergeCell ref="AP10:AR10"/>
    <mergeCell ref="AS10:AU10"/>
  </mergeCells>
  <conditionalFormatting sqref="BB13:BD14 BB7:BD7 BB19:BD20 BB22:BD23 BB25:BD26 BB31:BD32 BB34:BD35 BB37:BD38 BB40:BD41">
    <cfRule type="containsText" dxfId="47" priority="17" operator="containsText" text="Si">
      <formula>NOT(ISERROR(SEARCH("Si",BB7)))</formula>
    </cfRule>
    <cfRule type="containsText" dxfId="46" priority="18" operator="containsText" text="No">
      <formula>NOT(ISERROR(SEARCH("No",BB7)))</formula>
    </cfRule>
  </conditionalFormatting>
  <conditionalFormatting sqref="BB43:BD44">
    <cfRule type="containsText" dxfId="45" priority="15" operator="containsText" text="Si">
      <formula>NOT(ISERROR(SEARCH("Si",BB43)))</formula>
    </cfRule>
    <cfRule type="containsText" dxfId="44" priority="16" operator="containsText" text="No">
      <formula>NOT(ISERROR(SEARCH("No",BB43)))</formula>
    </cfRule>
  </conditionalFormatting>
  <conditionalFormatting sqref="BB46:BD47">
    <cfRule type="containsText" dxfId="43" priority="13" operator="containsText" text="Si">
      <formula>NOT(ISERROR(SEARCH("Si",BB46)))</formula>
    </cfRule>
    <cfRule type="containsText" dxfId="42" priority="14" operator="containsText" text="No">
      <formula>NOT(ISERROR(SEARCH("No",BB46)))</formula>
    </cfRule>
  </conditionalFormatting>
  <conditionalFormatting sqref="BB49:BD50">
    <cfRule type="containsText" dxfId="41" priority="11" operator="containsText" text="Si">
      <formula>NOT(ISERROR(SEARCH("Si",BB49)))</formula>
    </cfRule>
    <cfRule type="containsText" dxfId="40" priority="12" operator="containsText" text="No">
      <formula>NOT(ISERROR(SEARCH("No",BB49)))</formula>
    </cfRule>
  </conditionalFormatting>
  <conditionalFormatting sqref="BB52:BD53">
    <cfRule type="containsText" dxfId="39" priority="9" operator="containsText" text="Si">
      <formula>NOT(ISERROR(SEARCH("Si",BB52)))</formula>
    </cfRule>
    <cfRule type="containsText" dxfId="38" priority="10" operator="containsText" text="No">
      <formula>NOT(ISERROR(SEARCH("No",BB52)))</formula>
    </cfRule>
  </conditionalFormatting>
  <conditionalFormatting sqref="BB58:BD59">
    <cfRule type="containsText" dxfId="37" priority="7" operator="containsText" text="Si">
      <formula>NOT(ISERROR(SEARCH("Si",BB58)))</formula>
    </cfRule>
    <cfRule type="containsText" dxfId="36" priority="8" operator="containsText" text="No">
      <formula>NOT(ISERROR(SEARCH("No",BB58)))</formula>
    </cfRule>
  </conditionalFormatting>
  <conditionalFormatting sqref="BB61:BD62">
    <cfRule type="containsText" dxfId="35" priority="5" operator="containsText" text="Si">
      <formula>NOT(ISERROR(SEARCH("Si",BB61)))</formula>
    </cfRule>
    <cfRule type="containsText" dxfId="34" priority="6" operator="containsText" text="No">
      <formula>NOT(ISERROR(SEARCH("No",BB61)))</formula>
    </cfRule>
  </conditionalFormatting>
  <conditionalFormatting sqref="BB64:BD66">
    <cfRule type="containsText" dxfId="33" priority="3" operator="containsText" text="Si">
      <formula>NOT(ISERROR(SEARCH("Si",BB64)))</formula>
    </cfRule>
    <cfRule type="containsText" dxfId="32" priority="4" operator="containsText" text="No">
      <formula>NOT(ISERROR(SEARCH("No",BB64)))</formula>
    </cfRule>
  </conditionalFormatting>
  <conditionalFormatting sqref="BB76:BD77">
    <cfRule type="containsText" dxfId="31" priority="1" operator="containsText" text="Si">
      <formula>NOT(ISERROR(SEARCH("Si",BB76)))</formula>
    </cfRule>
    <cfRule type="containsText" dxfId="30" priority="2" operator="containsText" text="No">
      <formula>NOT(ISERROR(SEARCH("No",BB76)))</formula>
    </cfRule>
  </conditionalFormatting>
  <pageMargins left="0.51181102362204722" right="0.15748031496062992" top="0.74803149606299213" bottom="0.43307086614173229" header="0.31496062992125984" footer="0.31496062992125984"/>
  <pageSetup paperSize="9" scale="55" orientation="landscape" horizontalDpi="200" verticalDpi="200" r:id="rId1"/>
  <legacyDrawing r:id="rId2"/>
  <oleObjects>
    <oleObject progId="PBrush" shapeId="55297" r:id="rId3"/>
  </oleObjects>
</worksheet>
</file>

<file path=xl/worksheets/sheet21.xml><?xml version="1.0" encoding="utf-8"?>
<worksheet xmlns="http://schemas.openxmlformats.org/spreadsheetml/2006/main" xmlns:r="http://schemas.openxmlformats.org/officeDocument/2006/relationships">
  <dimension ref="A1:BD68"/>
  <sheetViews>
    <sheetView tabSelected="1" zoomScale="85" zoomScaleNormal="85" workbookViewId="0">
      <selection activeCell="J8" sqref="J8"/>
    </sheetView>
  </sheetViews>
  <sheetFormatPr baseColWidth="10" defaultRowHeight="15"/>
  <cols>
    <col min="1" max="1" width="5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6.570312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1" width="4.5703125" bestFit="1" customWidth="1"/>
    <col min="32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8.42578125" customWidth="1"/>
    <col min="46" max="46" width="6.85546875" customWidth="1"/>
    <col min="47" max="47" width="7.7109375" customWidth="1"/>
    <col min="48" max="48" width="1" customWidth="1"/>
    <col min="49" max="50" width="4.7109375" customWidth="1"/>
    <col min="51" max="52" width="5.42578125" customWidth="1"/>
    <col min="53" max="53" width="0.85546875" customWidth="1"/>
    <col min="54" max="54" width="5.5703125" customWidth="1"/>
    <col min="55" max="55" width="5.140625" customWidth="1"/>
    <col min="56" max="56" width="5.7109375" customWidth="1"/>
    <col min="57" max="57" width="1.42578125" customWidth="1"/>
    <col min="58" max="59" width="4.7109375" customWidth="1"/>
  </cols>
  <sheetData>
    <row r="1" spans="1:56" ht="11.25" customHeight="1" thickBot="1"/>
    <row r="2" spans="1:56" ht="8.25" customHeight="1">
      <c r="A2" s="703"/>
      <c r="B2" s="855"/>
      <c r="C2" s="856"/>
      <c r="D2" s="856"/>
      <c r="E2" s="856"/>
      <c r="F2" s="856"/>
      <c r="G2" s="856"/>
      <c r="H2" s="857"/>
      <c r="I2" s="864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703"/>
      <c r="B3" s="858"/>
      <c r="C3" s="859"/>
      <c r="D3" s="859"/>
      <c r="E3" s="859"/>
      <c r="F3" s="859"/>
      <c r="G3" s="859"/>
      <c r="H3" s="860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703"/>
      <c r="B4" s="858"/>
      <c r="C4" s="859"/>
      <c r="D4" s="859"/>
      <c r="E4" s="859"/>
      <c r="F4" s="859"/>
      <c r="G4" s="859"/>
      <c r="H4" s="860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10.5" customHeight="1" thickBot="1">
      <c r="A5" s="703"/>
      <c r="B5" s="861"/>
      <c r="C5" s="862"/>
      <c r="D5" s="862"/>
      <c r="E5" s="862"/>
      <c r="F5" s="862"/>
      <c r="G5" s="862"/>
      <c r="H5" s="863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509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9" spans="1:56" ht="15.75" thickBot="1"/>
    <row r="10" spans="1:56">
      <c r="B10" s="57" t="s">
        <v>42</v>
      </c>
      <c r="C10" s="58" t="s">
        <v>2</v>
      </c>
      <c r="D10" s="59" t="s">
        <v>2</v>
      </c>
      <c r="E10" s="136"/>
      <c r="F10" s="718" t="s">
        <v>14</v>
      </c>
      <c r="G10" s="719"/>
      <c r="H10" s="719"/>
      <c r="I10" s="719"/>
      <c r="J10" s="719"/>
      <c r="K10" s="720"/>
      <c r="L10" s="19"/>
      <c r="M10" s="721" t="s">
        <v>43</v>
      </c>
      <c r="N10" s="722"/>
      <c r="O10" s="19"/>
      <c r="P10" s="91" t="s">
        <v>12</v>
      </c>
      <c r="Q10" s="136"/>
      <c r="R10" s="91" t="s">
        <v>24</v>
      </c>
      <c r="S10" s="718" t="s">
        <v>44</v>
      </c>
      <c r="T10" s="719"/>
      <c r="U10" s="720"/>
      <c r="V10" s="91" t="s">
        <v>39</v>
      </c>
      <c r="W10" s="137" t="s">
        <v>19</v>
      </c>
      <c r="X10" s="136" t="s">
        <v>10</v>
      </c>
      <c r="Y10" s="723" t="s">
        <v>15</v>
      </c>
      <c r="Z10" s="724"/>
      <c r="AA10" s="724"/>
      <c r="AB10" s="724"/>
      <c r="AC10" s="138" t="s">
        <v>19</v>
      </c>
      <c r="AD10" s="139"/>
      <c r="AE10" s="725" t="s">
        <v>55</v>
      </c>
      <c r="AF10" s="726"/>
      <c r="AG10" s="726"/>
      <c r="AH10" s="140" t="s">
        <v>57</v>
      </c>
      <c r="AI10" s="136"/>
      <c r="AJ10" s="141" t="s">
        <v>51</v>
      </c>
      <c r="AK10" s="142"/>
      <c r="AL10" s="143"/>
      <c r="AM10" s="144"/>
      <c r="AN10" s="91" t="s">
        <v>13</v>
      </c>
      <c r="AO10" s="136"/>
      <c r="AP10" s="743" t="s">
        <v>68</v>
      </c>
      <c r="AQ10" s="744"/>
      <c r="AR10" s="745"/>
      <c r="AS10" s="743" t="s">
        <v>52</v>
      </c>
      <c r="AT10" s="744"/>
      <c r="AU10" s="745"/>
      <c r="AV10" s="136"/>
      <c r="AW10" s="145" t="s">
        <v>32</v>
      </c>
      <c r="AX10" s="137" t="s">
        <v>32</v>
      </c>
      <c r="AY10" s="91" t="s">
        <v>29</v>
      </c>
      <c r="AZ10" s="91" t="s">
        <v>29</v>
      </c>
      <c r="BA10" s="136"/>
      <c r="BB10" s="19" t="s">
        <v>32</v>
      </c>
      <c r="BC10" s="19" t="s">
        <v>10</v>
      </c>
      <c r="BD10" s="146" t="s">
        <v>10</v>
      </c>
    </row>
    <row r="11" spans="1:56" ht="15.75" thickBot="1">
      <c r="B11" s="60" t="s">
        <v>10</v>
      </c>
      <c r="C11" s="49" t="s">
        <v>10</v>
      </c>
      <c r="D11" s="61" t="s">
        <v>12</v>
      </c>
      <c r="E11" s="5"/>
      <c r="F11" s="65" t="s">
        <v>4</v>
      </c>
      <c r="G11" s="65" t="s">
        <v>5</v>
      </c>
      <c r="H11" s="65" t="s">
        <v>6</v>
      </c>
      <c r="I11" s="65" t="s">
        <v>7</v>
      </c>
      <c r="J11" s="65" t="s">
        <v>9</v>
      </c>
      <c r="K11" s="65" t="s">
        <v>13</v>
      </c>
      <c r="L11" s="4"/>
      <c r="M11" s="67" t="s">
        <v>12</v>
      </c>
      <c r="N11" s="68" t="s">
        <v>46</v>
      </c>
      <c r="O11" s="3"/>
      <c r="P11" s="49" t="s">
        <v>3</v>
      </c>
      <c r="Q11" s="5"/>
      <c r="R11" s="49" t="s">
        <v>23</v>
      </c>
      <c r="S11" s="53" t="s">
        <v>16</v>
      </c>
      <c r="T11" s="49" t="s">
        <v>17</v>
      </c>
      <c r="U11" s="49" t="s">
        <v>45</v>
      </c>
      <c r="V11" s="49" t="s">
        <v>63</v>
      </c>
      <c r="W11" s="72" t="s">
        <v>21</v>
      </c>
      <c r="X11" s="5" t="s">
        <v>10</v>
      </c>
      <c r="Y11" s="713" t="s">
        <v>26</v>
      </c>
      <c r="Z11" s="714"/>
      <c r="AA11" s="714"/>
      <c r="AB11" s="715"/>
      <c r="AC11" s="39" t="s">
        <v>13</v>
      </c>
      <c r="AD11" s="8"/>
      <c r="AE11" s="716" t="s">
        <v>56</v>
      </c>
      <c r="AF11" s="717"/>
      <c r="AG11" s="717"/>
      <c r="AH11" s="82" t="s">
        <v>58</v>
      </c>
      <c r="AI11" s="5"/>
      <c r="AJ11" s="48" t="s">
        <v>33</v>
      </c>
      <c r="AK11" s="85" t="s">
        <v>27</v>
      </c>
      <c r="AL11" s="48" t="s">
        <v>35</v>
      </c>
      <c r="AM11" s="48" t="s">
        <v>36</v>
      </c>
      <c r="AN11" s="49" t="s">
        <v>40</v>
      </c>
      <c r="AO11" s="20"/>
      <c r="AP11" s="51"/>
      <c r="AQ11" s="52"/>
      <c r="AR11" s="53"/>
      <c r="AS11" s="51" t="s">
        <v>50</v>
      </c>
      <c r="AT11" s="336" t="s">
        <v>532</v>
      </c>
      <c r="AU11" s="53"/>
      <c r="AV11" s="5"/>
      <c r="AW11" s="76" t="s">
        <v>19</v>
      </c>
      <c r="AX11" s="72" t="s">
        <v>19</v>
      </c>
      <c r="AY11" s="49" t="s">
        <v>37</v>
      </c>
      <c r="AZ11" s="49" t="s">
        <v>38</v>
      </c>
      <c r="BA11" s="5"/>
      <c r="BB11" s="4" t="s">
        <v>19</v>
      </c>
      <c r="BC11" s="4" t="s">
        <v>37</v>
      </c>
      <c r="BD11" s="147" t="s">
        <v>38</v>
      </c>
    </row>
    <row r="12" spans="1:56" ht="15" customHeight="1" thickBot="1">
      <c r="B12" s="62"/>
      <c r="C12" s="63"/>
      <c r="D12" s="64" t="s">
        <v>10</v>
      </c>
      <c r="E12" s="111"/>
      <c r="F12" s="148"/>
      <c r="G12" s="148"/>
      <c r="H12" s="148"/>
      <c r="I12" s="148" t="s">
        <v>8</v>
      </c>
      <c r="J12" s="148"/>
      <c r="K12" s="148"/>
      <c r="L12" s="16"/>
      <c r="M12" s="104" t="s">
        <v>20</v>
      </c>
      <c r="N12" s="148" t="s">
        <v>11</v>
      </c>
      <c r="O12" s="16"/>
      <c r="P12" s="63" t="s">
        <v>10</v>
      </c>
      <c r="Q12" s="111"/>
      <c r="R12" s="63"/>
      <c r="S12" s="149"/>
      <c r="T12" s="63"/>
      <c r="U12" s="63"/>
      <c r="V12" s="63" t="s">
        <v>18</v>
      </c>
      <c r="W12" s="150" t="s">
        <v>22</v>
      </c>
      <c r="X12" s="111"/>
      <c r="Y12" s="151" t="s">
        <v>16</v>
      </c>
      <c r="Z12" s="151" t="s">
        <v>17</v>
      </c>
      <c r="AA12" s="152" t="s">
        <v>25</v>
      </c>
      <c r="AB12" s="79" t="s">
        <v>28</v>
      </c>
      <c r="AC12" s="153"/>
      <c r="AD12" s="111"/>
      <c r="AE12" s="154" t="s">
        <v>16</v>
      </c>
      <c r="AF12" s="155" t="s">
        <v>17</v>
      </c>
      <c r="AG12" s="80" t="s">
        <v>28</v>
      </c>
      <c r="AH12" s="81" t="s">
        <v>28</v>
      </c>
      <c r="AI12" s="156"/>
      <c r="AJ12" s="63" t="s">
        <v>34</v>
      </c>
      <c r="AK12" s="157" t="s">
        <v>34</v>
      </c>
      <c r="AL12" s="63" t="s">
        <v>34</v>
      </c>
      <c r="AM12" s="63" t="s">
        <v>34</v>
      </c>
      <c r="AN12" s="63" t="s">
        <v>34</v>
      </c>
      <c r="AO12" s="111"/>
      <c r="AP12" s="158" t="s">
        <v>70</v>
      </c>
      <c r="AQ12" s="159" t="s">
        <v>69</v>
      </c>
      <c r="AR12" s="160" t="s">
        <v>71</v>
      </c>
      <c r="AS12" s="161" t="s">
        <v>48</v>
      </c>
      <c r="AT12" s="159" t="s">
        <v>47</v>
      </c>
      <c r="AU12" s="160" t="s">
        <v>49</v>
      </c>
      <c r="AV12" s="111"/>
      <c r="AW12" s="162" t="s">
        <v>29</v>
      </c>
      <c r="AX12" s="150" t="s">
        <v>29</v>
      </c>
      <c r="AY12" s="63"/>
      <c r="AZ12" s="63"/>
      <c r="BA12" s="111"/>
      <c r="BB12" s="163">
        <v>1</v>
      </c>
      <c r="BC12" s="164">
        <v>0</v>
      </c>
      <c r="BD12" s="115" t="s">
        <v>41</v>
      </c>
    </row>
    <row r="13" spans="1:56" ht="16.5" thickBot="1">
      <c r="A13" s="688"/>
      <c r="B13" s="17">
        <v>41702</v>
      </c>
      <c r="C13" s="15">
        <v>1</v>
      </c>
      <c r="D13" s="19">
        <v>10</v>
      </c>
      <c r="E13" s="6">
        <v>7</v>
      </c>
      <c r="F13" s="363">
        <v>4.5</v>
      </c>
      <c r="G13" s="19">
        <v>0</v>
      </c>
      <c r="H13" s="19">
        <v>0</v>
      </c>
      <c r="I13" s="19">
        <v>0</v>
      </c>
      <c r="J13" s="19">
        <v>0</v>
      </c>
      <c r="K13" s="19">
        <f>SUM(F13:J13)</f>
        <v>4.5</v>
      </c>
      <c r="L13" s="6"/>
      <c r="M13" s="363">
        <v>0</v>
      </c>
      <c r="N13" s="19">
        <v>0</v>
      </c>
      <c r="O13" s="6"/>
      <c r="P13" s="376">
        <f>D13-(M13+N13)</f>
        <v>10</v>
      </c>
      <c r="Q13" s="6"/>
      <c r="R13" s="375" t="s">
        <v>523</v>
      </c>
      <c r="S13" s="213">
        <v>7.4999999999999997E-2</v>
      </c>
      <c r="T13" s="213">
        <v>7.4999999999999997E-2</v>
      </c>
      <c r="U13" s="23">
        <f>S13+T13</f>
        <v>0.15</v>
      </c>
      <c r="V13" s="223">
        <v>85</v>
      </c>
      <c r="W13" s="91">
        <f>P13*V13</f>
        <v>850</v>
      </c>
      <c r="X13" s="6"/>
      <c r="Y13" s="379">
        <v>380</v>
      </c>
      <c r="Z13" s="380">
        <v>380</v>
      </c>
      <c r="AA13" s="380">
        <v>0</v>
      </c>
      <c r="AB13" s="380">
        <v>0</v>
      </c>
      <c r="AC13" s="381">
        <v>380</v>
      </c>
      <c r="AD13" s="197">
        <v>350</v>
      </c>
      <c r="AE13" s="379">
        <v>93</v>
      </c>
      <c r="AF13" s="380">
        <v>93</v>
      </c>
      <c r="AG13" s="380">
        <v>0</v>
      </c>
      <c r="AH13" s="380">
        <v>93</v>
      </c>
      <c r="AI13" s="5"/>
      <c r="AJ13" s="57">
        <f>AC13*U13</f>
        <v>57</v>
      </c>
      <c r="AK13" s="171">
        <v>14.83</v>
      </c>
      <c r="AL13" s="19">
        <v>0</v>
      </c>
      <c r="AM13" s="19">
        <v>0</v>
      </c>
      <c r="AN13" s="91">
        <f>SUM(AJ13:AM13)</f>
        <v>71.83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98.684210526315795</v>
      </c>
      <c r="AS13" s="388">
        <v>740</v>
      </c>
      <c r="AT13" s="172">
        <f>AJ13+AK13+AL13+AM13</f>
        <v>71.83</v>
      </c>
      <c r="AU13" s="172">
        <f>AS13-AT13</f>
        <v>668.17</v>
      </c>
      <c r="AV13" s="5"/>
      <c r="AW13" s="57">
        <f>(AC13/W13)*100</f>
        <v>44.705882352941181</v>
      </c>
      <c r="AX13" s="19" t="s">
        <v>59</v>
      </c>
      <c r="AY13" s="91">
        <f>(AK13/(AJ13+AK13))*100</f>
        <v>20.645969650563831</v>
      </c>
      <c r="AZ13" s="19">
        <f>(AN13/AJ13)*100</f>
        <v>126.01754385964912</v>
      </c>
      <c r="BA13" s="6"/>
      <c r="BB13" s="363" t="s">
        <v>76</v>
      </c>
      <c r="BC13" s="19" t="s">
        <v>76</v>
      </c>
      <c r="BD13" s="19" t="s">
        <v>76</v>
      </c>
    </row>
    <row r="14" spans="1:56" ht="15.75">
      <c r="B14" s="374" t="s">
        <v>134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520">
        <f>D13-M13-N13-K13</f>
        <v>5.5</v>
      </c>
      <c r="Q14" s="6"/>
      <c r="R14" s="375"/>
      <c r="S14" s="213"/>
      <c r="T14" s="213"/>
      <c r="U14" s="23"/>
      <c r="V14" s="223"/>
      <c r="W14" s="517">
        <f>(P13-K13)*V13</f>
        <v>467.5</v>
      </c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/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518">
        <f>((AC13+AC14)/W14)*100</f>
        <v>81.283422459893046</v>
      </c>
      <c r="AX14" s="378"/>
      <c r="AY14" s="378"/>
      <c r="AZ14" s="378"/>
      <c r="BA14" s="289"/>
      <c r="BB14" s="375"/>
      <c r="BC14" s="2"/>
      <c r="BD14" s="2"/>
    </row>
    <row r="15" spans="1:56" ht="15.75" thickBot="1"/>
    <row r="16" spans="1:56" ht="16.5" thickBot="1">
      <c r="A16" s="688"/>
      <c r="B16" s="17">
        <v>41703</v>
      </c>
      <c r="C16" s="15">
        <v>1</v>
      </c>
      <c r="D16" s="19">
        <v>10</v>
      </c>
      <c r="E16" s="6">
        <v>7</v>
      </c>
      <c r="F16" s="363">
        <v>3.5</v>
      </c>
      <c r="G16" s="19">
        <v>0</v>
      </c>
      <c r="H16" s="19">
        <v>0</v>
      </c>
      <c r="I16" s="19">
        <v>0</v>
      </c>
      <c r="J16" s="19">
        <v>0</v>
      </c>
      <c r="K16" s="19">
        <f>SUM(F16:J16)</f>
        <v>3.5</v>
      </c>
      <c r="L16" s="6"/>
      <c r="M16" s="363">
        <v>0</v>
      </c>
      <c r="N16" s="19">
        <v>0</v>
      </c>
      <c r="O16" s="6"/>
      <c r="P16" s="376">
        <f>D16-(M16+N16)</f>
        <v>10</v>
      </c>
      <c r="Q16" s="6"/>
      <c r="R16" s="375" t="s">
        <v>523</v>
      </c>
      <c r="S16" s="213">
        <v>7.4999999999999997E-2</v>
      </c>
      <c r="T16" s="213">
        <v>7.4999999999999997E-2</v>
      </c>
      <c r="U16" s="23">
        <f>S16+T16</f>
        <v>0.15</v>
      </c>
      <c r="V16" s="223">
        <v>85</v>
      </c>
      <c r="W16" s="91">
        <f>P16*V16</f>
        <v>850</v>
      </c>
      <c r="X16" s="6"/>
      <c r="Y16" s="379">
        <v>320</v>
      </c>
      <c r="Z16" s="380">
        <v>320</v>
      </c>
      <c r="AA16" s="380">
        <v>0</v>
      </c>
      <c r="AB16" s="380">
        <v>0</v>
      </c>
      <c r="AC16" s="381">
        <v>320</v>
      </c>
      <c r="AD16" s="197">
        <v>350</v>
      </c>
      <c r="AE16" s="379">
        <v>93</v>
      </c>
      <c r="AF16" s="380">
        <v>93</v>
      </c>
      <c r="AG16" s="380">
        <v>0</v>
      </c>
      <c r="AH16" s="380">
        <v>93</v>
      </c>
      <c r="AI16" s="5"/>
      <c r="AJ16" s="57">
        <f>AC16*U16</f>
        <v>48</v>
      </c>
      <c r="AK16" s="171">
        <v>14</v>
      </c>
      <c r="AL16" s="19">
        <v>0</v>
      </c>
      <c r="AM16" s="19">
        <v>0</v>
      </c>
      <c r="AN16" s="91">
        <f>SUM(AJ16:AM16)</f>
        <v>62</v>
      </c>
      <c r="AO16" s="338" t="e">
        <f>#REF!</f>
        <v>#REF!</v>
      </c>
      <c r="AP16" s="11">
        <v>0</v>
      </c>
      <c r="AQ16" s="11">
        <v>10</v>
      </c>
      <c r="AR16" s="387">
        <f>100- ((AP16+AQ16)/(AC16*2))*100</f>
        <v>98.4375</v>
      </c>
      <c r="AS16" s="388">
        <f>AU13</f>
        <v>668.17</v>
      </c>
      <c r="AT16" s="172">
        <f>AJ16+AK16+AL16+AM16</f>
        <v>62</v>
      </c>
      <c r="AU16" s="172">
        <f>AS16-AT16</f>
        <v>606.16999999999996</v>
      </c>
      <c r="AV16" s="5"/>
      <c r="AW16" s="57">
        <f>(AC16/W16)*100</f>
        <v>37.647058823529413</v>
      </c>
      <c r="AX16" s="19" t="s">
        <v>59</v>
      </c>
      <c r="AY16" s="91">
        <f>(AK16/(AJ16+AK16))*100</f>
        <v>22.58064516129032</v>
      </c>
      <c r="AZ16" s="19">
        <f>(AN16/AJ16)*100</f>
        <v>129.16666666666669</v>
      </c>
      <c r="BA16" s="6"/>
      <c r="BB16" s="363" t="s">
        <v>76</v>
      </c>
      <c r="BC16" s="19" t="s">
        <v>76</v>
      </c>
      <c r="BD16" s="19" t="s">
        <v>76</v>
      </c>
    </row>
    <row r="17" spans="1:56" ht="15.75">
      <c r="B17" s="374" t="s">
        <v>134</v>
      </c>
      <c r="C17" s="2"/>
      <c r="D17" s="2"/>
      <c r="E17" s="6"/>
      <c r="F17" s="375"/>
      <c r="G17" s="2"/>
      <c r="H17" s="2"/>
      <c r="I17" s="2"/>
      <c r="J17" s="2"/>
      <c r="K17" s="2"/>
      <c r="L17" s="6"/>
      <c r="M17" s="375"/>
      <c r="N17" s="2"/>
      <c r="O17" s="6"/>
      <c r="P17" s="520">
        <f>D16-M16-N16-K16</f>
        <v>6.5</v>
      </c>
      <c r="Q17" s="6"/>
      <c r="R17" s="375"/>
      <c r="S17" s="213"/>
      <c r="T17" s="213"/>
      <c r="U17" s="23"/>
      <c r="V17" s="223"/>
      <c r="W17" s="517">
        <f>(P16-K16)*V16</f>
        <v>552.5</v>
      </c>
      <c r="X17" s="289"/>
      <c r="Y17" s="382"/>
      <c r="Z17" s="383"/>
      <c r="AA17" s="383"/>
      <c r="AB17" s="383"/>
      <c r="AC17" s="384"/>
      <c r="AD17" s="122"/>
      <c r="AE17" s="382"/>
      <c r="AF17" s="383"/>
      <c r="AG17" s="383"/>
      <c r="AH17" s="383"/>
      <c r="AI17" s="20"/>
      <c r="AJ17" s="436"/>
      <c r="AK17" s="386"/>
      <c r="AL17" s="378"/>
      <c r="AM17" s="378"/>
      <c r="AN17" s="378"/>
      <c r="AO17" s="289"/>
      <c r="AP17" s="347"/>
      <c r="AQ17" s="347"/>
      <c r="AR17" s="373"/>
      <c r="AS17" s="389"/>
      <c r="AT17" s="386"/>
      <c r="AU17" s="386"/>
      <c r="AV17" s="20"/>
      <c r="AW17" s="518">
        <f>((AC16+AC17)/W17)*100</f>
        <v>57.918552036199102</v>
      </c>
      <c r="AX17" s="378"/>
      <c r="AY17" s="378"/>
      <c r="AZ17" s="378"/>
      <c r="BA17" s="289"/>
      <c r="BB17" s="375"/>
      <c r="BC17" s="2"/>
      <c r="BD17" s="2"/>
    </row>
    <row r="18" spans="1:56" ht="15.75" thickBot="1"/>
    <row r="19" spans="1:56" ht="16.5" thickBot="1">
      <c r="A19" s="688"/>
      <c r="B19" s="17">
        <v>41703</v>
      </c>
      <c r="C19" s="15">
        <v>3</v>
      </c>
      <c r="D19" s="19">
        <v>10</v>
      </c>
      <c r="E19" s="6">
        <v>7</v>
      </c>
      <c r="F19" s="363">
        <v>1.5</v>
      </c>
      <c r="G19" s="19">
        <v>0</v>
      </c>
      <c r="H19" s="19">
        <v>0</v>
      </c>
      <c r="I19" s="19">
        <v>0</v>
      </c>
      <c r="J19" s="19">
        <v>0</v>
      </c>
      <c r="K19" s="19">
        <f>SUM(F19:J19)</f>
        <v>1.5</v>
      </c>
      <c r="L19" s="6"/>
      <c r="M19" s="363">
        <v>0</v>
      </c>
      <c r="N19" s="19">
        <v>0</v>
      </c>
      <c r="O19" s="6"/>
      <c r="P19" s="376">
        <f>D19-(M19+N19)</f>
        <v>10</v>
      </c>
      <c r="Q19" s="6"/>
      <c r="R19" s="375" t="s">
        <v>523</v>
      </c>
      <c r="S19" s="213">
        <v>7.4999999999999997E-2</v>
      </c>
      <c r="T19" s="213">
        <v>7.4999999999999997E-2</v>
      </c>
      <c r="U19" s="23">
        <f>S19+T19</f>
        <v>0.15</v>
      </c>
      <c r="V19" s="223">
        <v>85</v>
      </c>
      <c r="W19" s="91">
        <f>P19*V19</f>
        <v>850</v>
      </c>
      <c r="X19" s="6"/>
      <c r="Y19" s="379">
        <v>831</v>
      </c>
      <c r="Z19" s="380">
        <v>831</v>
      </c>
      <c r="AA19" s="380">
        <v>0</v>
      </c>
      <c r="AB19" s="380">
        <v>0</v>
      </c>
      <c r="AC19" s="381">
        <v>831</v>
      </c>
      <c r="AD19" s="197">
        <v>350</v>
      </c>
      <c r="AE19" s="379">
        <v>12</v>
      </c>
      <c r="AF19" s="380">
        <v>13</v>
      </c>
      <c r="AG19" s="380">
        <v>0</v>
      </c>
      <c r="AH19" s="380">
        <v>12</v>
      </c>
      <c r="AI19" s="5"/>
      <c r="AJ19" s="57">
        <f>AC19*U19</f>
        <v>124.64999999999999</v>
      </c>
      <c r="AK19" s="171">
        <v>1.87</v>
      </c>
      <c r="AL19" s="19">
        <v>0</v>
      </c>
      <c r="AM19" s="19">
        <v>0.5</v>
      </c>
      <c r="AN19" s="91">
        <f>SUM(AJ19:AM19)</f>
        <v>127.02</v>
      </c>
      <c r="AO19" s="338" t="e">
        <f>#REF!</f>
        <v>#REF!</v>
      </c>
      <c r="AP19" s="11">
        <v>0</v>
      </c>
      <c r="AQ19" s="11">
        <v>10</v>
      </c>
      <c r="AR19" s="387">
        <f>100- ((AP19+AQ19)/(AC19*2))*100</f>
        <v>99.398315282791813</v>
      </c>
      <c r="AS19" s="388">
        <f>AU16</f>
        <v>606.16999999999996</v>
      </c>
      <c r="AT19" s="172">
        <f>AJ19+AK19+AL19+AM19</f>
        <v>127.02</v>
      </c>
      <c r="AU19" s="172">
        <f>AS19-AT19</f>
        <v>479.15</v>
      </c>
      <c r="AV19" s="5"/>
      <c r="AW19" s="57">
        <f>(AC19/W19)*100</f>
        <v>97.764705882352942</v>
      </c>
      <c r="AX19" s="19" t="s">
        <v>59</v>
      </c>
      <c r="AY19" s="91">
        <f>(AK19/(AJ19+AK19))*100</f>
        <v>1.4780271893771737</v>
      </c>
      <c r="AZ19" s="19">
        <f>(AN19/AJ19)*100</f>
        <v>101.90132370637785</v>
      </c>
      <c r="BA19" s="6"/>
      <c r="BB19" s="363" t="s">
        <v>76</v>
      </c>
      <c r="BC19" s="19" t="s">
        <v>76</v>
      </c>
      <c r="BD19" s="19" t="s">
        <v>76</v>
      </c>
    </row>
    <row r="20" spans="1:56" ht="15.75">
      <c r="B20" s="374" t="s">
        <v>524</v>
      </c>
      <c r="C20" s="2"/>
      <c r="D20" s="2"/>
      <c r="E20" s="6"/>
      <c r="F20" s="375"/>
      <c r="G20" s="2"/>
      <c r="H20" s="2"/>
      <c r="I20" s="2"/>
      <c r="J20" s="2"/>
      <c r="K20" s="2"/>
      <c r="L20" s="6"/>
      <c r="M20" s="375"/>
      <c r="N20" s="2"/>
      <c r="O20" s="6"/>
      <c r="P20" s="520">
        <f>D19-M19-N19-K19</f>
        <v>8.5</v>
      </c>
      <c r="Q20" s="6"/>
      <c r="R20" s="375"/>
      <c r="S20" s="213"/>
      <c r="T20" s="213"/>
      <c r="U20" s="23"/>
      <c r="V20" s="223"/>
      <c r="W20" s="517">
        <f>(P19-K19)*V19</f>
        <v>722.5</v>
      </c>
      <c r="X20" s="289"/>
      <c r="Y20" s="382"/>
      <c r="Z20" s="383"/>
      <c r="AA20" s="383"/>
      <c r="AB20" s="383"/>
      <c r="AC20" s="384"/>
      <c r="AD20" s="122"/>
      <c r="AE20" s="382"/>
      <c r="AF20" s="383"/>
      <c r="AG20" s="383"/>
      <c r="AH20" s="383"/>
      <c r="AI20" s="20"/>
      <c r="AJ20" s="436"/>
      <c r="AK20" s="386"/>
      <c r="AL20" s="378"/>
      <c r="AM20" s="378"/>
      <c r="AN20" s="378"/>
      <c r="AO20" s="289"/>
      <c r="AP20" s="347"/>
      <c r="AQ20" s="347"/>
      <c r="AR20" s="373"/>
      <c r="AS20" s="389"/>
      <c r="AT20" s="386"/>
      <c r="AU20" s="386"/>
      <c r="AV20" s="20"/>
      <c r="AW20" s="518">
        <f>((AC19+AC20)/W20)*100</f>
        <v>115.01730103806229</v>
      </c>
      <c r="AX20" s="378"/>
      <c r="AY20" s="378"/>
      <c r="AZ20" s="378"/>
      <c r="BA20" s="289"/>
      <c r="BB20" s="375"/>
      <c r="BC20" s="2"/>
      <c r="BD20" s="2"/>
    </row>
    <row r="21" spans="1:56" ht="15.75" thickBot="1"/>
    <row r="22" spans="1:56" ht="16.5" thickBot="1">
      <c r="A22" s="688"/>
      <c r="B22" s="17">
        <v>41704</v>
      </c>
      <c r="C22" s="15">
        <v>1</v>
      </c>
      <c r="D22" s="19">
        <v>10</v>
      </c>
      <c r="E22" s="6">
        <v>7</v>
      </c>
      <c r="F22" s="363">
        <v>8.5</v>
      </c>
      <c r="G22" s="19">
        <v>0</v>
      </c>
      <c r="H22" s="19">
        <v>0</v>
      </c>
      <c r="I22" s="19">
        <v>0</v>
      </c>
      <c r="J22" s="19">
        <v>0</v>
      </c>
      <c r="K22" s="19">
        <f>SUM(F22:J22)</f>
        <v>8.5</v>
      </c>
      <c r="L22" s="6"/>
      <c r="M22" s="363">
        <v>0</v>
      </c>
      <c r="N22" s="19">
        <v>0</v>
      </c>
      <c r="O22" s="6"/>
      <c r="P22" s="376">
        <f>D22-(M22+N22)</f>
        <v>10</v>
      </c>
      <c r="Q22" s="6"/>
      <c r="R22" s="375" t="s">
        <v>523</v>
      </c>
      <c r="S22" s="213">
        <v>7.4999999999999997E-2</v>
      </c>
      <c r="T22" s="213">
        <v>7.4999999999999997E-2</v>
      </c>
      <c r="U22" s="23">
        <f>S22+T22</f>
        <v>0.15</v>
      </c>
      <c r="V22" s="223">
        <v>85</v>
      </c>
      <c r="W22" s="91">
        <f>P22*V22</f>
        <v>850</v>
      </c>
      <c r="X22" s="6"/>
      <c r="Y22" s="379">
        <v>100</v>
      </c>
      <c r="Z22" s="380">
        <v>100</v>
      </c>
      <c r="AA22" s="380">
        <v>0</v>
      </c>
      <c r="AB22" s="380">
        <v>0</v>
      </c>
      <c r="AC22" s="381">
        <v>100</v>
      </c>
      <c r="AD22" s="197">
        <v>350</v>
      </c>
      <c r="AE22" s="379">
        <v>0</v>
      </c>
      <c r="AF22" s="380">
        <v>0</v>
      </c>
      <c r="AG22" s="380">
        <v>0</v>
      </c>
      <c r="AH22" s="380">
        <v>0</v>
      </c>
      <c r="AI22" s="5"/>
      <c r="AJ22" s="57">
        <f>AC22*U22</f>
        <v>15</v>
      </c>
      <c r="AK22" s="171">
        <v>0</v>
      </c>
      <c r="AL22" s="19">
        <v>0</v>
      </c>
      <c r="AM22" s="19">
        <v>0</v>
      </c>
      <c r="AN22" s="91">
        <f>SUM(AJ22:AM22)</f>
        <v>15</v>
      </c>
      <c r="AO22" s="338" t="e">
        <f>#REF!</f>
        <v>#REF!</v>
      </c>
      <c r="AP22" s="11">
        <v>0</v>
      </c>
      <c r="AQ22" s="11">
        <v>10</v>
      </c>
      <c r="AR22" s="387">
        <f>100- ((AP22+AQ22)/(AC22*2))*100</f>
        <v>95</v>
      </c>
      <c r="AS22" s="388">
        <f>AU19</f>
        <v>479.15</v>
      </c>
      <c r="AT22" s="172">
        <f>AJ22+AK22+AL22+AM22</f>
        <v>15</v>
      </c>
      <c r="AU22" s="172">
        <f>AS22-AT22</f>
        <v>464.15</v>
      </c>
      <c r="AV22" s="5"/>
      <c r="AW22" s="57">
        <f>(AC22/W22)*100</f>
        <v>11.76470588235294</v>
      </c>
      <c r="AX22" s="19" t="s">
        <v>59</v>
      </c>
      <c r="AY22" s="91">
        <f>(AK22/(AJ22+AK22))*100</f>
        <v>0</v>
      </c>
      <c r="AZ22" s="19">
        <f>(AN22/AJ22)*100</f>
        <v>100</v>
      </c>
      <c r="BA22" s="6"/>
      <c r="BB22" s="363" t="s">
        <v>76</v>
      </c>
      <c r="BC22" s="19" t="s">
        <v>76</v>
      </c>
      <c r="BD22" s="19" t="s">
        <v>76</v>
      </c>
    </row>
    <row r="23" spans="1:56" ht="15.75">
      <c r="B23" s="374" t="s">
        <v>134</v>
      </c>
      <c r="C23" s="2"/>
      <c r="D23" s="2"/>
      <c r="E23" s="6"/>
      <c r="F23" s="375"/>
      <c r="G23" s="2"/>
      <c r="H23" s="2"/>
      <c r="I23" s="2"/>
      <c r="J23" s="2"/>
      <c r="K23" s="2"/>
      <c r="L23" s="6"/>
      <c r="M23" s="375"/>
      <c r="N23" s="2"/>
      <c r="O23" s="6"/>
      <c r="P23" s="520">
        <f>D22-M22-N22-K22</f>
        <v>1.5</v>
      </c>
      <c r="Q23" s="6"/>
      <c r="R23" s="375"/>
      <c r="S23" s="213"/>
      <c r="T23" s="213"/>
      <c r="U23" s="23"/>
      <c r="V23" s="223"/>
      <c r="W23" s="517">
        <f>(P22-K22)*V22</f>
        <v>127.5</v>
      </c>
      <c r="X23" s="289"/>
      <c r="Y23" s="382"/>
      <c r="Z23" s="383"/>
      <c r="AA23" s="383"/>
      <c r="AB23" s="383"/>
      <c r="AC23" s="384"/>
      <c r="AD23" s="122"/>
      <c r="AE23" s="382"/>
      <c r="AF23" s="383"/>
      <c r="AG23" s="383"/>
      <c r="AH23" s="383"/>
      <c r="AI23" s="20"/>
      <c r="AJ23" s="436"/>
      <c r="AK23" s="386"/>
      <c r="AL23" s="378"/>
      <c r="AM23" s="378"/>
      <c r="AN23" s="378"/>
      <c r="AO23" s="289"/>
      <c r="AP23" s="347"/>
      <c r="AQ23" s="347"/>
      <c r="AR23" s="373"/>
      <c r="AS23" s="389"/>
      <c r="AT23" s="386"/>
      <c r="AU23" s="386"/>
      <c r="AV23" s="20"/>
      <c r="AW23" s="518">
        <f>((AC22+AC23)/W23)*100</f>
        <v>78.431372549019613</v>
      </c>
      <c r="AX23" s="378"/>
      <c r="AY23" s="378"/>
      <c r="AZ23" s="378"/>
      <c r="BA23" s="289"/>
      <c r="BB23" s="375"/>
      <c r="BC23" s="2"/>
      <c r="BD23" s="2"/>
    </row>
    <row r="24" spans="1:56" ht="15.75" thickBot="1"/>
    <row r="25" spans="1:56" ht="16.5" thickBot="1">
      <c r="A25" s="688"/>
      <c r="B25" s="17">
        <v>41704</v>
      </c>
      <c r="C25" s="15">
        <v>3</v>
      </c>
      <c r="D25" s="19">
        <v>10</v>
      </c>
      <c r="E25" s="6">
        <v>7</v>
      </c>
      <c r="F25" s="363">
        <v>0</v>
      </c>
      <c r="G25" s="19">
        <v>0.08</v>
      </c>
      <c r="H25" s="19">
        <v>0</v>
      </c>
      <c r="I25" s="19">
        <v>0</v>
      </c>
      <c r="J25" s="19">
        <v>0</v>
      </c>
      <c r="K25" s="19">
        <f>SUM(F25:J25)</f>
        <v>0.08</v>
      </c>
      <c r="L25" s="6"/>
      <c r="M25" s="363">
        <v>0</v>
      </c>
      <c r="N25" s="19">
        <v>0</v>
      </c>
      <c r="O25" s="6"/>
      <c r="P25" s="376">
        <f>D25-(M25+N25)</f>
        <v>10</v>
      </c>
      <c r="Q25" s="6"/>
      <c r="R25" s="375" t="s">
        <v>523</v>
      </c>
      <c r="S25" s="213">
        <v>7.4999999999999997E-2</v>
      </c>
      <c r="T25" s="213">
        <v>7.4999999999999997E-2</v>
      </c>
      <c r="U25" s="23">
        <f>S25+T25</f>
        <v>0.15</v>
      </c>
      <c r="V25" s="223">
        <v>85</v>
      </c>
      <c r="W25" s="91">
        <f>P25*V25</f>
        <v>850</v>
      </c>
      <c r="X25" s="6"/>
      <c r="Y25" s="379">
        <v>1005</v>
      </c>
      <c r="Z25" s="380">
        <v>1005</v>
      </c>
      <c r="AA25" s="380">
        <v>0</v>
      </c>
      <c r="AB25" s="380">
        <v>0</v>
      </c>
      <c r="AC25" s="381">
        <v>1005</v>
      </c>
      <c r="AD25" s="197">
        <v>350</v>
      </c>
      <c r="AE25" s="379">
        <v>20</v>
      </c>
      <c r="AF25" s="380">
        <v>20</v>
      </c>
      <c r="AG25" s="380">
        <v>0</v>
      </c>
      <c r="AH25" s="380">
        <v>20</v>
      </c>
      <c r="AI25" s="5"/>
      <c r="AJ25" s="57">
        <f>AC25*U25</f>
        <v>150.75</v>
      </c>
      <c r="AK25" s="171">
        <v>3</v>
      </c>
      <c r="AL25" s="19">
        <v>0</v>
      </c>
      <c r="AM25" s="19">
        <v>19.8</v>
      </c>
      <c r="AN25" s="91">
        <f>SUM(AJ25:AM25)</f>
        <v>173.55</v>
      </c>
      <c r="AO25" s="338" t="e">
        <f>#REF!</f>
        <v>#REF!</v>
      </c>
      <c r="AP25" s="11">
        <v>0</v>
      </c>
      <c r="AQ25" s="11">
        <v>10</v>
      </c>
      <c r="AR25" s="387">
        <f>100- ((AP25+AQ25)/(AC25*2))*100</f>
        <v>99.50248756218906</v>
      </c>
      <c r="AS25" s="388">
        <f>AU22</f>
        <v>464.15</v>
      </c>
      <c r="AT25" s="172">
        <f>AJ25+AK25+AL25+AM25</f>
        <v>173.55</v>
      </c>
      <c r="AU25" s="172">
        <f>AS25-AT25</f>
        <v>290.59999999999997</v>
      </c>
      <c r="AV25" s="5"/>
      <c r="AW25" s="57">
        <f>(AC25/W25)*100</f>
        <v>118.23529411764706</v>
      </c>
      <c r="AX25" s="19" t="s">
        <v>59</v>
      </c>
      <c r="AY25" s="91">
        <f>(AK25/(AJ25+AK25))*100</f>
        <v>1.9512195121951219</v>
      </c>
      <c r="AZ25" s="19">
        <f>(AN25/AJ25)*100</f>
        <v>115.12437810945275</v>
      </c>
      <c r="BA25" s="6"/>
      <c r="BB25" s="363" t="s">
        <v>76</v>
      </c>
      <c r="BC25" s="19" t="s">
        <v>76</v>
      </c>
      <c r="BD25" s="19" t="s">
        <v>76</v>
      </c>
    </row>
    <row r="26" spans="1:56" ht="15.75">
      <c r="B26" s="374" t="s">
        <v>524</v>
      </c>
      <c r="C26" s="2"/>
      <c r="D26" s="2"/>
      <c r="E26" s="6"/>
      <c r="F26" s="375"/>
      <c r="G26" s="2"/>
      <c r="H26" s="2"/>
      <c r="I26" s="2"/>
      <c r="J26" s="2"/>
      <c r="K26" s="2"/>
      <c r="L26" s="6"/>
      <c r="M26" s="375"/>
      <c r="N26" s="2"/>
      <c r="O26" s="6"/>
      <c r="P26" s="520">
        <f>D25-M25-N25-K25</f>
        <v>9.92</v>
      </c>
      <c r="Q26" s="6"/>
      <c r="R26" s="375"/>
      <c r="S26" s="213"/>
      <c r="T26" s="213"/>
      <c r="U26" s="23"/>
      <c r="V26" s="223"/>
      <c r="W26" s="517">
        <f>(P25-K25)*V25</f>
        <v>843.2</v>
      </c>
      <c r="X26" s="289"/>
      <c r="Y26" s="382"/>
      <c r="Z26" s="383"/>
      <c r="AA26" s="383"/>
      <c r="AB26" s="383"/>
      <c r="AC26" s="384"/>
      <c r="AD26" s="122"/>
      <c r="AE26" s="382"/>
      <c r="AF26" s="383"/>
      <c r="AG26" s="383"/>
      <c r="AH26" s="383"/>
      <c r="AI26" s="20"/>
      <c r="AJ26" s="436"/>
      <c r="AK26" s="386"/>
      <c r="AL26" s="378"/>
      <c r="AM26" s="378"/>
      <c r="AN26" s="378"/>
      <c r="AO26" s="289"/>
      <c r="AP26" s="347"/>
      <c r="AQ26" s="347"/>
      <c r="AR26" s="373"/>
      <c r="AS26" s="389"/>
      <c r="AT26" s="386"/>
      <c r="AU26" s="386"/>
      <c r="AV26" s="20"/>
      <c r="AW26" s="518">
        <f>((AC25+AC26)/W26)*100</f>
        <v>119.1888045540797</v>
      </c>
      <c r="AX26" s="378"/>
      <c r="AY26" s="378"/>
      <c r="AZ26" s="378"/>
      <c r="BA26" s="289"/>
      <c r="BB26" s="375"/>
      <c r="BC26" s="2"/>
      <c r="BD26" s="2"/>
    </row>
    <row r="27" spans="1:56" ht="15.75" thickBot="1"/>
    <row r="28" spans="1:56" ht="16.5" thickBot="1">
      <c r="A28" s="688"/>
      <c r="B28" s="17">
        <v>41705</v>
      </c>
      <c r="C28" s="15">
        <v>1</v>
      </c>
      <c r="D28" s="19">
        <v>12</v>
      </c>
      <c r="E28" s="6">
        <v>7</v>
      </c>
      <c r="F28" s="363">
        <v>0</v>
      </c>
      <c r="G28" s="19">
        <v>0</v>
      </c>
      <c r="H28" s="19">
        <v>0</v>
      </c>
      <c r="I28" s="19">
        <v>0</v>
      </c>
      <c r="J28" s="19">
        <v>0</v>
      </c>
      <c r="K28" s="19">
        <f>SUM(F28:J28)</f>
        <v>0</v>
      </c>
      <c r="L28" s="6"/>
      <c r="M28" s="363">
        <v>0</v>
      </c>
      <c r="N28" s="19">
        <v>0</v>
      </c>
      <c r="O28" s="6"/>
      <c r="P28" s="376">
        <f>D28-(M28+N28)</f>
        <v>12</v>
      </c>
      <c r="Q28" s="6"/>
      <c r="R28" s="375" t="s">
        <v>523</v>
      </c>
      <c r="S28" s="213">
        <v>7.4999999999999997E-2</v>
      </c>
      <c r="T28" s="213">
        <v>7.4999999999999997E-2</v>
      </c>
      <c r="U28" s="23">
        <f>S28+T28</f>
        <v>0.15</v>
      </c>
      <c r="V28" s="223">
        <v>85</v>
      </c>
      <c r="W28" s="91">
        <f>P28*V28</f>
        <v>1020</v>
      </c>
      <c r="X28" s="6"/>
      <c r="Y28" s="379">
        <v>954</v>
      </c>
      <c r="Z28" s="380">
        <v>954</v>
      </c>
      <c r="AA28" s="380">
        <v>0</v>
      </c>
      <c r="AB28" s="380">
        <v>0</v>
      </c>
      <c r="AC28" s="381">
        <v>954</v>
      </c>
      <c r="AD28" s="197">
        <v>350</v>
      </c>
      <c r="AE28" s="379">
        <v>33</v>
      </c>
      <c r="AF28" s="380">
        <v>34</v>
      </c>
      <c r="AG28" s="380">
        <v>0</v>
      </c>
      <c r="AH28" s="380">
        <v>33</v>
      </c>
      <c r="AI28" s="5"/>
      <c r="AJ28" s="57">
        <f>AC28*U28</f>
        <v>143.1</v>
      </c>
      <c r="AK28" s="171">
        <v>5</v>
      </c>
      <c r="AL28" s="19">
        <v>0</v>
      </c>
      <c r="AM28" s="19">
        <v>0</v>
      </c>
      <c r="AN28" s="91">
        <f>SUM(AJ28:AM28)</f>
        <v>148.1</v>
      </c>
      <c r="AO28" s="338" t="e">
        <f>#REF!</f>
        <v>#REF!</v>
      </c>
      <c r="AP28" s="11">
        <v>0</v>
      </c>
      <c r="AQ28" s="11">
        <v>10</v>
      </c>
      <c r="AR28" s="387">
        <f>100- ((AP28+AQ28)/(AC28*2))*100</f>
        <v>99.475890985324952</v>
      </c>
      <c r="AS28" s="388">
        <f>AU25</f>
        <v>290.59999999999997</v>
      </c>
      <c r="AT28" s="172">
        <f>AJ28+AK28+AL28+AM28</f>
        <v>148.1</v>
      </c>
      <c r="AU28" s="172">
        <f>AS28-AT28</f>
        <v>142.49999999999997</v>
      </c>
      <c r="AV28" s="5"/>
      <c r="AW28" s="57">
        <f>(AC28/W28)*100</f>
        <v>93.529411764705884</v>
      </c>
      <c r="AX28" s="19" t="s">
        <v>59</v>
      </c>
      <c r="AY28" s="91">
        <f>(AK28/(AJ28+AK28))*100</f>
        <v>3.3760972316002702</v>
      </c>
      <c r="AZ28" s="19">
        <f>(AN28/AJ28)*100</f>
        <v>103.49406009783368</v>
      </c>
      <c r="BA28" s="6"/>
      <c r="BB28" s="363" t="s">
        <v>76</v>
      </c>
      <c r="BC28" s="19" t="s">
        <v>76</v>
      </c>
      <c r="BD28" s="19" t="s">
        <v>76</v>
      </c>
    </row>
    <row r="29" spans="1:56" ht="15.75">
      <c r="B29" s="374" t="s">
        <v>134</v>
      </c>
      <c r="C29" s="2"/>
      <c r="D29" s="2"/>
      <c r="E29" s="6"/>
      <c r="F29" s="375"/>
      <c r="G29" s="2"/>
      <c r="H29" s="2"/>
      <c r="I29" s="2"/>
      <c r="J29" s="2"/>
      <c r="K29" s="2"/>
      <c r="L29" s="6"/>
      <c r="M29" s="375"/>
      <c r="N29" s="2"/>
      <c r="O29" s="6"/>
      <c r="P29" s="520">
        <f>D28-M28-N28-K28</f>
        <v>12</v>
      </c>
      <c r="Q29" s="6"/>
      <c r="R29" s="375"/>
      <c r="S29" s="213"/>
      <c r="T29" s="213"/>
      <c r="U29" s="23"/>
      <c r="V29" s="223"/>
      <c r="W29" s="517">
        <f>(P28-K28)*V28</f>
        <v>1020</v>
      </c>
      <c r="X29" s="289"/>
      <c r="Y29" s="382"/>
      <c r="Z29" s="383"/>
      <c r="AA29" s="383"/>
      <c r="AB29" s="383"/>
      <c r="AC29" s="384"/>
      <c r="AD29" s="122"/>
      <c r="AE29" s="382"/>
      <c r="AF29" s="383"/>
      <c r="AG29" s="383"/>
      <c r="AH29" s="383"/>
      <c r="AI29" s="20"/>
      <c r="AJ29" s="436"/>
      <c r="AK29" s="386"/>
      <c r="AL29" s="378"/>
      <c r="AM29" s="378"/>
      <c r="AN29" s="378"/>
      <c r="AO29" s="289"/>
      <c r="AP29" s="347"/>
      <c r="AQ29" s="347"/>
      <c r="AR29" s="373"/>
      <c r="AS29" s="389"/>
      <c r="AT29" s="386"/>
      <c r="AU29" s="386"/>
      <c r="AV29" s="20"/>
      <c r="AW29" s="518">
        <f>((AC28+AC29)/W29)*100</f>
        <v>93.529411764705884</v>
      </c>
      <c r="AX29" s="378"/>
      <c r="AY29" s="378"/>
      <c r="AZ29" s="378"/>
      <c r="BA29" s="289"/>
      <c r="BB29" s="375"/>
      <c r="BC29" s="2"/>
      <c r="BD29" s="2"/>
    </row>
    <row r="30" spans="1:56" ht="15.75" thickBot="1"/>
    <row r="31" spans="1:56" ht="16.5" thickBot="1">
      <c r="A31" s="688"/>
      <c r="B31" s="17">
        <v>41705</v>
      </c>
      <c r="C31" s="15">
        <v>3</v>
      </c>
      <c r="D31" s="19">
        <v>12</v>
      </c>
      <c r="E31" s="6">
        <v>7</v>
      </c>
      <c r="F31" s="363">
        <v>6.5</v>
      </c>
      <c r="G31" s="19">
        <v>0</v>
      </c>
      <c r="H31" s="19">
        <v>0</v>
      </c>
      <c r="I31" s="19">
        <v>0</v>
      </c>
      <c r="J31" s="19">
        <v>0</v>
      </c>
      <c r="K31" s="19">
        <f>SUM(F31:J31)</f>
        <v>6.5</v>
      </c>
      <c r="L31" s="6"/>
      <c r="M31" s="363">
        <v>0</v>
      </c>
      <c r="N31" s="19">
        <v>0</v>
      </c>
      <c r="O31" s="6"/>
      <c r="P31" s="376">
        <f>D31-(M31+N31)</f>
        <v>12</v>
      </c>
      <c r="Q31" s="6"/>
      <c r="R31" s="375" t="s">
        <v>523</v>
      </c>
      <c r="S31" s="213">
        <v>7.4999999999999997E-2</v>
      </c>
      <c r="T31" s="213">
        <v>7.4999999999999997E-2</v>
      </c>
      <c r="U31" s="23">
        <f>S31+T31</f>
        <v>0.15</v>
      </c>
      <c r="V31" s="223">
        <v>85</v>
      </c>
      <c r="W31" s="91">
        <f>P31*V31</f>
        <v>1020</v>
      </c>
      <c r="X31" s="6"/>
      <c r="Y31" s="379">
        <v>174</v>
      </c>
      <c r="Z31" s="380">
        <v>174</v>
      </c>
      <c r="AA31" s="380">
        <v>0</v>
      </c>
      <c r="AB31" s="380">
        <v>0</v>
      </c>
      <c r="AC31" s="381">
        <v>174</v>
      </c>
      <c r="AD31" s="197">
        <v>350</v>
      </c>
      <c r="AE31" s="379">
        <v>0</v>
      </c>
      <c r="AF31" s="380">
        <v>0</v>
      </c>
      <c r="AG31" s="380">
        <v>0</v>
      </c>
      <c r="AH31" s="380">
        <v>0</v>
      </c>
      <c r="AI31" s="5"/>
      <c r="AJ31" s="57">
        <f>AC31*U31</f>
        <v>26.099999999999998</v>
      </c>
      <c r="AK31" s="171">
        <v>0</v>
      </c>
      <c r="AL31" s="19">
        <v>0</v>
      </c>
      <c r="AM31" s="19">
        <v>0</v>
      </c>
      <c r="AN31" s="91">
        <f>SUM(AJ31:AM31)</f>
        <v>26.099999999999998</v>
      </c>
      <c r="AO31" s="338" t="e">
        <f>#REF!</f>
        <v>#REF!</v>
      </c>
      <c r="AP31" s="11">
        <v>0</v>
      </c>
      <c r="AQ31" s="11">
        <v>10</v>
      </c>
      <c r="AR31" s="387">
        <f>100- ((AP31+AQ31)/(AC31*2))*100</f>
        <v>97.1264367816092</v>
      </c>
      <c r="AS31" s="388">
        <f>AU28</f>
        <v>142.49999999999997</v>
      </c>
      <c r="AT31" s="172">
        <f>AJ31+AK31+AL31+AM31</f>
        <v>26.099999999999998</v>
      </c>
      <c r="AU31" s="172">
        <f>AS31-AT31</f>
        <v>116.39999999999998</v>
      </c>
      <c r="AV31" s="5"/>
      <c r="AW31" s="57">
        <f>(AC31/W31)*100</f>
        <v>17.058823529411764</v>
      </c>
      <c r="AX31" s="19" t="s">
        <v>59</v>
      </c>
      <c r="AY31" s="91">
        <f>(AK31/(AJ31+AK31))*100</f>
        <v>0</v>
      </c>
      <c r="AZ31" s="19">
        <f>(AN31/AJ31)*100</f>
        <v>100</v>
      </c>
      <c r="BA31" s="6"/>
      <c r="BB31" s="363" t="s">
        <v>76</v>
      </c>
      <c r="BC31" s="19" t="s">
        <v>76</v>
      </c>
      <c r="BD31" s="19" t="s">
        <v>76</v>
      </c>
    </row>
    <row r="32" spans="1:56" ht="15.75">
      <c r="B32" s="374" t="s">
        <v>524</v>
      </c>
      <c r="C32" s="2"/>
      <c r="D32" s="2"/>
      <c r="E32" s="6"/>
      <c r="F32" s="375"/>
      <c r="G32" s="2"/>
      <c r="H32" s="2"/>
      <c r="I32" s="2"/>
      <c r="J32" s="2"/>
      <c r="K32" s="2"/>
      <c r="L32" s="6"/>
      <c r="M32" s="375"/>
      <c r="N32" s="2"/>
      <c r="O32" s="6"/>
      <c r="P32" s="520">
        <f>D31-M31-N31-K31</f>
        <v>5.5</v>
      </c>
      <c r="Q32" s="6"/>
      <c r="R32" s="375"/>
      <c r="S32" s="213"/>
      <c r="T32" s="213"/>
      <c r="U32" s="23"/>
      <c r="V32" s="223"/>
      <c r="W32" s="517">
        <f>(P31-K31)*V31</f>
        <v>467.5</v>
      </c>
      <c r="X32" s="289"/>
      <c r="Y32" s="382"/>
      <c r="Z32" s="383"/>
      <c r="AA32" s="383"/>
      <c r="AB32" s="383"/>
      <c r="AC32" s="384"/>
      <c r="AD32" s="122"/>
      <c r="AE32" s="382"/>
      <c r="AF32" s="383"/>
      <c r="AG32" s="383"/>
      <c r="AH32" s="383"/>
      <c r="AI32" s="20"/>
      <c r="AJ32" s="436"/>
      <c r="AK32" s="386"/>
      <c r="AL32" s="378"/>
      <c r="AM32" s="378"/>
      <c r="AN32" s="378"/>
      <c r="AO32" s="289"/>
      <c r="AP32" s="347"/>
      <c r="AQ32" s="347"/>
      <c r="AR32" s="373"/>
      <c r="AS32" s="389"/>
      <c r="AT32" s="386"/>
      <c r="AU32" s="386"/>
      <c r="AV32" s="20"/>
      <c r="AW32" s="518">
        <f>((AC31+AC32)/W32)*100</f>
        <v>37.219251336898395</v>
      </c>
      <c r="AX32" s="378"/>
      <c r="AY32" s="378"/>
      <c r="AZ32" s="378"/>
      <c r="BA32" s="289"/>
      <c r="BB32" s="375"/>
      <c r="BC32" s="2"/>
      <c r="BD32" s="2"/>
    </row>
    <row r="33" spans="1:56" ht="15.75" thickBot="1"/>
    <row r="34" spans="1:56" ht="16.5" thickBot="1">
      <c r="A34" s="688"/>
      <c r="B34" s="17">
        <v>41709</v>
      </c>
      <c r="C34" s="15">
        <v>2</v>
      </c>
      <c r="D34" s="19">
        <v>7.5</v>
      </c>
      <c r="E34" s="6">
        <v>7</v>
      </c>
      <c r="F34" s="363">
        <v>0</v>
      </c>
      <c r="G34" s="19">
        <v>0</v>
      </c>
      <c r="H34" s="19">
        <v>0</v>
      </c>
      <c r="I34" s="19">
        <v>0</v>
      </c>
      <c r="J34" s="19">
        <v>0.5</v>
      </c>
      <c r="K34" s="19">
        <f>SUM(F34:J34)</f>
        <v>0.5</v>
      </c>
      <c r="L34" s="6"/>
      <c r="M34" s="363">
        <v>0</v>
      </c>
      <c r="N34" s="19">
        <v>0</v>
      </c>
      <c r="O34" s="6"/>
      <c r="P34" s="376">
        <f>D34-(M34+N34)</f>
        <v>7.5</v>
      </c>
      <c r="Q34" s="6"/>
      <c r="R34" s="375" t="s">
        <v>523</v>
      </c>
      <c r="S34" s="213">
        <v>7.4999999999999997E-2</v>
      </c>
      <c r="T34" s="213">
        <v>7.4999999999999997E-2</v>
      </c>
      <c r="U34" s="23">
        <f>S34+T34</f>
        <v>0.15</v>
      </c>
      <c r="V34" s="223">
        <v>85</v>
      </c>
      <c r="W34" s="91">
        <f>P34*V34</f>
        <v>637.5</v>
      </c>
      <c r="X34" s="6"/>
      <c r="Y34" s="379">
        <v>380</v>
      </c>
      <c r="Z34" s="380">
        <v>380</v>
      </c>
      <c r="AA34" s="380">
        <v>0</v>
      </c>
      <c r="AB34" s="380">
        <v>0</v>
      </c>
      <c r="AC34" s="381">
        <v>380</v>
      </c>
      <c r="AD34" s="197">
        <v>350</v>
      </c>
      <c r="AE34" s="379">
        <v>0</v>
      </c>
      <c r="AF34" s="380">
        <v>0</v>
      </c>
      <c r="AG34" s="380">
        <v>0</v>
      </c>
      <c r="AH34" s="380">
        <v>0</v>
      </c>
      <c r="AI34" s="5"/>
      <c r="AJ34" s="57">
        <f>AC34*U34</f>
        <v>57</v>
      </c>
      <c r="AK34" s="171">
        <v>0</v>
      </c>
      <c r="AL34" s="19">
        <v>0</v>
      </c>
      <c r="AM34" s="19">
        <v>0</v>
      </c>
      <c r="AN34" s="91">
        <f>SUM(AJ34:AM34)</f>
        <v>57</v>
      </c>
      <c r="AO34" s="338" t="e">
        <f>#REF!</f>
        <v>#REF!</v>
      </c>
      <c r="AP34" s="11">
        <v>0</v>
      </c>
      <c r="AQ34" s="11">
        <v>10</v>
      </c>
      <c r="AR34" s="387">
        <f>100- ((AP34+AQ34)/(AC34*2))*100</f>
        <v>98.684210526315795</v>
      </c>
      <c r="AS34" s="388">
        <f>AU31</f>
        <v>116.39999999999998</v>
      </c>
      <c r="AT34" s="172">
        <f>AJ34+AK34+AL34+AM34</f>
        <v>57</v>
      </c>
      <c r="AU34" s="172">
        <f>AS34-AT34</f>
        <v>59.399999999999977</v>
      </c>
      <c r="AV34" s="5"/>
      <c r="AW34" s="57">
        <f>(AC34/W34)*100</f>
        <v>59.607843137254903</v>
      </c>
      <c r="AX34" s="19" t="s">
        <v>59</v>
      </c>
      <c r="AY34" s="91">
        <f>(AK34/(AJ34+AK34))*100</f>
        <v>0</v>
      </c>
      <c r="AZ34" s="19">
        <f>(AN34/AJ34)*100</f>
        <v>100</v>
      </c>
      <c r="BA34" s="6"/>
      <c r="BB34" s="363" t="s">
        <v>76</v>
      </c>
      <c r="BC34" s="19" t="s">
        <v>76</v>
      </c>
      <c r="BD34" s="19" t="s">
        <v>76</v>
      </c>
    </row>
    <row r="35" spans="1:56" ht="15.75">
      <c r="B35" s="374" t="s">
        <v>524</v>
      </c>
      <c r="C35" s="2"/>
      <c r="D35" s="2"/>
      <c r="E35" s="6"/>
      <c r="F35" s="375"/>
      <c r="G35" s="2"/>
      <c r="H35" s="2"/>
      <c r="I35" s="2"/>
      <c r="J35" s="2"/>
      <c r="K35" s="2"/>
      <c r="L35" s="6"/>
      <c r="M35" s="375"/>
      <c r="N35" s="2"/>
      <c r="O35" s="6"/>
      <c r="P35" s="520">
        <f>D34-M34-N34-K34</f>
        <v>7</v>
      </c>
      <c r="Q35" s="6"/>
      <c r="R35" s="375"/>
      <c r="S35" s="213"/>
      <c r="T35" s="213"/>
      <c r="U35" s="23"/>
      <c r="V35" s="223"/>
      <c r="W35" s="517">
        <f>(P34-K34)*V34</f>
        <v>595</v>
      </c>
      <c r="X35" s="289"/>
      <c r="Y35" s="382"/>
      <c r="Z35" s="383"/>
      <c r="AA35" s="383"/>
      <c r="AB35" s="383"/>
      <c r="AC35" s="384"/>
      <c r="AD35" s="122"/>
      <c r="AE35" s="382"/>
      <c r="AF35" s="383"/>
      <c r="AG35" s="383"/>
      <c r="AH35" s="383"/>
      <c r="AI35" s="20"/>
      <c r="AJ35" s="436"/>
      <c r="AK35" s="386"/>
      <c r="AL35" s="378"/>
      <c r="AM35" s="378"/>
      <c r="AN35" s="378"/>
      <c r="AO35" s="289"/>
      <c r="AP35" s="347"/>
      <c r="AQ35" s="347"/>
      <c r="AR35" s="373"/>
      <c r="AS35" s="389"/>
      <c r="AT35" s="386"/>
      <c r="AU35" s="386"/>
      <c r="AV35" s="20"/>
      <c r="AW35" s="518">
        <f>((AC34+AC35)/W35)*100</f>
        <v>63.865546218487388</v>
      </c>
      <c r="AX35" s="378"/>
      <c r="AY35" s="378"/>
      <c r="AZ35" s="378"/>
      <c r="BA35" s="289"/>
      <c r="BB35" s="375"/>
      <c r="BC35" s="2"/>
      <c r="BD35" s="2"/>
    </row>
    <row r="36" spans="1:56" ht="15.75" thickBot="1"/>
    <row r="37" spans="1:56">
      <c r="B37" s="57" t="s">
        <v>42</v>
      </c>
      <c r="C37" s="58" t="s">
        <v>2</v>
      </c>
      <c r="D37" s="59" t="s">
        <v>2</v>
      </c>
      <c r="E37" s="136"/>
      <c r="F37" s="718" t="s">
        <v>14</v>
      </c>
      <c r="G37" s="719"/>
      <c r="H37" s="719"/>
      <c r="I37" s="719"/>
      <c r="J37" s="719"/>
      <c r="K37" s="720"/>
      <c r="L37" s="19"/>
      <c r="M37" s="721" t="s">
        <v>43</v>
      </c>
      <c r="N37" s="722"/>
      <c r="O37" s="19"/>
      <c r="P37" s="91" t="s">
        <v>12</v>
      </c>
      <c r="Q37" s="136"/>
      <c r="R37" s="91" t="s">
        <v>24</v>
      </c>
      <c r="S37" s="718" t="s">
        <v>44</v>
      </c>
      <c r="T37" s="719"/>
      <c r="U37" s="720"/>
      <c r="V37" s="91" t="s">
        <v>39</v>
      </c>
      <c r="W37" s="137" t="s">
        <v>19</v>
      </c>
      <c r="X37" s="136" t="s">
        <v>10</v>
      </c>
      <c r="Y37" s="723" t="s">
        <v>15</v>
      </c>
      <c r="Z37" s="724"/>
      <c r="AA37" s="724"/>
      <c r="AB37" s="724"/>
      <c r="AC37" s="138" t="s">
        <v>19</v>
      </c>
      <c r="AD37" s="139"/>
      <c r="AE37" s="725" t="s">
        <v>55</v>
      </c>
      <c r="AF37" s="726"/>
      <c r="AG37" s="726"/>
      <c r="AH37" s="140" t="s">
        <v>57</v>
      </c>
      <c r="AI37" s="136"/>
      <c r="AJ37" s="141" t="s">
        <v>51</v>
      </c>
      <c r="AK37" s="142"/>
      <c r="AL37" s="143"/>
      <c r="AM37" s="144"/>
      <c r="AN37" s="91" t="s">
        <v>13</v>
      </c>
      <c r="AO37" s="136"/>
      <c r="AP37" s="743" t="s">
        <v>68</v>
      </c>
      <c r="AQ37" s="744"/>
      <c r="AR37" s="745"/>
      <c r="AS37" s="743" t="s">
        <v>52</v>
      </c>
      <c r="AT37" s="744"/>
      <c r="AU37" s="745"/>
      <c r="AV37" s="136"/>
      <c r="AW37" s="145" t="s">
        <v>32</v>
      </c>
      <c r="AX37" s="137" t="s">
        <v>32</v>
      </c>
      <c r="AY37" s="91" t="s">
        <v>29</v>
      </c>
      <c r="AZ37" s="91" t="s">
        <v>29</v>
      </c>
      <c r="BA37" s="136"/>
      <c r="BB37" s="19" t="s">
        <v>32</v>
      </c>
      <c r="BC37" s="19" t="s">
        <v>10</v>
      </c>
      <c r="BD37" s="146" t="s">
        <v>10</v>
      </c>
    </row>
    <row r="38" spans="1:56" ht="15.75" thickBot="1">
      <c r="B38" s="60" t="s">
        <v>10</v>
      </c>
      <c r="C38" s="49" t="s">
        <v>10</v>
      </c>
      <c r="D38" s="61" t="s">
        <v>12</v>
      </c>
      <c r="E38" s="5"/>
      <c r="F38" s="65" t="s">
        <v>4</v>
      </c>
      <c r="G38" s="65" t="s">
        <v>5</v>
      </c>
      <c r="H38" s="65" t="s">
        <v>6</v>
      </c>
      <c r="I38" s="65" t="s">
        <v>7</v>
      </c>
      <c r="J38" s="65" t="s">
        <v>9</v>
      </c>
      <c r="K38" s="65" t="s">
        <v>13</v>
      </c>
      <c r="L38" s="4"/>
      <c r="M38" s="67" t="s">
        <v>12</v>
      </c>
      <c r="N38" s="68" t="s">
        <v>46</v>
      </c>
      <c r="O38" s="3"/>
      <c r="P38" s="49" t="s">
        <v>3</v>
      </c>
      <c r="Q38" s="5"/>
      <c r="R38" s="49" t="s">
        <v>23</v>
      </c>
      <c r="S38" s="53" t="s">
        <v>16</v>
      </c>
      <c r="T38" s="49" t="s">
        <v>17</v>
      </c>
      <c r="U38" s="49" t="s">
        <v>45</v>
      </c>
      <c r="V38" s="49" t="s">
        <v>63</v>
      </c>
      <c r="W38" s="72" t="s">
        <v>21</v>
      </c>
      <c r="X38" s="5" t="s">
        <v>10</v>
      </c>
      <c r="Y38" s="713" t="s">
        <v>26</v>
      </c>
      <c r="Z38" s="714"/>
      <c r="AA38" s="714"/>
      <c r="AB38" s="715"/>
      <c r="AC38" s="39" t="s">
        <v>13</v>
      </c>
      <c r="AD38" s="8"/>
      <c r="AE38" s="716" t="s">
        <v>56</v>
      </c>
      <c r="AF38" s="717"/>
      <c r="AG38" s="717"/>
      <c r="AH38" s="82" t="s">
        <v>58</v>
      </c>
      <c r="AI38" s="5"/>
      <c r="AJ38" s="48" t="s">
        <v>33</v>
      </c>
      <c r="AK38" s="85" t="s">
        <v>27</v>
      </c>
      <c r="AL38" s="48" t="s">
        <v>35</v>
      </c>
      <c r="AM38" s="48" t="s">
        <v>36</v>
      </c>
      <c r="AN38" s="49" t="s">
        <v>40</v>
      </c>
      <c r="AO38" s="20"/>
      <c r="AP38" s="51"/>
      <c r="AQ38" s="52"/>
      <c r="AR38" s="53"/>
      <c r="AS38" s="51" t="s">
        <v>50</v>
      </c>
      <c r="AT38" s="336" t="s">
        <v>533</v>
      </c>
      <c r="AU38" s="53"/>
      <c r="AV38" s="5"/>
      <c r="AW38" s="76" t="s">
        <v>19</v>
      </c>
      <c r="AX38" s="72" t="s">
        <v>19</v>
      </c>
      <c r="AY38" s="49" t="s">
        <v>37</v>
      </c>
      <c r="AZ38" s="49" t="s">
        <v>38</v>
      </c>
      <c r="BA38" s="5"/>
      <c r="BB38" s="4" t="s">
        <v>19</v>
      </c>
      <c r="BC38" s="4" t="s">
        <v>37</v>
      </c>
      <c r="BD38" s="147" t="s">
        <v>38</v>
      </c>
    </row>
    <row r="39" spans="1:56" ht="15" customHeight="1" thickBot="1">
      <c r="B39" s="62"/>
      <c r="C39" s="63"/>
      <c r="D39" s="64" t="s">
        <v>10</v>
      </c>
      <c r="E39" s="111"/>
      <c r="F39" s="148"/>
      <c r="G39" s="148"/>
      <c r="H39" s="148"/>
      <c r="I39" s="148" t="s">
        <v>8</v>
      </c>
      <c r="J39" s="148"/>
      <c r="K39" s="148"/>
      <c r="L39" s="16"/>
      <c r="M39" s="104" t="s">
        <v>20</v>
      </c>
      <c r="N39" s="148" t="s">
        <v>11</v>
      </c>
      <c r="O39" s="16"/>
      <c r="P39" s="63" t="s">
        <v>10</v>
      </c>
      <c r="Q39" s="111"/>
      <c r="R39" s="63"/>
      <c r="S39" s="149"/>
      <c r="T39" s="63"/>
      <c r="U39" s="63"/>
      <c r="V39" s="63" t="s">
        <v>18</v>
      </c>
      <c r="W39" s="150" t="s">
        <v>22</v>
      </c>
      <c r="X39" s="111"/>
      <c r="Y39" s="151" t="s">
        <v>16</v>
      </c>
      <c r="Z39" s="151" t="s">
        <v>17</v>
      </c>
      <c r="AA39" s="152" t="s">
        <v>25</v>
      </c>
      <c r="AB39" s="79" t="s">
        <v>28</v>
      </c>
      <c r="AC39" s="153"/>
      <c r="AD39" s="111"/>
      <c r="AE39" s="154" t="s">
        <v>16</v>
      </c>
      <c r="AF39" s="155" t="s">
        <v>17</v>
      </c>
      <c r="AG39" s="80" t="s">
        <v>28</v>
      </c>
      <c r="AH39" s="81" t="s">
        <v>28</v>
      </c>
      <c r="AI39" s="156"/>
      <c r="AJ39" s="63" t="s">
        <v>34</v>
      </c>
      <c r="AK39" s="157" t="s">
        <v>34</v>
      </c>
      <c r="AL39" s="63" t="s">
        <v>34</v>
      </c>
      <c r="AM39" s="63" t="s">
        <v>34</v>
      </c>
      <c r="AN39" s="63" t="s">
        <v>34</v>
      </c>
      <c r="AO39" s="111"/>
      <c r="AP39" s="158" t="s">
        <v>70</v>
      </c>
      <c r="AQ39" s="159" t="s">
        <v>69</v>
      </c>
      <c r="AR39" s="160" t="s">
        <v>71</v>
      </c>
      <c r="AS39" s="161" t="s">
        <v>48</v>
      </c>
      <c r="AT39" s="159" t="s">
        <v>47</v>
      </c>
      <c r="AU39" s="160" t="s">
        <v>49</v>
      </c>
      <c r="AV39" s="111"/>
      <c r="AW39" s="162" t="s">
        <v>29</v>
      </c>
      <c r="AX39" s="150" t="s">
        <v>29</v>
      </c>
      <c r="AY39" s="63"/>
      <c r="AZ39" s="63"/>
      <c r="BA39" s="111"/>
      <c r="BB39" s="163">
        <v>1</v>
      </c>
      <c r="BC39" s="164">
        <v>0</v>
      </c>
      <c r="BD39" s="115" t="s">
        <v>41</v>
      </c>
    </row>
    <row r="40" spans="1:56" ht="16.5" thickBot="1">
      <c r="A40" s="688"/>
      <c r="B40" s="17">
        <v>41709</v>
      </c>
      <c r="C40" s="15">
        <v>3</v>
      </c>
      <c r="D40" s="19">
        <v>8.5</v>
      </c>
      <c r="E40" s="6">
        <v>7</v>
      </c>
      <c r="F40" s="363">
        <v>7</v>
      </c>
      <c r="G40" s="19">
        <v>0</v>
      </c>
      <c r="H40" s="19">
        <v>0</v>
      </c>
      <c r="I40" s="19">
        <v>0</v>
      </c>
      <c r="J40" s="19">
        <v>0</v>
      </c>
      <c r="K40" s="19">
        <f>SUM(F40:J40)</f>
        <v>7</v>
      </c>
      <c r="L40" s="6"/>
      <c r="M40" s="363">
        <v>0</v>
      </c>
      <c r="N40" s="19">
        <v>0</v>
      </c>
      <c r="O40" s="6"/>
      <c r="P40" s="376">
        <f>D40-(M40+N40)</f>
        <v>8.5</v>
      </c>
      <c r="Q40" s="6"/>
      <c r="R40" s="375" t="s">
        <v>523</v>
      </c>
      <c r="S40" s="213">
        <v>7.4999999999999997E-2</v>
      </c>
      <c r="T40" s="213">
        <v>7.4999999999999997E-2</v>
      </c>
      <c r="U40" s="23">
        <f>S40+T40</f>
        <v>0.15</v>
      </c>
      <c r="V40" s="223">
        <v>85</v>
      </c>
      <c r="W40" s="91">
        <f>P40*V40</f>
        <v>722.5</v>
      </c>
      <c r="X40" s="6"/>
      <c r="Y40" s="379">
        <v>143</v>
      </c>
      <c r="Z40" s="380">
        <v>143</v>
      </c>
      <c r="AA40" s="380">
        <v>0</v>
      </c>
      <c r="AB40" s="380">
        <v>0</v>
      </c>
      <c r="AC40" s="381">
        <v>143</v>
      </c>
      <c r="AD40" s="197">
        <v>350</v>
      </c>
      <c r="AE40" s="379">
        <v>0</v>
      </c>
      <c r="AF40" s="380">
        <v>0</v>
      </c>
      <c r="AG40" s="380">
        <v>0</v>
      </c>
      <c r="AH40" s="380">
        <v>0</v>
      </c>
      <c r="AI40" s="5"/>
      <c r="AJ40" s="57">
        <f>AC40*U40</f>
        <v>21.45</v>
      </c>
      <c r="AK40" s="171">
        <v>0</v>
      </c>
      <c r="AL40" s="19">
        <v>0</v>
      </c>
      <c r="AM40" s="19">
        <v>0</v>
      </c>
      <c r="AN40" s="91">
        <f>SUM(AJ40:AM40)</f>
        <v>21.45</v>
      </c>
      <c r="AO40" s="338" t="e">
        <f>#REF!</f>
        <v>#REF!</v>
      </c>
      <c r="AP40" s="11">
        <v>0</v>
      </c>
      <c r="AQ40" s="11">
        <v>10</v>
      </c>
      <c r="AR40" s="387">
        <f>100- ((AP40+AQ40)/(AC40*2))*100</f>
        <v>96.503496503496507</v>
      </c>
      <c r="AS40" s="388">
        <v>1480</v>
      </c>
      <c r="AT40" s="172">
        <f>AJ40+AK40+AL40+AM40</f>
        <v>21.45</v>
      </c>
      <c r="AU40" s="172">
        <f>AS40-AT40</f>
        <v>1458.55</v>
      </c>
      <c r="AV40" s="5"/>
      <c r="AW40" s="57">
        <f>(AC40/W40)*100</f>
        <v>19.792387543252595</v>
      </c>
      <c r="AX40" s="19" t="s">
        <v>59</v>
      </c>
      <c r="AY40" s="91">
        <f>(AK40/(AJ40+AK40))*100</f>
        <v>0</v>
      </c>
      <c r="AZ40" s="19">
        <f>(AN40/AJ40)*100</f>
        <v>100</v>
      </c>
      <c r="BA40" s="6"/>
      <c r="BB40" s="363" t="s">
        <v>76</v>
      </c>
      <c r="BC40" s="19" t="s">
        <v>76</v>
      </c>
      <c r="BD40" s="19" t="s">
        <v>76</v>
      </c>
    </row>
    <row r="41" spans="1:56" ht="15.75">
      <c r="B41" s="374" t="s">
        <v>137</v>
      </c>
      <c r="C41" s="2"/>
      <c r="D41" s="2"/>
      <c r="E41" s="6"/>
      <c r="F41" s="375"/>
      <c r="G41" s="2"/>
      <c r="H41" s="2"/>
      <c r="I41" s="2"/>
      <c r="J41" s="2"/>
      <c r="K41" s="2"/>
      <c r="L41" s="6"/>
      <c r="M41" s="375"/>
      <c r="N41" s="2"/>
      <c r="O41" s="6"/>
      <c r="P41" s="520">
        <f>D40-M40-N40-K40</f>
        <v>1.5</v>
      </c>
      <c r="Q41" s="6"/>
      <c r="R41" s="375"/>
      <c r="S41" s="213"/>
      <c r="T41" s="213"/>
      <c r="U41" s="23"/>
      <c r="V41" s="223"/>
      <c r="W41" s="517">
        <f>(P40-K40)*V40</f>
        <v>127.5</v>
      </c>
      <c r="X41" s="289"/>
      <c r="Y41" s="382"/>
      <c r="Z41" s="383"/>
      <c r="AA41" s="383"/>
      <c r="AB41" s="383"/>
      <c r="AC41" s="384"/>
      <c r="AD41" s="122"/>
      <c r="AE41" s="382"/>
      <c r="AF41" s="383"/>
      <c r="AG41" s="383"/>
      <c r="AH41" s="383"/>
      <c r="AI41" s="20"/>
      <c r="AJ41" s="436"/>
      <c r="AK41" s="386"/>
      <c r="AL41" s="378"/>
      <c r="AM41" s="378"/>
      <c r="AN41" s="378"/>
      <c r="AO41" s="289"/>
      <c r="AP41" s="347"/>
      <c r="AQ41" s="347"/>
      <c r="AR41" s="373"/>
      <c r="AS41" s="389"/>
      <c r="AT41" s="386"/>
      <c r="AU41" s="386"/>
      <c r="AV41" s="20"/>
      <c r="AW41" s="518">
        <f>((AC40+AC41)/W41)*100</f>
        <v>112.15686274509804</v>
      </c>
      <c r="AX41" s="378"/>
      <c r="AY41" s="378"/>
      <c r="AZ41" s="378"/>
      <c r="BA41" s="289"/>
      <c r="BB41" s="375"/>
      <c r="BC41" s="2"/>
      <c r="BD41" s="2"/>
    </row>
    <row r="42" spans="1:56" ht="15.75" thickBot="1"/>
    <row r="43" spans="1:56" ht="16.5" thickBot="1">
      <c r="A43" s="688"/>
      <c r="B43" s="17">
        <v>41710</v>
      </c>
      <c r="C43" s="15">
        <v>1</v>
      </c>
      <c r="D43" s="19">
        <v>8</v>
      </c>
      <c r="E43" s="6">
        <v>7</v>
      </c>
      <c r="F43" s="363">
        <v>0</v>
      </c>
      <c r="G43" s="19">
        <v>0</v>
      </c>
      <c r="H43" s="19">
        <v>0</v>
      </c>
      <c r="I43" s="19">
        <v>0</v>
      </c>
      <c r="J43" s="19">
        <v>0</v>
      </c>
      <c r="K43" s="19">
        <f>SUM(F43:J43)</f>
        <v>0</v>
      </c>
      <c r="L43" s="6"/>
      <c r="M43" s="363">
        <v>0</v>
      </c>
      <c r="N43" s="19">
        <v>0</v>
      </c>
      <c r="O43" s="6"/>
      <c r="P43" s="376">
        <f>D43-(M43+N43)</f>
        <v>8</v>
      </c>
      <c r="Q43" s="6"/>
      <c r="R43" s="375" t="s">
        <v>523</v>
      </c>
      <c r="S43" s="213">
        <v>7.4999999999999997E-2</v>
      </c>
      <c r="T43" s="213">
        <v>7.4999999999999997E-2</v>
      </c>
      <c r="U43" s="23">
        <f>S43+T43</f>
        <v>0.15</v>
      </c>
      <c r="V43" s="223">
        <v>85</v>
      </c>
      <c r="W43" s="91">
        <f>P43*V43</f>
        <v>680</v>
      </c>
      <c r="X43" s="6"/>
      <c r="Y43" s="379">
        <v>120</v>
      </c>
      <c r="Z43" s="380">
        <v>120</v>
      </c>
      <c r="AA43" s="380">
        <v>0</v>
      </c>
      <c r="AB43" s="380">
        <v>0</v>
      </c>
      <c r="AC43" s="381">
        <v>120</v>
      </c>
      <c r="AD43" s="197">
        <v>350</v>
      </c>
      <c r="AE43" s="379">
        <v>0</v>
      </c>
      <c r="AF43" s="380">
        <v>0</v>
      </c>
      <c r="AG43" s="380">
        <v>0</v>
      </c>
      <c r="AH43" s="380">
        <v>0</v>
      </c>
      <c r="AI43" s="5"/>
      <c r="AJ43" s="57">
        <f>AC43*U43</f>
        <v>18</v>
      </c>
      <c r="AK43" s="171">
        <v>0</v>
      </c>
      <c r="AL43" s="19">
        <v>0</v>
      </c>
      <c r="AM43" s="19">
        <v>0</v>
      </c>
      <c r="AN43" s="91">
        <f>SUM(AJ43:AM43)</f>
        <v>18</v>
      </c>
      <c r="AO43" s="338" t="e">
        <f>#REF!</f>
        <v>#REF!</v>
      </c>
      <c r="AP43" s="11">
        <v>0</v>
      </c>
      <c r="AQ43" s="11">
        <v>10</v>
      </c>
      <c r="AR43" s="387">
        <f>100- ((AP43+AQ43)/(AC43*2))*100</f>
        <v>95.833333333333329</v>
      </c>
      <c r="AS43" s="388">
        <f>AU40</f>
        <v>1458.55</v>
      </c>
      <c r="AT43" s="172">
        <f>AJ43+AK43+AL43+AM43</f>
        <v>18</v>
      </c>
      <c r="AU43" s="172">
        <f>AS43-AT43</f>
        <v>1440.55</v>
      </c>
      <c r="AV43" s="5"/>
      <c r="AW43" s="57">
        <f>(AC43/W43)*100</f>
        <v>17.647058823529413</v>
      </c>
      <c r="AX43" s="19" t="s">
        <v>59</v>
      </c>
      <c r="AY43" s="91">
        <f>(AK43/(AJ43+AK43))*100</f>
        <v>0</v>
      </c>
      <c r="AZ43" s="19">
        <f>(AN43/AJ43)*100</f>
        <v>100</v>
      </c>
      <c r="BA43" s="6"/>
      <c r="BB43" s="363" t="s">
        <v>76</v>
      </c>
      <c r="BC43" s="19" t="s">
        <v>76</v>
      </c>
      <c r="BD43" s="19" t="s">
        <v>76</v>
      </c>
    </row>
    <row r="44" spans="1:56" ht="15.75">
      <c r="B44" s="374" t="s">
        <v>525</v>
      </c>
      <c r="C44" s="2"/>
      <c r="D44" s="2"/>
      <c r="E44" s="6"/>
      <c r="F44" s="375"/>
      <c r="G44" s="2"/>
      <c r="H44" s="2"/>
      <c r="I44" s="2"/>
      <c r="J44" s="2"/>
      <c r="K44" s="2"/>
      <c r="L44" s="6"/>
      <c r="M44" s="375"/>
      <c r="N44" s="2"/>
      <c r="O44" s="6"/>
      <c r="P44" s="520">
        <f>D43-M43-N43-K43</f>
        <v>8</v>
      </c>
      <c r="Q44" s="6"/>
      <c r="R44" s="375"/>
      <c r="S44" s="213"/>
      <c r="T44" s="213"/>
      <c r="U44" s="23"/>
      <c r="V44" s="223"/>
      <c r="W44" s="517">
        <f>(P43-K43)*V43</f>
        <v>680</v>
      </c>
      <c r="X44" s="289"/>
      <c r="Y44" s="382"/>
      <c r="Z44" s="383"/>
      <c r="AA44" s="383"/>
      <c r="AB44" s="383"/>
      <c r="AC44" s="384"/>
      <c r="AD44" s="122"/>
      <c r="AE44" s="382"/>
      <c r="AF44" s="383"/>
      <c r="AG44" s="383"/>
      <c r="AH44" s="383"/>
      <c r="AI44" s="20"/>
      <c r="AJ44" s="436"/>
      <c r="AK44" s="386"/>
      <c r="AL44" s="378"/>
      <c r="AM44" s="378"/>
      <c r="AN44" s="378"/>
      <c r="AO44" s="289"/>
      <c r="AP44" s="347"/>
      <c r="AQ44" s="347"/>
      <c r="AR44" s="373"/>
      <c r="AS44" s="389"/>
      <c r="AT44" s="386"/>
      <c r="AU44" s="386"/>
      <c r="AV44" s="20"/>
      <c r="AW44" s="518">
        <f>((AC43+AC44)/W44)*100</f>
        <v>17.647058823529413</v>
      </c>
      <c r="AX44" s="378"/>
      <c r="AY44" s="378"/>
      <c r="AZ44" s="378"/>
      <c r="BA44" s="289"/>
      <c r="BB44" s="375"/>
      <c r="BC44" s="2"/>
      <c r="BD44" s="2"/>
    </row>
    <row r="45" spans="1:56" ht="15.75" thickBot="1"/>
    <row r="46" spans="1:56" ht="16.5" thickBot="1">
      <c r="A46" s="688"/>
      <c r="B46" s="17">
        <v>41711</v>
      </c>
      <c r="C46" s="15">
        <v>2</v>
      </c>
      <c r="D46" s="19">
        <v>7.5</v>
      </c>
      <c r="E46" s="6">
        <v>7</v>
      </c>
      <c r="F46" s="363">
        <v>0</v>
      </c>
      <c r="G46" s="19">
        <v>0</v>
      </c>
      <c r="H46" s="19">
        <v>0</v>
      </c>
      <c r="I46" s="19">
        <v>0</v>
      </c>
      <c r="J46" s="19">
        <v>0</v>
      </c>
      <c r="K46" s="19">
        <f>SUM(F46:J46)</f>
        <v>0</v>
      </c>
      <c r="L46" s="6"/>
      <c r="M46" s="363">
        <v>0</v>
      </c>
      <c r="N46" s="19">
        <v>0</v>
      </c>
      <c r="O46" s="6"/>
      <c r="P46" s="376">
        <f>D46-(M46+N46)</f>
        <v>7.5</v>
      </c>
      <c r="Q46" s="6"/>
      <c r="R46" s="375" t="s">
        <v>527</v>
      </c>
      <c r="S46" s="213">
        <v>6.8000000000000005E-2</v>
      </c>
      <c r="T46" s="213">
        <v>6.8000000000000005E-2</v>
      </c>
      <c r="U46" s="23">
        <f>S46+T46</f>
        <v>0.13600000000000001</v>
      </c>
      <c r="V46" s="223">
        <v>85</v>
      </c>
      <c r="W46" s="91">
        <f>P46*V46</f>
        <v>637.5</v>
      </c>
      <c r="X46" s="6"/>
      <c r="Y46" s="379">
        <v>441</v>
      </c>
      <c r="Z46" s="380">
        <v>441</v>
      </c>
      <c r="AA46" s="380">
        <v>0</v>
      </c>
      <c r="AB46" s="380">
        <v>0</v>
      </c>
      <c r="AC46" s="381">
        <v>441</v>
      </c>
      <c r="AD46" s="197">
        <v>350</v>
      </c>
      <c r="AE46" s="379">
        <v>30</v>
      </c>
      <c r="AF46" s="380">
        <v>30</v>
      </c>
      <c r="AG46" s="380">
        <v>0</v>
      </c>
      <c r="AH46" s="380">
        <v>30</v>
      </c>
      <c r="AI46" s="5"/>
      <c r="AJ46" s="57">
        <f>AC46*U46</f>
        <v>59.976000000000006</v>
      </c>
      <c r="AK46" s="171">
        <v>4.5</v>
      </c>
      <c r="AL46" s="19">
        <v>0</v>
      </c>
      <c r="AM46" s="19">
        <v>0</v>
      </c>
      <c r="AN46" s="91">
        <f>SUM(AJ46:AM46)</f>
        <v>64.475999999999999</v>
      </c>
      <c r="AO46" s="338" t="e">
        <f>#REF!</f>
        <v>#REF!</v>
      </c>
      <c r="AP46" s="11">
        <v>0</v>
      </c>
      <c r="AQ46" s="11">
        <v>10</v>
      </c>
      <c r="AR46" s="387">
        <f>100- ((AP46+AQ46)/(AC46*2))*100</f>
        <v>98.86621315192744</v>
      </c>
      <c r="AS46" s="388">
        <f>AU43</f>
        <v>1440.55</v>
      </c>
      <c r="AT46" s="172">
        <f>AJ46+AK46+AL46+AM46</f>
        <v>64.475999999999999</v>
      </c>
      <c r="AU46" s="172">
        <f>AS46-AT46</f>
        <v>1376.0740000000001</v>
      </c>
      <c r="AV46" s="5"/>
      <c r="AW46" s="57">
        <f>(AC46/W46)*100</f>
        <v>69.17647058823529</v>
      </c>
      <c r="AX46" s="19" t="s">
        <v>59</v>
      </c>
      <c r="AY46" s="91">
        <f>(AK46/(AJ46+AK46))*100</f>
        <v>6.9793411501954212</v>
      </c>
      <c r="AZ46" s="19">
        <f>(AN46/AJ46)*100</f>
        <v>107.50300120048017</v>
      </c>
      <c r="BA46" s="6"/>
      <c r="BB46" s="363" t="s">
        <v>76</v>
      </c>
      <c r="BC46" s="19" t="s">
        <v>76</v>
      </c>
      <c r="BD46" s="19" t="s">
        <v>76</v>
      </c>
    </row>
    <row r="47" spans="1:56" ht="15.75">
      <c r="B47" s="374" t="s">
        <v>526</v>
      </c>
      <c r="C47" s="2"/>
      <c r="D47" s="2"/>
      <c r="E47" s="6"/>
      <c r="F47" s="375"/>
      <c r="G47" s="2"/>
      <c r="H47" s="2"/>
      <c r="I47" s="2"/>
      <c r="J47" s="2"/>
      <c r="K47" s="2"/>
      <c r="L47" s="6"/>
      <c r="M47" s="375"/>
      <c r="N47" s="2"/>
      <c r="O47" s="6"/>
      <c r="P47" s="520">
        <f>D46-M46-N46-K46</f>
        <v>7.5</v>
      </c>
      <c r="Q47" s="6"/>
      <c r="R47" s="375"/>
      <c r="S47" s="213"/>
      <c r="T47" s="213"/>
      <c r="U47" s="23"/>
      <c r="V47" s="223"/>
      <c r="W47" s="517">
        <f>(P46-K46)*V46</f>
        <v>637.5</v>
      </c>
      <c r="X47" s="289"/>
      <c r="Y47" s="382"/>
      <c r="Z47" s="383"/>
      <c r="AA47" s="383"/>
      <c r="AB47" s="383"/>
      <c r="AC47" s="384"/>
      <c r="AD47" s="122"/>
      <c r="AE47" s="382"/>
      <c r="AF47" s="383"/>
      <c r="AG47" s="383"/>
      <c r="AH47" s="383"/>
      <c r="AI47" s="20"/>
      <c r="AJ47" s="436"/>
      <c r="AK47" s="386"/>
      <c r="AL47" s="378"/>
      <c r="AM47" s="378"/>
      <c r="AN47" s="378"/>
      <c r="AO47" s="289"/>
      <c r="AP47" s="347"/>
      <c r="AQ47" s="347"/>
      <c r="AR47" s="373"/>
      <c r="AS47" s="389"/>
      <c r="AT47" s="386"/>
      <c r="AU47" s="386"/>
      <c r="AV47" s="20"/>
      <c r="AW47" s="518">
        <f>((AC46+AC47)/W47)*100</f>
        <v>69.17647058823529</v>
      </c>
      <c r="AX47" s="378"/>
      <c r="AY47" s="378"/>
      <c r="AZ47" s="378"/>
      <c r="BA47" s="289"/>
      <c r="BB47" s="375"/>
      <c r="BC47" s="2"/>
      <c r="BD47" s="2"/>
    </row>
    <row r="48" spans="1:56" ht="15.75" thickBot="1"/>
    <row r="49" spans="2:56" ht="16.5" thickBot="1">
      <c r="B49" s="17">
        <v>41709</v>
      </c>
      <c r="C49" s="15">
        <v>3</v>
      </c>
      <c r="D49" s="19">
        <v>8.5</v>
      </c>
      <c r="E49" s="6">
        <v>7</v>
      </c>
      <c r="F49" s="363">
        <v>7</v>
      </c>
      <c r="G49" s="19">
        <v>0</v>
      </c>
      <c r="H49" s="19">
        <v>0</v>
      </c>
      <c r="I49" s="19">
        <v>0</v>
      </c>
      <c r="J49" s="19">
        <v>0</v>
      </c>
      <c r="K49" s="19">
        <f>SUM(F49:J49)</f>
        <v>7</v>
      </c>
      <c r="L49" s="6"/>
      <c r="M49" s="363">
        <v>0</v>
      </c>
      <c r="N49" s="19">
        <v>0</v>
      </c>
      <c r="O49" s="6"/>
      <c r="P49" s="376">
        <f>D49-(M49+N49)</f>
        <v>8.5</v>
      </c>
      <c r="Q49" s="6"/>
      <c r="R49" s="375" t="s">
        <v>523</v>
      </c>
      <c r="S49" s="213">
        <v>7.4999999999999997E-2</v>
      </c>
      <c r="T49" s="213">
        <v>7.4999999999999997E-2</v>
      </c>
      <c r="U49" s="23">
        <f>S49+T49</f>
        <v>0.15</v>
      </c>
      <c r="V49" s="223">
        <v>85</v>
      </c>
      <c r="W49" s="91">
        <f>P49*V49</f>
        <v>722.5</v>
      </c>
      <c r="X49" s="6"/>
      <c r="Y49" s="379">
        <v>143</v>
      </c>
      <c r="Z49" s="380">
        <v>143</v>
      </c>
      <c r="AA49" s="380">
        <v>0</v>
      </c>
      <c r="AB49" s="380">
        <v>0</v>
      </c>
      <c r="AC49" s="381">
        <v>143</v>
      </c>
      <c r="AD49" s="197">
        <v>350</v>
      </c>
      <c r="AE49" s="379">
        <v>0</v>
      </c>
      <c r="AF49" s="380">
        <v>0</v>
      </c>
      <c r="AG49" s="380">
        <v>0</v>
      </c>
      <c r="AH49" s="380">
        <v>0</v>
      </c>
      <c r="AI49" s="5"/>
      <c r="AJ49" s="57">
        <f>AC49*U49</f>
        <v>21.45</v>
      </c>
      <c r="AK49" s="171">
        <v>0</v>
      </c>
      <c r="AL49" s="19">
        <v>0</v>
      </c>
      <c r="AM49" s="19">
        <v>0</v>
      </c>
      <c r="AN49" s="91">
        <f>SUM(AJ49:AM49)</f>
        <v>21.45</v>
      </c>
      <c r="AO49" s="338" t="e">
        <f>#REF!</f>
        <v>#REF!</v>
      </c>
      <c r="AP49" s="11">
        <v>0</v>
      </c>
      <c r="AQ49" s="11">
        <v>10</v>
      </c>
      <c r="AR49" s="387">
        <f>100- ((AP49+AQ49)/(AC49*2))*100</f>
        <v>96.503496503496507</v>
      </c>
      <c r="AS49" s="388">
        <f>AU46</f>
        <v>1376.0740000000001</v>
      </c>
      <c r="AT49" s="172">
        <f>AJ49+AK49+AL49+AM49</f>
        <v>21.45</v>
      </c>
      <c r="AU49" s="172">
        <f>AS49-AT49</f>
        <v>1354.624</v>
      </c>
      <c r="AV49" s="5"/>
      <c r="AW49" s="57">
        <f>(AC49/W49)*100</f>
        <v>19.792387543252595</v>
      </c>
      <c r="AX49" s="19" t="s">
        <v>59</v>
      </c>
      <c r="AY49" s="91">
        <f>(AK49/(AJ49+AK49))*100</f>
        <v>0</v>
      </c>
      <c r="AZ49" s="19">
        <f>(AN49/AJ49)*100</f>
        <v>100</v>
      </c>
      <c r="BA49" s="6"/>
      <c r="BB49" s="363" t="s">
        <v>76</v>
      </c>
      <c r="BC49" s="19" t="s">
        <v>76</v>
      </c>
      <c r="BD49" s="19" t="s">
        <v>76</v>
      </c>
    </row>
    <row r="50" spans="2:56" ht="15.75">
      <c r="B50" s="374" t="s">
        <v>137</v>
      </c>
      <c r="C50" s="2"/>
      <c r="D50" s="2"/>
      <c r="E50" s="6"/>
      <c r="F50" s="375"/>
      <c r="G50" s="2"/>
      <c r="H50" s="2"/>
      <c r="I50" s="2"/>
      <c r="J50" s="2"/>
      <c r="K50" s="2"/>
      <c r="L50" s="6"/>
      <c r="M50" s="375"/>
      <c r="N50" s="2"/>
      <c r="O50" s="6"/>
      <c r="P50" s="520">
        <f>D49-M49-N49-K49</f>
        <v>1.5</v>
      </c>
      <c r="Q50" s="6"/>
      <c r="R50" s="375"/>
      <c r="S50" s="213"/>
      <c r="T50" s="213"/>
      <c r="U50" s="23"/>
      <c r="V50" s="223"/>
      <c r="W50" s="517">
        <f>(P49-K49)*V49</f>
        <v>127.5</v>
      </c>
      <c r="X50" s="289"/>
      <c r="Y50" s="382"/>
      <c r="Z50" s="383"/>
      <c r="AA50" s="383"/>
      <c r="AB50" s="383"/>
      <c r="AC50" s="384"/>
      <c r="AD50" s="122"/>
      <c r="AE50" s="382"/>
      <c r="AF50" s="383"/>
      <c r="AG50" s="383"/>
      <c r="AH50" s="383"/>
      <c r="AI50" s="20"/>
      <c r="AJ50" s="436"/>
      <c r="AK50" s="386"/>
      <c r="AL50" s="378"/>
      <c r="AM50" s="378"/>
      <c r="AN50" s="378"/>
      <c r="AO50" s="289"/>
      <c r="AP50" s="347"/>
      <c r="AQ50" s="347"/>
      <c r="AR50" s="373"/>
      <c r="AS50" s="389"/>
      <c r="AT50" s="386"/>
      <c r="AU50" s="386"/>
      <c r="AV50" s="20"/>
      <c r="AW50" s="518">
        <f>((AC49+AC50)/W50)*100</f>
        <v>112.15686274509804</v>
      </c>
      <c r="AX50" s="378"/>
      <c r="AY50" s="378"/>
      <c r="AZ50" s="378"/>
      <c r="BA50" s="289"/>
      <c r="BB50" s="375"/>
      <c r="BC50" s="2"/>
      <c r="BD50" s="2"/>
    </row>
    <row r="51" spans="2:56" ht="15.75" thickBot="1"/>
    <row r="52" spans="2:56" ht="16.5" thickBot="1">
      <c r="B52" s="17">
        <v>41710</v>
      </c>
      <c r="C52" s="15">
        <v>1</v>
      </c>
      <c r="D52" s="19">
        <v>8</v>
      </c>
      <c r="E52" s="6">
        <v>7</v>
      </c>
      <c r="F52" s="363">
        <v>0</v>
      </c>
      <c r="G52" s="19">
        <v>0</v>
      </c>
      <c r="H52" s="19">
        <v>0</v>
      </c>
      <c r="I52" s="19">
        <v>0</v>
      </c>
      <c r="J52" s="19">
        <v>0</v>
      </c>
      <c r="K52" s="19">
        <f>SUM(F52:J52)</f>
        <v>0</v>
      </c>
      <c r="L52" s="6"/>
      <c r="M52" s="363">
        <v>0</v>
      </c>
      <c r="N52" s="19">
        <v>0</v>
      </c>
      <c r="O52" s="6"/>
      <c r="P52" s="376">
        <f>D52-(M52+N52)</f>
        <v>8</v>
      </c>
      <c r="Q52" s="6"/>
      <c r="R52" s="375" t="s">
        <v>523</v>
      </c>
      <c r="S52" s="213">
        <v>7.4999999999999997E-2</v>
      </c>
      <c r="T52" s="213">
        <v>7.4999999999999997E-2</v>
      </c>
      <c r="U52" s="23">
        <f>S52+T52</f>
        <v>0.15</v>
      </c>
      <c r="V52" s="223">
        <v>85</v>
      </c>
      <c r="W52" s="91">
        <f>P52*V52</f>
        <v>680</v>
      </c>
      <c r="X52" s="6"/>
      <c r="Y52" s="379">
        <v>120</v>
      </c>
      <c r="Z52" s="380">
        <v>120</v>
      </c>
      <c r="AA52" s="380">
        <v>0</v>
      </c>
      <c r="AB52" s="380">
        <v>0</v>
      </c>
      <c r="AC52" s="381">
        <v>120</v>
      </c>
      <c r="AD52" s="197">
        <v>350</v>
      </c>
      <c r="AE52" s="379">
        <v>0</v>
      </c>
      <c r="AF52" s="380">
        <v>0</v>
      </c>
      <c r="AG52" s="380">
        <v>0</v>
      </c>
      <c r="AH52" s="380">
        <v>0</v>
      </c>
      <c r="AI52" s="5"/>
      <c r="AJ52" s="57">
        <f>AC52*U52</f>
        <v>18</v>
      </c>
      <c r="AK52" s="171">
        <v>0</v>
      </c>
      <c r="AL52" s="19">
        <v>0</v>
      </c>
      <c r="AM52" s="19">
        <v>0</v>
      </c>
      <c r="AN52" s="91">
        <f>SUM(AJ52:AM52)</f>
        <v>18</v>
      </c>
      <c r="AO52" s="338" t="e">
        <f>#REF!</f>
        <v>#REF!</v>
      </c>
      <c r="AP52" s="11">
        <v>0</v>
      </c>
      <c r="AQ52" s="11">
        <v>10</v>
      </c>
      <c r="AR52" s="387">
        <f>100- ((AP52+AQ52)/(AC52*2))*100</f>
        <v>95.833333333333329</v>
      </c>
      <c r="AS52" s="388">
        <f>AU49</f>
        <v>1354.624</v>
      </c>
      <c r="AT52" s="172">
        <f>AJ52+AK52+AL52+AM52</f>
        <v>18</v>
      </c>
      <c r="AU52" s="172">
        <f>AS52-AT52</f>
        <v>1336.624</v>
      </c>
      <c r="AV52" s="5"/>
      <c r="AW52" s="57">
        <f>(AC52/W52)*100</f>
        <v>17.647058823529413</v>
      </c>
      <c r="AX52" s="19" t="s">
        <v>59</v>
      </c>
      <c r="AY52" s="91">
        <f>(AK52/(AJ52+AK52))*100</f>
        <v>0</v>
      </c>
      <c r="AZ52" s="19">
        <f>(AN52/AJ52)*100</f>
        <v>100</v>
      </c>
      <c r="BA52" s="6"/>
      <c r="BB52" s="363" t="s">
        <v>76</v>
      </c>
      <c r="BC52" s="19" t="s">
        <v>76</v>
      </c>
      <c r="BD52" s="19" t="s">
        <v>76</v>
      </c>
    </row>
    <row r="53" spans="2:56" ht="15.75">
      <c r="B53" s="374" t="s">
        <v>525</v>
      </c>
      <c r="C53" s="2"/>
      <c r="D53" s="2"/>
      <c r="E53" s="6"/>
      <c r="F53" s="375"/>
      <c r="G53" s="2"/>
      <c r="H53" s="2"/>
      <c r="I53" s="2"/>
      <c r="J53" s="2"/>
      <c r="K53" s="2"/>
      <c r="L53" s="6"/>
      <c r="M53" s="375"/>
      <c r="N53" s="2"/>
      <c r="O53" s="6"/>
      <c r="P53" s="520">
        <f>D52-M52-N52-K52</f>
        <v>8</v>
      </c>
      <c r="Q53" s="6"/>
      <c r="R53" s="375"/>
      <c r="S53" s="213"/>
      <c r="T53" s="213"/>
      <c r="U53" s="23"/>
      <c r="V53" s="223"/>
      <c r="W53" s="517">
        <f>(P52-K52)*V52</f>
        <v>680</v>
      </c>
      <c r="X53" s="289"/>
      <c r="Y53" s="382"/>
      <c r="Z53" s="383"/>
      <c r="AA53" s="383"/>
      <c r="AB53" s="383"/>
      <c r="AC53" s="384"/>
      <c r="AD53" s="122"/>
      <c r="AE53" s="382"/>
      <c r="AF53" s="383"/>
      <c r="AG53" s="383"/>
      <c r="AH53" s="383"/>
      <c r="AI53" s="20"/>
      <c r="AJ53" s="436"/>
      <c r="AK53" s="386"/>
      <c r="AL53" s="378"/>
      <c r="AM53" s="378"/>
      <c r="AN53" s="378"/>
      <c r="AO53" s="289"/>
      <c r="AP53" s="347"/>
      <c r="AQ53" s="347"/>
      <c r="AR53" s="373"/>
      <c r="AS53" s="389"/>
      <c r="AT53" s="386"/>
      <c r="AU53" s="386"/>
      <c r="AV53" s="20"/>
      <c r="AW53" s="518">
        <f>((AC52+AC53)/W53)*100</f>
        <v>17.647058823529413</v>
      </c>
      <c r="AX53" s="378"/>
      <c r="AY53" s="378"/>
      <c r="AZ53" s="378"/>
      <c r="BA53" s="289"/>
      <c r="BB53" s="375"/>
      <c r="BC53" s="2"/>
      <c r="BD53" s="2"/>
    </row>
    <row r="54" spans="2:56" ht="15.75" thickBot="1"/>
    <row r="55" spans="2:56" ht="16.5" thickBot="1">
      <c r="B55" s="17">
        <v>41711</v>
      </c>
      <c r="C55" s="15">
        <v>2</v>
      </c>
      <c r="D55" s="19">
        <v>7.5</v>
      </c>
      <c r="E55" s="6">
        <v>7</v>
      </c>
      <c r="F55" s="363">
        <v>0</v>
      </c>
      <c r="G55" s="19">
        <v>0</v>
      </c>
      <c r="H55" s="19">
        <v>0</v>
      </c>
      <c r="I55" s="19">
        <v>0</v>
      </c>
      <c r="J55" s="19">
        <v>0</v>
      </c>
      <c r="K55" s="19">
        <f>SUM(F55:J55)</f>
        <v>0</v>
      </c>
      <c r="L55" s="6"/>
      <c r="M55" s="363">
        <v>0</v>
      </c>
      <c r="N55" s="19">
        <v>0</v>
      </c>
      <c r="O55" s="6"/>
      <c r="P55" s="376">
        <f>D55-(M55+N55)</f>
        <v>7.5</v>
      </c>
      <c r="Q55" s="6"/>
      <c r="R55" s="375" t="s">
        <v>527</v>
      </c>
      <c r="S55" s="213">
        <v>6.8000000000000005E-2</v>
      </c>
      <c r="T55" s="213">
        <v>6.8000000000000005E-2</v>
      </c>
      <c r="U55" s="23">
        <f>S55+T55</f>
        <v>0.13600000000000001</v>
      </c>
      <c r="V55" s="223">
        <v>85</v>
      </c>
      <c r="W55" s="91">
        <f>P55*V55</f>
        <v>637.5</v>
      </c>
      <c r="X55" s="6"/>
      <c r="Y55" s="379">
        <v>441</v>
      </c>
      <c r="Z55" s="380">
        <v>441</v>
      </c>
      <c r="AA55" s="380">
        <v>0</v>
      </c>
      <c r="AB55" s="380">
        <v>0</v>
      </c>
      <c r="AC55" s="381">
        <v>441</v>
      </c>
      <c r="AD55" s="197">
        <v>350</v>
      </c>
      <c r="AE55" s="379">
        <v>30</v>
      </c>
      <c r="AF55" s="380">
        <v>30</v>
      </c>
      <c r="AG55" s="380">
        <v>0</v>
      </c>
      <c r="AH55" s="380">
        <v>30</v>
      </c>
      <c r="AI55" s="5"/>
      <c r="AJ55" s="57">
        <f>AC55*U55</f>
        <v>59.976000000000006</v>
      </c>
      <c r="AK55" s="171">
        <v>4.5</v>
      </c>
      <c r="AL55" s="19">
        <v>0</v>
      </c>
      <c r="AM55" s="19">
        <v>0</v>
      </c>
      <c r="AN55" s="91">
        <f>SUM(AJ55:AM55)</f>
        <v>64.475999999999999</v>
      </c>
      <c r="AO55" s="338" t="e">
        <f>#REF!</f>
        <v>#REF!</v>
      </c>
      <c r="AP55" s="11">
        <v>0</v>
      </c>
      <c r="AQ55" s="11">
        <v>10</v>
      </c>
      <c r="AR55" s="387">
        <f>100- ((AP55+AQ55)/(AC55*2))*100</f>
        <v>98.86621315192744</v>
      </c>
      <c r="AS55" s="388">
        <f>AU52</f>
        <v>1336.624</v>
      </c>
      <c r="AT55" s="172">
        <f>AJ55+AK55+AL55+AM55</f>
        <v>64.475999999999999</v>
      </c>
      <c r="AU55" s="172">
        <f>AS55-AT55</f>
        <v>1272.1480000000001</v>
      </c>
      <c r="AV55" s="5"/>
      <c r="AW55" s="57">
        <f>(AC55/W55)*100</f>
        <v>69.17647058823529</v>
      </c>
      <c r="AX55" s="19" t="s">
        <v>59</v>
      </c>
      <c r="AY55" s="91">
        <f>(AK55/(AJ55+AK55))*100</f>
        <v>6.9793411501954212</v>
      </c>
      <c r="AZ55" s="19">
        <f>(AN55/AJ55)*100</f>
        <v>107.50300120048017</v>
      </c>
      <c r="BA55" s="6"/>
      <c r="BB55" s="363" t="s">
        <v>76</v>
      </c>
      <c r="BC55" s="19" t="s">
        <v>76</v>
      </c>
      <c r="BD55" s="19" t="s">
        <v>76</v>
      </c>
    </row>
    <row r="56" spans="2:56" ht="15.75">
      <c r="B56" s="374" t="s">
        <v>526</v>
      </c>
      <c r="C56" s="2"/>
      <c r="D56" s="2"/>
      <c r="E56" s="6"/>
      <c r="F56" s="375"/>
      <c r="G56" s="2"/>
      <c r="H56" s="2"/>
      <c r="I56" s="2"/>
      <c r="J56" s="2"/>
      <c r="K56" s="2"/>
      <c r="L56" s="6"/>
      <c r="M56" s="375"/>
      <c r="N56" s="2"/>
      <c r="O56" s="6"/>
      <c r="P56" s="520">
        <f>D55-M55-N55-K55</f>
        <v>7.5</v>
      </c>
      <c r="Q56" s="6"/>
      <c r="R56" s="375"/>
      <c r="S56" s="213"/>
      <c r="T56" s="213"/>
      <c r="U56" s="23"/>
      <c r="V56" s="223"/>
      <c r="W56" s="517">
        <f>(P55-K55)*V55</f>
        <v>637.5</v>
      </c>
      <c r="X56" s="289"/>
      <c r="Y56" s="382"/>
      <c r="Z56" s="383"/>
      <c r="AA56" s="383"/>
      <c r="AB56" s="383"/>
      <c r="AC56" s="384"/>
      <c r="AD56" s="122"/>
      <c r="AE56" s="382"/>
      <c r="AF56" s="383"/>
      <c r="AG56" s="383"/>
      <c r="AH56" s="383"/>
      <c r="AI56" s="20"/>
      <c r="AJ56" s="436"/>
      <c r="AK56" s="386"/>
      <c r="AL56" s="378"/>
      <c r="AM56" s="378"/>
      <c r="AN56" s="378"/>
      <c r="AO56" s="289"/>
      <c r="AP56" s="347"/>
      <c r="AQ56" s="347"/>
      <c r="AR56" s="373"/>
      <c r="AS56" s="389"/>
      <c r="AT56" s="386"/>
      <c r="AU56" s="386"/>
      <c r="AV56" s="20"/>
      <c r="AW56" s="518">
        <f>((AC55+AC56)/W56)*100</f>
        <v>69.17647058823529</v>
      </c>
      <c r="AX56" s="378"/>
      <c r="AY56" s="378"/>
      <c r="AZ56" s="378"/>
      <c r="BA56" s="289"/>
      <c r="BB56" s="375"/>
      <c r="BC56" s="2"/>
      <c r="BD56" s="2"/>
    </row>
    <row r="57" spans="2:56" ht="15.75" thickBot="1"/>
    <row r="58" spans="2:56" ht="16.5" thickBot="1">
      <c r="B58" s="17">
        <v>41726</v>
      </c>
      <c r="C58" s="15">
        <v>2</v>
      </c>
      <c r="D58" s="19">
        <v>7.5</v>
      </c>
      <c r="E58" s="6">
        <v>7</v>
      </c>
      <c r="F58" s="363">
        <v>0</v>
      </c>
      <c r="G58" s="19">
        <v>0</v>
      </c>
      <c r="H58" s="19">
        <v>0</v>
      </c>
      <c r="I58" s="19">
        <v>0</v>
      </c>
      <c r="J58" s="19">
        <v>0</v>
      </c>
      <c r="K58" s="19">
        <f>SUM(F58:J58)</f>
        <v>0</v>
      </c>
      <c r="L58" s="6"/>
      <c r="M58" s="363">
        <v>0</v>
      </c>
      <c r="N58" s="19">
        <v>0</v>
      </c>
      <c r="O58" s="6"/>
      <c r="P58" s="376">
        <f>D58-(M58+N58)</f>
        <v>7.5</v>
      </c>
      <c r="Q58" s="6"/>
      <c r="R58" s="375" t="s">
        <v>527</v>
      </c>
      <c r="S58" s="213">
        <v>6.8000000000000005E-2</v>
      </c>
      <c r="T58" s="213">
        <v>6.8000000000000005E-2</v>
      </c>
      <c r="U58" s="23">
        <f>S58+T58</f>
        <v>0.13600000000000001</v>
      </c>
      <c r="V58" s="223">
        <v>85</v>
      </c>
      <c r="W58" s="91">
        <v>287</v>
      </c>
      <c r="X58" s="6"/>
      <c r="Y58" s="379">
        <v>287</v>
      </c>
      <c r="Z58" s="380">
        <v>287</v>
      </c>
      <c r="AA58" s="380">
        <v>0</v>
      </c>
      <c r="AB58" s="380">
        <v>0</v>
      </c>
      <c r="AC58" s="381">
        <v>287</v>
      </c>
      <c r="AD58" s="197">
        <v>350</v>
      </c>
      <c r="AE58" s="379">
        <v>0</v>
      </c>
      <c r="AF58" s="380">
        <v>0</v>
      </c>
      <c r="AG58" s="380">
        <v>0</v>
      </c>
      <c r="AH58" s="380">
        <v>30</v>
      </c>
      <c r="AI58" s="5"/>
      <c r="AJ58" s="57">
        <f>AC58*U58</f>
        <v>39.032000000000004</v>
      </c>
      <c r="AK58" s="171">
        <v>4.5</v>
      </c>
      <c r="AL58" s="19">
        <v>0</v>
      </c>
      <c r="AM58" s="19">
        <v>0</v>
      </c>
      <c r="AN58" s="91">
        <f>SUM(AJ58:AM58)</f>
        <v>43.532000000000004</v>
      </c>
      <c r="AO58" s="338" t="e">
        <f>#REF!</f>
        <v>#REF!</v>
      </c>
      <c r="AP58" s="11">
        <v>0</v>
      </c>
      <c r="AQ58" s="11">
        <v>10</v>
      </c>
      <c r="AR58" s="387">
        <f>100- ((AP58+AQ58)/(AC58*2))*100</f>
        <v>98.257839721254356</v>
      </c>
      <c r="AS58" s="388">
        <f>AU55</f>
        <v>1272.1480000000001</v>
      </c>
      <c r="AT58" s="172">
        <f>AJ58+AK58+AL58+AM58</f>
        <v>43.532000000000004</v>
      </c>
      <c r="AU58" s="172">
        <f>AS58-AT58</f>
        <v>1228.6160000000002</v>
      </c>
      <c r="AV58" s="5"/>
      <c r="AW58" s="57">
        <f>(AC58/W58)*100</f>
        <v>100</v>
      </c>
      <c r="AX58" s="19" t="s">
        <v>59</v>
      </c>
      <c r="AY58" s="91">
        <f>(AK58/(AJ58+AK58))*100</f>
        <v>10.33722319213452</v>
      </c>
      <c r="AZ58" s="19">
        <f>(AN58/AJ58)*100</f>
        <v>111.52900184464029</v>
      </c>
      <c r="BA58" s="6"/>
      <c r="BB58" s="363" t="s">
        <v>76</v>
      </c>
      <c r="BC58" s="19" t="s">
        <v>76</v>
      </c>
      <c r="BD58" s="19" t="s">
        <v>76</v>
      </c>
    </row>
    <row r="59" spans="2:56" ht="15.75">
      <c r="B59" s="374" t="s">
        <v>539</v>
      </c>
      <c r="C59" s="2"/>
      <c r="D59" s="2"/>
      <c r="E59" s="6"/>
      <c r="F59" s="375"/>
      <c r="G59" s="2"/>
      <c r="H59" s="2"/>
      <c r="I59" s="2"/>
      <c r="J59" s="2"/>
      <c r="K59" s="2"/>
      <c r="L59" s="6"/>
      <c r="M59" s="375"/>
      <c r="N59" s="2"/>
      <c r="O59" s="6"/>
      <c r="P59" s="520">
        <f>D58-M58-N58-K58</f>
        <v>7.5</v>
      </c>
      <c r="Q59" s="6"/>
      <c r="R59" s="375"/>
      <c r="S59" s="213"/>
      <c r="T59" s="213"/>
      <c r="U59" s="23"/>
      <c r="V59" s="223"/>
      <c r="W59" s="517">
        <v>287</v>
      </c>
      <c r="X59" s="289"/>
      <c r="Y59" s="382"/>
      <c r="Z59" s="383"/>
      <c r="AA59" s="383"/>
      <c r="AB59" s="383"/>
      <c r="AC59" s="384"/>
      <c r="AD59" s="122"/>
      <c r="AE59" s="382"/>
      <c r="AF59" s="383"/>
      <c r="AG59" s="383"/>
      <c r="AH59" s="383"/>
      <c r="AI59" s="20"/>
      <c r="AJ59" s="436"/>
      <c r="AK59" s="386"/>
      <c r="AL59" s="378"/>
      <c r="AM59" s="378"/>
      <c r="AN59" s="378"/>
      <c r="AO59" s="289"/>
      <c r="AP59" s="347"/>
      <c r="AQ59" s="347"/>
      <c r="AR59" s="373"/>
      <c r="AS59" s="389"/>
      <c r="AT59" s="386"/>
      <c r="AU59" s="386"/>
      <c r="AV59" s="20"/>
      <c r="AW59" s="518">
        <f>((AC58+AC59)/W59)*100</f>
        <v>100</v>
      </c>
      <c r="AX59" s="378"/>
      <c r="AY59" s="378"/>
      <c r="AZ59" s="378"/>
      <c r="BA59" s="289"/>
      <c r="BB59" s="375"/>
      <c r="BC59" s="2"/>
      <c r="BD59" s="2"/>
    </row>
    <row r="63" spans="2:56" ht="15.75" thickBot="1"/>
    <row r="64" spans="2:56">
      <c r="B64" s="588" t="s">
        <v>42</v>
      </c>
      <c r="C64" s="589" t="s">
        <v>2</v>
      </c>
      <c r="D64" s="590" t="s">
        <v>2</v>
      </c>
      <c r="E64" s="591"/>
      <c r="F64" s="831" t="s">
        <v>14</v>
      </c>
      <c r="G64" s="832"/>
      <c r="H64" s="832"/>
      <c r="I64" s="832"/>
      <c r="J64" s="832"/>
      <c r="K64" s="833"/>
      <c r="L64" s="536"/>
      <c r="M64" s="834" t="s">
        <v>43</v>
      </c>
      <c r="N64" s="835"/>
      <c r="O64" s="536"/>
      <c r="P64" s="536" t="s">
        <v>12</v>
      </c>
      <c r="Q64" s="591"/>
      <c r="R64" s="536" t="s">
        <v>24</v>
      </c>
      <c r="S64" s="831" t="s">
        <v>44</v>
      </c>
      <c r="T64" s="832"/>
      <c r="U64" s="833"/>
      <c r="V64" s="536" t="s">
        <v>39</v>
      </c>
      <c r="W64" s="536" t="s">
        <v>19</v>
      </c>
      <c r="X64" s="591" t="s">
        <v>10</v>
      </c>
      <c r="Y64" s="836" t="s">
        <v>15</v>
      </c>
      <c r="Z64" s="837"/>
      <c r="AA64" s="837"/>
      <c r="AB64" s="837"/>
      <c r="AC64" s="592" t="s">
        <v>19</v>
      </c>
      <c r="AD64" s="709"/>
      <c r="AE64" s="836" t="s">
        <v>55</v>
      </c>
      <c r="AF64" s="837"/>
      <c r="AG64" s="837"/>
      <c r="AH64" s="594" t="s">
        <v>57</v>
      </c>
      <c r="AI64" s="591"/>
      <c r="AJ64" s="595" t="s">
        <v>51</v>
      </c>
      <c r="AK64" s="596"/>
      <c r="AL64" s="591"/>
      <c r="AM64" s="597"/>
      <c r="AN64" s="536" t="s">
        <v>13</v>
      </c>
      <c r="AO64" s="591"/>
      <c r="AP64" s="838" t="s">
        <v>68</v>
      </c>
      <c r="AQ64" s="839"/>
      <c r="AR64" s="840"/>
      <c r="AS64" s="838" t="s">
        <v>52</v>
      </c>
      <c r="AT64" s="839"/>
      <c r="AU64" s="840"/>
      <c r="AV64" s="591"/>
      <c r="AW64" s="536" t="s">
        <v>32</v>
      </c>
      <c r="AX64" s="536" t="s">
        <v>32</v>
      </c>
      <c r="AY64" s="536" t="s">
        <v>29</v>
      </c>
      <c r="AZ64" s="536" t="s">
        <v>29</v>
      </c>
      <c r="BA64" s="591"/>
      <c r="BB64" s="536" t="s">
        <v>32</v>
      </c>
      <c r="BC64" s="536" t="s">
        <v>10</v>
      </c>
      <c r="BD64" s="598" t="s">
        <v>10</v>
      </c>
    </row>
    <row r="65" spans="2:56" ht="15.75" thickBot="1">
      <c r="B65" s="599" t="s">
        <v>10</v>
      </c>
      <c r="C65" s="554" t="s">
        <v>10</v>
      </c>
      <c r="D65" s="600" t="s">
        <v>12</v>
      </c>
      <c r="E65" s="601"/>
      <c r="F65" s="602" t="s">
        <v>4</v>
      </c>
      <c r="G65" s="602" t="s">
        <v>5</v>
      </c>
      <c r="H65" s="602" t="s">
        <v>6</v>
      </c>
      <c r="I65" s="602" t="s">
        <v>7</v>
      </c>
      <c r="J65" s="602" t="s">
        <v>9</v>
      </c>
      <c r="K65" s="602" t="s">
        <v>13</v>
      </c>
      <c r="L65" s="554"/>
      <c r="M65" s="603" t="s">
        <v>12</v>
      </c>
      <c r="N65" s="604" t="s">
        <v>46</v>
      </c>
      <c r="O65" s="554"/>
      <c r="P65" s="554" t="s">
        <v>3</v>
      </c>
      <c r="Q65" s="601"/>
      <c r="R65" s="554" t="s">
        <v>23</v>
      </c>
      <c r="S65" s="605" t="s">
        <v>16</v>
      </c>
      <c r="T65" s="554" t="s">
        <v>17</v>
      </c>
      <c r="U65" s="554" t="s">
        <v>45</v>
      </c>
      <c r="V65" s="554" t="s">
        <v>63</v>
      </c>
      <c r="W65" s="554" t="s">
        <v>21</v>
      </c>
      <c r="X65" s="601" t="s">
        <v>10</v>
      </c>
      <c r="Y65" s="827" t="s">
        <v>26</v>
      </c>
      <c r="Z65" s="828"/>
      <c r="AA65" s="828"/>
      <c r="AB65" s="829"/>
      <c r="AC65" s="603" t="s">
        <v>13</v>
      </c>
      <c r="AD65" s="708"/>
      <c r="AE65" s="830" t="s">
        <v>56</v>
      </c>
      <c r="AF65" s="829"/>
      <c r="AG65" s="829"/>
      <c r="AH65" s="549" t="s">
        <v>58</v>
      </c>
      <c r="AI65" s="601"/>
      <c r="AJ65" s="607" t="s">
        <v>33</v>
      </c>
      <c r="AK65" s="608" t="s">
        <v>27</v>
      </c>
      <c r="AL65" s="607" t="s">
        <v>35</v>
      </c>
      <c r="AM65" s="607" t="s">
        <v>36</v>
      </c>
      <c r="AN65" s="554" t="s">
        <v>40</v>
      </c>
      <c r="AO65" s="601"/>
      <c r="AP65" s="609"/>
      <c r="AQ65" s="601"/>
      <c r="AR65" s="605"/>
      <c r="AS65" s="609" t="s">
        <v>50</v>
      </c>
      <c r="AT65" s="601" t="s">
        <v>533</v>
      </c>
      <c r="AU65" s="605"/>
      <c r="AV65" s="601"/>
      <c r="AW65" s="554" t="s">
        <v>19</v>
      </c>
      <c r="AX65" s="554" t="s">
        <v>19</v>
      </c>
      <c r="AY65" s="554" t="s">
        <v>37</v>
      </c>
      <c r="AZ65" s="554" t="s">
        <v>38</v>
      </c>
      <c r="BA65" s="601"/>
      <c r="BB65" s="554" t="s">
        <v>19</v>
      </c>
      <c r="BC65" s="554" t="s">
        <v>37</v>
      </c>
      <c r="BD65" s="600" t="s">
        <v>38</v>
      </c>
    </row>
    <row r="66" spans="2:56" ht="15" customHeight="1" thickBot="1">
      <c r="B66" s="610"/>
      <c r="C66" s="577"/>
      <c r="D66" s="611" t="s">
        <v>10</v>
      </c>
      <c r="E66" s="612"/>
      <c r="F66" s="613"/>
      <c r="G66" s="613"/>
      <c r="H66" s="613"/>
      <c r="I66" s="613" t="s">
        <v>8</v>
      </c>
      <c r="J66" s="613"/>
      <c r="K66" s="613"/>
      <c r="L66" s="577"/>
      <c r="M66" s="614" t="s">
        <v>20</v>
      </c>
      <c r="N66" s="613" t="s">
        <v>11</v>
      </c>
      <c r="O66" s="577"/>
      <c r="P66" s="577" t="s">
        <v>10</v>
      </c>
      <c r="Q66" s="612"/>
      <c r="R66" s="577"/>
      <c r="S66" s="615"/>
      <c r="T66" s="577"/>
      <c r="U66" s="577"/>
      <c r="V66" s="577" t="s">
        <v>18</v>
      </c>
      <c r="W66" s="577" t="s">
        <v>22</v>
      </c>
      <c r="X66" s="612"/>
      <c r="Y66" s="616" t="s">
        <v>16</v>
      </c>
      <c r="Z66" s="616" t="s">
        <v>17</v>
      </c>
      <c r="AA66" s="566" t="s">
        <v>25</v>
      </c>
      <c r="AB66" s="617" t="s">
        <v>28</v>
      </c>
      <c r="AC66" s="615"/>
      <c r="AD66" s="612"/>
      <c r="AE66" s="618" t="s">
        <v>16</v>
      </c>
      <c r="AF66" s="619" t="s">
        <v>17</v>
      </c>
      <c r="AG66" s="620" t="s">
        <v>28</v>
      </c>
      <c r="AH66" s="621" t="s">
        <v>28</v>
      </c>
      <c r="AI66" s="612"/>
      <c r="AJ66" s="577" t="s">
        <v>34</v>
      </c>
      <c r="AK66" s="622" t="s">
        <v>34</v>
      </c>
      <c r="AL66" s="577" t="s">
        <v>34</v>
      </c>
      <c r="AM66" s="577" t="s">
        <v>34</v>
      </c>
      <c r="AN66" s="577" t="s">
        <v>34</v>
      </c>
      <c r="AO66" s="612"/>
      <c r="AP66" s="623" t="s">
        <v>70</v>
      </c>
      <c r="AQ66" s="624" t="s">
        <v>69</v>
      </c>
      <c r="AR66" s="616" t="s">
        <v>71</v>
      </c>
      <c r="AS66" s="625" t="s">
        <v>48</v>
      </c>
      <c r="AT66" s="624" t="s">
        <v>47</v>
      </c>
      <c r="AU66" s="616" t="s">
        <v>49</v>
      </c>
      <c r="AV66" s="612"/>
      <c r="AW66" s="577" t="s">
        <v>29</v>
      </c>
      <c r="AX66" s="577" t="s">
        <v>29</v>
      </c>
      <c r="AY66" s="577"/>
      <c r="AZ66" s="577"/>
      <c r="BA66" s="612"/>
      <c r="BB66" s="626">
        <v>1</v>
      </c>
      <c r="BC66" s="627">
        <v>0</v>
      </c>
      <c r="BD66" s="611" t="s">
        <v>41</v>
      </c>
    </row>
    <row r="68" spans="2:56">
      <c r="F68">
        <f t="shared" ref="F68:N68" si="0">F13+F16+F19+F22+F25+F28+F31+F34+F40+F43+F46+F49+F52+F55+F58</f>
        <v>38.5</v>
      </c>
      <c r="G68">
        <f t="shared" si="0"/>
        <v>0.08</v>
      </c>
      <c r="H68">
        <f t="shared" si="0"/>
        <v>0</v>
      </c>
      <c r="I68">
        <f t="shared" si="0"/>
        <v>0</v>
      </c>
      <c r="J68">
        <f t="shared" si="0"/>
        <v>0.5</v>
      </c>
      <c r="K68">
        <f t="shared" si="0"/>
        <v>39.08</v>
      </c>
      <c r="L68">
        <f t="shared" si="0"/>
        <v>0</v>
      </c>
      <c r="M68">
        <f t="shared" si="0"/>
        <v>0</v>
      </c>
      <c r="N68">
        <f t="shared" si="0"/>
        <v>0</v>
      </c>
      <c r="AC68">
        <f>AC13+AC16+AC19+AC22+AC25+AC28+AC31+AC34+AC40+AC43+AC46+AC49+AC52+AC55+AC58</f>
        <v>5839</v>
      </c>
      <c r="AH68">
        <f>AH13+AH16+AH19+AH22+AH25+AH28+AH31+AH34+AH40+AH43+AH46+AH49+AH52+AH55+AH58</f>
        <v>341</v>
      </c>
      <c r="AJ68">
        <f>AJ13+AJ16+AJ19+AJ22+AJ25+AJ28+AJ31+AJ34+AJ40+AJ43+AJ46+AJ49+AJ52+AJ55+AJ58</f>
        <v>859.48400000000015</v>
      </c>
      <c r="AK68">
        <f>AK13+AK16+AK19+AK22+AK25+AK28+AK31+AK34+AK40+AK43+AK46+AK49+AK52+AK55+AK58</f>
        <v>52.2</v>
      </c>
      <c r="AL68">
        <f>AL13+AL16+AL19+AL22+AL25+AL28+AL31+AL34+AL40+AL43+AL46+AL49+AL52+AL55+AL58</f>
        <v>0</v>
      </c>
      <c r="AM68">
        <f>AM13+AM16+AM19+AM22+AM25+AM28+AM31+AM34+AM40+AM43+AM46+AM49+AM52+AM55+AM58</f>
        <v>20.3</v>
      </c>
      <c r="AN68">
        <f>AN13+AN16+AN19+AN22+AN25+AN28+AN31+AN34+AN40+AN43+AN46+AN49+AN52+AN55+AN58</f>
        <v>931.98400000000015</v>
      </c>
    </row>
  </sheetData>
  <mergeCells count="31">
    <mergeCell ref="AP37:AR37"/>
    <mergeCell ref="AS37:AU37"/>
    <mergeCell ref="Y38:AB38"/>
    <mergeCell ref="AE38:AG38"/>
    <mergeCell ref="F37:K37"/>
    <mergeCell ref="M37:N37"/>
    <mergeCell ref="S37:U37"/>
    <mergeCell ref="Y37:AB37"/>
    <mergeCell ref="AE37:AG37"/>
    <mergeCell ref="Y11:AB11"/>
    <mergeCell ref="AE11:AG11"/>
    <mergeCell ref="B2:H5"/>
    <mergeCell ref="I2:AN5"/>
    <mergeCell ref="AS2:AZ5"/>
    <mergeCell ref="BB8:BD8"/>
    <mergeCell ref="F10:K10"/>
    <mergeCell ref="M10:N10"/>
    <mergeCell ref="S10:U10"/>
    <mergeCell ref="Y10:AB10"/>
    <mergeCell ref="AE10:AG10"/>
    <mergeCell ref="AP10:AR10"/>
    <mergeCell ref="AS10:AU10"/>
    <mergeCell ref="AP64:AR64"/>
    <mergeCell ref="AS64:AU64"/>
    <mergeCell ref="Y65:AB65"/>
    <mergeCell ref="AE65:AG65"/>
    <mergeCell ref="F64:K64"/>
    <mergeCell ref="M64:N64"/>
    <mergeCell ref="S64:U64"/>
    <mergeCell ref="Y64:AB64"/>
    <mergeCell ref="AE64:AG64"/>
  </mergeCells>
  <conditionalFormatting sqref="BB13:BD14 BB7:BD7">
    <cfRule type="containsText" dxfId="29" priority="33" operator="containsText" text="Si">
      <formula>NOT(ISERROR(SEARCH("Si",BB7)))</formula>
    </cfRule>
    <cfRule type="containsText" dxfId="28" priority="34" operator="containsText" text="No">
      <formula>NOT(ISERROR(SEARCH("No",BB7)))</formula>
    </cfRule>
  </conditionalFormatting>
  <conditionalFormatting sqref="BB16:BD17">
    <cfRule type="containsText" dxfId="27" priority="27" operator="containsText" text="Si">
      <formula>NOT(ISERROR(SEARCH("Si",BB16)))</formula>
    </cfRule>
    <cfRule type="containsText" dxfId="26" priority="28" operator="containsText" text="No">
      <formula>NOT(ISERROR(SEARCH("No",BB16)))</formula>
    </cfRule>
  </conditionalFormatting>
  <conditionalFormatting sqref="BB19:BD20">
    <cfRule type="containsText" dxfId="25" priority="25" operator="containsText" text="Si">
      <formula>NOT(ISERROR(SEARCH("Si",BB19)))</formula>
    </cfRule>
    <cfRule type="containsText" dxfId="24" priority="26" operator="containsText" text="No">
      <formula>NOT(ISERROR(SEARCH("No",BB19)))</formula>
    </cfRule>
  </conditionalFormatting>
  <conditionalFormatting sqref="BB22:BD23">
    <cfRule type="containsText" dxfId="23" priority="23" operator="containsText" text="Si">
      <formula>NOT(ISERROR(SEARCH("Si",BB22)))</formula>
    </cfRule>
    <cfRule type="containsText" dxfId="22" priority="24" operator="containsText" text="No">
      <formula>NOT(ISERROR(SEARCH("No",BB22)))</formula>
    </cfRule>
  </conditionalFormatting>
  <conditionalFormatting sqref="BB25:BD26">
    <cfRule type="containsText" dxfId="21" priority="21" operator="containsText" text="Si">
      <formula>NOT(ISERROR(SEARCH("Si",BB25)))</formula>
    </cfRule>
    <cfRule type="containsText" dxfId="20" priority="22" operator="containsText" text="No">
      <formula>NOT(ISERROR(SEARCH("No",BB25)))</formula>
    </cfRule>
  </conditionalFormatting>
  <conditionalFormatting sqref="BB28:BD29">
    <cfRule type="containsText" dxfId="19" priority="19" operator="containsText" text="Si">
      <formula>NOT(ISERROR(SEARCH("Si",BB28)))</formula>
    </cfRule>
    <cfRule type="containsText" dxfId="18" priority="20" operator="containsText" text="No">
      <formula>NOT(ISERROR(SEARCH("No",BB28)))</formula>
    </cfRule>
  </conditionalFormatting>
  <conditionalFormatting sqref="BB31:BD32">
    <cfRule type="containsText" dxfId="17" priority="17" operator="containsText" text="Si">
      <formula>NOT(ISERROR(SEARCH("Si",BB31)))</formula>
    </cfRule>
    <cfRule type="containsText" dxfId="16" priority="18" operator="containsText" text="No">
      <formula>NOT(ISERROR(SEARCH("No",BB31)))</formula>
    </cfRule>
  </conditionalFormatting>
  <conditionalFormatting sqref="BB34:BD35">
    <cfRule type="containsText" dxfId="15" priority="15" operator="containsText" text="Si">
      <formula>NOT(ISERROR(SEARCH("Si",BB34)))</formula>
    </cfRule>
    <cfRule type="containsText" dxfId="14" priority="16" operator="containsText" text="No">
      <formula>NOT(ISERROR(SEARCH("No",BB34)))</formula>
    </cfRule>
  </conditionalFormatting>
  <conditionalFormatting sqref="BB40:BD41">
    <cfRule type="containsText" dxfId="13" priority="13" operator="containsText" text="Si">
      <formula>NOT(ISERROR(SEARCH("Si",BB40)))</formula>
    </cfRule>
    <cfRule type="containsText" dxfId="12" priority="14" operator="containsText" text="No">
      <formula>NOT(ISERROR(SEARCH("No",BB40)))</formula>
    </cfRule>
  </conditionalFormatting>
  <conditionalFormatting sqref="BB43:BD44">
    <cfRule type="containsText" dxfId="11" priority="11" operator="containsText" text="Si">
      <formula>NOT(ISERROR(SEARCH("Si",BB43)))</formula>
    </cfRule>
    <cfRule type="containsText" dxfId="10" priority="12" operator="containsText" text="No">
      <formula>NOT(ISERROR(SEARCH("No",BB43)))</formula>
    </cfRule>
  </conditionalFormatting>
  <conditionalFormatting sqref="BB46:BD47">
    <cfRule type="containsText" dxfId="9" priority="9" operator="containsText" text="Si">
      <formula>NOT(ISERROR(SEARCH("Si",BB46)))</formula>
    </cfRule>
    <cfRule type="containsText" dxfId="8" priority="10" operator="containsText" text="No">
      <formula>NOT(ISERROR(SEARCH("No",BB46)))</formula>
    </cfRule>
  </conditionalFormatting>
  <conditionalFormatting sqref="BB49:BD50">
    <cfRule type="containsText" dxfId="7" priority="7" operator="containsText" text="Si">
      <formula>NOT(ISERROR(SEARCH("Si",BB49)))</formula>
    </cfRule>
    <cfRule type="containsText" dxfId="6" priority="8" operator="containsText" text="No">
      <formula>NOT(ISERROR(SEARCH("No",BB49)))</formula>
    </cfRule>
  </conditionalFormatting>
  <conditionalFormatting sqref="BB52:BD53">
    <cfRule type="containsText" dxfId="5" priority="5" operator="containsText" text="Si">
      <formula>NOT(ISERROR(SEARCH("Si",BB52)))</formula>
    </cfRule>
    <cfRule type="containsText" dxfId="4" priority="6" operator="containsText" text="No">
      <formula>NOT(ISERROR(SEARCH("No",BB52)))</formula>
    </cfRule>
  </conditionalFormatting>
  <conditionalFormatting sqref="BB55:BD56">
    <cfRule type="containsText" dxfId="3" priority="3" operator="containsText" text="Si">
      <formula>NOT(ISERROR(SEARCH("Si",BB55)))</formula>
    </cfRule>
    <cfRule type="containsText" dxfId="2" priority="4" operator="containsText" text="No">
      <formula>NOT(ISERROR(SEARCH("No",BB55)))</formula>
    </cfRule>
  </conditionalFormatting>
  <conditionalFormatting sqref="BB58:BD59">
    <cfRule type="containsText" dxfId="1" priority="1" operator="containsText" text="Si">
      <formula>NOT(ISERROR(SEARCH("Si",BB58)))</formula>
    </cfRule>
    <cfRule type="containsText" dxfId="0" priority="2" operator="containsText" text="No">
      <formula>NOT(ISERROR(SEARCH("No",BB58)))</formula>
    </cfRule>
  </conditionalFormatting>
  <pageMargins left="0.51181102362204722" right="0.15748031496062992" top="0.74803149606299213" bottom="0.43307086614173229" header="0.31496062992125984" footer="0.31496062992125984"/>
  <pageSetup paperSize="9" scale="55" orientation="landscape" horizontalDpi="200" verticalDpi="200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>
  <dimension ref="A3:O358"/>
  <sheetViews>
    <sheetView topLeftCell="A308" workbookViewId="0">
      <selection activeCell="E318" sqref="E318:E322"/>
    </sheetView>
  </sheetViews>
  <sheetFormatPr baseColWidth="10" defaultRowHeight="15"/>
  <cols>
    <col min="1" max="1" width="11.42578125" style="453"/>
    <col min="2" max="2" width="9.28515625" style="453" customWidth="1"/>
    <col min="3" max="3" width="16.28515625" style="453" bestFit="1" customWidth="1"/>
    <col min="4" max="4" width="12.7109375" style="453" customWidth="1"/>
    <col min="5" max="5" width="13.85546875" style="453" customWidth="1"/>
    <col min="6" max="6" width="11.42578125" style="453" customWidth="1"/>
    <col min="7" max="7" width="16.7109375" style="453" customWidth="1"/>
    <col min="8" max="8" width="8.28515625" style="453" customWidth="1"/>
    <col min="9" max="9" width="18" style="453" customWidth="1"/>
    <col min="10" max="10" width="15.5703125" style="453" customWidth="1"/>
    <col min="11" max="11" width="25.85546875" style="453" bestFit="1" customWidth="1"/>
    <col min="12" max="12" width="13.42578125" style="453" customWidth="1"/>
    <col min="13" max="13" width="9.140625" style="453" customWidth="1"/>
    <col min="14" max="14" width="11.85546875" style="453" customWidth="1"/>
    <col min="15" max="15" width="12.5703125" style="453" customWidth="1"/>
    <col min="16" max="16384" width="11.42578125" style="453"/>
  </cols>
  <sheetData>
    <row r="3" spans="2:15">
      <c r="B3" s="453" t="s">
        <v>326</v>
      </c>
    </row>
    <row r="6" spans="2:15">
      <c r="B6" s="479" t="s">
        <v>325</v>
      </c>
      <c r="C6" s="479"/>
    </row>
    <row r="7" spans="2:15" ht="16.5" customHeight="1">
      <c r="B7" s="453" t="s">
        <v>324</v>
      </c>
      <c r="C7" s="453" t="s">
        <v>242</v>
      </c>
      <c r="D7" s="453" t="s">
        <v>241</v>
      </c>
      <c r="F7" s="453" t="s">
        <v>240</v>
      </c>
      <c r="H7" s="453" t="s">
        <v>212</v>
      </c>
      <c r="I7" s="453" t="s">
        <v>239</v>
      </c>
      <c r="M7" s="464" t="s">
        <v>238</v>
      </c>
      <c r="N7" s="464" t="s">
        <v>237</v>
      </c>
      <c r="O7" s="464" t="s">
        <v>106</v>
      </c>
    </row>
    <row r="8" spans="2:15" ht="15.75" thickBot="1">
      <c r="B8" s="478">
        <v>0</v>
      </c>
      <c r="C8" s="478" t="s">
        <v>219</v>
      </c>
      <c r="D8" s="478" t="s">
        <v>224</v>
      </c>
      <c r="E8" s="478"/>
      <c r="F8" s="478" t="s">
        <v>266</v>
      </c>
      <c r="G8" s="478"/>
      <c r="H8" s="478" t="s">
        <v>323</v>
      </c>
      <c r="I8" s="478" t="s">
        <v>322</v>
      </c>
      <c r="J8" s="478"/>
      <c r="K8" s="478"/>
      <c r="M8" s="453">
        <f>2.5+75.2+2</f>
        <v>79.7</v>
      </c>
      <c r="N8" s="453">
        <f>127.1+74.36+1.3-105.52</f>
        <v>97.24</v>
      </c>
      <c r="O8" s="453">
        <f>N8-M8</f>
        <v>17.539999999999992</v>
      </c>
    </row>
    <row r="9" spans="2:15" s="454" customFormat="1" ht="15.75" thickBot="1">
      <c r="B9" s="477">
        <v>41030</v>
      </c>
      <c r="I9" s="454" t="s">
        <v>106</v>
      </c>
    </row>
    <row r="10" spans="2:15">
      <c r="B10" s="474">
        <v>1</v>
      </c>
      <c r="C10" s="474" t="s">
        <v>219</v>
      </c>
      <c r="D10" s="474" t="s">
        <v>224</v>
      </c>
      <c r="E10" s="474"/>
      <c r="F10" s="475">
        <v>41031</v>
      </c>
      <c r="G10" s="475"/>
      <c r="H10" s="474" t="s">
        <v>321</v>
      </c>
      <c r="I10" s="474" t="s">
        <v>320</v>
      </c>
      <c r="J10" s="474" t="s">
        <v>319</v>
      </c>
      <c r="K10" s="474"/>
    </row>
    <row r="11" spans="2:15">
      <c r="B11" s="474">
        <v>2</v>
      </c>
      <c r="C11" s="474" t="s">
        <v>219</v>
      </c>
      <c r="D11" s="474" t="s">
        <v>224</v>
      </c>
      <c r="E11" s="474"/>
      <c r="F11" s="475">
        <v>41038</v>
      </c>
      <c r="G11" s="475"/>
      <c r="H11" s="474" t="s">
        <v>318</v>
      </c>
      <c r="I11" s="474" t="s">
        <v>317</v>
      </c>
      <c r="J11" s="474" t="s">
        <v>316</v>
      </c>
      <c r="K11" s="474"/>
    </row>
    <row r="12" spans="2:15">
      <c r="B12" s="474">
        <v>4</v>
      </c>
      <c r="C12" s="474" t="s">
        <v>219</v>
      </c>
      <c r="D12" s="474" t="s">
        <v>224</v>
      </c>
      <c r="E12" s="474"/>
      <c r="F12" s="475">
        <v>41043</v>
      </c>
      <c r="G12" s="475"/>
      <c r="H12" s="474" t="s">
        <v>315</v>
      </c>
      <c r="I12" s="474" t="s">
        <v>314</v>
      </c>
      <c r="J12" s="474" t="s">
        <v>313</v>
      </c>
      <c r="K12" s="474"/>
    </row>
    <row r="13" spans="2:15">
      <c r="B13" s="474">
        <v>6</v>
      </c>
      <c r="C13" s="474" t="s">
        <v>219</v>
      </c>
      <c r="D13" s="474" t="s">
        <v>224</v>
      </c>
      <c r="E13" s="474"/>
      <c r="F13" s="475">
        <v>41052</v>
      </c>
      <c r="G13" s="475"/>
      <c r="H13" s="474" t="s">
        <v>312</v>
      </c>
      <c r="I13" s="474" t="s">
        <v>311</v>
      </c>
      <c r="J13" s="474" t="s">
        <v>310</v>
      </c>
      <c r="K13" s="474"/>
    </row>
    <row r="14" spans="2:15">
      <c r="B14" s="474">
        <v>8</v>
      </c>
      <c r="C14" s="474" t="s">
        <v>219</v>
      </c>
      <c r="D14" s="474" t="s">
        <v>224</v>
      </c>
      <c r="E14" s="474"/>
      <c r="F14" s="475">
        <v>41054</v>
      </c>
      <c r="G14" s="475"/>
      <c r="H14" s="474" t="s">
        <v>309</v>
      </c>
      <c r="I14" s="474" t="s">
        <v>308</v>
      </c>
      <c r="J14" s="474" t="s">
        <v>307</v>
      </c>
      <c r="K14" s="474"/>
    </row>
    <row r="15" spans="2:15">
      <c r="B15" s="474">
        <v>9</v>
      </c>
      <c r="C15" s="474" t="s">
        <v>219</v>
      </c>
      <c r="D15" s="474" t="s">
        <v>224</v>
      </c>
      <c r="E15" s="474"/>
      <c r="F15" s="475">
        <v>41057</v>
      </c>
      <c r="G15" s="475"/>
      <c r="H15" s="474" t="s">
        <v>306</v>
      </c>
      <c r="I15" s="476" t="s">
        <v>305</v>
      </c>
      <c r="J15" s="474" t="s">
        <v>304</v>
      </c>
      <c r="K15" s="474"/>
    </row>
    <row r="16" spans="2:15" ht="15.75" thickBot="1">
      <c r="B16" s="474">
        <v>10</v>
      </c>
      <c r="C16" s="474" t="s">
        <v>219</v>
      </c>
      <c r="D16" s="474" t="s">
        <v>224</v>
      </c>
      <c r="E16" s="474"/>
      <c r="F16" s="475">
        <v>41059</v>
      </c>
      <c r="G16" s="475"/>
      <c r="H16" s="474" t="s">
        <v>303</v>
      </c>
      <c r="I16" s="474" t="s">
        <v>302</v>
      </c>
      <c r="J16" s="474" t="s">
        <v>301</v>
      </c>
      <c r="K16" s="474"/>
    </row>
    <row r="17" spans="2:15" ht="15.75" thickBot="1">
      <c r="B17" s="473">
        <v>41061</v>
      </c>
      <c r="C17" s="454"/>
      <c r="D17" s="454"/>
      <c r="E17" s="454"/>
      <c r="F17" s="457"/>
      <c r="G17" s="457"/>
      <c r="H17" s="454"/>
      <c r="I17" s="454" t="s">
        <v>106</v>
      </c>
      <c r="J17" s="454">
        <f>O8</f>
        <v>17.539999999999992</v>
      </c>
      <c r="K17" s="454"/>
    </row>
    <row r="18" spans="2:15">
      <c r="B18" s="470" t="s">
        <v>300</v>
      </c>
      <c r="C18" s="470" t="s">
        <v>219</v>
      </c>
      <c r="D18" s="470" t="s">
        <v>224</v>
      </c>
      <c r="E18" s="470"/>
      <c r="F18" s="472">
        <v>41066</v>
      </c>
      <c r="G18" s="472"/>
      <c r="H18" s="470" t="s">
        <v>299</v>
      </c>
      <c r="I18" s="470" t="s">
        <v>298</v>
      </c>
      <c r="J18" s="470" t="s">
        <v>297</v>
      </c>
      <c r="K18" s="470"/>
      <c r="M18" s="453">
        <f>99+134.74+168.59</f>
        <v>402.33000000000004</v>
      </c>
      <c r="N18" s="453">
        <f>61.56+13.9+107.69+30</f>
        <v>213.15</v>
      </c>
      <c r="O18" s="453">
        <f>N18-M18</f>
        <v>-189.18000000000004</v>
      </c>
    </row>
    <row r="19" spans="2:15">
      <c r="B19" s="470">
        <v>13</v>
      </c>
      <c r="C19" s="470" t="s">
        <v>219</v>
      </c>
      <c r="D19" s="470" t="s">
        <v>224</v>
      </c>
      <c r="E19" s="470"/>
      <c r="F19" s="472">
        <v>41068</v>
      </c>
      <c r="G19" s="472"/>
      <c r="H19" s="470" t="s">
        <v>96</v>
      </c>
      <c r="I19" s="471" t="s">
        <v>296</v>
      </c>
      <c r="J19" s="470" t="s">
        <v>295</v>
      </c>
      <c r="K19" s="470"/>
    </row>
    <row r="20" spans="2:15">
      <c r="B20" s="470">
        <v>14</v>
      </c>
      <c r="C20" s="470" t="s">
        <v>219</v>
      </c>
      <c r="D20" s="470" t="s">
        <v>224</v>
      </c>
      <c r="E20" s="470"/>
      <c r="F20" s="472">
        <v>41073</v>
      </c>
      <c r="G20" s="472"/>
      <c r="H20" s="470" t="s">
        <v>94</v>
      </c>
      <c r="I20" s="470" t="s">
        <v>294</v>
      </c>
      <c r="J20" s="470" t="s">
        <v>293</v>
      </c>
      <c r="K20" s="470"/>
    </row>
    <row r="21" spans="2:15">
      <c r="B21" s="470">
        <v>15</v>
      </c>
      <c r="C21" s="470" t="s">
        <v>219</v>
      </c>
      <c r="D21" s="470" t="s">
        <v>224</v>
      </c>
      <c r="E21" s="470"/>
      <c r="F21" s="472">
        <v>41075</v>
      </c>
      <c r="G21" s="472"/>
      <c r="H21" s="470" t="s">
        <v>95</v>
      </c>
      <c r="I21" s="470" t="s">
        <v>292</v>
      </c>
      <c r="J21" s="470" t="s">
        <v>291</v>
      </c>
      <c r="K21" s="470"/>
    </row>
    <row r="22" spans="2:15">
      <c r="B22" s="470">
        <v>16</v>
      </c>
      <c r="C22" s="470" t="s">
        <v>219</v>
      </c>
      <c r="D22" s="470" t="s">
        <v>224</v>
      </c>
      <c r="E22" s="470"/>
      <c r="F22" s="472">
        <v>41080</v>
      </c>
      <c r="G22" s="472"/>
      <c r="H22" s="470" t="s">
        <v>108</v>
      </c>
      <c r="I22" s="470" t="s">
        <v>290</v>
      </c>
      <c r="J22" s="470" t="s">
        <v>289</v>
      </c>
      <c r="K22" s="470"/>
    </row>
    <row r="23" spans="2:15">
      <c r="B23" s="470">
        <v>17</v>
      </c>
      <c r="C23" s="470" t="s">
        <v>219</v>
      </c>
      <c r="D23" s="470" t="s">
        <v>224</v>
      </c>
      <c r="E23" s="470"/>
      <c r="F23" s="472">
        <v>41082</v>
      </c>
      <c r="G23" s="472"/>
      <c r="H23" s="470" t="s">
        <v>288</v>
      </c>
      <c r="I23" s="470" t="s">
        <v>287</v>
      </c>
      <c r="J23" s="470" t="s">
        <v>286</v>
      </c>
      <c r="K23" s="470"/>
    </row>
    <row r="24" spans="2:15" ht="15.75" thickBot="1">
      <c r="B24" s="470">
        <v>18</v>
      </c>
      <c r="C24" s="470" t="s">
        <v>219</v>
      </c>
      <c r="D24" s="470" t="s">
        <v>224</v>
      </c>
      <c r="E24" s="470"/>
      <c r="F24" s="472">
        <v>41087</v>
      </c>
      <c r="G24" s="472"/>
      <c r="H24" s="470" t="s">
        <v>119</v>
      </c>
      <c r="I24" s="470" t="s">
        <v>285</v>
      </c>
      <c r="J24" s="470" t="s">
        <v>284</v>
      </c>
      <c r="K24" s="470"/>
    </row>
    <row r="25" spans="2:15" s="454" customFormat="1" ht="15.75" thickBot="1">
      <c r="B25" s="469">
        <v>41091</v>
      </c>
      <c r="F25" s="457"/>
      <c r="G25" s="457"/>
      <c r="I25" s="454" t="s">
        <v>106</v>
      </c>
      <c r="J25" s="454">
        <f>O18</f>
        <v>-189.18000000000004</v>
      </c>
    </row>
    <row r="26" spans="2:15" s="454" customFormat="1">
      <c r="B26" s="458">
        <v>19</v>
      </c>
      <c r="C26" s="458" t="s">
        <v>219</v>
      </c>
      <c r="D26" s="458" t="s">
        <v>224</v>
      </c>
      <c r="E26" s="458"/>
      <c r="F26" s="468">
        <v>41096</v>
      </c>
      <c r="G26" s="468"/>
      <c r="H26" s="458" t="s">
        <v>117</v>
      </c>
      <c r="I26" s="458" t="s">
        <v>283</v>
      </c>
      <c r="J26" s="458" t="s">
        <v>282</v>
      </c>
      <c r="K26" s="458"/>
      <c r="M26" s="458">
        <f>42.07+14.11</f>
        <v>56.18</v>
      </c>
      <c r="N26" s="454">
        <f>164.69+40.7+97.3</f>
        <v>302.69</v>
      </c>
      <c r="O26" s="453">
        <f>N26-M26</f>
        <v>246.51</v>
      </c>
    </row>
    <row r="27" spans="2:15" s="454" customFormat="1">
      <c r="B27" s="458">
        <v>20</v>
      </c>
      <c r="C27" s="458" t="s">
        <v>219</v>
      </c>
      <c r="D27" s="458" t="s">
        <v>224</v>
      </c>
      <c r="E27" s="458"/>
      <c r="F27" s="468">
        <v>41103</v>
      </c>
      <c r="G27" s="468"/>
      <c r="H27" s="458" t="s">
        <v>120</v>
      </c>
      <c r="I27" s="458" t="s">
        <v>281</v>
      </c>
      <c r="J27" s="458" t="s">
        <v>280</v>
      </c>
      <c r="K27" s="458"/>
    </row>
    <row r="28" spans="2:15" s="454" customFormat="1">
      <c r="B28" s="458">
        <v>21</v>
      </c>
      <c r="C28" s="458" t="s">
        <v>219</v>
      </c>
      <c r="D28" s="458" t="s">
        <v>224</v>
      </c>
      <c r="E28" s="458"/>
      <c r="F28" s="468">
        <v>41110</v>
      </c>
      <c r="G28" s="468"/>
      <c r="H28" s="458" t="s">
        <v>122</v>
      </c>
      <c r="I28" s="458" t="s">
        <v>279</v>
      </c>
      <c r="J28" s="458" t="s">
        <v>278</v>
      </c>
      <c r="K28" s="458"/>
    </row>
    <row r="29" spans="2:15" s="454" customFormat="1">
      <c r="B29" s="458">
        <v>22</v>
      </c>
      <c r="C29" s="458" t="s">
        <v>219</v>
      </c>
      <c r="D29" s="458" t="s">
        <v>224</v>
      </c>
      <c r="E29" s="458"/>
      <c r="F29" s="468">
        <v>41113</v>
      </c>
      <c r="G29" s="468"/>
      <c r="H29" s="458" t="s">
        <v>123</v>
      </c>
      <c r="I29" s="458" t="s">
        <v>277</v>
      </c>
      <c r="J29" s="458" t="s">
        <v>276</v>
      </c>
      <c r="K29" s="458"/>
    </row>
    <row r="30" spans="2:15" s="454" customFormat="1" ht="15.75" thickBot="1">
      <c r="B30" s="458">
        <v>23</v>
      </c>
      <c r="C30" s="458" t="s">
        <v>219</v>
      </c>
      <c r="D30" s="458" t="s">
        <v>224</v>
      </c>
      <c r="E30" s="458"/>
      <c r="F30" s="468">
        <v>41115</v>
      </c>
      <c r="G30" s="468"/>
      <c r="H30" s="458" t="s">
        <v>125</v>
      </c>
      <c r="I30" s="458"/>
      <c r="J30" s="458" t="s">
        <v>245</v>
      </c>
      <c r="K30" s="458"/>
    </row>
    <row r="31" spans="2:15" s="454" customFormat="1" ht="15.75" thickBot="1">
      <c r="B31" s="467">
        <v>41122</v>
      </c>
      <c r="F31" s="457"/>
      <c r="G31" s="457"/>
      <c r="J31" s="454">
        <f>O26</f>
        <v>246.51</v>
      </c>
    </row>
    <row r="32" spans="2:15" s="454" customFormat="1">
      <c r="B32" s="465">
        <v>24</v>
      </c>
      <c r="C32" s="465" t="s">
        <v>219</v>
      </c>
      <c r="D32" s="465" t="s">
        <v>221</v>
      </c>
      <c r="E32" s="465"/>
      <c r="F32" s="466">
        <v>41122</v>
      </c>
      <c r="G32" s="466"/>
      <c r="H32" s="465" t="s">
        <v>127</v>
      </c>
      <c r="I32" s="465" t="s">
        <v>275</v>
      </c>
      <c r="J32" s="465" t="s">
        <v>274</v>
      </c>
      <c r="K32" s="465"/>
    </row>
    <row r="33" spans="2:15" s="454" customFormat="1">
      <c r="B33" s="465">
        <v>25</v>
      </c>
      <c r="C33" s="465" t="s">
        <v>219</v>
      </c>
      <c r="D33" s="465" t="s">
        <v>221</v>
      </c>
      <c r="E33" s="465"/>
      <c r="F33" s="466">
        <v>41131</v>
      </c>
      <c r="G33" s="466"/>
      <c r="H33" s="465" t="s">
        <v>133</v>
      </c>
      <c r="I33" s="465" t="s">
        <v>273</v>
      </c>
      <c r="J33" s="465" t="s">
        <v>272</v>
      </c>
      <c r="K33" s="465"/>
    </row>
    <row r="34" spans="2:15" s="454" customFormat="1">
      <c r="B34" s="465">
        <v>26</v>
      </c>
      <c r="C34" s="465" t="s">
        <v>219</v>
      </c>
      <c r="D34" s="465" t="s">
        <v>221</v>
      </c>
      <c r="E34" s="465"/>
      <c r="F34" s="466">
        <v>41134</v>
      </c>
      <c r="G34" s="466"/>
      <c r="H34" s="465" t="s">
        <v>136</v>
      </c>
      <c r="I34" s="465"/>
      <c r="J34" s="465"/>
      <c r="K34" s="465"/>
    </row>
    <row r="35" spans="2:15" s="454" customFormat="1">
      <c r="B35" s="465">
        <v>27</v>
      </c>
      <c r="C35" s="465" t="s">
        <v>219</v>
      </c>
      <c r="D35" s="465" t="s">
        <v>221</v>
      </c>
      <c r="E35" s="465"/>
      <c r="F35" s="466">
        <v>41136</v>
      </c>
      <c r="G35" s="466"/>
      <c r="H35" s="465" t="s">
        <v>139</v>
      </c>
      <c r="I35" s="465"/>
      <c r="J35" s="465"/>
      <c r="K35" s="465"/>
    </row>
    <row r="36" spans="2:15" s="454" customFormat="1">
      <c r="B36" s="465">
        <v>28</v>
      </c>
      <c r="C36" s="465" t="s">
        <v>219</v>
      </c>
      <c r="D36" s="465" t="s">
        <v>221</v>
      </c>
      <c r="E36" s="465"/>
      <c r="F36" s="466">
        <v>41138</v>
      </c>
      <c r="G36" s="466"/>
      <c r="H36" s="465" t="s">
        <v>140</v>
      </c>
      <c r="I36" s="465"/>
      <c r="J36" s="465"/>
      <c r="K36" s="465"/>
    </row>
    <row r="37" spans="2:15" s="454" customFormat="1">
      <c r="B37" s="465">
        <v>29</v>
      </c>
      <c r="C37" s="465" t="s">
        <v>219</v>
      </c>
      <c r="D37" s="465" t="s">
        <v>221</v>
      </c>
      <c r="E37" s="465"/>
      <c r="F37" s="466">
        <v>41145</v>
      </c>
      <c r="G37" s="466"/>
      <c r="H37" s="465" t="s">
        <v>141</v>
      </c>
      <c r="I37" s="465"/>
      <c r="J37" s="465"/>
      <c r="K37" s="465"/>
    </row>
    <row r="38" spans="2:15" s="454" customFormat="1" ht="15.75" thickBot="1">
      <c r="B38" s="465">
        <v>30</v>
      </c>
      <c r="C38" s="465" t="s">
        <v>219</v>
      </c>
      <c r="D38" s="465" t="s">
        <v>221</v>
      </c>
      <c r="E38" s="465"/>
      <c r="F38" s="466">
        <v>41148</v>
      </c>
      <c r="G38" s="466"/>
      <c r="H38" s="465" t="s">
        <v>150</v>
      </c>
      <c r="I38" s="465"/>
      <c r="J38" s="465"/>
      <c r="K38" s="465"/>
    </row>
    <row r="39" spans="2:15" ht="18.75" thickBot="1">
      <c r="B39" s="867">
        <v>41153</v>
      </c>
      <c r="C39" s="868"/>
      <c r="F39" s="455"/>
      <c r="G39" s="455"/>
    </row>
    <row r="40" spans="2:15">
      <c r="B40" s="459">
        <v>2937</v>
      </c>
      <c r="C40" s="459" t="s">
        <v>219</v>
      </c>
      <c r="D40" s="459" t="s">
        <v>221</v>
      </c>
      <c r="E40" s="459"/>
      <c r="F40" s="462">
        <v>41155</v>
      </c>
      <c r="G40" s="462"/>
      <c r="H40" s="459" t="s">
        <v>155</v>
      </c>
      <c r="I40" s="459"/>
      <c r="J40" s="459"/>
      <c r="K40" s="459"/>
    </row>
    <row r="41" spans="2:15">
      <c r="B41" s="459">
        <v>2970</v>
      </c>
      <c r="C41" s="459" t="s">
        <v>148</v>
      </c>
      <c r="D41" s="459" t="s">
        <v>224</v>
      </c>
      <c r="E41" s="459"/>
      <c r="F41" s="462">
        <v>41162</v>
      </c>
      <c r="G41" s="462"/>
      <c r="H41" s="459" t="s">
        <v>157</v>
      </c>
      <c r="I41" s="459"/>
      <c r="J41" s="459"/>
      <c r="K41" s="459"/>
    </row>
    <row r="42" spans="2:15">
      <c r="B42" s="459">
        <v>2984</v>
      </c>
      <c r="C42" s="459" t="s">
        <v>219</v>
      </c>
      <c r="D42" s="459" t="s">
        <v>224</v>
      </c>
      <c r="E42" s="459"/>
      <c r="F42" s="462">
        <v>41164</v>
      </c>
      <c r="G42" s="462"/>
      <c r="H42" s="459" t="s">
        <v>162</v>
      </c>
      <c r="I42" s="459"/>
      <c r="J42" s="459"/>
      <c r="K42" s="459"/>
    </row>
    <row r="43" spans="2:15">
      <c r="B43" s="459">
        <v>3005</v>
      </c>
      <c r="C43" s="459" t="s">
        <v>219</v>
      </c>
      <c r="D43" s="459" t="s">
        <v>221</v>
      </c>
      <c r="E43" s="459"/>
      <c r="F43" s="462">
        <v>41166</v>
      </c>
      <c r="G43" s="462"/>
      <c r="H43" s="459" t="s">
        <v>166</v>
      </c>
      <c r="I43" s="459"/>
      <c r="J43" s="459"/>
      <c r="K43" s="459"/>
    </row>
    <row r="44" spans="2:15">
      <c r="B44" s="459">
        <v>3062</v>
      </c>
      <c r="C44" s="459" t="s">
        <v>219</v>
      </c>
      <c r="D44" s="459" t="s">
        <v>221</v>
      </c>
      <c r="E44" s="459"/>
      <c r="F44" s="462">
        <v>41174</v>
      </c>
      <c r="G44" s="462"/>
      <c r="H44" s="459" t="s">
        <v>170</v>
      </c>
      <c r="I44" s="459"/>
      <c r="J44" s="459"/>
      <c r="K44" s="459"/>
    </row>
    <row r="45" spans="2:15">
      <c r="F45" s="455"/>
      <c r="G45" s="455"/>
    </row>
    <row r="46" spans="2:15">
      <c r="B46" s="463" t="s">
        <v>271</v>
      </c>
      <c r="C46" s="463"/>
    </row>
    <row r="47" spans="2:15" ht="14.25" customHeight="1">
      <c r="B47" s="453" t="s">
        <v>243</v>
      </c>
      <c r="C47" s="453" t="s">
        <v>242</v>
      </c>
      <c r="D47" s="453" t="s">
        <v>241</v>
      </c>
      <c r="F47" s="453" t="s">
        <v>240</v>
      </c>
      <c r="H47" s="453" t="s">
        <v>212</v>
      </c>
      <c r="I47" s="453" t="s">
        <v>239</v>
      </c>
      <c r="M47" s="464" t="s">
        <v>238</v>
      </c>
      <c r="N47" s="464" t="s">
        <v>237</v>
      </c>
      <c r="O47" s="464" t="s">
        <v>106</v>
      </c>
    </row>
    <row r="48" spans="2:15">
      <c r="B48" s="478">
        <v>0</v>
      </c>
      <c r="C48" s="478" t="s">
        <v>147</v>
      </c>
      <c r="D48" s="478" t="s">
        <v>270</v>
      </c>
      <c r="E48" s="478"/>
      <c r="F48" s="478" t="s">
        <v>266</v>
      </c>
      <c r="G48" s="478"/>
      <c r="H48" s="478" t="s">
        <v>269</v>
      </c>
      <c r="I48" s="478" t="s">
        <v>268</v>
      </c>
      <c r="J48" s="478"/>
      <c r="K48" s="478"/>
    </row>
    <row r="49" spans="2:15" ht="15.75" thickBot="1">
      <c r="B49" s="478">
        <v>0</v>
      </c>
      <c r="C49" s="478" t="s">
        <v>147</v>
      </c>
      <c r="D49" s="478" t="s">
        <v>267</v>
      </c>
      <c r="E49" s="478"/>
      <c r="F49" s="478" t="s">
        <v>266</v>
      </c>
      <c r="G49" s="478"/>
      <c r="H49" s="478" t="s">
        <v>265</v>
      </c>
      <c r="I49" s="478" t="s">
        <v>264</v>
      </c>
      <c r="J49" s="478" t="s">
        <v>263</v>
      </c>
      <c r="K49" s="478"/>
      <c r="M49" s="453">
        <f>33.6+66.94</f>
        <v>100.53999999999999</v>
      </c>
      <c r="N49" s="453">
        <v>95.56</v>
      </c>
      <c r="O49" s="453">
        <f>M49-N49</f>
        <v>4.9799999999999898</v>
      </c>
    </row>
    <row r="50" spans="2:15" s="454" customFormat="1" ht="15.75" thickBot="1">
      <c r="B50" s="477">
        <v>41030</v>
      </c>
      <c r="I50" s="454" t="s">
        <v>106</v>
      </c>
      <c r="J50" s="454">
        <f>O49</f>
        <v>4.9799999999999898</v>
      </c>
    </row>
    <row r="51" spans="2:15">
      <c r="B51" s="474">
        <v>3</v>
      </c>
      <c r="C51" s="474" t="s">
        <v>147</v>
      </c>
      <c r="D51" s="474" t="s">
        <v>221</v>
      </c>
      <c r="E51" s="474"/>
      <c r="F51" s="475">
        <v>41038</v>
      </c>
      <c r="G51" s="475"/>
      <c r="H51" s="474" t="s">
        <v>262</v>
      </c>
      <c r="I51" s="474" t="s">
        <v>261</v>
      </c>
      <c r="J51" s="474" t="s">
        <v>260</v>
      </c>
      <c r="K51" s="474"/>
      <c r="M51" s="453">
        <v>66.94</v>
      </c>
      <c r="N51" s="453">
        <f>95.58+28.82</f>
        <v>124.4</v>
      </c>
      <c r="O51" s="453">
        <f>M51-N51</f>
        <v>-57.460000000000008</v>
      </c>
    </row>
    <row r="52" spans="2:15">
      <c r="B52" s="474">
        <v>5</v>
      </c>
      <c r="C52" s="474" t="s">
        <v>147</v>
      </c>
      <c r="D52" s="474" t="s">
        <v>224</v>
      </c>
      <c r="E52" s="474"/>
      <c r="F52" s="475">
        <v>41043</v>
      </c>
      <c r="G52" s="475"/>
      <c r="H52" s="474" t="s">
        <v>259</v>
      </c>
      <c r="I52" s="476">
        <v>41055</v>
      </c>
      <c r="J52" s="474" t="s">
        <v>258</v>
      </c>
      <c r="K52" s="474"/>
    </row>
    <row r="53" spans="2:15" ht="15.75" thickBot="1">
      <c r="B53" s="474">
        <v>7</v>
      </c>
      <c r="C53" s="474" t="s">
        <v>147</v>
      </c>
      <c r="D53" s="474" t="s">
        <v>224</v>
      </c>
      <c r="E53" s="474"/>
      <c r="F53" s="475">
        <v>41054</v>
      </c>
      <c r="G53" s="475"/>
      <c r="H53" s="474" t="s">
        <v>257</v>
      </c>
      <c r="I53" s="474" t="s">
        <v>256</v>
      </c>
      <c r="J53" s="474" t="s">
        <v>255</v>
      </c>
      <c r="K53" s="474"/>
    </row>
    <row r="54" spans="2:15" s="454" customFormat="1" ht="14.25" customHeight="1" thickBot="1">
      <c r="B54" s="473">
        <v>41061</v>
      </c>
      <c r="F54" s="457"/>
      <c r="G54" s="457"/>
      <c r="I54" s="454" t="s">
        <v>106</v>
      </c>
      <c r="J54" s="454">
        <f>O51</f>
        <v>-57.460000000000008</v>
      </c>
    </row>
    <row r="55" spans="2:15">
      <c r="B55" s="470">
        <v>11</v>
      </c>
      <c r="C55" s="470" t="s">
        <v>147</v>
      </c>
      <c r="D55" s="470" t="s">
        <v>224</v>
      </c>
      <c r="E55" s="470"/>
      <c r="F55" s="472">
        <v>41066</v>
      </c>
      <c r="G55" s="472"/>
      <c r="H55" s="470" t="s">
        <v>93</v>
      </c>
      <c r="I55" s="470" t="s">
        <v>254</v>
      </c>
      <c r="J55" s="470" t="s">
        <v>253</v>
      </c>
      <c r="K55" s="470"/>
      <c r="M55" s="453">
        <v>406.71</v>
      </c>
      <c r="N55" s="453">
        <v>40.71</v>
      </c>
      <c r="O55" s="453">
        <f>M55-N55</f>
        <v>366</v>
      </c>
    </row>
    <row r="56" spans="2:15" ht="15.75" thickBot="1">
      <c r="B56" s="470">
        <v>12</v>
      </c>
      <c r="C56" s="470" t="s">
        <v>147</v>
      </c>
      <c r="D56" s="470" t="s">
        <v>224</v>
      </c>
      <c r="E56" s="470"/>
      <c r="F56" s="472">
        <v>41073</v>
      </c>
      <c r="G56" s="472"/>
      <c r="H56" s="470" t="s">
        <v>98</v>
      </c>
      <c r="I56" s="471">
        <v>41080</v>
      </c>
      <c r="J56" s="470" t="s">
        <v>252</v>
      </c>
      <c r="K56" s="470"/>
    </row>
    <row r="57" spans="2:15" s="454" customFormat="1" ht="15.75" thickBot="1">
      <c r="B57" s="469">
        <v>41091</v>
      </c>
      <c r="F57" s="457"/>
      <c r="G57" s="457"/>
      <c r="I57" s="454" t="s">
        <v>106</v>
      </c>
      <c r="J57" s="454">
        <f>O55</f>
        <v>366</v>
      </c>
    </row>
    <row r="58" spans="2:15">
      <c r="B58" s="458">
        <v>13</v>
      </c>
      <c r="C58" s="458" t="s">
        <v>147</v>
      </c>
      <c r="D58" s="458" t="s">
        <v>221</v>
      </c>
      <c r="E58" s="458"/>
      <c r="F58" s="468">
        <v>41095</v>
      </c>
      <c r="G58" s="468"/>
      <c r="H58" s="458" t="s">
        <v>251</v>
      </c>
      <c r="I58" s="458" t="s">
        <v>250</v>
      </c>
      <c r="J58" s="458" t="s">
        <v>249</v>
      </c>
      <c r="K58" s="458"/>
      <c r="M58" s="453">
        <v>70.87</v>
      </c>
      <c r="N58" s="453">
        <f>4.3+97.3</f>
        <v>101.6</v>
      </c>
      <c r="O58" s="453">
        <f>M58-N58</f>
        <v>-30.72999999999999</v>
      </c>
    </row>
    <row r="59" spans="2:15">
      <c r="B59" s="458">
        <v>14</v>
      </c>
      <c r="C59" s="458" t="s">
        <v>147</v>
      </c>
      <c r="D59" s="458" t="s">
        <v>221</v>
      </c>
      <c r="E59" s="458"/>
      <c r="F59" s="468">
        <v>41102</v>
      </c>
      <c r="G59" s="468"/>
      <c r="H59" s="458" t="s">
        <v>118</v>
      </c>
      <c r="I59" s="458" t="s">
        <v>248</v>
      </c>
      <c r="J59" s="458" t="s">
        <v>247</v>
      </c>
      <c r="K59" s="458"/>
    </row>
    <row r="60" spans="2:15" ht="15.75" thickBot="1">
      <c r="B60" s="458">
        <v>15</v>
      </c>
      <c r="C60" s="458" t="s">
        <v>147</v>
      </c>
      <c r="D60" s="458" t="s">
        <v>221</v>
      </c>
      <c r="E60" s="458"/>
      <c r="F60" s="468">
        <v>41121</v>
      </c>
      <c r="G60" s="468"/>
      <c r="H60" s="458" t="s">
        <v>126</v>
      </c>
      <c r="I60" s="458" t="s">
        <v>246</v>
      </c>
      <c r="J60" s="458" t="s">
        <v>245</v>
      </c>
      <c r="K60" s="458"/>
    </row>
    <row r="61" spans="2:15" ht="15.75" thickBot="1">
      <c r="B61" s="467">
        <v>41122</v>
      </c>
      <c r="I61" s="454" t="s">
        <v>106</v>
      </c>
      <c r="J61" s="453">
        <f>O58</f>
        <v>-30.72999999999999</v>
      </c>
    </row>
    <row r="62" spans="2:15">
      <c r="B62" s="465">
        <v>16</v>
      </c>
      <c r="C62" s="465" t="s">
        <v>147</v>
      </c>
      <c r="D62" s="465" t="s">
        <v>221</v>
      </c>
      <c r="E62" s="465"/>
      <c r="F62" s="466">
        <v>41127</v>
      </c>
      <c r="G62" s="466"/>
      <c r="H62" s="465" t="s">
        <v>128</v>
      </c>
      <c r="I62" s="465"/>
      <c r="J62" s="465"/>
      <c r="K62" s="465"/>
    </row>
    <row r="63" spans="2:15">
      <c r="B63" s="465">
        <v>17</v>
      </c>
      <c r="C63" s="465" t="s">
        <v>147</v>
      </c>
      <c r="D63" s="465" t="s">
        <v>221</v>
      </c>
      <c r="E63" s="465"/>
      <c r="F63" s="466">
        <v>41136</v>
      </c>
      <c r="G63" s="466"/>
      <c r="H63" s="465" t="s">
        <v>138</v>
      </c>
      <c r="I63" s="465"/>
      <c r="J63" s="465"/>
      <c r="K63" s="465"/>
    </row>
    <row r="64" spans="2:15">
      <c r="B64" s="465">
        <v>18</v>
      </c>
      <c r="C64" s="465" t="s">
        <v>147</v>
      </c>
      <c r="D64" s="465" t="s">
        <v>221</v>
      </c>
      <c r="E64" s="465"/>
      <c r="F64" s="466">
        <v>41145</v>
      </c>
      <c r="G64" s="466"/>
      <c r="H64" s="465" t="s">
        <v>144</v>
      </c>
      <c r="I64" s="465"/>
      <c r="J64" s="465"/>
      <c r="K64" s="465"/>
    </row>
    <row r="65" spans="2:15" ht="18">
      <c r="B65" s="869">
        <v>41153</v>
      </c>
      <c r="C65" s="870"/>
      <c r="F65" s="455"/>
      <c r="G65" s="455"/>
    </row>
    <row r="66" spans="2:15">
      <c r="B66" s="459">
        <v>2937</v>
      </c>
      <c r="C66" s="459" t="s">
        <v>147</v>
      </c>
      <c r="D66" s="459" t="s">
        <v>224</v>
      </c>
      <c r="E66" s="459"/>
      <c r="F66" s="462">
        <v>41155</v>
      </c>
      <c r="G66" s="462"/>
      <c r="H66" s="459" t="s">
        <v>156</v>
      </c>
      <c r="I66" s="459"/>
      <c r="J66" s="459"/>
      <c r="K66" s="459"/>
    </row>
    <row r="67" spans="2:15">
      <c r="B67" s="459">
        <v>3005</v>
      </c>
      <c r="C67" s="459" t="s">
        <v>147</v>
      </c>
      <c r="D67" s="459" t="s">
        <v>224</v>
      </c>
      <c r="E67" s="459"/>
      <c r="F67" s="462">
        <v>41166</v>
      </c>
      <c r="G67" s="462"/>
      <c r="H67" s="459" t="s">
        <v>163</v>
      </c>
      <c r="I67" s="459"/>
      <c r="J67" s="459"/>
      <c r="K67" s="459"/>
    </row>
    <row r="68" spans="2:15">
      <c r="B68" s="459">
        <v>3062</v>
      </c>
      <c r="C68" s="459" t="s">
        <v>147</v>
      </c>
      <c r="D68" s="459" t="s">
        <v>224</v>
      </c>
      <c r="E68" s="459"/>
      <c r="F68" s="462">
        <v>41174</v>
      </c>
      <c r="G68" s="462"/>
      <c r="H68" s="459" t="s">
        <v>168</v>
      </c>
      <c r="I68" s="459"/>
      <c r="J68" s="459"/>
      <c r="K68" s="459"/>
    </row>
    <row r="71" spans="2:15">
      <c r="B71" s="463" t="s">
        <v>244</v>
      </c>
      <c r="C71" s="463"/>
    </row>
    <row r="72" spans="2:15" ht="14.25" customHeight="1">
      <c r="B72" s="453" t="s">
        <v>243</v>
      </c>
      <c r="C72" s="453" t="s">
        <v>242</v>
      </c>
      <c r="D72" s="453" t="s">
        <v>241</v>
      </c>
      <c r="F72" s="453" t="s">
        <v>240</v>
      </c>
      <c r="H72" s="453" t="s">
        <v>212</v>
      </c>
      <c r="I72" s="453" t="s">
        <v>239</v>
      </c>
      <c r="M72" s="464" t="s">
        <v>238</v>
      </c>
      <c r="N72" s="464" t="s">
        <v>237</v>
      </c>
      <c r="O72" s="464" t="s">
        <v>106</v>
      </c>
    </row>
    <row r="73" spans="2:15" ht="18">
      <c r="B73" s="869">
        <v>41153</v>
      </c>
      <c r="C73" s="870"/>
      <c r="F73" s="455"/>
      <c r="G73" s="455"/>
    </row>
    <row r="74" spans="2:15">
      <c r="B74" s="459">
        <v>2997</v>
      </c>
      <c r="C74" s="459" t="s">
        <v>215</v>
      </c>
      <c r="D74" s="459" t="s">
        <v>221</v>
      </c>
      <c r="E74" s="459"/>
      <c r="F74" s="462">
        <v>41164</v>
      </c>
      <c r="G74" s="462"/>
      <c r="H74" s="459" t="s">
        <v>236</v>
      </c>
      <c r="I74" s="459"/>
      <c r="J74" s="459"/>
      <c r="K74" s="459"/>
    </row>
    <row r="75" spans="2:15">
      <c r="B75" s="459">
        <v>3014</v>
      </c>
      <c r="C75" s="459" t="s">
        <v>215</v>
      </c>
      <c r="D75" s="459" t="s">
        <v>221</v>
      </c>
      <c r="E75" s="459"/>
      <c r="F75" s="462">
        <v>41167</v>
      </c>
      <c r="G75" s="462"/>
      <c r="H75" s="459" t="s">
        <v>235</v>
      </c>
      <c r="I75" s="459"/>
      <c r="J75" s="459"/>
      <c r="K75" s="459"/>
    </row>
    <row r="76" spans="2:15">
      <c r="B76" s="459">
        <v>3032</v>
      </c>
      <c r="C76" s="459" t="s">
        <v>215</v>
      </c>
      <c r="D76" s="459" t="s">
        <v>221</v>
      </c>
      <c r="E76" s="459"/>
      <c r="F76" s="462">
        <v>41170</v>
      </c>
      <c r="G76" s="462"/>
      <c r="H76" s="459" t="s">
        <v>234</v>
      </c>
      <c r="I76" s="459"/>
      <c r="J76" s="459"/>
      <c r="K76" s="459"/>
    </row>
    <row r="77" spans="2:15" s="454" customFormat="1">
      <c r="B77" s="463" t="s">
        <v>233</v>
      </c>
      <c r="F77" s="457"/>
      <c r="G77" s="457"/>
    </row>
    <row r="78" spans="2:15">
      <c r="B78" s="459">
        <v>2987</v>
      </c>
      <c r="C78" s="459" t="s">
        <v>216</v>
      </c>
      <c r="D78" s="459" t="s">
        <v>221</v>
      </c>
      <c r="E78" s="459"/>
      <c r="F78" s="462">
        <v>41164</v>
      </c>
      <c r="G78" s="462"/>
      <c r="H78" s="459" t="s">
        <v>232</v>
      </c>
      <c r="I78" s="459"/>
      <c r="J78" s="459"/>
      <c r="K78" s="459"/>
    </row>
    <row r="79" spans="2:15">
      <c r="B79" s="459" t="s">
        <v>231</v>
      </c>
      <c r="C79" s="459" t="s">
        <v>216</v>
      </c>
      <c r="D79" s="459" t="s">
        <v>221</v>
      </c>
      <c r="E79" s="459"/>
      <c r="F79" s="462">
        <v>41165</v>
      </c>
      <c r="G79" s="462"/>
      <c r="H79" s="459" t="s">
        <v>230</v>
      </c>
      <c r="I79" s="459"/>
      <c r="J79" s="459"/>
      <c r="K79" s="459"/>
    </row>
    <row r="80" spans="2:15">
      <c r="B80" s="459">
        <v>3012</v>
      </c>
      <c r="C80" s="459" t="s">
        <v>216</v>
      </c>
      <c r="D80" s="459" t="s">
        <v>221</v>
      </c>
      <c r="E80" s="459"/>
      <c r="F80" s="462">
        <v>41166</v>
      </c>
      <c r="G80" s="462"/>
      <c r="H80" s="459" t="s">
        <v>229</v>
      </c>
      <c r="I80" s="459"/>
      <c r="J80" s="459"/>
      <c r="K80" s="459"/>
    </row>
    <row r="81" spans="2:12">
      <c r="B81" s="459">
        <v>3014</v>
      </c>
      <c r="C81" s="459" t="s">
        <v>216</v>
      </c>
      <c r="D81" s="459" t="s">
        <v>221</v>
      </c>
      <c r="E81" s="459"/>
      <c r="F81" s="462">
        <v>41167</v>
      </c>
      <c r="G81" s="462"/>
      <c r="H81" s="459" t="s">
        <v>228</v>
      </c>
      <c r="I81" s="459"/>
      <c r="J81" s="459"/>
      <c r="K81" s="459"/>
    </row>
    <row r="82" spans="2:12">
      <c r="B82" s="459">
        <v>3030</v>
      </c>
      <c r="C82" s="459" t="s">
        <v>216</v>
      </c>
      <c r="D82" s="459" t="s">
        <v>221</v>
      </c>
      <c r="E82" s="459"/>
      <c r="F82" s="462">
        <v>41170</v>
      </c>
      <c r="G82" s="462"/>
      <c r="H82" s="459" t="s">
        <v>227</v>
      </c>
      <c r="I82" s="459"/>
      <c r="J82" s="459"/>
      <c r="K82" s="459"/>
    </row>
    <row r="83" spans="2:12">
      <c r="B83" s="459">
        <v>3042</v>
      </c>
      <c r="C83" s="459" t="s">
        <v>216</v>
      </c>
      <c r="D83" s="459" t="s">
        <v>224</v>
      </c>
      <c r="E83" s="459"/>
      <c r="F83" s="462">
        <v>41172</v>
      </c>
      <c r="G83" s="462"/>
      <c r="H83" s="459" t="s">
        <v>226</v>
      </c>
      <c r="I83" s="459"/>
      <c r="J83" s="459"/>
      <c r="K83" s="459"/>
    </row>
    <row r="84" spans="2:12">
      <c r="B84" s="459">
        <v>3053</v>
      </c>
      <c r="C84" s="459" t="s">
        <v>216</v>
      </c>
      <c r="D84" s="459" t="s">
        <v>221</v>
      </c>
      <c r="E84" s="459"/>
      <c r="F84" s="462">
        <v>41173</v>
      </c>
      <c r="G84" s="462"/>
      <c r="H84" s="459" t="s">
        <v>225</v>
      </c>
      <c r="I84" s="459"/>
      <c r="J84" s="459"/>
      <c r="K84" s="459"/>
    </row>
    <row r="85" spans="2:12">
      <c r="B85" s="459">
        <v>3062</v>
      </c>
      <c r="C85" s="459" t="s">
        <v>216</v>
      </c>
      <c r="D85" s="459" t="s">
        <v>224</v>
      </c>
      <c r="E85" s="459"/>
      <c r="F85" s="462">
        <v>41174</v>
      </c>
      <c r="G85" s="462"/>
      <c r="H85" s="459" t="s">
        <v>223</v>
      </c>
      <c r="I85" s="459"/>
      <c r="J85" s="459"/>
      <c r="K85" s="459"/>
    </row>
    <row r="86" spans="2:12">
      <c r="B86" s="459">
        <v>3071</v>
      </c>
      <c r="C86" s="459" t="s">
        <v>216</v>
      </c>
      <c r="D86" s="459" t="s">
        <v>221</v>
      </c>
      <c r="E86" s="459"/>
      <c r="F86" s="462">
        <v>41176</v>
      </c>
      <c r="G86" s="462"/>
      <c r="H86" s="459" t="s">
        <v>222</v>
      </c>
      <c r="I86" s="459"/>
      <c r="J86" s="459"/>
      <c r="K86" s="459"/>
    </row>
    <row r="87" spans="2:12">
      <c r="B87" s="459">
        <v>3103</v>
      </c>
      <c r="C87" s="459" t="s">
        <v>216</v>
      </c>
      <c r="D87" s="459" t="s">
        <v>221</v>
      </c>
      <c r="E87" s="459"/>
      <c r="F87" s="462">
        <v>41180</v>
      </c>
      <c r="G87" s="462"/>
      <c r="H87" s="459" t="s">
        <v>172</v>
      </c>
      <c r="I87" s="459"/>
      <c r="J87" s="459"/>
      <c r="K87" s="459"/>
    </row>
    <row r="88" spans="2:12" ht="36" customHeight="1"/>
    <row r="89" spans="2:12">
      <c r="B89" s="865">
        <v>41183</v>
      </c>
      <c r="C89" s="866"/>
      <c r="D89" s="866"/>
      <c r="E89" s="513"/>
    </row>
    <row r="90" spans="2:12">
      <c r="B90" s="866"/>
      <c r="C90" s="866"/>
      <c r="D90" s="866"/>
      <c r="E90" s="513"/>
    </row>
    <row r="92" spans="2:12">
      <c r="B92" s="460" t="s">
        <v>219</v>
      </c>
      <c r="C92" s="459"/>
      <c r="D92" s="459"/>
      <c r="E92" s="459"/>
      <c r="H92" s="460" t="s">
        <v>147</v>
      </c>
      <c r="I92" s="459"/>
      <c r="J92" s="459"/>
      <c r="K92" s="459"/>
    </row>
    <row r="93" spans="2:12">
      <c r="B93" s="459" t="s">
        <v>214</v>
      </c>
      <c r="C93" s="459" t="s">
        <v>213</v>
      </c>
      <c r="D93" s="459" t="s">
        <v>212</v>
      </c>
      <c r="E93" s="459"/>
      <c r="H93" s="459" t="s">
        <v>214</v>
      </c>
      <c r="I93" s="459" t="s">
        <v>213</v>
      </c>
      <c r="J93" s="459" t="s">
        <v>212</v>
      </c>
      <c r="K93" s="459"/>
    </row>
    <row r="94" spans="2:12">
      <c r="B94" s="453">
        <v>3128</v>
      </c>
      <c r="C94" s="455">
        <v>41185</v>
      </c>
      <c r="D94" s="458" t="s">
        <v>174</v>
      </c>
      <c r="E94" s="458"/>
      <c r="F94" s="461">
        <v>41190</v>
      </c>
      <c r="G94" s="461"/>
      <c r="H94" s="453">
        <v>3172</v>
      </c>
      <c r="I94" s="455">
        <v>41192</v>
      </c>
      <c r="J94" s="458" t="s">
        <v>184</v>
      </c>
      <c r="K94" s="458"/>
      <c r="L94" s="461">
        <v>41204</v>
      </c>
    </row>
    <row r="95" spans="2:12">
      <c r="B95" s="453">
        <v>3172</v>
      </c>
      <c r="C95" s="455">
        <v>41192</v>
      </c>
      <c r="D95" s="458" t="s">
        <v>178</v>
      </c>
      <c r="E95" s="458"/>
      <c r="F95" s="461">
        <v>41198</v>
      </c>
      <c r="G95" s="461"/>
      <c r="H95" s="453">
        <v>3212</v>
      </c>
      <c r="I95" s="455">
        <v>41197</v>
      </c>
      <c r="J95" s="458" t="s">
        <v>194</v>
      </c>
      <c r="K95" s="458"/>
      <c r="L95" s="461">
        <v>41211</v>
      </c>
    </row>
    <row r="96" spans="2:12">
      <c r="B96" s="453">
        <v>3212</v>
      </c>
      <c r="C96" s="455">
        <v>41197</v>
      </c>
      <c r="D96" s="458" t="s">
        <v>185</v>
      </c>
      <c r="E96" s="458"/>
      <c r="F96" s="461">
        <v>41208</v>
      </c>
      <c r="G96" s="461"/>
      <c r="H96" s="453">
        <v>3274</v>
      </c>
      <c r="I96" s="455">
        <v>41204</v>
      </c>
      <c r="J96" s="458" t="s">
        <v>201</v>
      </c>
      <c r="K96" s="458"/>
      <c r="L96" s="461">
        <v>41218</v>
      </c>
    </row>
    <row r="97" spans="2:12">
      <c r="B97" s="453">
        <v>3274</v>
      </c>
      <c r="C97" s="455">
        <v>41204</v>
      </c>
      <c r="D97" s="458" t="s">
        <v>195</v>
      </c>
      <c r="E97" s="458"/>
      <c r="F97" s="461">
        <v>41213</v>
      </c>
      <c r="G97" s="461"/>
      <c r="H97" s="453">
        <v>3336</v>
      </c>
      <c r="I97" s="455">
        <v>41211</v>
      </c>
      <c r="J97" s="458" t="s">
        <v>205</v>
      </c>
      <c r="K97" s="458"/>
      <c r="L97" s="461">
        <v>41235</v>
      </c>
    </row>
    <row r="98" spans="2:12">
      <c r="B98" s="453">
        <v>3315</v>
      </c>
      <c r="C98" s="455">
        <v>41208</v>
      </c>
      <c r="D98" s="458" t="s">
        <v>200</v>
      </c>
      <c r="E98" s="458"/>
      <c r="F98" s="461">
        <v>41220</v>
      </c>
      <c r="G98" s="461"/>
    </row>
    <row r="99" spans="2:12">
      <c r="B99" s="453">
        <v>3305</v>
      </c>
      <c r="C99" s="455">
        <v>41209</v>
      </c>
      <c r="D99" s="458" t="s">
        <v>209</v>
      </c>
      <c r="E99" s="458"/>
    </row>
    <row r="100" spans="2:12">
      <c r="B100" s="453">
        <v>3336</v>
      </c>
      <c r="C100" s="455">
        <v>41211</v>
      </c>
      <c r="D100" s="458" t="s">
        <v>220</v>
      </c>
      <c r="E100" s="458"/>
      <c r="F100" s="461">
        <v>41243</v>
      </c>
      <c r="G100" s="461"/>
    </row>
    <row r="101" spans="2:12">
      <c r="D101" s="453">
        <f>680*7</f>
        <v>4760</v>
      </c>
      <c r="J101" s="453">
        <f>680*4</f>
        <v>2720</v>
      </c>
    </row>
    <row r="103" spans="2:12">
      <c r="B103" s="460" t="s">
        <v>216</v>
      </c>
      <c r="C103" s="459"/>
      <c r="D103" s="459"/>
      <c r="E103" s="459"/>
      <c r="H103" s="460" t="s">
        <v>215</v>
      </c>
      <c r="I103" s="459"/>
      <c r="J103" s="459"/>
      <c r="K103" s="459"/>
    </row>
    <row r="104" spans="2:12">
      <c r="B104" s="459" t="s">
        <v>214</v>
      </c>
      <c r="C104" s="459" t="s">
        <v>213</v>
      </c>
      <c r="D104" s="459" t="s">
        <v>212</v>
      </c>
      <c r="E104" s="459"/>
      <c r="H104" s="459" t="s">
        <v>214</v>
      </c>
      <c r="I104" s="459" t="s">
        <v>213</v>
      </c>
      <c r="J104" s="459" t="s">
        <v>212</v>
      </c>
      <c r="K104" s="459"/>
    </row>
    <row r="105" spans="2:12">
      <c r="B105" s="454">
        <v>3126</v>
      </c>
      <c r="C105" s="457">
        <v>41185</v>
      </c>
      <c r="D105" s="458" t="s">
        <v>176</v>
      </c>
      <c r="E105" s="458"/>
      <c r="F105" s="461"/>
      <c r="G105" s="461"/>
      <c r="H105" s="453">
        <v>3128</v>
      </c>
      <c r="I105" s="455">
        <v>41185</v>
      </c>
      <c r="J105" s="458" t="s">
        <v>196</v>
      </c>
      <c r="K105" s="458"/>
      <c r="L105" s="461">
        <v>41204</v>
      </c>
    </row>
    <row r="106" spans="2:12">
      <c r="B106" s="453">
        <v>3231</v>
      </c>
      <c r="C106" s="455">
        <v>41199</v>
      </c>
      <c r="D106" s="458" t="s">
        <v>193</v>
      </c>
      <c r="E106" s="458"/>
      <c r="F106" s="461">
        <v>41200</v>
      </c>
      <c r="G106" s="461"/>
      <c r="H106" s="453">
        <v>3231</v>
      </c>
      <c r="I106" s="455">
        <v>41199</v>
      </c>
      <c r="J106" s="458" t="s">
        <v>198</v>
      </c>
      <c r="K106" s="458"/>
      <c r="L106" s="461">
        <v>41211</v>
      </c>
    </row>
    <row r="107" spans="2:12">
      <c r="B107" s="453">
        <v>3274</v>
      </c>
      <c r="C107" s="455">
        <v>41204</v>
      </c>
      <c r="D107" s="458" t="s">
        <v>197</v>
      </c>
      <c r="E107" s="458"/>
      <c r="F107" s="461">
        <v>41205</v>
      </c>
      <c r="G107" s="461"/>
    </row>
    <row r="108" spans="2:12">
      <c r="B108" s="453">
        <v>3298</v>
      </c>
      <c r="C108" s="455">
        <v>41206</v>
      </c>
      <c r="D108" s="458" t="s">
        <v>199</v>
      </c>
      <c r="E108" s="458"/>
    </row>
    <row r="110" spans="2:12">
      <c r="D110" s="453">
        <f>680*4</f>
        <v>2720</v>
      </c>
      <c r="J110" s="453">
        <f>680*2</f>
        <v>1360</v>
      </c>
    </row>
    <row r="112" spans="2:12">
      <c r="B112" s="865">
        <v>41214</v>
      </c>
      <c r="C112" s="866"/>
      <c r="D112" s="866"/>
      <c r="E112" s="513"/>
    </row>
    <row r="113" spans="2:12">
      <c r="B113" s="866"/>
      <c r="C113" s="866"/>
      <c r="D113" s="866"/>
      <c r="E113" s="513"/>
    </row>
    <row r="115" spans="2:12">
      <c r="B115" s="460" t="s">
        <v>219</v>
      </c>
      <c r="C115" s="459"/>
      <c r="D115" s="459"/>
      <c r="E115" s="459"/>
      <c r="H115" s="460" t="s">
        <v>147</v>
      </c>
      <c r="I115" s="459"/>
      <c r="J115" s="459"/>
      <c r="K115" s="459"/>
    </row>
    <row r="116" spans="2:12">
      <c r="B116" s="459" t="s">
        <v>214</v>
      </c>
      <c r="C116" s="459" t="s">
        <v>213</v>
      </c>
      <c r="D116" s="459" t="s">
        <v>212</v>
      </c>
      <c r="E116" s="459"/>
      <c r="H116" s="459" t="s">
        <v>214</v>
      </c>
      <c r="I116" s="459" t="s">
        <v>213</v>
      </c>
      <c r="J116" s="459" t="s">
        <v>212</v>
      </c>
      <c r="K116" s="459"/>
    </row>
    <row r="117" spans="2:12">
      <c r="C117" s="455">
        <v>41218</v>
      </c>
      <c r="D117" s="458" t="s">
        <v>218</v>
      </c>
      <c r="E117" s="458"/>
      <c r="F117" s="456">
        <v>41260</v>
      </c>
      <c r="G117" s="456"/>
      <c r="H117" s="454">
        <v>3631</v>
      </c>
      <c r="I117" s="457">
        <v>41220</v>
      </c>
      <c r="J117" s="458" t="s">
        <v>217</v>
      </c>
      <c r="K117" s="458"/>
      <c r="L117" s="461">
        <v>41241</v>
      </c>
    </row>
    <row r="118" spans="2:12">
      <c r="C118" s="455"/>
      <c r="D118" s="454"/>
      <c r="E118" s="454"/>
      <c r="F118" s="456"/>
      <c r="G118" s="456"/>
      <c r="H118" s="454"/>
      <c r="I118" s="457"/>
      <c r="J118" s="454"/>
      <c r="K118" s="454"/>
      <c r="L118" s="461"/>
    </row>
    <row r="119" spans="2:12">
      <c r="C119" s="455"/>
      <c r="D119" s="454"/>
      <c r="E119" s="454"/>
      <c r="F119" s="456"/>
      <c r="G119" s="456"/>
      <c r="H119" s="460" t="s">
        <v>336</v>
      </c>
      <c r="I119" s="459"/>
      <c r="J119" s="459"/>
      <c r="K119" s="459"/>
    </row>
    <row r="120" spans="2:12">
      <c r="C120" s="455"/>
      <c r="D120" s="454"/>
      <c r="E120" s="454"/>
      <c r="F120" s="461"/>
      <c r="G120" s="461"/>
      <c r="H120" s="459" t="s">
        <v>214</v>
      </c>
      <c r="I120" s="459" t="s">
        <v>213</v>
      </c>
      <c r="J120" s="459" t="s">
        <v>212</v>
      </c>
      <c r="K120" s="459"/>
    </row>
    <row r="121" spans="2:12">
      <c r="C121" s="455"/>
      <c r="H121" s="453">
        <v>3903</v>
      </c>
      <c r="I121" s="455">
        <v>41241</v>
      </c>
      <c r="J121" s="453" t="s">
        <v>337</v>
      </c>
    </row>
    <row r="122" spans="2:12">
      <c r="C122" s="455"/>
      <c r="H122" s="453">
        <v>3922</v>
      </c>
      <c r="I122" s="455">
        <v>41243</v>
      </c>
      <c r="J122" s="453" t="s">
        <v>338</v>
      </c>
    </row>
    <row r="124" spans="2:12">
      <c r="B124" s="460" t="s">
        <v>216</v>
      </c>
      <c r="C124" s="459"/>
      <c r="D124" s="459"/>
      <c r="E124" s="459"/>
      <c r="H124" s="460" t="s">
        <v>215</v>
      </c>
      <c r="I124" s="459"/>
      <c r="J124" s="459"/>
      <c r="K124" s="459"/>
    </row>
    <row r="125" spans="2:12">
      <c r="B125" s="459" t="s">
        <v>214</v>
      </c>
      <c r="C125" s="459" t="s">
        <v>213</v>
      </c>
      <c r="D125" s="459" t="s">
        <v>212</v>
      </c>
      <c r="E125" s="459"/>
      <c r="H125" s="459" t="s">
        <v>214</v>
      </c>
      <c r="I125" s="459" t="s">
        <v>213</v>
      </c>
      <c r="J125" s="459" t="s">
        <v>212</v>
      </c>
      <c r="K125" s="459"/>
    </row>
    <row r="126" spans="2:12">
      <c r="B126" s="454">
        <v>3644</v>
      </c>
      <c r="C126" s="457">
        <v>41221</v>
      </c>
      <c r="D126" s="458" t="s">
        <v>210</v>
      </c>
      <c r="E126" s="458"/>
      <c r="F126" s="456">
        <v>41223</v>
      </c>
      <c r="G126" s="456"/>
      <c r="H126" s="454">
        <v>3811</v>
      </c>
      <c r="I126" s="457">
        <v>41233</v>
      </c>
      <c r="J126" s="454" t="s">
        <v>333</v>
      </c>
      <c r="K126" s="454"/>
    </row>
    <row r="127" spans="2:12">
      <c r="B127" s="453">
        <v>3676</v>
      </c>
      <c r="C127" s="455">
        <v>41222</v>
      </c>
      <c r="D127" s="458" t="s">
        <v>211</v>
      </c>
      <c r="E127" s="458"/>
      <c r="F127" s="456">
        <v>41226</v>
      </c>
      <c r="G127" s="456"/>
      <c r="H127" s="454"/>
      <c r="I127" s="457"/>
      <c r="J127" s="454"/>
      <c r="K127" s="454"/>
    </row>
    <row r="128" spans="2:12">
      <c r="B128" s="453">
        <v>3757</v>
      </c>
      <c r="C128" s="455">
        <v>41227</v>
      </c>
      <c r="D128" s="458" t="s">
        <v>328</v>
      </c>
      <c r="E128" s="458"/>
      <c r="F128" s="456">
        <v>41231</v>
      </c>
      <c r="G128" s="456"/>
      <c r="H128" s="454"/>
      <c r="I128" s="454"/>
      <c r="J128" s="454"/>
      <c r="K128" s="454"/>
    </row>
    <row r="129" spans="2:12">
      <c r="B129" s="453">
        <v>3811</v>
      </c>
      <c r="C129" s="455">
        <v>41233</v>
      </c>
      <c r="D129" s="458" t="s">
        <v>330</v>
      </c>
      <c r="E129" s="458"/>
      <c r="F129" s="456">
        <v>41237</v>
      </c>
      <c r="G129" s="456"/>
      <c r="H129" s="454"/>
      <c r="I129" s="454"/>
      <c r="J129" s="454"/>
      <c r="K129" s="454"/>
    </row>
    <row r="130" spans="2:12">
      <c r="B130" s="453">
        <v>3811</v>
      </c>
      <c r="C130" s="455">
        <v>41233</v>
      </c>
      <c r="D130" s="458" t="s">
        <v>331</v>
      </c>
      <c r="E130" s="458"/>
      <c r="F130" s="461">
        <v>41242</v>
      </c>
      <c r="G130" s="461"/>
    </row>
    <row r="131" spans="2:12">
      <c r="B131" s="453">
        <v>3811</v>
      </c>
      <c r="C131" s="455">
        <v>41233</v>
      </c>
      <c r="D131" s="458" t="s">
        <v>332</v>
      </c>
      <c r="E131" s="458"/>
      <c r="F131" s="461">
        <v>41247</v>
      </c>
      <c r="G131" s="461"/>
    </row>
    <row r="132" spans="2:12">
      <c r="B132" s="453">
        <v>3910</v>
      </c>
      <c r="C132" s="455">
        <v>41242</v>
      </c>
      <c r="D132" s="458" t="s">
        <v>339</v>
      </c>
      <c r="E132" s="458"/>
      <c r="F132" s="461">
        <v>41249</v>
      </c>
      <c r="G132" s="461"/>
    </row>
    <row r="136" spans="2:12">
      <c r="B136" s="865">
        <v>41244</v>
      </c>
      <c r="C136" s="866"/>
      <c r="D136" s="866"/>
      <c r="E136" s="513"/>
    </row>
    <row r="137" spans="2:12">
      <c r="B137" s="866"/>
      <c r="C137" s="866"/>
      <c r="D137" s="866"/>
      <c r="E137" s="513"/>
    </row>
    <row r="139" spans="2:12">
      <c r="B139" s="460" t="s">
        <v>219</v>
      </c>
      <c r="C139" s="459"/>
      <c r="D139" s="459"/>
      <c r="E139" s="459"/>
      <c r="H139" s="460" t="s">
        <v>147</v>
      </c>
      <c r="I139" s="459"/>
      <c r="J139" s="459"/>
      <c r="K139" s="459"/>
    </row>
    <row r="140" spans="2:12">
      <c r="B140" s="459" t="s">
        <v>214</v>
      </c>
      <c r="C140" s="459" t="s">
        <v>213</v>
      </c>
      <c r="D140" s="459" t="s">
        <v>212</v>
      </c>
      <c r="E140" s="459"/>
      <c r="H140" s="459" t="s">
        <v>214</v>
      </c>
      <c r="I140" s="459" t="s">
        <v>213</v>
      </c>
      <c r="J140" s="459" t="s">
        <v>212</v>
      </c>
      <c r="K140" s="459"/>
    </row>
    <row r="141" spans="2:12">
      <c r="B141" s="453">
        <v>3947</v>
      </c>
      <c r="C141" s="455">
        <v>41246</v>
      </c>
      <c r="D141" s="458" t="s">
        <v>346</v>
      </c>
      <c r="E141" s="458"/>
      <c r="F141" s="456">
        <v>41265</v>
      </c>
      <c r="G141" s="456"/>
      <c r="H141" s="454">
        <v>3966</v>
      </c>
      <c r="I141" s="457">
        <v>41247</v>
      </c>
      <c r="J141" s="458" t="s">
        <v>349</v>
      </c>
      <c r="K141" s="458"/>
      <c r="L141" s="461">
        <v>41250</v>
      </c>
    </row>
    <row r="142" spans="2:12">
      <c r="B142" s="453">
        <v>4045</v>
      </c>
      <c r="C142" s="455">
        <v>41253</v>
      </c>
      <c r="D142" s="458" t="s">
        <v>376</v>
      </c>
      <c r="E142" s="458"/>
      <c r="F142" s="456">
        <v>41635</v>
      </c>
      <c r="G142" s="456"/>
      <c r="H142" s="454">
        <v>3966</v>
      </c>
      <c r="I142" s="457">
        <v>41247</v>
      </c>
      <c r="J142" s="458" t="s">
        <v>350</v>
      </c>
      <c r="K142" s="458"/>
      <c r="L142" s="461">
        <v>41281</v>
      </c>
    </row>
    <row r="143" spans="2:12">
      <c r="C143" s="455"/>
      <c r="D143" s="454"/>
      <c r="E143" s="454"/>
      <c r="F143" s="456"/>
      <c r="G143" s="456"/>
      <c r="H143" s="454"/>
      <c r="I143" s="457"/>
      <c r="J143" s="454"/>
      <c r="K143" s="454"/>
    </row>
    <row r="144" spans="2:12">
      <c r="C144" s="455"/>
      <c r="D144" s="454"/>
      <c r="E144" s="454"/>
      <c r="F144" s="461"/>
      <c r="G144" s="461"/>
      <c r="H144" s="454"/>
      <c r="I144" s="457"/>
      <c r="J144" s="454"/>
      <c r="K144" s="454"/>
    </row>
    <row r="145" spans="1:12">
      <c r="C145" s="455"/>
      <c r="H145" s="454"/>
      <c r="I145" s="454"/>
      <c r="J145" s="454"/>
      <c r="K145" s="454"/>
    </row>
    <row r="146" spans="1:12">
      <c r="C146" s="455"/>
      <c r="H146" s="454"/>
      <c r="I146" s="454"/>
      <c r="J146" s="454"/>
      <c r="K146" s="454"/>
    </row>
    <row r="147" spans="1:12">
      <c r="I147" s="455"/>
    </row>
    <row r="148" spans="1:12">
      <c r="B148" s="460" t="s">
        <v>216</v>
      </c>
      <c r="C148" s="459"/>
      <c r="D148" s="459"/>
      <c r="E148" s="459"/>
      <c r="H148" s="460" t="s">
        <v>215</v>
      </c>
      <c r="I148" s="459"/>
      <c r="J148" s="459"/>
      <c r="K148" s="459"/>
    </row>
    <row r="149" spans="1:12">
      <c r="B149" s="459" t="s">
        <v>214</v>
      </c>
      <c r="C149" s="459" t="s">
        <v>213</v>
      </c>
      <c r="D149" s="459" t="s">
        <v>212</v>
      </c>
      <c r="E149" s="459"/>
      <c r="H149" s="459" t="s">
        <v>214</v>
      </c>
      <c r="I149" s="459" t="s">
        <v>213</v>
      </c>
      <c r="J149" s="459" t="s">
        <v>212</v>
      </c>
      <c r="K149" s="459"/>
    </row>
    <row r="150" spans="1:12">
      <c r="B150" s="453">
        <v>3947</v>
      </c>
      <c r="C150" s="455">
        <v>41246</v>
      </c>
      <c r="D150" s="458" t="s">
        <v>347</v>
      </c>
    </row>
    <row r="151" spans="1:12">
      <c r="B151" s="453">
        <v>3947</v>
      </c>
      <c r="C151" s="455">
        <v>41246</v>
      </c>
      <c r="D151" s="453" t="s">
        <v>348</v>
      </c>
    </row>
    <row r="154" spans="1:12">
      <c r="B154" s="865">
        <v>41275</v>
      </c>
      <c r="C154" s="866"/>
      <c r="D154" s="866"/>
      <c r="E154" s="513"/>
    </row>
    <row r="155" spans="1:12">
      <c r="B155" s="866"/>
      <c r="C155" s="866"/>
      <c r="D155" s="866"/>
      <c r="E155" s="513"/>
    </row>
    <row r="157" spans="1:12">
      <c r="B157" s="460" t="s">
        <v>219</v>
      </c>
      <c r="C157" s="459"/>
      <c r="D157" s="459"/>
      <c r="E157" s="459"/>
      <c r="H157" s="460" t="s">
        <v>147</v>
      </c>
      <c r="I157" s="459"/>
      <c r="J157" s="459"/>
      <c r="K157" s="459"/>
    </row>
    <row r="158" spans="1:12">
      <c r="B158" s="459" t="s">
        <v>214</v>
      </c>
      <c r="C158" s="459" t="s">
        <v>213</v>
      </c>
      <c r="D158" s="459" t="s">
        <v>212</v>
      </c>
      <c r="E158" s="459"/>
      <c r="G158" s="514"/>
      <c r="H158" s="459" t="s">
        <v>214</v>
      </c>
      <c r="I158" s="459" t="s">
        <v>213</v>
      </c>
      <c r="J158" s="459" t="s">
        <v>212</v>
      </c>
      <c r="K158" s="459" t="s">
        <v>385</v>
      </c>
    </row>
    <row r="159" spans="1:12">
      <c r="A159" s="453" t="s">
        <v>380</v>
      </c>
      <c r="B159" s="453">
        <v>4196</v>
      </c>
      <c r="C159" s="457">
        <v>41278</v>
      </c>
      <c r="D159" s="585" t="s">
        <v>379</v>
      </c>
      <c r="E159" s="456">
        <v>41305</v>
      </c>
      <c r="F159" s="456"/>
      <c r="G159" s="515">
        <v>680</v>
      </c>
      <c r="H159" s="454">
        <v>4264</v>
      </c>
      <c r="I159" s="457">
        <v>41282</v>
      </c>
      <c r="J159" s="585" t="s">
        <v>381</v>
      </c>
      <c r="K159" s="454" t="s">
        <v>386</v>
      </c>
      <c r="L159" s="461"/>
    </row>
    <row r="160" spans="1:12">
      <c r="A160" s="453">
        <v>672</v>
      </c>
      <c r="B160" s="453">
        <v>4872</v>
      </c>
      <c r="C160" s="457">
        <v>41289</v>
      </c>
      <c r="D160" s="585" t="s">
        <v>390</v>
      </c>
      <c r="E160" s="456">
        <v>41356</v>
      </c>
      <c r="F160" s="456"/>
      <c r="G160" s="515">
        <v>680</v>
      </c>
      <c r="H160" s="454">
        <v>4264</v>
      </c>
      <c r="I160" s="457">
        <v>41282</v>
      </c>
      <c r="J160" s="585" t="s">
        <v>382</v>
      </c>
      <c r="K160" s="454" t="s">
        <v>387</v>
      </c>
      <c r="L160" s="461">
        <v>41290</v>
      </c>
    </row>
    <row r="161" spans="1:12">
      <c r="C161" s="457"/>
      <c r="D161" s="454"/>
      <c r="E161" s="454"/>
      <c r="F161" s="456"/>
      <c r="G161" s="515">
        <v>679</v>
      </c>
      <c r="H161" s="454">
        <v>4872</v>
      </c>
      <c r="I161" s="457">
        <v>41289</v>
      </c>
      <c r="J161" s="585" t="s">
        <v>389</v>
      </c>
      <c r="K161" s="454"/>
      <c r="L161" s="461">
        <v>41295</v>
      </c>
    </row>
    <row r="162" spans="1:12">
      <c r="C162" s="457"/>
      <c r="D162" s="454"/>
      <c r="E162" s="454"/>
      <c r="F162" s="456"/>
      <c r="G162" s="515">
        <v>679</v>
      </c>
      <c r="H162" s="454"/>
      <c r="I162" s="457">
        <v>41296</v>
      </c>
      <c r="J162" s="585" t="s">
        <v>393</v>
      </c>
      <c r="K162" s="454"/>
      <c r="L162" s="461">
        <v>41302</v>
      </c>
    </row>
    <row r="163" spans="1:12">
      <c r="C163" s="455"/>
      <c r="G163" s="514">
        <v>678</v>
      </c>
      <c r="I163" s="455">
        <v>41296</v>
      </c>
      <c r="J163" s="585" t="s">
        <v>394</v>
      </c>
      <c r="L163" s="461">
        <v>41311</v>
      </c>
    </row>
    <row r="164" spans="1:12">
      <c r="C164" s="455"/>
      <c r="G164" s="514"/>
      <c r="I164" s="455"/>
    </row>
    <row r="165" spans="1:12">
      <c r="G165" s="514"/>
    </row>
    <row r="166" spans="1:12">
      <c r="B166" s="460" t="s">
        <v>216</v>
      </c>
      <c r="C166" s="459"/>
      <c r="D166" s="459"/>
      <c r="E166" s="459"/>
      <c r="G166" s="514"/>
      <c r="H166" s="460" t="s">
        <v>215</v>
      </c>
      <c r="I166" s="459"/>
      <c r="J166" s="459"/>
      <c r="K166" s="459"/>
    </row>
    <row r="167" spans="1:12">
      <c r="B167" s="459" t="s">
        <v>214</v>
      </c>
      <c r="C167" s="459" t="s">
        <v>213</v>
      </c>
      <c r="D167" s="459" t="s">
        <v>212</v>
      </c>
      <c r="E167" s="459"/>
      <c r="G167" s="514"/>
      <c r="H167" s="459" t="s">
        <v>214</v>
      </c>
      <c r="I167" s="459" t="s">
        <v>213</v>
      </c>
      <c r="J167" s="459" t="s">
        <v>212</v>
      </c>
      <c r="K167" s="459"/>
    </row>
    <row r="168" spans="1:12">
      <c r="A168" s="453">
        <v>789</v>
      </c>
      <c r="B168" s="453">
        <v>4872</v>
      </c>
      <c r="C168" s="455">
        <v>41289</v>
      </c>
      <c r="D168" s="632" t="s">
        <v>391</v>
      </c>
      <c r="F168" s="461">
        <v>41472</v>
      </c>
      <c r="G168" s="514">
        <v>680</v>
      </c>
      <c r="H168" s="454">
        <v>4264</v>
      </c>
      <c r="I168" s="457">
        <v>41282</v>
      </c>
      <c r="J168" s="453" t="s">
        <v>383</v>
      </c>
      <c r="K168" s="453" t="s">
        <v>388</v>
      </c>
    </row>
    <row r="169" spans="1:12">
      <c r="C169" s="455"/>
      <c r="G169" s="514"/>
    </row>
    <row r="170" spans="1:12">
      <c r="G170" s="514"/>
    </row>
    <row r="171" spans="1:12">
      <c r="G171" s="514"/>
    </row>
    <row r="172" spans="1:12">
      <c r="B172" s="865">
        <v>41306</v>
      </c>
      <c r="C172" s="866"/>
      <c r="D172" s="866"/>
      <c r="E172" s="583"/>
    </row>
    <row r="173" spans="1:12">
      <c r="B173" s="866"/>
      <c r="C173" s="866"/>
      <c r="D173" s="866"/>
      <c r="E173" s="583"/>
    </row>
    <row r="175" spans="1:12">
      <c r="B175" s="460" t="s">
        <v>219</v>
      </c>
      <c r="C175" s="459"/>
      <c r="D175" s="459"/>
      <c r="E175" s="459"/>
      <c r="H175" s="460" t="s">
        <v>147</v>
      </c>
      <c r="I175" s="459"/>
      <c r="J175" s="459"/>
      <c r="K175" s="459"/>
    </row>
    <row r="176" spans="1:12">
      <c r="B176" s="459" t="s">
        <v>214</v>
      </c>
      <c r="C176" s="459" t="s">
        <v>213</v>
      </c>
      <c r="D176" s="459" t="s">
        <v>212</v>
      </c>
      <c r="E176" s="459"/>
      <c r="G176" s="514"/>
      <c r="H176" s="459" t="s">
        <v>214</v>
      </c>
      <c r="I176" s="459" t="s">
        <v>213</v>
      </c>
      <c r="J176" s="459" t="s">
        <v>212</v>
      </c>
      <c r="K176" s="459" t="s">
        <v>385</v>
      </c>
    </row>
    <row r="177" spans="1:12">
      <c r="A177" s="453">
        <v>674</v>
      </c>
      <c r="B177" s="453">
        <v>4649</v>
      </c>
      <c r="C177" s="457">
        <v>41311</v>
      </c>
      <c r="D177" s="632" t="s">
        <v>397</v>
      </c>
      <c r="E177" s="456" t="s">
        <v>398</v>
      </c>
      <c r="F177" s="456">
        <v>41379</v>
      </c>
      <c r="G177" s="515">
        <v>676</v>
      </c>
      <c r="H177" s="454">
        <v>4649</v>
      </c>
      <c r="I177" s="457">
        <v>41311</v>
      </c>
      <c r="J177" s="585" t="s">
        <v>399</v>
      </c>
      <c r="K177" s="454" t="s">
        <v>401</v>
      </c>
      <c r="L177" s="461">
        <v>41316</v>
      </c>
    </row>
    <row r="178" spans="1:12">
      <c r="C178" s="457"/>
      <c r="D178" s="454"/>
      <c r="E178" s="454"/>
      <c r="F178" s="456"/>
      <c r="G178" s="515">
        <v>684</v>
      </c>
      <c r="H178" s="454">
        <v>4649</v>
      </c>
      <c r="I178" s="457">
        <v>41311</v>
      </c>
      <c r="J178" s="585" t="s">
        <v>400</v>
      </c>
      <c r="K178" s="454" t="s">
        <v>402</v>
      </c>
      <c r="L178" s="461">
        <v>41321</v>
      </c>
    </row>
    <row r="179" spans="1:12">
      <c r="C179" s="457"/>
      <c r="D179" s="454"/>
      <c r="E179" s="454"/>
      <c r="F179" s="456"/>
      <c r="G179" s="515">
        <v>661</v>
      </c>
      <c r="H179" s="454">
        <v>4709</v>
      </c>
      <c r="I179" s="457">
        <v>41317</v>
      </c>
      <c r="J179" s="585" t="s">
        <v>404</v>
      </c>
      <c r="K179" s="454" t="s">
        <v>406</v>
      </c>
      <c r="L179" s="461">
        <v>41352</v>
      </c>
    </row>
    <row r="180" spans="1:12">
      <c r="C180" s="457"/>
      <c r="D180" s="454"/>
      <c r="E180" s="454"/>
      <c r="F180" s="456"/>
      <c r="G180" s="515">
        <v>654</v>
      </c>
      <c r="H180" s="454">
        <v>4709</v>
      </c>
      <c r="I180" s="457">
        <v>41317</v>
      </c>
      <c r="J180" s="585" t="s">
        <v>405</v>
      </c>
      <c r="K180" s="454" t="s">
        <v>407</v>
      </c>
      <c r="L180" s="461">
        <v>41328</v>
      </c>
    </row>
    <row r="181" spans="1:12">
      <c r="C181" s="455"/>
      <c r="G181" s="514">
        <v>676</v>
      </c>
      <c r="H181" s="453">
        <v>4805</v>
      </c>
      <c r="I181" s="455">
        <v>41325</v>
      </c>
      <c r="J181" s="585" t="s">
        <v>409</v>
      </c>
      <c r="K181" s="453" t="s">
        <v>411</v>
      </c>
      <c r="L181" s="461">
        <v>41334</v>
      </c>
    </row>
    <row r="182" spans="1:12">
      <c r="C182" s="455"/>
      <c r="G182" s="514">
        <v>677</v>
      </c>
      <c r="H182" s="453">
        <v>4805</v>
      </c>
      <c r="I182" s="455">
        <v>41325</v>
      </c>
      <c r="J182" s="585" t="s">
        <v>410</v>
      </c>
      <c r="K182" s="453" t="s">
        <v>412</v>
      </c>
      <c r="L182" s="461">
        <v>41346</v>
      </c>
    </row>
    <row r="183" spans="1:12">
      <c r="C183" s="455"/>
      <c r="G183" s="514">
        <v>688</v>
      </c>
      <c r="H183" s="453">
        <v>4869</v>
      </c>
      <c r="I183" s="455">
        <v>41331</v>
      </c>
      <c r="J183" s="585" t="s">
        <v>414</v>
      </c>
      <c r="K183" s="453" t="s">
        <v>417</v>
      </c>
      <c r="L183" s="461">
        <v>41388</v>
      </c>
    </row>
    <row r="184" spans="1:12">
      <c r="C184" s="455"/>
      <c r="G184" s="514">
        <v>676</v>
      </c>
      <c r="H184" s="453">
        <v>4869</v>
      </c>
      <c r="I184" s="455">
        <v>41331</v>
      </c>
      <c r="J184" s="637" t="s">
        <v>415</v>
      </c>
      <c r="K184" s="453" t="s">
        <v>418</v>
      </c>
      <c r="L184" s="461">
        <v>41410</v>
      </c>
    </row>
    <row r="185" spans="1:12">
      <c r="C185" s="455"/>
      <c r="G185" s="514">
        <v>688</v>
      </c>
      <c r="H185" s="453">
        <v>4869</v>
      </c>
      <c r="I185" s="455">
        <v>41331</v>
      </c>
      <c r="J185" s="585" t="s">
        <v>416</v>
      </c>
      <c r="K185" s="453" t="s">
        <v>417</v>
      </c>
      <c r="L185" s="461">
        <v>41342</v>
      </c>
    </row>
    <row r="186" spans="1:12">
      <c r="B186" s="460" t="s">
        <v>216</v>
      </c>
      <c r="C186" s="459"/>
      <c r="D186" s="459"/>
      <c r="E186" s="459"/>
      <c r="G186" s="514"/>
      <c r="H186" s="460" t="s">
        <v>215</v>
      </c>
      <c r="I186" s="459"/>
      <c r="J186" s="459"/>
      <c r="K186" s="459"/>
    </row>
    <row r="187" spans="1:12">
      <c r="B187" s="459" t="s">
        <v>214</v>
      </c>
      <c r="C187" s="459" t="s">
        <v>213</v>
      </c>
      <c r="D187" s="459" t="s">
        <v>212</v>
      </c>
      <c r="E187" s="459"/>
      <c r="G187" s="514"/>
      <c r="H187" s="459" t="s">
        <v>214</v>
      </c>
      <c r="I187" s="459" t="s">
        <v>213</v>
      </c>
      <c r="J187" s="459" t="s">
        <v>212</v>
      </c>
      <c r="K187" s="459"/>
    </row>
    <row r="188" spans="1:12">
      <c r="G188" s="514"/>
    </row>
    <row r="189" spans="1:12">
      <c r="B189" s="865">
        <v>41334</v>
      </c>
      <c r="C189" s="866"/>
      <c r="D189" s="866"/>
      <c r="E189" s="628"/>
    </row>
    <row r="190" spans="1:12">
      <c r="B190" s="866"/>
      <c r="C190" s="866"/>
      <c r="D190" s="866"/>
      <c r="E190" s="628"/>
    </row>
    <row r="192" spans="1:12">
      <c r="B192" s="460" t="s">
        <v>219</v>
      </c>
      <c r="C192" s="459"/>
      <c r="D192" s="459"/>
      <c r="E192" s="459"/>
      <c r="H192" s="460" t="s">
        <v>147</v>
      </c>
      <c r="I192" s="459"/>
      <c r="J192" s="459"/>
      <c r="K192" s="459"/>
    </row>
    <row r="193" spans="1:13">
      <c r="B193" s="459" t="s">
        <v>214</v>
      </c>
      <c r="C193" s="459" t="s">
        <v>213</v>
      </c>
      <c r="D193" s="459" t="s">
        <v>212</v>
      </c>
      <c r="E193" s="459"/>
      <c r="G193" s="514"/>
      <c r="H193" s="459" t="s">
        <v>214</v>
      </c>
      <c r="I193" s="459" t="s">
        <v>213</v>
      </c>
      <c r="J193" s="459" t="s">
        <v>212</v>
      </c>
      <c r="K193" s="459" t="s">
        <v>385</v>
      </c>
    </row>
    <row r="194" spans="1:13">
      <c r="C194" s="457"/>
      <c r="D194" s="584"/>
      <c r="E194" s="456"/>
      <c r="F194" s="456"/>
      <c r="G194" s="515">
        <v>687</v>
      </c>
      <c r="H194" s="454">
        <v>4948</v>
      </c>
      <c r="I194" s="457">
        <v>41338</v>
      </c>
      <c r="J194" s="632" t="s">
        <v>420</v>
      </c>
      <c r="K194" s="454" t="s">
        <v>421</v>
      </c>
      <c r="L194" s="461">
        <v>41367</v>
      </c>
    </row>
    <row r="195" spans="1:13">
      <c r="C195" s="457"/>
      <c r="D195" s="584"/>
      <c r="E195" s="456"/>
      <c r="F195" s="456"/>
      <c r="G195" s="515">
        <v>668</v>
      </c>
      <c r="H195" s="454">
        <v>5168</v>
      </c>
      <c r="I195" s="457">
        <v>41359</v>
      </c>
      <c r="J195" s="632" t="s">
        <v>428</v>
      </c>
      <c r="K195" s="454" t="s">
        <v>426</v>
      </c>
      <c r="L195" s="461">
        <v>41372</v>
      </c>
    </row>
    <row r="196" spans="1:13">
      <c r="G196" s="514"/>
    </row>
    <row r="197" spans="1:13">
      <c r="B197" s="460" t="s">
        <v>216</v>
      </c>
      <c r="C197" s="459"/>
      <c r="D197" s="459"/>
      <c r="E197" s="459"/>
      <c r="G197" s="514"/>
      <c r="H197" s="460" t="s">
        <v>215</v>
      </c>
      <c r="I197" s="459"/>
      <c r="J197" s="459"/>
      <c r="K197" s="459"/>
    </row>
    <row r="198" spans="1:13">
      <c r="B198" s="459" t="s">
        <v>214</v>
      </c>
      <c r="C198" s="459" t="s">
        <v>213</v>
      </c>
      <c r="D198" s="459" t="s">
        <v>212</v>
      </c>
      <c r="E198" s="459"/>
      <c r="G198" s="514"/>
      <c r="H198" s="459" t="s">
        <v>214</v>
      </c>
      <c r="I198" s="459" t="s">
        <v>213</v>
      </c>
      <c r="J198" s="459" t="s">
        <v>212</v>
      </c>
      <c r="K198" s="459"/>
    </row>
    <row r="199" spans="1:13">
      <c r="C199" s="455"/>
      <c r="G199" s="514"/>
      <c r="H199" s="454"/>
      <c r="I199" s="457"/>
    </row>
    <row r="200" spans="1:13">
      <c r="G200" s="514"/>
    </row>
    <row r="201" spans="1:13">
      <c r="B201" s="865">
        <v>41365</v>
      </c>
      <c r="C201" s="866"/>
      <c r="D201" s="866"/>
      <c r="E201" s="631"/>
    </row>
    <row r="202" spans="1:13">
      <c r="B202" s="866"/>
      <c r="C202" s="866"/>
      <c r="D202" s="866"/>
      <c r="E202" s="631"/>
    </row>
    <row r="204" spans="1:13">
      <c r="B204" s="460" t="s">
        <v>219</v>
      </c>
      <c r="C204" s="459"/>
      <c r="D204" s="459"/>
      <c r="E204" s="459"/>
      <c r="H204" s="460" t="s">
        <v>147</v>
      </c>
      <c r="I204" s="459"/>
      <c r="J204" s="459"/>
      <c r="K204" s="459"/>
    </row>
    <row r="205" spans="1:13">
      <c r="B205" s="459" t="s">
        <v>214</v>
      </c>
      <c r="C205" s="459" t="s">
        <v>213</v>
      </c>
      <c r="D205" s="459" t="s">
        <v>212</v>
      </c>
      <c r="E205" s="459"/>
      <c r="G205" s="514"/>
      <c r="H205" s="459" t="s">
        <v>214</v>
      </c>
      <c r="I205" s="459" t="s">
        <v>213</v>
      </c>
      <c r="J205" s="459" t="s">
        <v>212</v>
      </c>
      <c r="K205" s="459" t="s">
        <v>385</v>
      </c>
    </row>
    <row r="206" spans="1:13">
      <c r="A206" s="453">
        <v>678</v>
      </c>
      <c r="B206" s="453">
        <v>5413</v>
      </c>
      <c r="C206" s="457">
        <v>41383</v>
      </c>
      <c r="D206" s="632" t="s">
        <v>431</v>
      </c>
      <c r="E206" s="456" t="s">
        <v>432</v>
      </c>
      <c r="F206" s="456">
        <v>41386</v>
      </c>
      <c r="G206" s="515">
        <v>632</v>
      </c>
      <c r="H206" s="454">
        <v>5218</v>
      </c>
      <c r="I206" s="457">
        <v>41366</v>
      </c>
      <c r="J206" s="585" t="s">
        <v>423</v>
      </c>
      <c r="K206" s="454" t="s">
        <v>425</v>
      </c>
      <c r="L206" s="461">
        <v>41378</v>
      </c>
    </row>
    <row r="207" spans="1:13">
      <c r="A207" s="453">
        <v>680</v>
      </c>
      <c r="B207" s="453">
        <v>5433</v>
      </c>
      <c r="C207" s="457">
        <v>41386</v>
      </c>
      <c r="D207" s="454" t="s">
        <v>433</v>
      </c>
      <c r="E207" s="454" t="s">
        <v>435</v>
      </c>
      <c r="F207" s="456"/>
      <c r="G207" s="515">
        <v>668</v>
      </c>
      <c r="H207" s="454">
        <v>5218</v>
      </c>
      <c r="I207" s="457">
        <v>41366</v>
      </c>
      <c r="J207" s="585" t="s">
        <v>424</v>
      </c>
      <c r="K207" s="454" t="s">
        <v>427</v>
      </c>
      <c r="L207" s="456">
        <v>41376</v>
      </c>
      <c r="M207" s="454"/>
    </row>
    <row r="208" spans="1:13">
      <c r="A208" s="453">
        <v>681</v>
      </c>
      <c r="B208" s="453">
        <v>5433</v>
      </c>
      <c r="C208" s="457">
        <v>41386</v>
      </c>
      <c r="D208" s="585" t="s">
        <v>434</v>
      </c>
      <c r="E208" s="454" t="s">
        <v>436</v>
      </c>
      <c r="F208" s="461">
        <v>41429</v>
      </c>
      <c r="G208" s="514">
        <v>679</v>
      </c>
      <c r="H208" s="453">
        <v>5507</v>
      </c>
      <c r="I208" s="455">
        <v>41393</v>
      </c>
      <c r="J208" s="585" t="s">
        <v>439</v>
      </c>
      <c r="K208" s="453" t="s">
        <v>407</v>
      </c>
      <c r="L208" s="461">
        <v>41399</v>
      </c>
    </row>
    <row r="209" spans="1:13">
      <c r="G209" s="514">
        <v>732</v>
      </c>
      <c r="H209" s="454">
        <v>5507</v>
      </c>
      <c r="I209" s="457">
        <v>41393</v>
      </c>
      <c r="J209" s="632" t="s">
        <v>440</v>
      </c>
      <c r="K209" s="454" t="s">
        <v>438</v>
      </c>
      <c r="L209" s="461">
        <v>41417</v>
      </c>
    </row>
    <row r="210" spans="1:13">
      <c r="C210" s="455"/>
      <c r="G210" s="514"/>
    </row>
    <row r="211" spans="1:13">
      <c r="B211" s="865">
        <v>41395</v>
      </c>
      <c r="C211" s="866"/>
      <c r="D211" s="866"/>
      <c r="E211" s="636"/>
    </row>
    <row r="212" spans="1:13">
      <c r="B212" s="866"/>
      <c r="C212" s="866"/>
      <c r="D212" s="866"/>
      <c r="E212" s="636"/>
    </row>
    <row r="214" spans="1:13">
      <c r="B214" s="460" t="s">
        <v>219</v>
      </c>
      <c r="C214" s="459"/>
      <c r="D214" s="459"/>
      <c r="E214" s="459"/>
      <c r="H214" s="460" t="s">
        <v>147</v>
      </c>
      <c r="I214" s="459"/>
      <c r="J214" s="459"/>
      <c r="K214" s="459"/>
    </row>
    <row r="215" spans="1:13">
      <c r="B215" s="459" t="s">
        <v>214</v>
      </c>
      <c r="C215" s="459" t="s">
        <v>213</v>
      </c>
      <c r="D215" s="459" t="s">
        <v>212</v>
      </c>
      <c r="E215" s="459"/>
      <c r="G215" s="514"/>
      <c r="H215" s="459" t="s">
        <v>214</v>
      </c>
      <c r="I215" s="459" t="s">
        <v>213</v>
      </c>
      <c r="J215" s="459" t="s">
        <v>212</v>
      </c>
      <c r="K215" s="459" t="s">
        <v>385</v>
      </c>
    </row>
    <row r="216" spans="1:13">
      <c r="A216" s="453">
        <v>673</v>
      </c>
      <c r="B216" s="453">
        <v>5572</v>
      </c>
      <c r="C216" s="457">
        <v>41400</v>
      </c>
      <c r="D216" s="454" t="s">
        <v>441</v>
      </c>
      <c r="E216" s="456" t="s">
        <v>442</v>
      </c>
      <c r="F216" s="456"/>
      <c r="G216" s="515">
        <v>681</v>
      </c>
      <c r="H216" s="454">
        <v>5642</v>
      </c>
      <c r="I216" s="457">
        <v>41408</v>
      </c>
      <c r="J216" s="585" t="s">
        <v>443</v>
      </c>
      <c r="K216" s="454" t="s">
        <v>445</v>
      </c>
      <c r="L216" s="456">
        <v>41423</v>
      </c>
    </row>
    <row r="217" spans="1:13">
      <c r="C217" s="457"/>
      <c r="D217" s="454"/>
      <c r="E217" s="454"/>
      <c r="F217" s="456"/>
      <c r="G217" s="515">
        <v>677</v>
      </c>
      <c r="H217" s="454">
        <v>5642</v>
      </c>
      <c r="I217" s="457">
        <v>41408</v>
      </c>
      <c r="J217" s="585" t="s">
        <v>444</v>
      </c>
      <c r="K217" s="454" t="s">
        <v>446</v>
      </c>
      <c r="L217" s="456">
        <v>41446</v>
      </c>
      <c r="M217" s="454"/>
    </row>
    <row r="218" spans="1:13">
      <c r="C218" s="457"/>
      <c r="D218" s="454"/>
      <c r="E218" s="454"/>
      <c r="G218" s="515">
        <v>678</v>
      </c>
      <c r="H218" s="454">
        <v>5807</v>
      </c>
      <c r="I218" s="457">
        <v>41422</v>
      </c>
      <c r="J218" s="585" t="s">
        <v>447</v>
      </c>
      <c r="K218" s="454" t="s">
        <v>449</v>
      </c>
      <c r="L218" s="456">
        <v>41426</v>
      </c>
    </row>
    <row r="219" spans="1:13">
      <c r="G219" s="515">
        <v>680</v>
      </c>
      <c r="H219" s="454">
        <v>5807</v>
      </c>
      <c r="I219" s="457">
        <v>41422</v>
      </c>
      <c r="J219" s="585" t="s">
        <v>448</v>
      </c>
      <c r="K219" s="454" t="s">
        <v>450</v>
      </c>
      <c r="L219" s="456">
        <v>41432</v>
      </c>
    </row>
    <row r="220" spans="1:13">
      <c r="C220" s="455"/>
      <c r="G220" s="514"/>
    </row>
    <row r="221" spans="1:13">
      <c r="B221" s="865">
        <v>41426</v>
      </c>
      <c r="C221" s="866"/>
      <c r="D221" s="866"/>
      <c r="E221" s="640"/>
    </row>
    <row r="222" spans="1:13">
      <c r="B222" s="866"/>
      <c r="C222" s="866"/>
      <c r="D222" s="866"/>
      <c r="E222" s="640"/>
    </row>
    <row r="223" spans="1:13">
      <c r="G223" s="514"/>
    </row>
    <row r="224" spans="1:13">
      <c r="B224" s="460" t="s">
        <v>219</v>
      </c>
      <c r="C224" s="459"/>
      <c r="D224" s="459"/>
      <c r="E224" s="459"/>
      <c r="H224" s="460" t="s">
        <v>147</v>
      </c>
      <c r="I224" s="459"/>
      <c r="J224" s="459"/>
      <c r="K224" s="459"/>
    </row>
    <row r="225" spans="1:12">
      <c r="B225" s="459" t="s">
        <v>214</v>
      </c>
      <c r="C225" s="459" t="s">
        <v>213</v>
      </c>
      <c r="D225" s="459" t="s">
        <v>212</v>
      </c>
      <c r="E225" s="459"/>
      <c r="G225" s="514"/>
      <c r="H225" s="459" t="s">
        <v>214</v>
      </c>
      <c r="I225" s="459" t="s">
        <v>213</v>
      </c>
      <c r="J225" s="459" t="s">
        <v>212</v>
      </c>
      <c r="K225" s="459" t="s">
        <v>385</v>
      </c>
    </row>
    <row r="226" spans="1:12">
      <c r="G226" s="514">
        <v>653</v>
      </c>
      <c r="H226" s="453">
        <v>5869</v>
      </c>
      <c r="I226" s="455">
        <v>41429</v>
      </c>
      <c r="J226" s="585" t="s">
        <v>454</v>
      </c>
      <c r="K226" s="453" t="s">
        <v>456</v>
      </c>
      <c r="L226" s="461">
        <v>41439</v>
      </c>
    </row>
    <row r="227" spans="1:12">
      <c r="G227" s="514">
        <v>681</v>
      </c>
      <c r="H227" s="453">
        <v>5869</v>
      </c>
      <c r="I227" s="455">
        <v>41429</v>
      </c>
      <c r="J227" s="632" t="s">
        <v>455</v>
      </c>
      <c r="K227" s="453" t="s">
        <v>457</v>
      </c>
      <c r="L227" s="461">
        <v>41472</v>
      </c>
    </row>
    <row r="228" spans="1:12">
      <c r="G228" s="514">
        <v>681</v>
      </c>
      <c r="H228" s="453">
        <v>5942</v>
      </c>
      <c r="I228" s="455">
        <v>41436</v>
      </c>
      <c r="J228" s="632" t="s">
        <v>458</v>
      </c>
      <c r="K228" s="453" t="s">
        <v>459</v>
      </c>
      <c r="L228" s="461">
        <v>41450</v>
      </c>
    </row>
    <row r="229" spans="1:12">
      <c r="G229" s="514">
        <v>659</v>
      </c>
      <c r="H229" s="453">
        <v>6034</v>
      </c>
      <c r="I229" s="455">
        <v>41443</v>
      </c>
      <c r="J229" s="632" t="s">
        <v>460</v>
      </c>
      <c r="K229" s="453" t="s">
        <v>461</v>
      </c>
      <c r="L229" s="461">
        <v>41460</v>
      </c>
    </row>
    <row r="230" spans="1:12">
      <c r="G230" s="514"/>
    </row>
    <row r="231" spans="1:12">
      <c r="B231" s="865">
        <v>41456</v>
      </c>
      <c r="C231" s="866"/>
      <c r="D231" s="866"/>
      <c r="E231" s="678"/>
    </row>
    <row r="232" spans="1:12">
      <c r="B232" s="866"/>
      <c r="C232" s="866"/>
      <c r="D232" s="866"/>
      <c r="E232" s="678"/>
    </row>
    <row r="233" spans="1:12">
      <c r="G233" s="514"/>
    </row>
    <row r="234" spans="1:12">
      <c r="B234" s="460" t="s">
        <v>219</v>
      </c>
      <c r="C234" s="459"/>
      <c r="D234" s="459"/>
      <c r="E234" s="459"/>
      <c r="H234" s="460" t="s">
        <v>147</v>
      </c>
      <c r="I234" s="459"/>
      <c r="J234" s="459"/>
      <c r="K234" s="459"/>
    </row>
    <row r="235" spans="1:12">
      <c r="B235" s="459" t="s">
        <v>214</v>
      </c>
      <c r="C235" s="459" t="s">
        <v>213</v>
      </c>
      <c r="D235" s="459" t="s">
        <v>212</v>
      </c>
      <c r="E235" s="459"/>
      <c r="G235" s="514"/>
      <c r="H235" s="459" t="s">
        <v>214</v>
      </c>
      <c r="I235" s="459" t="s">
        <v>213</v>
      </c>
      <c r="J235" s="459" t="s">
        <v>212</v>
      </c>
      <c r="K235" s="459" t="s">
        <v>385</v>
      </c>
    </row>
    <row r="236" spans="1:12">
      <c r="A236" s="453">
        <v>680</v>
      </c>
      <c r="B236" s="453">
        <v>6487</v>
      </c>
      <c r="C236" s="455">
        <v>41485</v>
      </c>
      <c r="D236" s="632" t="s">
        <v>470</v>
      </c>
      <c r="E236" s="453" t="s">
        <v>477</v>
      </c>
      <c r="F236" s="461">
        <v>41519</v>
      </c>
      <c r="G236" s="514">
        <v>680</v>
      </c>
      <c r="H236" s="453">
        <v>6192</v>
      </c>
      <c r="I236" s="455">
        <v>41457</v>
      </c>
      <c r="J236" s="632" t="s">
        <v>110</v>
      </c>
      <c r="K236" s="453" t="s">
        <v>464</v>
      </c>
      <c r="L236" s="461"/>
    </row>
    <row r="237" spans="1:12">
      <c r="A237" s="453">
        <v>680</v>
      </c>
      <c r="B237" s="453">
        <v>6487</v>
      </c>
      <c r="C237" s="455">
        <v>41485</v>
      </c>
      <c r="D237" s="632" t="s">
        <v>471</v>
      </c>
      <c r="E237" s="453" t="s">
        <v>478</v>
      </c>
      <c r="F237" s="461">
        <v>41492</v>
      </c>
      <c r="G237" s="514">
        <v>680</v>
      </c>
      <c r="H237" s="453">
        <v>6330</v>
      </c>
      <c r="I237" s="455">
        <v>41471</v>
      </c>
      <c r="J237" s="632" t="s">
        <v>465</v>
      </c>
      <c r="K237" s="453" t="s">
        <v>466</v>
      </c>
    </row>
    <row r="238" spans="1:12">
      <c r="G238" s="514">
        <v>680</v>
      </c>
      <c r="H238" s="453">
        <v>6487</v>
      </c>
      <c r="I238" s="455">
        <v>41485</v>
      </c>
      <c r="J238" s="632" t="s">
        <v>467</v>
      </c>
      <c r="K238" s="453" t="s">
        <v>475</v>
      </c>
      <c r="L238" s="461">
        <v>41513</v>
      </c>
    </row>
    <row r="239" spans="1:12">
      <c r="B239" s="460" t="s">
        <v>219</v>
      </c>
      <c r="C239" s="459"/>
      <c r="D239" s="459"/>
      <c r="E239" s="459"/>
      <c r="G239" s="514">
        <v>680</v>
      </c>
      <c r="H239" s="453">
        <v>6487</v>
      </c>
      <c r="I239" s="455">
        <v>41485</v>
      </c>
      <c r="J239" s="632" t="s">
        <v>468</v>
      </c>
      <c r="K239" s="453" t="s">
        <v>476</v>
      </c>
      <c r="L239" s="461">
        <v>41502</v>
      </c>
    </row>
    <row r="240" spans="1:12">
      <c r="B240" s="459" t="s">
        <v>214</v>
      </c>
      <c r="C240" s="459" t="s">
        <v>213</v>
      </c>
      <c r="D240" s="459" t="s">
        <v>212</v>
      </c>
      <c r="E240" s="459"/>
      <c r="G240" s="514">
        <v>680</v>
      </c>
      <c r="H240" s="453">
        <v>6487</v>
      </c>
      <c r="I240" s="455">
        <v>41485</v>
      </c>
      <c r="J240" s="632" t="s">
        <v>469</v>
      </c>
      <c r="K240" s="453" t="s">
        <v>473</v>
      </c>
      <c r="L240" s="461">
        <v>41496</v>
      </c>
    </row>
    <row r="241" spans="1:13">
      <c r="A241" s="453">
        <v>680</v>
      </c>
      <c r="B241" s="453">
        <v>6487</v>
      </c>
      <c r="C241" s="455">
        <v>41485</v>
      </c>
      <c r="D241" s="632" t="s">
        <v>472</v>
      </c>
      <c r="E241" s="453" t="s">
        <v>479</v>
      </c>
      <c r="G241" s="453">
        <v>680</v>
      </c>
      <c r="H241" s="453">
        <v>6487</v>
      </c>
      <c r="I241" s="455">
        <v>41485</v>
      </c>
      <c r="J241" s="632" t="s">
        <v>474</v>
      </c>
      <c r="K241" s="453" t="s">
        <v>473</v>
      </c>
      <c r="L241" s="461">
        <v>41488</v>
      </c>
      <c r="M241" s="453" t="s">
        <v>482</v>
      </c>
    </row>
    <row r="242" spans="1:13">
      <c r="C242" s="455"/>
    </row>
    <row r="244" spans="1:13">
      <c r="B244" s="865">
        <v>41487</v>
      </c>
      <c r="C244" s="866"/>
      <c r="D244" s="866"/>
      <c r="E244" s="682"/>
    </row>
    <row r="245" spans="1:13">
      <c r="B245" s="866"/>
      <c r="C245" s="866"/>
      <c r="D245" s="866"/>
      <c r="E245" s="682"/>
    </row>
    <row r="246" spans="1:13">
      <c r="G246" s="514"/>
    </row>
    <row r="247" spans="1:13">
      <c r="B247" s="460" t="s">
        <v>219</v>
      </c>
      <c r="C247" s="459"/>
      <c r="D247" s="459"/>
      <c r="E247" s="459"/>
      <c r="H247" s="460" t="s">
        <v>147</v>
      </c>
      <c r="I247" s="459"/>
      <c r="J247" s="459"/>
      <c r="K247" s="459"/>
    </row>
    <row r="248" spans="1:13">
      <c r="B248" s="459" t="s">
        <v>214</v>
      </c>
      <c r="C248" s="459" t="s">
        <v>213</v>
      </c>
      <c r="D248" s="459" t="s">
        <v>212</v>
      </c>
      <c r="E248" s="459"/>
      <c r="G248" s="514"/>
      <c r="H248" s="459" t="s">
        <v>214</v>
      </c>
      <c r="I248" s="459" t="s">
        <v>213</v>
      </c>
      <c r="J248" s="459" t="s">
        <v>212</v>
      </c>
      <c r="K248" s="459" t="s">
        <v>385</v>
      </c>
    </row>
    <row r="249" spans="1:13">
      <c r="A249" s="453">
        <v>680</v>
      </c>
      <c r="B249" s="453">
        <v>6673</v>
      </c>
      <c r="C249" s="455">
        <v>41499</v>
      </c>
      <c r="D249" s="585" t="s">
        <v>483</v>
      </c>
      <c r="E249" s="453" t="s">
        <v>484</v>
      </c>
      <c r="F249" s="461">
        <v>41546</v>
      </c>
      <c r="G249" s="514">
        <v>680</v>
      </c>
      <c r="H249" s="453">
        <v>6673</v>
      </c>
      <c r="I249" s="455">
        <v>18</v>
      </c>
      <c r="J249" s="632" t="s">
        <v>488</v>
      </c>
      <c r="K249" s="453" t="s">
        <v>464</v>
      </c>
      <c r="L249" s="461">
        <v>41515</v>
      </c>
    </row>
    <row r="250" spans="1:13">
      <c r="C250" s="455"/>
      <c r="G250" s="514">
        <v>680</v>
      </c>
      <c r="H250" s="453">
        <v>6673</v>
      </c>
      <c r="I250" s="455">
        <v>41471</v>
      </c>
      <c r="J250" s="632" t="s">
        <v>489</v>
      </c>
      <c r="K250" s="453" t="s">
        <v>466</v>
      </c>
      <c r="L250" s="461">
        <v>41536</v>
      </c>
    </row>
    <row r="251" spans="1:13">
      <c r="G251" s="514"/>
      <c r="I251" s="455"/>
      <c r="J251" s="454"/>
      <c r="L251" s="461"/>
    </row>
    <row r="252" spans="1:13">
      <c r="B252" s="460" t="s">
        <v>216</v>
      </c>
      <c r="C252" s="459"/>
      <c r="D252" s="459"/>
      <c r="E252" s="459"/>
      <c r="G252" s="514"/>
      <c r="I252" s="455"/>
      <c r="J252" s="454"/>
    </row>
    <row r="253" spans="1:13">
      <c r="B253" s="459" t="s">
        <v>214</v>
      </c>
      <c r="C253" s="459" t="s">
        <v>213</v>
      </c>
      <c r="D253" s="459" t="s">
        <v>212</v>
      </c>
      <c r="E253" s="459"/>
      <c r="G253" s="514"/>
      <c r="I253" s="455"/>
      <c r="J253" s="454"/>
      <c r="L253" s="461"/>
    </row>
    <row r="254" spans="1:13">
      <c r="A254" s="453">
        <v>648</v>
      </c>
      <c r="B254" s="453">
        <v>6673</v>
      </c>
      <c r="C254" s="455">
        <v>41499</v>
      </c>
      <c r="D254" s="632" t="s">
        <v>485</v>
      </c>
      <c r="E254" s="453" t="s">
        <v>486</v>
      </c>
      <c r="F254" s="461">
        <v>41542</v>
      </c>
      <c r="I254" s="455"/>
      <c r="J254" s="454"/>
      <c r="L254" s="461"/>
    </row>
    <row r="255" spans="1:13">
      <c r="C255" s="455"/>
      <c r="J255" s="454"/>
    </row>
    <row r="257" spans="1:12">
      <c r="B257" s="865">
        <v>41518</v>
      </c>
      <c r="C257" s="866"/>
      <c r="D257" s="866"/>
      <c r="E257" s="687"/>
    </row>
    <row r="258" spans="1:12">
      <c r="B258" s="866"/>
      <c r="C258" s="866"/>
      <c r="D258" s="866"/>
      <c r="E258" s="687"/>
    </row>
    <row r="259" spans="1:12">
      <c r="G259" s="514"/>
    </row>
    <row r="260" spans="1:12">
      <c r="B260" s="460" t="s">
        <v>147</v>
      </c>
      <c r="C260" s="459"/>
      <c r="D260" s="459"/>
      <c r="E260" s="459"/>
    </row>
    <row r="261" spans="1:12">
      <c r="A261" s="514"/>
      <c r="B261" s="459" t="s">
        <v>214</v>
      </c>
      <c r="C261" s="459" t="s">
        <v>213</v>
      </c>
      <c r="D261" s="459" t="s">
        <v>212</v>
      </c>
      <c r="E261" s="459" t="s">
        <v>385</v>
      </c>
    </row>
    <row r="262" spans="1:12">
      <c r="A262" s="514">
        <v>680</v>
      </c>
      <c r="B262" s="453">
        <v>7074</v>
      </c>
      <c r="C262" s="455">
        <v>41528</v>
      </c>
      <c r="D262" s="454" t="s">
        <v>490</v>
      </c>
      <c r="E262" s="453" t="s">
        <v>466</v>
      </c>
      <c r="F262" s="461"/>
    </row>
    <row r="263" spans="1:12">
      <c r="A263" s="514"/>
      <c r="C263" s="455"/>
      <c r="D263" s="454"/>
    </row>
    <row r="264" spans="1:12">
      <c r="B264" s="865">
        <v>41548</v>
      </c>
      <c r="C264" s="866"/>
      <c r="D264" s="866"/>
      <c r="E264" s="691"/>
    </row>
    <row r="265" spans="1:12">
      <c r="B265" s="866"/>
      <c r="C265" s="866"/>
      <c r="D265" s="866"/>
      <c r="E265" s="691"/>
    </row>
    <row r="266" spans="1:12">
      <c r="G266" s="514"/>
    </row>
    <row r="267" spans="1:12">
      <c r="B267" s="460" t="s">
        <v>219</v>
      </c>
      <c r="C267" s="459"/>
      <c r="D267" s="459"/>
      <c r="E267" s="459"/>
      <c r="H267" s="460" t="s">
        <v>147</v>
      </c>
      <c r="I267" s="459"/>
      <c r="J267" s="459"/>
      <c r="K267" s="459"/>
    </row>
    <row r="268" spans="1:12">
      <c r="B268" s="459" t="s">
        <v>214</v>
      </c>
      <c r="C268" s="459" t="s">
        <v>213</v>
      </c>
      <c r="D268" s="459" t="s">
        <v>212</v>
      </c>
      <c r="E268" s="459"/>
      <c r="G268" s="514"/>
      <c r="H268" s="459" t="s">
        <v>214</v>
      </c>
      <c r="I268" s="459" t="s">
        <v>213</v>
      </c>
      <c r="J268" s="459" t="s">
        <v>212</v>
      </c>
      <c r="K268" s="459" t="s">
        <v>385</v>
      </c>
    </row>
    <row r="269" spans="1:12">
      <c r="A269" s="453">
        <v>680</v>
      </c>
      <c r="B269" s="453">
        <v>7340</v>
      </c>
      <c r="C269" s="455">
        <v>41548</v>
      </c>
      <c r="D269" s="632" t="s">
        <v>494</v>
      </c>
      <c r="E269" s="453" t="s">
        <v>495</v>
      </c>
      <c r="G269" s="514">
        <v>680</v>
      </c>
      <c r="H269" s="453">
        <v>7340</v>
      </c>
      <c r="I269" s="455">
        <v>41548</v>
      </c>
      <c r="J269" s="632" t="s">
        <v>496</v>
      </c>
      <c r="K269" s="453" t="s">
        <v>497</v>
      </c>
      <c r="L269" s="461">
        <v>41566</v>
      </c>
    </row>
    <row r="270" spans="1:12">
      <c r="C270" s="455"/>
      <c r="G270" s="514">
        <v>680</v>
      </c>
      <c r="H270" s="453">
        <v>7432</v>
      </c>
      <c r="I270" s="455">
        <v>41555</v>
      </c>
      <c r="J270" s="632" t="s">
        <v>499</v>
      </c>
      <c r="K270" s="453" t="s">
        <v>501</v>
      </c>
      <c r="L270" s="461">
        <v>41577</v>
      </c>
    </row>
    <row r="271" spans="1:12">
      <c r="G271" s="514">
        <v>680</v>
      </c>
      <c r="H271" s="453">
        <v>7432</v>
      </c>
      <c r="I271" s="455">
        <v>41555</v>
      </c>
      <c r="J271" s="632" t="s">
        <v>500</v>
      </c>
      <c r="K271" s="453" t="s">
        <v>438</v>
      </c>
      <c r="L271" s="461"/>
    </row>
    <row r="272" spans="1:12">
      <c r="B272" s="460" t="s">
        <v>216</v>
      </c>
      <c r="C272" s="459"/>
      <c r="D272" s="459"/>
      <c r="E272" s="459"/>
      <c r="G272" s="514"/>
      <c r="I272" s="455"/>
      <c r="J272" s="454"/>
    </row>
    <row r="273" spans="1:12">
      <c r="B273" s="459" t="s">
        <v>214</v>
      </c>
      <c r="C273" s="459" t="s">
        <v>213</v>
      </c>
      <c r="D273" s="459" t="s">
        <v>212</v>
      </c>
      <c r="E273" s="459"/>
      <c r="G273" s="514"/>
      <c r="I273" s="455"/>
      <c r="J273" s="454"/>
      <c r="L273" s="461"/>
    </row>
    <row r="274" spans="1:12">
      <c r="A274" s="454">
        <v>776</v>
      </c>
      <c r="B274" s="454">
        <v>7566</v>
      </c>
      <c r="C274" s="457">
        <v>41564</v>
      </c>
      <c r="D274" s="454" t="s">
        <v>502</v>
      </c>
      <c r="E274" s="454"/>
      <c r="F274" s="456"/>
      <c r="I274" s="455"/>
      <c r="J274" s="454"/>
      <c r="L274" s="461"/>
    </row>
    <row r="275" spans="1:12">
      <c r="A275" s="515"/>
      <c r="B275" s="454"/>
      <c r="C275" s="457"/>
      <c r="D275" s="454"/>
      <c r="E275" s="454"/>
      <c r="F275" s="456"/>
    </row>
    <row r="276" spans="1:12">
      <c r="B276" s="865">
        <v>41579</v>
      </c>
      <c r="C276" s="866"/>
      <c r="D276" s="866"/>
      <c r="E276" s="694"/>
    </row>
    <row r="277" spans="1:12">
      <c r="B277" s="866"/>
      <c r="C277" s="866"/>
      <c r="D277" s="866"/>
      <c r="E277" s="694"/>
    </row>
    <row r="278" spans="1:12">
      <c r="G278" s="514"/>
    </row>
    <row r="279" spans="1:12">
      <c r="B279" s="460" t="s">
        <v>219</v>
      </c>
      <c r="C279" s="459"/>
      <c r="D279" s="459"/>
      <c r="E279" s="459"/>
      <c r="H279" s="460" t="s">
        <v>147</v>
      </c>
      <c r="I279" s="459"/>
      <c r="J279" s="459"/>
      <c r="K279" s="459"/>
    </row>
    <row r="280" spans="1:12">
      <c r="B280" s="459" t="s">
        <v>214</v>
      </c>
      <c r="C280" s="459" t="s">
        <v>213</v>
      </c>
      <c r="D280" s="459" t="s">
        <v>212</v>
      </c>
      <c r="E280" s="459"/>
      <c r="G280" s="514"/>
      <c r="H280" s="459" t="s">
        <v>214</v>
      </c>
      <c r="I280" s="459" t="s">
        <v>213</v>
      </c>
      <c r="J280" s="459" t="s">
        <v>212</v>
      </c>
      <c r="K280" s="459" t="s">
        <v>385</v>
      </c>
    </row>
    <row r="281" spans="1:12">
      <c r="A281" s="453">
        <v>680</v>
      </c>
      <c r="B281" s="453">
        <v>7829</v>
      </c>
      <c r="C281" s="455">
        <v>41584</v>
      </c>
      <c r="D281" s="585" t="s">
        <v>503</v>
      </c>
      <c r="E281" s="453" t="s">
        <v>508</v>
      </c>
      <c r="G281" s="514">
        <v>680</v>
      </c>
      <c r="H281" s="453">
        <v>7829</v>
      </c>
      <c r="I281" s="455">
        <v>41584</v>
      </c>
      <c r="J281" s="585" t="s">
        <v>504</v>
      </c>
      <c r="K281" s="453" t="s">
        <v>506</v>
      </c>
      <c r="L281" s="461"/>
    </row>
    <row r="282" spans="1:12">
      <c r="C282" s="455"/>
      <c r="G282" s="514">
        <v>680</v>
      </c>
      <c r="H282" s="453">
        <v>7829</v>
      </c>
      <c r="I282" s="455">
        <v>41584</v>
      </c>
      <c r="J282" s="585" t="s">
        <v>505</v>
      </c>
      <c r="K282" s="454" t="s">
        <v>507</v>
      </c>
      <c r="L282" s="456"/>
    </row>
    <row r="283" spans="1:12">
      <c r="G283" s="514">
        <v>680</v>
      </c>
      <c r="H283" s="454">
        <v>7991</v>
      </c>
      <c r="I283" s="457">
        <v>41597</v>
      </c>
      <c r="J283" s="454" t="s">
        <v>511</v>
      </c>
      <c r="K283" s="454" t="s">
        <v>514</v>
      </c>
      <c r="L283" s="456"/>
    </row>
    <row r="284" spans="1:12">
      <c r="B284" s="460" t="s">
        <v>216</v>
      </c>
      <c r="C284" s="459"/>
      <c r="D284" s="459"/>
      <c r="E284" s="459"/>
      <c r="G284" s="514">
        <v>680</v>
      </c>
      <c r="H284" s="453">
        <v>7991</v>
      </c>
      <c r="I284" s="457">
        <v>41597</v>
      </c>
      <c r="J284" s="585" t="s">
        <v>512</v>
      </c>
      <c r="K284" s="453" t="s">
        <v>515</v>
      </c>
    </row>
    <row r="285" spans="1:12">
      <c r="B285" s="459" t="s">
        <v>214</v>
      </c>
      <c r="C285" s="459" t="s">
        <v>213</v>
      </c>
      <c r="D285" s="459" t="s">
        <v>212</v>
      </c>
      <c r="E285" s="459"/>
      <c r="G285" s="514"/>
      <c r="I285" s="455"/>
      <c r="J285" s="454"/>
      <c r="L285" s="461"/>
    </row>
    <row r="286" spans="1:12">
      <c r="A286" s="454">
        <v>732</v>
      </c>
      <c r="B286" s="454">
        <v>7991</v>
      </c>
      <c r="C286" s="457">
        <v>41597</v>
      </c>
      <c r="D286" s="632" t="s">
        <v>510</v>
      </c>
      <c r="E286" s="454" t="s">
        <v>513</v>
      </c>
      <c r="F286" s="456"/>
      <c r="I286" s="455"/>
      <c r="J286" s="454"/>
      <c r="L286" s="461"/>
    </row>
    <row r="287" spans="1:12">
      <c r="A287" s="515"/>
      <c r="B287" s="454"/>
      <c r="C287" s="457"/>
      <c r="D287" s="454"/>
      <c r="E287" s="454"/>
      <c r="F287" s="456"/>
    </row>
    <row r="288" spans="1:12">
      <c r="A288" s="514"/>
      <c r="C288" s="455"/>
      <c r="D288" s="454"/>
    </row>
    <row r="289" spans="1:12">
      <c r="B289" s="865">
        <v>41609</v>
      </c>
      <c r="C289" s="866"/>
      <c r="D289" s="866"/>
      <c r="E289" s="699"/>
    </row>
    <row r="290" spans="1:12">
      <c r="B290" s="866"/>
      <c r="C290" s="866"/>
      <c r="D290" s="866"/>
      <c r="E290" s="699"/>
    </row>
    <row r="291" spans="1:12">
      <c r="G291" s="514"/>
    </row>
    <row r="292" spans="1:12">
      <c r="B292" s="460" t="s">
        <v>219</v>
      </c>
      <c r="C292" s="459"/>
      <c r="D292" s="459"/>
      <c r="E292" s="459"/>
      <c r="H292" s="460" t="s">
        <v>147</v>
      </c>
      <c r="I292" s="459"/>
      <c r="J292" s="459"/>
      <c r="K292" s="459"/>
    </row>
    <row r="293" spans="1:12">
      <c r="B293" s="459" t="s">
        <v>214</v>
      </c>
      <c r="C293" s="459" t="s">
        <v>213</v>
      </c>
      <c r="D293" s="459" t="s">
        <v>212</v>
      </c>
      <c r="E293" s="459"/>
      <c r="G293" s="514"/>
      <c r="H293" s="459" t="s">
        <v>214</v>
      </c>
      <c r="I293" s="459" t="s">
        <v>213</v>
      </c>
      <c r="J293" s="459" t="s">
        <v>212</v>
      </c>
      <c r="K293" s="459" t="s">
        <v>385</v>
      </c>
    </row>
    <row r="294" spans="1:12">
      <c r="A294" s="453">
        <v>680</v>
      </c>
      <c r="B294" s="453">
        <v>8193</v>
      </c>
      <c r="C294" s="455">
        <v>41611</v>
      </c>
      <c r="D294" s="584" t="s">
        <v>346</v>
      </c>
      <c r="E294" s="453" t="s">
        <v>517</v>
      </c>
      <c r="G294" s="514">
        <v>680</v>
      </c>
      <c r="H294" s="453">
        <v>8193</v>
      </c>
      <c r="I294" s="455">
        <v>41611</v>
      </c>
      <c r="J294" s="585" t="s">
        <v>518</v>
      </c>
      <c r="K294" s="453" t="s">
        <v>456</v>
      </c>
      <c r="L294" s="461"/>
    </row>
    <row r="295" spans="1:12">
      <c r="C295" s="455"/>
      <c r="G295" s="514">
        <v>680</v>
      </c>
      <c r="H295" s="453">
        <v>8193</v>
      </c>
      <c r="I295" s="455">
        <v>41611</v>
      </c>
      <c r="J295" s="585" t="s">
        <v>516</v>
      </c>
      <c r="K295" s="454" t="s">
        <v>519</v>
      </c>
      <c r="L295" s="456"/>
    </row>
    <row r="296" spans="1:12">
      <c r="G296" s="514"/>
      <c r="H296" s="454"/>
      <c r="I296" s="457"/>
      <c r="J296" s="454"/>
      <c r="K296" s="454"/>
      <c r="L296" s="456"/>
    </row>
    <row r="297" spans="1:12">
      <c r="B297" s="460" t="s">
        <v>216</v>
      </c>
      <c r="C297" s="459"/>
      <c r="D297" s="459"/>
      <c r="E297" s="459"/>
      <c r="G297" s="514"/>
      <c r="I297" s="457"/>
      <c r="J297" s="454"/>
    </row>
    <row r="298" spans="1:12">
      <c r="B298" s="459" t="s">
        <v>214</v>
      </c>
      <c r="C298" s="459" t="s">
        <v>213</v>
      </c>
      <c r="D298" s="459" t="s">
        <v>212</v>
      </c>
      <c r="E298" s="459"/>
      <c r="G298" s="514"/>
      <c r="I298" s="455"/>
      <c r="J298" s="454"/>
      <c r="L298" s="461"/>
    </row>
    <row r="299" spans="1:12">
      <c r="A299" s="454">
        <v>756</v>
      </c>
      <c r="B299" s="454">
        <v>8193</v>
      </c>
      <c r="C299" s="457">
        <v>41611</v>
      </c>
      <c r="D299" s="584" t="s">
        <v>347</v>
      </c>
      <c r="E299" s="454" t="s">
        <v>520</v>
      </c>
      <c r="F299" s="456"/>
      <c r="I299" s="455"/>
      <c r="J299" s="454"/>
      <c r="L299" s="461"/>
    </row>
    <row r="300" spans="1:12">
      <c r="A300" s="515"/>
      <c r="B300" s="454"/>
      <c r="C300" s="457"/>
      <c r="D300" s="454"/>
      <c r="E300" s="454"/>
      <c r="F300" s="456"/>
    </row>
    <row r="301" spans="1:12" s="463" customFormat="1">
      <c r="A301" s="704"/>
      <c r="C301" s="705"/>
    </row>
    <row r="302" spans="1:12" s="463" customFormat="1">
      <c r="A302" s="704"/>
      <c r="C302" s="705"/>
      <c r="F302" s="706"/>
    </row>
    <row r="303" spans="1:12" s="463" customFormat="1">
      <c r="C303" s="705"/>
      <c r="F303" s="706"/>
    </row>
    <row r="305" spans="2:7">
      <c r="B305" s="871">
        <v>41671</v>
      </c>
      <c r="C305" s="872"/>
      <c r="D305" s="872"/>
    </row>
    <row r="306" spans="2:7">
      <c r="B306" s="872"/>
      <c r="C306" s="872"/>
      <c r="D306" s="872"/>
    </row>
    <row r="308" spans="2:7">
      <c r="B308" s="707" t="s">
        <v>529</v>
      </c>
      <c r="C308" s="707"/>
      <c r="D308" s="459"/>
      <c r="E308" s="459"/>
      <c r="F308" s="459"/>
      <c r="G308" s="459"/>
    </row>
    <row r="309" spans="2:7">
      <c r="B309" s="459" t="s">
        <v>214</v>
      </c>
      <c r="C309" s="459" t="s">
        <v>213</v>
      </c>
      <c r="D309" s="459" t="s">
        <v>530</v>
      </c>
      <c r="E309" s="459" t="s">
        <v>354</v>
      </c>
      <c r="F309" s="459" t="s">
        <v>528</v>
      </c>
      <c r="G309" s="459" t="s">
        <v>212</v>
      </c>
    </row>
    <row r="310" spans="2:7">
      <c r="B310" s="454">
        <v>279</v>
      </c>
      <c r="C310" s="457">
        <v>41695</v>
      </c>
      <c r="D310" s="584">
        <v>1631</v>
      </c>
      <c r="E310" s="454">
        <f>D310*0.454</f>
        <v>740.47400000000005</v>
      </c>
      <c r="F310" s="453" t="s">
        <v>531</v>
      </c>
      <c r="G310" s="453" t="s">
        <v>537</v>
      </c>
    </row>
    <row r="313" spans="2:7">
      <c r="B313" s="871">
        <v>41699</v>
      </c>
      <c r="C313" s="872"/>
      <c r="D313" s="872"/>
    </row>
    <row r="314" spans="2:7">
      <c r="B314" s="872"/>
      <c r="C314" s="872"/>
      <c r="D314" s="872"/>
    </row>
    <row r="316" spans="2:7">
      <c r="B316" s="707" t="s">
        <v>529</v>
      </c>
      <c r="C316" s="707"/>
      <c r="D316" s="459"/>
      <c r="E316" s="459"/>
      <c r="F316" s="459"/>
      <c r="G316" s="459"/>
    </row>
    <row r="317" spans="2:7">
      <c r="B317" s="459" t="s">
        <v>214</v>
      </c>
      <c r="C317" s="459" t="s">
        <v>213</v>
      </c>
      <c r="D317" s="459" t="s">
        <v>530</v>
      </c>
      <c r="E317" s="459" t="s">
        <v>354</v>
      </c>
      <c r="F317" s="459" t="s">
        <v>528</v>
      </c>
      <c r="G317" s="459" t="s">
        <v>212</v>
      </c>
    </row>
    <row r="318" spans="2:7">
      <c r="B318" s="454">
        <v>280</v>
      </c>
      <c r="C318" s="457">
        <v>41701</v>
      </c>
      <c r="D318" s="584">
        <v>1631.4</v>
      </c>
      <c r="E318" s="454">
        <f>D318*0.454</f>
        <v>740.65560000000005</v>
      </c>
      <c r="F318" s="453" t="s">
        <v>531</v>
      </c>
      <c r="G318" s="585" t="s">
        <v>532</v>
      </c>
    </row>
    <row r="319" spans="2:7">
      <c r="B319" s="453">
        <v>283</v>
      </c>
      <c r="C319" s="457">
        <v>41704</v>
      </c>
      <c r="D319" s="453">
        <v>3262</v>
      </c>
      <c r="E319" s="454">
        <f t="shared" ref="E319:E322" si="0">D319*0.454</f>
        <v>1480.9480000000001</v>
      </c>
      <c r="F319" s="453" t="s">
        <v>531</v>
      </c>
      <c r="G319" s="585" t="s">
        <v>533</v>
      </c>
    </row>
    <row r="320" spans="2:7">
      <c r="B320" s="453">
        <v>288</v>
      </c>
      <c r="C320" s="457">
        <v>41708</v>
      </c>
      <c r="D320" s="453">
        <v>3262</v>
      </c>
      <c r="E320" s="454">
        <f t="shared" si="0"/>
        <v>1480.9480000000001</v>
      </c>
      <c r="F320" s="453" t="s">
        <v>531</v>
      </c>
      <c r="G320" s="585" t="s">
        <v>534</v>
      </c>
    </row>
    <row r="321" spans="2:7">
      <c r="B321" s="453">
        <v>289</v>
      </c>
      <c r="C321" s="457">
        <v>41711</v>
      </c>
      <c r="D321" s="453">
        <v>3262</v>
      </c>
      <c r="E321" s="454">
        <f t="shared" si="0"/>
        <v>1480.9480000000001</v>
      </c>
      <c r="F321" s="453" t="s">
        <v>531</v>
      </c>
      <c r="G321" s="585" t="s">
        <v>535</v>
      </c>
    </row>
    <row r="322" spans="2:7">
      <c r="B322" s="453" t="s">
        <v>538</v>
      </c>
      <c r="C322" s="457">
        <v>41718</v>
      </c>
      <c r="D322" s="453">
        <v>3262</v>
      </c>
      <c r="E322" s="454">
        <f t="shared" si="0"/>
        <v>1480.9480000000001</v>
      </c>
      <c r="F322" s="453" t="s">
        <v>531</v>
      </c>
      <c r="G322" s="453" t="s">
        <v>536</v>
      </c>
    </row>
    <row r="323" spans="2:7">
      <c r="C323" s="457"/>
      <c r="E323" s="454"/>
    </row>
    <row r="324" spans="2:7">
      <c r="C324" s="457"/>
      <c r="E324" s="454"/>
    </row>
    <row r="325" spans="2:7">
      <c r="C325" s="457"/>
      <c r="E325" s="454"/>
    </row>
    <row r="326" spans="2:7">
      <c r="C326" s="457"/>
      <c r="E326" s="454"/>
    </row>
    <row r="327" spans="2:7">
      <c r="C327" s="457"/>
      <c r="E327" s="454"/>
    </row>
    <row r="328" spans="2:7">
      <c r="C328" s="457"/>
      <c r="E328" s="454"/>
    </row>
    <row r="329" spans="2:7">
      <c r="C329" s="457"/>
    </row>
    <row r="330" spans="2:7">
      <c r="C330" s="457"/>
    </row>
    <row r="331" spans="2:7">
      <c r="C331" s="457"/>
    </row>
    <row r="332" spans="2:7">
      <c r="C332" s="457"/>
    </row>
    <row r="333" spans="2:7">
      <c r="C333" s="457"/>
    </row>
    <row r="334" spans="2:7">
      <c r="C334" s="457"/>
    </row>
    <row r="335" spans="2:7">
      <c r="C335" s="457"/>
    </row>
    <row r="336" spans="2:7">
      <c r="C336" s="457"/>
    </row>
    <row r="337" spans="3:3">
      <c r="C337" s="457"/>
    </row>
    <row r="338" spans="3:3">
      <c r="C338" s="457"/>
    </row>
    <row r="339" spans="3:3">
      <c r="C339" s="457"/>
    </row>
    <row r="340" spans="3:3">
      <c r="C340" s="457"/>
    </row>
    <row r="341" spans="3:3">
      <c r="C341" s="457"/>
    </row>
    <row r="342" spans="3:3">
      <c r="C342" s="457"/>
    </row>
    <row r="343" spans="3:3">
      <c r="C343" s="457"/>
    </row>
    <row r="344" spans="3:3">
      <c r="C344" s="457"/>
    </row>
    <row r="345" spans="3:3">
      <c r="C345" s="457"/>
    </row>
    <row r="346" spans="3:3">
      <c r="C346" s="457"/>
    </row>
    <row r="347" spans="3:3">
      <c r="C347" s="457"/>
    </row>
    <row r="348" spans="3:3">
      <c r="C348" s="457"/>
    </row>
    <row r="349" spans="3:3">
      <c r="C349" s="457"/>
    </row>
    <row r="350" spans="3:3">
      <c r="C350" s="457"/>
    </row>
    <row r="351" spans="3:3">
      <c r="C351" s="457"/>
    </row>
    <row r="352" spans="3:3">
      <c r="C352" s="457"/>
    </row>
    <row r="353" spans="3:3">
      <c r="C353" s="457"/>
    </row>
    <row r="354" spans="3:3">
      <c r="C354" s="457"/>
    </row>
    <row r="355" spans="3:3">
      <c r="C355" s="457"/>
    </row>
    <row r="356" spans="3:3">
      <c r="C356" s="457"/>
    </row>
    <row r="357" spans="3:3">
      <c r="C357" s="457"/>
    </row>
    <row r="358" spans="3:3">
      <c r="C358" s="457"/>
    </row>
  </sheetData>
  <mergeCells count="20">
    <mergeCell ref="B305:D306"/>
    <mergeCell ref="B313:D314"/>
    <mergeCell ref="B289:D290"/>
    <mergeCell ref="B276:D277"/>
    <mergeCell ref="B264:D265"/>
    <mergeCell ref="B257:D258"/>
    <mergeCell ref="B244:D245"/>
    <mergeCell ref="B231:D232"/>
    <mergeCell ref="B221:D222"/>
    <mergeCell ref="B211:D212"/>
    <mergeCell ref="B39:C39"/>
    <mergeCell ref="B65:C65"/>
    <mergeCell ref="B73:C73"/>
    <mergeCell ref="B89:D90"/>
    <mergeCell ref="B112:D113"/>
    <mergeCell ref="B201:D202"/>
    <mergeCell ref="B189:D190"/>
    <mergeCell ref="B172:D173"/>
    <mergeCell ref="B154:D155"/>
    <mergeCell ref="B136:D137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B1:XFD132"/>
  <sheetViews>
    <sheetView topLeftCell="A5" zoomScale="115" zoomScaleNormal="115" workbookViewId="0">
      <selection activeCell="AS170" sqref="AS170"/>
    </sheetView>
  </sheetViews>
  <sheetFormatPr baseColWidth="10" defaultRowHeight="15"/>
  <cols>
    <col min="1" max="1" width="2.140625" style="224" customWidth="1"/>
    <col min="2" max="3" width="10.7109375" style="224" bestFit="1" customWidth="1"/>
    <col min="4" max="6" width="13" style="226" customWidth="1"/>
    <col min="7" max="9" width="13" style="224" customWidth="1"/>
    <col min="10" max="10" width="13" style="227" customWidth="1"/>
    <col min="11" max="11" width="1.140625" style="224" customWidth="1"/>
    <col min="12" max="12" width="12.85546875" style="224" customWidth="1"/>
    <col min="13" max="13" width="0.5703125" style="224" customWidth="1"/>
    <col min="14" max="14" width="12.85546875" style="224" customWidth="1"/>
    <col min="15" max="15" width="0.5703125" style="224" customWidth="1"/>
    <col min="16" max="16" width="12.85546875" style="224" customWidth="1"/>
    <col min="17" max="17" width="0.5703125" style="224" customWidth="1"/>
    <col min="18" max="18" width="12.85546875" style="224" customWidth="1"/>
    <col min="19" max="19" width="0.5703125" style="224" customWidth="1"/>
    <col min="20" max="20" width="11.42578125" style="224"/>
    <col min="21" max="21" width="3.140625" style="224" customWidth="1"/>
    <col min="22" max="16384" width="11.42578125" style="224"/>
  </cols>
  <sheetData>
    <row r="1" spans="2:11" ht="22.5" customHeight="1">
      <c r="B1" s="510"/>
      <c r="C1" s="136"/>
      <c r="D1" s="485"/>
      <c r="E1" s="873" t="s">
        <v>343</v>
      </c>
      <c r="F1" s="874"/>
      <c r="G1" s="874"/>
      <c r="H1" s="874"/>
      <c r="I1" s="875"/>
      <c r="J1" s="879" t="s">
        <v>344</v>
      </c>
      <c r="K1" s="880"/>
    </row>
    <row r="2" spans="2:11" ht="15.75" thickBot="1">
      <c r="B2" s="249"/>
      <c r="C2" s="111"/>
      <c r="D2" s="486"/>
      <c r="E2" s="876"/>
      <c r="F2" s="877"/>
      <c r="G2" s="877"/>
      <c r="H2" s="877"/>
      <c r="I2" s="878"/>
      <c r="J2" s="881"/>
      <c r="K2" s="882"/>
    </row>
    <row r="3" spans="2:11">
      <c r="B3" s="241"/>
      <c r="C3" s="5"/>
      <c r="D3" s="5"/>
      <c r="E3" s="511"/>
      <c r="F3" s="511"/>
      <c r="G3" s="511"/>
      <c r="H3" s="511"/>
      <c r="I3" s="511"/>
      <c r="J3" s="512"/>
      <c r="K3" s="512"/>
    </row>
    <row r="4" spans="2:11">
      <c r="B4" s="241" t="s">
        <v>368</v>
      </c>
      <c r="C4" s="5"/>
      <c r="D4" s="5"/>
      <c r="E4" s="511"/>
      <c r="F4" s="511"/>
      <c r="G4" s="511"/>
      <c r="H4" s="511"/>
      <c r="I4" s="511"/>
      <c r="J4" s="512"/>
      <c r="K4" s="512"/>
    </row>
    <row r="5" spans="2:11" ht="15.75" thickBot="1"/>
    <row r="6" spans="2:11" customFormat="1" ht="18.75" customHeight="1">
      <c r="B6" s="891" t="s">
        <v>213</v>
      </c>
      <c r="C6" s="891" t="s">
        <v>369</v>
      </c>
      <c r="D6" s="887" t="s">
        <v>351</v>
      </c>
      <c r="E6" s="887" t="s">
        <v>352</v>
      </c>
      <c r="F6" s="887" t="s">
        <v>370</v>
      </c>
      <c r="G6" s="889" t="s">
        <v>372</v>
      </c>
      <c r="H6" s="887" t="s">
        <v>27</v>
      </c>
      <c r="I6" s="883" t="s">
        <v>371</v>
      </c>
      <c r="J6" s="885" t="s">
        <v>353</v>
      </c>
    </row>
    <row r="7" spans="2:11" customFormat="1" ht="18.75" customHeight="1" thickBot="1">
      <c r="B7" s="892"/>
      <c r="C7" s="892"/>
      <c r="D7" s="888"/>
      <c r="E7" s="888"/>
      <c r="F7" s="888"/>
      <c r="G7" s="890" t="s">
        <v>354</v>
      </c>
      <c r="H7" s="888"/>
      <c r="I7" s="884" t="s">
        <v>354</v>
      </c>
      <c r="J7" s="886"/>
    </row>
    <row r="8" spans="2:11" customFormat="1" ht="18.75" customHeight="1">
      <c r="B8" s="487" t="s">
        <v>355</v>
      </c>
      <c r="C8" s="488">
        <v>27210</v>
      </c>
      <c r="D8" s="489">
        <v>33217</v>
      </c>
      <c r="E8" s="489">
        <v>39294</v>
      </c>
      <c r="F8" s="490">
        <f>+C8/D8</f>
        <v>0.81915886443688468</v>
      </c>
      <c r="G8" s="508">
        <v>1266</v>
      </c>
      <c r="H8" s="490">
        <f>+G8/E8</f>
        <v>3.2218659337303404E-2</v>
      </c>
      <c r="I8" s="491">
        <v>504.63</v>
      </c>
      <c r="J8" s="492">
        <f>+I8/E8</f>
        <v>1.2842418689876317E-2</v>
      </c>
    </row>
    <row r="9" spans="2:11" customFormat="1" ht="18.75" customHeight="1">
      <c r="B9" s="493" t="s">
        <v>356</v>
      </c>
      <c r="C9" s="494">
        <v>22829</v>
      </c>
      <c r="D9" s="496">
        <v>25844</v>
      </c>
      <c r="E9" s="496">
        <v>34154</v>
      </c>
      <c r="F9" s="497">
        <f>+C9/D9</f>
        <v>0.88333849249342211</v>
      </c>
      <c r="G9" s="509">
        <v>882</v>
      </c>
      <c r="H9" s="497">
        <f>+G9/E9</f>
        <v>2.5824207999063067E-2</v>
      </c>
      <c r="I9" s="498">
        <v>503.91</v>
      </c>
      <c r="J9" s="499">
        <f>+I9/E9</f>
        <v>1.4754055161913686E-2</v>
      </c>
    </row>
    <row r="10" spans="2:11" customFormat="1" ht="18.75" customHeight="1">
      <c r="B10" s="493" t="s">
        <v>357</v>
      </c>
      <c r="C10" s="494">
        <v>27679</v>
      </c>
      <c r="D10" s="496">
        <v>28045</v>
      </c>
      <c r="E10" s="496">
        <v>41518</v>
      </c>
      <c r="F10" s="497">
        <f t="shared" ref="F10:F15" si="0">+C10/D10</f>
        <v>0.98694954537350688</v>
      </c>
      <c r="G10" s="509">
        <v>1442</v>
      </c>
      <c r="H10" s="497">
        <f t="shared" ref="H10:H15" si="1">+G10/E10</f>
        <v>3.4731923503058912E-2</v>
      </c>
      <c r="I10" s="498">
        <v>220.18</v>
      </c>
      <c r="J10" s="499">
        <f t="shared" ref="J10:J15" si="2">+I10/E10</f>
        <v>5.3032419673394674E-3</v>
      </c>
    </row>
    <row r="11" spans="2:11" s="500" customFormat="1" ht="18.75" customHeight="1">
      <c r="B11" s="501" t="s">
        <v>358</v>
      </c>
      <c r="C11" s="494">
        <v>8500</v>
      </c>
      <c r="D11" s="496">
        <v>10452</v>
      </c>
      <c r="E11" s="496">
        <v>5078</v>
      </c>
      <c r="F11" s="497">
        <f t="shared" si="0"/>
        <v>0.81324148488327597</v>
      </c>
      <c r="G11" s="509">
        <v>142</v>
      </c>
      <c r="H11" s="497">
        <f t="shared" si="1"/>
        <v>2.7963765261914138E-2</v>
      </c>
      <c r="I11" s="498">
        <v>80.099999999999994</v>
      </c>
      <c r="J11" s="499">
        <f t="shared" si="2"/>
        <v>1.5773926742812128E-2</v>
      </c>
    </row>
    <row r="12" spans="2:11" s="500" customFormat="1" ht="18.75" customHeight="1">
      <c r="B12" s="501" t="s">
        <v>359</v>
      </c>
      <c r="C12" s="494">
        <v>20179</v>
      </c>
      <c r="D12" s="496">
        <v>24300</v>
      </c>
      <c r="E12" s="496">
        <v>6768</v>
      </c>
      <c r="F12" s="497">
        <f t="shared" si="0"/>
        <v>0.83041152263374485</v>
      </c>
      <c r="G12" s="509">
        <v>464</v>
      </c>
      <c r="H12" s="497">
        <f t="shared" si="1"/>
        <v>6.8557919621749411E-2</v>
      </c>
      <c r="I12" s="498">
        <v>83</v>
      </c>
      <c r="J12" s="499">
        <f t="shared" si="2"/>
        <v>1.2263593380614658E-2</v>
      </c>
    </row>
    <row r="13" spans="2:11" customFormat="1" ht="18.75" customHeight="1">
      <c r="B13" s="503" t="s">
        <v>360</v>
      </c>
      <c r="C13" s="494">
        <v>14939</v>
      </c>
      <c r="D13" s="496">
        <v>15920</v>
      </c>
      <c r="E13" s="496">
        <v>10244</v>
      </c>
      <c r="F13" s="497">
        <f t="shared" si="0"/>
        <v>0.93837939698492467</v>
      </c>
      <c r="G13" s="509">
        <v>639</v>
      </c>
      <c r="H13" s="497">
        <f t="shared" si="1"/>
        <v>6.2377977352596641E-2</v>
      </c>
      <c r="I13" s="509">
        <v>152.28</v>
      </c>
      <c r="J13" s="499">
        <f t="shared" si="2"/>
        <v>1.4865286997266693E-2</v>
      </c>
    </row>
    <row r="14" spans="2:11" customFormat="1" ht="18.75" customHeight="1">
      <c r="B14" s="503" t="s">
        <v>361</v>
      </c>
      <c r="C14" s="494">
        <v>16712</v>
      </c>
      <c r="D14" s="496">
        <v>17925</v>
      </c>
      <c r="E14" s="496">
        <v>5577</v>
      </c>
      <c r="F14" s="497">
        <f t="shared" si="0"/>
        <v>0.93232914923291488</v>
      </c>
      <c r="G14" s="509">
        <v>304</v>
      </c>
      <c r="H14" s="497">
        <f t="shared" si="1"/>
        <v>5.4509592971131435E-2</v>
      </c>
      <c r="I14" s="498">
        <v>78</v>
      </c>
      <c r="J14" s="499">
        <f t="shared" si="2"/>
        <v>1.3986013986013986E-2</v>
      </c>
    </row>
    <row r="15" spans="2:11" customFormat="1" ht="18.75" customHeight="1">
      <c r="B15" s="503" t="s">
        <v>362</v>
      </c>
      <c r="C15" s="494">
        <v>22122</v>
      </c>
      <c r="D15" s="495">
        <v>26175</v>
      </c>
      <c r="E15" s="496">
        <v>8577</v>
      </c>
      <c r="F15" s="497">
        <f t="shared" si="0"/>
        <v>0.84515759312320915</v>
      </c>
      <c r="G15" s="502">
        <v>411</v>
      </c>
      <c r="H15" s="497">
        <f t="shared" si="1"/>
        <v>4.7918852745715286E-2</v>
      </c>
      <c r="I15" s="495">
        <v>102.97</v>
      </c>
      <c r="J15" s="499">
        <f t="shared" si="2"/>
        <v>1.2005363180599277E-2</v>
      </c>
    </row>
    <row r="16" spans="2:11" customFormat="1" ht="18.75" customHeight="1">
      <c r="B16" s="503" t="s">
        <v>363</v>
      </c>
      <c r="C16" s="494">
        <v>15292</v>
      </c>
      <c r="D16" s="496">
        <v>19115</v>
      </c>
      <c r="E16" s="496">
        <v>6316</v>
      </c>
      <c r="F16" s="497">
        <f>+C16/D16</f>
        <v>0.8</v>
      </c>
      <c r="G16" s="509">
        <v>404</v>
      </c>
      <c r="H16" s="497">
        <f>+G16/E16</f>
        <v>6.3964534515516147E-2</v>
      </c>
      <c r="I16" s="498">
        <v>146.24</v>
      </c>
      <c r="J16" s="499">
        <f>+I16/E16</f>
        <v>2.3153894870170996E-2</v>
      </c>
    </row>
    <row r="17" spans="2:11" customFormat="1" ht="18.75" customHeight="1">
      <c r="B17" s="503" t="s">
        <v>364</v>
      </c>
      <c r="C17" s="494">
        <v>24939</v>
      </c>
      <c r="D17" s="496">
        <v>30610</v>
      </c>
      <c r="E17" s="496">
        <v>9589</v>
      </c>
      <c r="F17" s="497">
        <f t="shared" ref="F17" si="3">+C17/D17</f>
        <v>0.81473374714145708</v>
      </c>
      <c r="G17" s="509">
        <v>579</v>
      </c>
      <c r="H17" s="497">
        <f t="shared" ref="H17" si="4">+G17/E17</f>
        <v>6.0381687350088642E-2</v>
      </c>
      <c r="I17" s="498">
        <v>270</v>
      </c>
      <c r="J17" s="499">
        <f t="shared" ref="J17" si="5">+I17/E17</f>
        <v>2.815726353112942E-2</v>
      </c>
    </row>
    <row r="18" spans="2:11" customFormat="1" ht="18.75" customHeight="1">
      <c r="B18" s="503" t="s">
        <v>365</v>
      </c>
      <c r="C18" s="494">
        <v>17946</v>
      </c>
      <c r="D18" s="496">
        <v>27393</v>
      </c>
      <c r="E18" s="496">
        <v>8253</v>
      </c>
      <c r="F18" s="497">
        <f>+C18/D18</f>
        <v>0.65513087285072824</v>
      </c>
      <c r="G18" s="509">
        <v>1129</v>
      </c>
      <c r="H18" s="497">
        <f>+G18/E18</f>
        <v>0.13679873985217497</v>
      </c>
      <c r="I18" s="498">
        <v>422.3</v>
      </c>
      <c r="J18" s="499">
        <f>+I18/E18</f>
        <v>5.1169271779958801E-2</v>
      </c>
    </row>
    <row r="19" spans="2:11" customFormat="1" ht="18.75" customHeight="1" thickBot="1">
      <c r="B19" s="503" t="s">
        <v>366</v>
      </c>
      <c r="C19" s="494">
        <v>14504</v>
      </c>
      <c r="D19" s="496">
        <v>19970</v>
      </c>
      <c r="E19" s="496">
        <v>4936</v>
      </c>
      <c r="F19" s="497">
        <f>+C19/D19</f>
        <v>0.72628943415122682</v>
      </c>
      <c r="G19" s="509">
        <v>259</v>
      </c>
      <c r="H19" s="497">
        <f>+G19/E19</f>
        <v>5.2471636952998377E-2</v>
      </c>
      <c r="I19" s="498">
        <v>366.9</v>
      </c>
      <c r="J19" s="499">
        <f>+I19/E19</f>
        <v>7.4331442463533223E-2</v>
      </c>
    </row>
    <row r="20" spans="2:11" customFormat="1" ht="18.75" customHeight="1" thickBot="1">
      <c r="B20" s="504" t="s">
        <v>367</v>
      </c>
      <c r="C20" s="505">
        <f>AVERAGE(C8:C19)</f>
        <v>19404.25</v>
      </c>
      <c r="D20" s="505">
        <f>AVERAGE(D8:D19)</f>
        <v>23247.166666666668</v>
      </c>
      <c r="E20" s="505">
        <f>AVERAGE(E8:E19)</f>
        <v>15025.333333333334</v>
      </c>
      <c r="F20" s="506">
        <f>C20/D20</f>
        <v>0.83469311672390178</v>
      </c>
      <c r="G20" s="505">
        <f>AVERAGE(G8:G19)</f>
        <v>660.08333333333337</v>
      </c>
      <c r="H20" s="507">
        <f>G18/E18</f>
        <v>0.13679873985217497</v>
      </c>
      <c r="I20" s="505">
        <f>AVERAGE(I8:I19)</f>
        <v>244.20916666666668</v>
      </c>
      <c r="J20" s="499">
        <f>I20/E20</f>
        <v>1.6253161327535716E-2</v>
      </c>
    </row>
    <row r="23" spans="2:11">
      <c r="B23" s="224" t="s">
        <v>373</v>
      </c>
    </row>
    <row r="24" spans="2:11">
      <c r="B24" s="224" t="s">
        <v>374</v>
      </c>
    </row>
    <row r="30" spans="2:11" ht="15.75" thickBot="1"/>
    <row r="31" spans="2:11" ht="22.5" customHeight="1">
      <c r="B31" s="510"/>
      <c r="C31" s="136"/>
      <c r="D31" s="485"/>
      <c r="E31" s="873" t="s">
        <v>343</v>
      </c>
      <c r="F31" s="874"/>
      <c r="G31" s="874"/>
      <c r="H31" s="874"/>
      <c r="I31" s="875"/>
      <c r="J31" s="879" t="s">
        <v>344</v>
      </c>
      <c r="K31" s="880"/>
    </row>
    <row r="32" spans="2:11" ht="15.75" thickBot="1">
      <c r="B32" s="249"/>
      <c r="C32" s="111"/>
      <c r="D32" s="486"/>
      <c r="E32" s="876"/>
      <c r="F32" s="877"/>
      <c r="G32" s="877"/>
      <c r="H32" s="877"/>
      <c r="I32" s="878"/>
      <c r="J32" s="881"/>
      <c r="K32" s="882"/>
    </row>
    <row r="59" spans="2:2">
      <c r="B59" s="224" t="s">
        <v>373</v>
      </c>
    </row>
    <row r="60" spans="2:2">
      <c r="B60" s="224" t="s">
        <v>374</v>
      </c>
    </row>
    <row r="65" spans="2:11" ht="15.75" thickBot="1"/>
    <row r="66" spans="2:11" ht="22.5" customHeight="1">
      <c r="B66" s="510"/>
      <c r="C66" s="136"/>
      <c r="D66" s="485"/>
      <c r="E66" s="873" t="s">
        <v>343</v>
      </c>
      <c r="F66" s="874"/>
      <c r="G66" s="874"/>
      <c r="H66" s="874"/>
      <c r="I66" s="875"/>
      <c r="J66" s="879" t="s">
        <v>344</v>
      </c>
      <c r="K66" s="880"/>
    </row>
    <row r="67" spans="2:11" ht="15.75" thickBot="1">
      <c r="B67" s="249"/>
      <c r="C67" s="111"/>
      <c r="D67" s="486"/>
      <c r="E67" s="876"/>
      <c r="F67" s="877"/>
      <c r="G67" s="877"/>
      <c r="H67" s="877"/>
      <c r="I67" s="878"/>
      <c r="J67" s="881"/>
      <c r="K67" s="882"/>
    </row>
    <row r="97" spans="2:11">
      <c r="B97" s="224" t="s">
        <v>373</v>
      </c>
    </row>
    <row r="98" spans="2:11">
      <c r="B98" s="224" t="s">
        <v>374</v>
      </c>
    </row>
    <row r="99" spans="2:11" ht="15.75" thickBot="1"/>
    <row r="100" spans="2:11" ht="22.5" customHeight="1">
      <c r="B100" s="510"/>
      <c r="C100" s="136"/>
      <c r="D100" s="485"/>
      <c r="E100" s="873" t="s">
        <v>343</v>
      </c>
      <c r="F100" s="874"/>
      <c r="G100" s="874"/>
      <c r="H100" s="874"/>
      <c r="I100" s="875"/>
      <c r="J100" s="879" t="s">
        <v>344</v>
      </c>
      <c r="K100" s="880"/>
    </row>
    <row r="101" spans="2:11" ht="15.75" thickBot="1">
      <c r="B101" s="249"/>
      <c r="C101" s="111"/>
      <c r="D101" s="486"/>
      <c r="E101" s="876"/>
      <c r="F101" s="877"/>
      <c r="G101" s="877"/>
      <c r="H101" s="877"/>
      <c r="I101" s="878"/>
      <c r="J101" s="881"/>
      <c r="K101" s="882"/>
    </row>
    <row r="131" spans="2:16384">
      <c r="B131" s="224" t="s">
        <v>373</v>
      </c>
      <c r="D131" s="224"/>
      <c r="E131" s="224"/>
      <c r="F131" s="224"/>
      <c r="J131" s="224"/>
      <c r="M131" s="224" t="s">
        <v>373</v>
      </c>
      <c r="N131" s="224" t="s">
        <v>373</v>
      </c>
      <c r="O131" s="224" t="s">
        <v>373</v>
      </c>
      <c r="P131" s="224" t="s">
        <v>373</v>
      </c>
      <c r="Q131" s="224" t="s">
        <v>373</v>
      </c>
      <c r="R131" s="224" t="s">
        <v>373</v>
      </c>
      <c r="S131" s="224" t="s">
        <v>373</v>
      </c>
      <c r="T131" s="224" t="s">
        <v>373</v>
      </c>
      <c r="U131" s="224" t="s">
        <v>373</v>
      </c>
      <c r="V131" s="224" t="s">
        <v>373</v>
      </c>
      <c r="W131" s="224" t="s">
        <v>373</v>
      </c>
      <c r="X131" s="224" t="s">
        <v>373</v>
      </c>
      <c r="Y131" s="224" t="s">
        <v>373</v>
      </c>
      <c r="Z131" s="224" t="s">
        <v>373</v>
      </c>
      <c r="AA131" s="224" t="s">
        <v>373</v>
      </c>
      <c r="AB131" s="224" t="s">
        <v>373</v>
      </c>
      <c r="AC131" s="224" t="s">
        <v>373</v>
      </c>
      <c r="AD131" s="224" t="s">
        <v>373</v>
      </c>
      <c r="AE131" s="224" t="s">
        <v>373</v>
      </c>
      <c r="AF131" s="224" t="s">
        <v>373</v>
      </c>
      <c r="AG131" s="224" t="s">
        <v>373</v>
      </c>
      <c r="AH131" s="224" t="s">
        <v>373</v>
      </c>
      <c r="AI131" s="224" t="s">
        <v>373</v>
      </c>
      <c r="AJ131" s="224" t="s">
        <v>373</v>
      </c>
      <c r="AK131" s="224" t="s">
        <v>373</v>
      </c>
      <c r="AL131" s="224" t="s">
        <v>373</v>
      </c>
      <c r="AM131" s="224" t="s">
        <v>373</v>
      </c>
      <c r="AN131" s="224" t="s">
        <v>373</v>
      </c>
      <c r="AO131" s="224" t="s">
        <v>373</v>
      </c>
      <c r="AP131" s="224" t="s">
        <v>373</v>
      </c>
      <c r="AQ131" s="224" t="s">
        <v>373</v>
      </c>
      <c r="AR131" s="224" t="s">
        <v>373</v>
      </c>
      <c r="AS131" s="224" t="s">
        <v>373</v>
      </c>
      <c r="AT131" s="224" t="s">
        <v>373</v>
      </c>
      <c r="AU131" s="224" t="s">
        <v>373</v>
      </c>
      <c r="AV131" s="224" t="s">
        <v>373</v>
      </c>
      <c r="AW131" s="224" t="s">
        <v>373</v>
      </c>
      <c r="AX131" s="224" t="s">
        <v>373</v>
      </c>
      <c r="AY131" s="224" t="s">
        <v>373</v>
      </c>
      <c r="AZ131" s="224" t="s">
        <v>373</v>
      </c>
      <c r="BA131" s="224" t="s">
        <v>373</v>
      </c>
      <c r="BB131" s="224" t="s">
        <v>373</v>
      </c>
      <c r="BC131" s="224" t="s">
        <v>373</v>
      </c>
      <c r="BD131" s="224" t="s">
        <v>373</v>
      </c>
      <c r="BE131" s="224" t="s">
        <v>373</v>
      </c>
      <c r="BF131" s="224" t="s">
        <v>373</v>
      </c>
      <c r="BG131" s="224" t="s">
        <v>373</v>
      </c>
      <c r="BH131" s="224" t="s">
        <v>373</v>
      </c>
      <c r="BI131" s="224" t="s">
        <v>373</v>
      </c>
      <c r="BJ131" s="224" t="s">
        <v>373</v>
      </c>
      <c r="BK131" s="224" t="s">
        <v>373</v>
      </c>
      <c r="BL131" s="224" t="s">
        <v>373</v>
      </c>
      <c r="BM131" s="224" t="s">
        <v>373</v>
      </c>
      <c r="BN131" s="224" t="s">
        <v>373</v>
      </c>
      <c r="BO131" s="224" t="s">
        <v>373</v>
      </c>
      <c r="BP131" s="224" t="s">
        <v>373</v>
      </c>
      <c r="BQ131" s="224" t="s">
        <v>373</v>
      </c>
      <c r="BR131" s="224" t="s">
        <v>373</v>
      </c>
      <c r="BS131" s="224" t="s">
        <v>373</v>
      </c>
      <c r="BT131" s="224" t="s">
        <v>373</v>
      </c>
      <c r="BU131" s="224" t="s">
        <v>373</v>
      </c>
      <c r="BV131" s="224" t="s">
        <v>373</v>
      </c>
      <c r="BW131" s="224" t="s">
        <v>373</v>
      </c>
      <c r="BX131" s="224" t="s">
        <v>373</v>
      </c>
      <c r="BY131" s="224" t="s">
        <v>373</v>
      </c>
      <c r="BZ131" s="224" t="s">
        <v>373</v>
      </c>
      <c r="CA131" s="224" t="s">
        <v>373</v>
      </c>
      <c r="CB131" s="224" t="s">
        <v>373</v>
      </c>
      <c r="CC131" s="224" t="s">
        <v>373</v>
      </c>
      <c r="CD131" s="224" t="s">
        <v>373</v>
      </c>
      <c r="CE131" s="224" t="s">
        <v>373</v>
      </c>
      <c r="CF131" s="224" t="s">
        <v>373</v>
      </c>
      <c r="CG131" s="224" t="s">
        <v>373</v>
      </c>
      <c r="CH131" s="224" t="s">
        <v>373</v>
      </c>
      <c r="CI131" s="224" t="s">
        <v>373</v>
      </c>
      <c r="CJ131" s="224" t="s">
        <v>373</v>
      </c>
      <c r="CK131" s="224" t="s">
        <v>373</v>
      </c>
      <c r="CL131" s="224" t="s">
        <v>373</v>
      </c>
      <c r="CM131" s="224" t="s">
        <v>373</v>
      </c>
      <c r="CN131" s="224" t="s">
        <v>373</v>
      </c>
      <c r="CO131" s="224" t="s">
        <v>373</v>
      </c>
      <c r="CP131" s="224" t="s">
        <v>373</v>
      </c>
      <c r="CQ131" s="224" t="s">
        <v>373</v>
      </c>
      <c r="CR131" s="224" t="s">
        <v>373</v>
      </c>
      <c r="CS131" s="224" t="s">
        <v>373</v>
      </c>
      <c r="CT131" s="224" t="s">
        <v>373</v>
      </c>
      <c r="CU131" s="224" t="s">
        <v>373</v>
      </c>
      <c r="CV131" s="224" t="s">
        <v>373</v>
      </c>
      <c r="CW131" s="224" t="s">
        <v>373</v>
      </c>
      <c r="CX131" s="224" t="s">
        <v>373</v>
      </c>
      <c r="CY131" s="224" t="s">
        <v>373</v>
      </c>
      <c r="CZ131" s="224" t="s">
        <v>373</v>
      </c>
      <c r="DA131" s="224" t="s">
        <v>373</v>
      </c>
      <c r="DB131" s="224" t="s">
        <v>373</v>
      </c>
      <c r="DC131" s="224" t="s">
        <v>373</v>
      </c>
      <c r="DD131" s="224" t="s">
        <v>373</v>
      </c>
      <c r="DE131" s="224" t="s">
        <v>373</v>
      </c>
      <c r="DF131" s="224" t="s">
        <v>373</v>
      </c>
      <c r="DG131" s="224" t="s">
        <v>373</v>
      </c>
      <c r="DH131" s="224" t="s">
        <v>373</v>
      </c>
      <c r="DI131" s="224" t="s">
        <v>373</v>
      </c>
      <c r="DJ131" s="224" t="s">
        <v>373</v>
      </c>
      <c r="DK131" s="224" t="s">
        <v>373</v>
      </c>
      <c r="DL131" s="224" t="s">
        <v>373</v>
      </c>
      <c r="DM131" s="224" t="s">
        <v>373</v>
      </c>
      <c r="DN131" s="224" t="s">
        <v>373</v>
      </c>
      <c r="DO131" s="224" t="s">
        <v>373</v>
      </c>
      <c r="DP131" s="224" t="s">
        <v>373</v>
      </c>
      <c r="DQ131" s="224" t="s">
        <v>373</v>
      </c>
      <c r="DR131" s="224" t="s">
        <v>373</v>
      </c>
      <c r="DS131" s="224" t="s">
        <v>373</v>
      </c>
      <c r="DT131" s="224" t="s">
        <v>373</v>
      </c>
      <c r="DU131" s="224" t="s">
        <v>373</v>
      </c>
      <c r="DV131" s="224" t="s">
        <v>373</v>
      </c>
      <c r="DW131" s="224" t="s">
        <v>373</v>
      </c>
      <c r="DX131" s="224" t="s">
        <v>373</v>
      </c>
      <c r="DY131" s="224" t="s">
        <v>373</v>
      </c>
      <c r="DZ131" s="224" t="s">
        <v>373</v>
      </c>
      <c r="EA131" s="224" t="s">
        <v>373</v>
      </c>
      <c r="EB131" s="224" t="s">
        <v>373</v>
      </c>
      <c r="EC131" s="224" t="s">
        <v>373</v>
      </c>
      <c r="ED131" s="224" t="s">
        <v>373</v>
      </c>
      <c r="EE131" s="224" t="s">
        <v>373</v>
      </c>
      <c r="EF131" s="224" t="s">
        <v>373</v>
      </c>
      <c r="EG131" s="224" t="s">
        <v>373</v>
      </c>
      <c r="EH131" s="224" t="s">
        <v>373</v>
      </c>
      <c r="EI131" s="224" t="s">
        <v>373</v>
      </c>
      <c r="EJ131" s="224" t="s">
        <v>373</v>
      </c>
      <c r="EK131" s="224" t="s">
        <v>373</v>
      </c>
      <c r="EL131" s="224" t="s">
        <v>373</v>
      </c>
      <c r="EM131" s="224" t="s">
        <v>373</v>
      </c>
      <c r="EN131" s="224" t="s">
        <v>373</v>
      </c>
      <c r="EO131" s="224" t="s">
        <v>373</v>
      </c>
      <c r="EP131" s="224" t="s">
        <v>373</v>
      </c>
      <c r="EQ131" s="224" t="s">
        <v>373</v>
      </c>
      <c r="ER131" s="224" t="s">
        <v>373</v>
      </c>
      <c r="ES131" s="224" t="s">
        <v>373</v>
      </c>
      <c r="ET131" s="224" t="s">
        <v>373</v>
      </c>
      <c r="EU131" s="224" t="s">
        <v>373</v>
      </c>
      <c r="EV131" s="224" t="s">
        <v>373</v>
      </c>
      <c r="EW131" s="224" t="s">
        <v>373</v>
      </c>
      <c r="EX131" s="224" t="s">
        <v>373</v>
      </c>
      <c r="EY131" s="224" t="s">
        <v>373</v>
      </c>
      <c r="EZ131" s="224" t="s">
        <v>373</v>
      </c>
      <c r="FA131" s="224" t="s">
        <v>373</v>
      </c>
      <c r="FB131" s="224" t="s">
        <v>373</v>
      </c>
      <c r="FC131" s="224" t="s">
        <v>373</v>
      </c>
      <c r="FD131" s="224" t="s">
        <v>373</v>
      </c>
      <c r="FE131" s="224" t="s">
        <v>373</v>
      </c>
      <c r="FF131" s="224" t="s">
        <v>373</v>
      </c>
      <c r="FG131" s="224" t="s">
        <v>373</v>
      </c>
      <c r="FH131" s="224" t="s">
        <v>373</v>
      </c>
      <c r="FI131" s="224" t="s">
        <v>373</v>
      </c>
      <c r="FJ131" s="224" t="s">
        <v>373</v>
      </c>
      <c r="FK131" s="224" t="s">
        <v>373</v>
      </c>
      <c r="FL131" s="224" t="s">
        <v>373</v>
      </c>
      <c r="FM131" s="224" t="s">
        <v>373</v>
      </c>
      <c r="FN131" s="224" t="s">
        <v>373</v>
      </c>
      <c r="FO131" s="224" t="s">
        <v>373</v>
      </c>
      <c r="FP131" s="224" t="s">
        <v>373</v>
      </c>
      <c r="FQ131" s="224" t="s">
        <v>373</v>
      </c>
      <c r="FR131" s="224" t="s">
        <v>373</v>
      </c>
      <c r="FS131" s="224" t="s">
        <v>373</v>
      </c>
      <c r="FT131" s="224" t="s">
        <v>373</v>
      </c>
      <c r="FU131" s="224" t="s">
        <v>373</v>
      </c>
      <c r="FV131" s="224" t="s">
        <v>373</v>
      </c>
      <c r="FW131" s="224" t="s">
        <v>373</v>
      </c>
      <c r="FX131" s="224" t="s">
        <v>373</v>
      </c>
      <c r="FY131" s="224" t="s">
        <v>373</v>
      </c>
      <c r="FZ131" s="224" t="s">
        <v>373</v>
      </c>
      <c r="GA131" s="224" t="s">
        <v>373</v>
      </c>
      <c r="GB131" s="224" t="s">
        <v>373</v>
      </c>
      <c r="GC131" s="224" t="s">
        <v>373</v>
      </c>
      <c r="GD131" s="224" t="s">
        <v>373</v>
      </c>
      <c r="GE131" s="224" t="s">
        <v>373</v>
      </c>
      <c r="GF131" s="224" t="s">
        <v>373</v>
      </c>
      <c r="GG131" s="224" t="s">
        <v>373</v>
      </c>
      <c r="GH131" s="224" t="s">
        <v>373</v>
      </c>
      <c r="GI131" s="224" t="s">
        <v>373</v>
      </c>
      <c r="GJ131" s="224" t="s">
        <v>373</v>
      </c>
      <c r="GK131" s="224" t="s">
        <v>373</v>
      </c>
      <c r="GL131" s="224" t="s">
        <v>373</v>
      </c>
      <c r="GM131" s="224" t="s">
        <v>373</v>
      </c>
      <c r="GN131" s="224" t="s">
        <v>373</v>
      </c>
      <c r="GO131" s="224" t="s">
        <v>373</v>
      </c>
      <c r="GP131" s="224" t="s">
        <v>373</v>
      </c>
      <c r="GQ131" s="224" t="s">
        <v>373</v>
      </c>
      <c r="GR131" s="224" t="s">
        <v>373</v>
      </c>
      <c r="GS131" s="224" t="s">
        <v>373</v>
      </c>
      <c r="GT131" s="224" t="s">
        <v>373</v>
      </c>
      <c r="GU131" s="224" t="s">
        <v>373</v>
      </c>
      <c r="GV131" s="224" t="s">
        <v>373</v>
      </c>
      <c r="GW131" s="224" t="s">
        <v>373</v>
      </c>
      <c r="GX131" s="224" t="s">
        <v>373</v>
      </c>
      <c r="GY131" s="224" t="s">
        <v>373</v>
      </c>
      <c r="GZ131" s="224" t="s">
        <v>373</v>
      </c>
      <c r="HA131" s="224" t="s">
        <v>373</v>
      </c>
      <c r="HB131" s="224" t="s">
        <v>373</v>
      </c>
      <c r="HC131" s="224" t="s">
        <v>373</v>
      </c>
      <c r="HD131" s="224" t="s">
        <v>373</v>
      </c>
      <c r="HE131" s="224" t="s">
        <v>373</v>
      </c>
      <c r="HF131" s="224" t="s">
        <v>373</v>
      </c>
      <c r="HG131" s="224" t="s">
        <v>373</v>
      </c>
      <c r="HH131" s="224" t="s">
        <v>373</v>
      </c>
      <c r="HI131" s="224" t="s">
        <v>373</v>
      </c>
      <c r="HJ131" s="224" t="s">
        <v>373</v>
      </c>
      <c r="HK131" s="224" t="s">
        <v>373</v>
      </c>
      <c r="HL131" s="224" t="s">
        <v>373</v>
      </c>
      <c r="HM131" s="224" t="s">
        <v>373</v>
      </c>
      <c r="HN131" s="224" t="s">
        <v>373</v>
      </c>
      <c r="HO131" s="224" t="s">
        <v>373</v>
      </c>
      <c r="HP131" s="224" t="s">
        <v>373</v>
      </c>
      <c r="HQ131" s="224" t="s">
        <v>373</v>
      </c>
      <c r="HR131" s="224" t="s">
        <v>373</v>
      </c>
      <c r="HS131" s="224" t="s">
        <v>373</v>
      </c>
      <c r="HT131" s="224" t="s">
        <v>373</v>
      </c>
      <c r="HU131" s="224" t="s">
        <v>373</v>
      </c>
      <c r="HV131" s="224" t="s">
        <v>373</v>
      </c>
      <c r="HW131" s="224" t="s">
        <v>373</v>
      </c>
      <c r="HX131" s="224" t="s">
        <v>373</v>
      </c>
      <c r="HY131" s="224" t="s">
        <v>373</v>
      </c>
      <c r="HZ131" s="224" t="s">
        <v>373</v>
      </c>
      <c r="IA131" s="224" t="s">
        <v>373</v>
      </c>
      <c r="IB131" s="224" t="s">
        <v>373</v>
      </c>
      <c r="IC131" s="224" t="s">
        <v>373</v>
      </c>
      <c r="ID131" s="224" t="s">
        <v>373</v>
      </c>
      <c r="IE131" s="224" t="s">
        <v>373</v>
      </c>
      <c r="IF131" s="224" t="s">
        <v>373</v>
      </c>
      <c r="IG131" s="224" t="s">
        <v>373</v>
      </c>
      <c r="IH131" s="224" t="s">
        <v>373</v>
      </c>
      <c r="II131" s="224" t="s">
        <v>373</v>
      </c>
      <c r="IJ131" s="224" t="s">
        <v>373</v>
      </c>
      <c r="IK131" s="224" t="s">
        <v>373</v>
      </c>
      <c r="IL131" s="224" t="s">
        <v>373</v>
      </c>
      <c r="IM131" s="224" t="s">
        <v>373</v>
      </c>
      <c r="IN131" s="224" t="s">
        <v>373</v>
      </c>
      <c r="IO131" s="224" t="s">
        <v>373</v>
      </c>
      <c r="IP131" s="224" t="s">
        <v>373</v>
      </c>
      <c r="IQ131" s="224" t="s">
        <v>373</v>
      </c>
      <c r="IR131" s="224" t="s">
        <v>373</v>
      </c>
      <c r="IS131" s="224" t="s">
        <v>373</v>
      </c>
      <c r="IT131" s="224" t="s">
        <v>373</v>
      </c>
      <c r="IU131" s="224" t="s">
        <v>373</v>
      </c>
      <c r="IV131" s="224" t="s">
        <v>373</v>
      </c>
      <c r="IW131" s="224" t="s">
        <v>373</v>
      </c>
      <c r="IX131" s="224" t="s">
        <v>373</v>
      </c>
      <c r="IY131" s="224" t="s">
        <v>373</v>
      </c>
      <c r="IZ131" s="224" t="s">
        <v>373</v>
      </c>
      <c r="JA131" s="224" t="s">
        <v>373</v>
      </c>
      <c r="JB131" s="224" t="s">
        <v>373</v>
      </c>
      <c r="JC131" s="224" t="s">
        <v>373</v>
      </c>
      <c r="JD131" s="224" t="s">
        <v>373</v>
      </c>
      <c r="JE131" s="224" t="s">
        <v>373</v>
      </c>
      <c r="JF131" s="224" t="s">
        <v>373</v>
      </c>
      <c r="JG131" s="224" t="s">
        <v>373</v>
      </c>
      <c r="JH131" s="224" t="s">
        <v>373</v>
      </c>
      <c r="JI131" s="224" t="s">
        <v>373</v>
      </c>
      <c r="JJ131" s="224" t="s">
        <v>373</v>
      </c>
      <c r="JK131" s="224" t="s">
        <v>373</v>
      </c>
      <c r="JL131" s="224" t="s">
        <v>373</v>
      </c>
      <c r="JM131" s="224" t="s">
        <v>373</v>
      </c>
      <c r="JN131" s="224" t="s">
        <v>373</v>
      </c>
      <c r="JO131" s="224" t="s">
        <v>373</v>
      </c>
      <c r="JP131" s="224" t="s">
        <v>373</v>
      </c>
      <c r="JQ131" s="224" t="s">
        <v>373</v>
      </c>
      <c r="JR131" s="224" t="s">
        <v>373</v>
      </c>
      <c r="JS131" s="224" t="s">
        <v>373</v>
      </c>
      <c r="JT131" s="224" t="s">
        <v>373</v>
      </c>
      <c r="JU131" s="224" t="s">
        <v>373</v>
      </c>
      <c r="JV131" s="224" t="s">
        <v>373</v>
      </c>
      <c r="JW131" s="224" t="s">
        <v>373</v>
      </c>
      <c r="JX131" s="224" t="s">
        <v>373</v>
      </c>
      <c r="JY131" s="224" t="s">
        <v>373</v>
      </c>
      <c r="JZ131" s="224" t="s">
        <v>373</v>
      </c>
      <c r="KA131" s="224" t="s">
        <v>373</v>
      </c>
      <c r="KB131" s="224" t="s">
        <v>373</v>
      </c>
      <c r="KC131" s="224" t="s">
        <v>373</v>
      </c>
      <c r="KD131" s="224" t="s">
        <v>373</v>
      </c>
      <c r="KE131" s="224" t="s">
        <v>373</v>
      </c>
      <c r="KF131" s="224" t="s">
        <v>373</v>
      </c>
      <c r="KG131" s="224" t="s">
        <v>373</v>
      </c>
      <c r="KH131" s="224" t="s">
        <v>373</v>
      </c>
      <c r="KI131" s="224" t="s">
        <v>373</v>
      </c>
      <c r="KJ131" s="224" t="s">
        <v>373</v>
      </c>
      <c r="KK131" s="224" t="s">
        <v>373</v>
      </c>
      <c r="KL131" s="224" t="s">
        <v>373</v>
      </c>
      <c r="KM131" s="224" t="s">
        <v>373</v>
      </c>
      <c r="KN131" s="224" t="s">
        <v>373</v>
      </c>
      <c r="KO131" s="224" t="s">
        <v>373</v>
      </c>
      <c r="KP131" s="224" t="s">
        <v>373</v>
      </c>
      <c r="KQ131" s="224" t="s">
        <v>373</v>
      </c>
      <c r="KR131" s="224" t="s">
        <v>373</v>
      </c>
      <c r="KS131" s="224" t="s">
        <v>373</v>
      </c>
      <c r="KT131" s="224" t="s">
        <v>373</v>
      </c>
      <c r="KU131" s="224" t="s">
        <v>373</v>
      </c>
      <c r="KV131" s="224" t="s">
        <v>373</v>
      </c>
      <c r="KW131" s="224" t="s">
        <v>373</v>
      </c>
      <c r="KX131" s="224" t="s">
        <v>373</v>
      </c>
      <c r="KY131" s="224" t="s">
        <v>373</v>
      </c>
      <c r="KZ131" s="224" t="s">
        <v>373</v>
      </c>
      <c r="LA131" s="224" t="s">
        <v>373</v>
      </c>
      <c r="LB131" s="224" t="s">
        <v>373</v>
      </c>
      <c r="LC131" s="224" t="s">
        <v>373</v>
      </c>
      <c r="LD131" s="224" t="s">
        <v>373</v>
      </c>
      <c r="LE131" s="224" t="s">
        <v>373</v>
      </c>
      <c r="LF131" s="224" t="s">
        <v>373</v>
      </c>
      <c r="LG131" s="224" t="s">
        <v>373</v>
      </c>
      <c r="LH131" s="224" t="s">
        <v>373</v>
      </c>
      <c r="LI131" s="224" t="s">
        <v>373</v>
      </c>
      <c r="LJ131" s="224" t="s">
        <v>373</v>
      </c>
      <c r="LK131" s="224" t="s">
        <v>373</v>
      </c>
      <c r="LL131" s="224" t="s">
        <v>373</v>
      </c>
      <c r="LM131" s="224" t="s">
        <v>373</v>
      </c>
      <c r="LN131" s="224" t="s">
        <v>373</v>
      </c>
      <c r="LO131" s="224" t="s">
        <v>373</v>
      </c>
      <c r="LP131" s="224" t="s">
        <v>373</v>
      </c>
      <c r="LQ131" s="224" t="s">
        <v>373</v>
      </c>
      <c r="LR131" s="224" t="s">
        <v>373</v>
      </c>
      <c r="LS131" s="224" t="s">
        <v>373</v>
      </c>
      <c r="LT131" s="224" t="s">
        <v>373</v>
      </c>
      <c r="LU131" s="224" t="s">
        <v>373</v>
      </c>
      <c r="LV131" s="224" t="s">
        <v>373</v>
      </c>
      <c r="LW131" s="224" t="s">
        <v>373</v>
      </c>
      <c r="LX131" s="224" t="s">
        <v>373</v>
      </c>
      <c r="LY131" s="224" t="s">
        <v>373</v>
      </c>
      <c r="LZ131" s="224" t="s">
        <v>373</v>
      </c>
      <c r="MA131" s="224" t="s">
        <v>373</v>
      </c>
      <c r="MB131" s="224" t="s">
        <v>373</v>
      </c>
      <c r="MC131" s="224" t="s">
        <v>373</v>
      </c>
      <c r="MD131" s="224" t="s">
        <v>373</v>
      </c>
      <c r="ME131" s="224" t="s">
        <v>373</v>
      </c>
      <c r="MF131" s="224" t="s">
        <v>373</v>
      </c>
      <c r="MG131" s="224" t="s">
        <v>373</v>
      </c>
      <c r="MH131" s="224" t="s">
        <v>373</v>
      </c>
      <c r="MI131" s="224" t="s">
        <v>373</v>
      </c>
      <c r="MJ131" s="224" t="s">
        <v>373</v>
      </c>
      <c r="MK131" s="224" t="s">
        <v>373</v>
      </c>
      <c r="ML131" s="224" t="s">
        <v>373</v>
      </c>
      <c r="MM131" s="224" t="s">
        <v>373</v>
      </c>
      <c r="MN131" s="224" t="s">
        <v>373</v>
      </c>
      <c r="MO131" s="224" t="s">
        <v>373</v>
      </c>
      <c r="MP131" s="224" t="s">
        <v>373</v>
      </c>
      <c r="MQ131" s="224" t="s">
        <v>373</v>
      </c>
      <c r="MR131" s="224" t="s">
        <v>373</v>
      </c>
      <c r="MS131" s="224" t="s">
        <v>373</v>
      </c>
      <c r="MT131" s="224" t="s">
        <v>373</v>
      </c>
      <c r="MU131" s="224" t="s">
        <v>373</v>
      </c>
      <c r="MV131" s="224" t="s">
        <v>373</v>
      </c>
      <c r="MW131" s="224" t="s">
        <v>373</v>
      </c>
      <c r="MX131" s="224" t="s">
        <v>373</v>
      </c>
      <c r="MY131" s="224" t="s">
        <v>373</v>
      </c>
      <c r="MZ131" s="224" t="s">
        <v>373</v>
      </c>
      <c r="NA131" s="224" t="s">
        <v>373</v>
      </c>
      <c r="NB131" s="224" t="s">
        <v>373</v>
      </c>
      <c r="NC131" s="224" t="s">
        <v>373</v>
      </c>
      <c r="ND131" s="224" t="s">
        <v>373</v>
      </c>
      <c r="NE131" s="224" t="s">
        <v>373</v>
      </c>
      <c r="NF131" s="224" t="s">
        <v>373</v>
      </c>
      <c r="NG131" s="224" t="s">
        <v>373</v>
      </c>
      <c r="NH131" s="224" t="s">
        <v>373</v>
      </c>
      <c r="NI131" s="224" t="s">
        <v>373</v>
      </c>
      <c r="NJ131" s="224" t="s">
        <v>373</v>
      </c>
      <c r="NK131" s="224" t="s">
        <v>373</v>
      </c>
      <c r="NL131" s="224" t="s">
        <v>373</v>
      </c>
      <c r="NM131" s="224" t="s">
        <v>373</v>
      </c>
      <c r="NN131" s="224" t="s">
        <v>373</v>
      </c>
      <c r="NO131" s="224" t="s">
        <v>373</v>
      </c>
      <c r="NP131" s="224" t="s">
        <v>373</v>
      </c>
      <c r="NQ131" s="224" t="s">
        <v>373</v>
      </c>
      <c r="NR131" s="224" t="s">
        <v>373</v>
      </c>
      <c r="NS131" s="224" t="s">
        <v>373</v>
      </c>
      <c r="NT131" s="224" t="s">
        <v>373</v>
      </c>
      <c r="NU131" s="224" t="s">
        <v>373</v>
      </c>
      <c r="NV131" s="224" t="s">
        <v>373</v>
      </c>
      <c r="NW131" s="224" t="s">
        <v>373</v>
      </c>
      <c r="NX131" s="224" t="s">
        <v>373</v>
      </c>
      <c r="NY131" s="224" t="s">
        <v>373</v>
      </c>
      <c r="NZ131" s="224" t="s">
        <v>373</v>
      </c>
      <c r="OA131" s="224" t="s">
        <v>373</v>
      </c>
      <c r="OB131" s="224" t="s">
        <v>373</v>
      </c>
      <c r="OC131" s="224" t="s">
        <v>373</v>
      </c>
      <c r="OD131" s="224" t="s">
        <v>373</v>
      </c>
      <c r="OE131" s="224" t="s">
        <v>373</v>
      </c>
      <c r="OF131" s="224" t="s">
        <v>373</v>
      </c>
      <c r="OG131" s="224" t="s">
        <v>373</v>
      </c>
      <c r="OH131" s="224" t="s">
        <v>373</v>
      </c>
      <c r="OI131" s="224" t="s">
        <v>373</v>
      </c>
      <c r="OJ131" s="224" t="s">
        <v>373</v>
      </c>
      <c r="OK131" s="224" t="s">
        <v>373</v>
      </c>
      <c r="OL131" s="224" t="s">
        <v>373</v>
      </c>
      <c r="OM131" s="224" t="s">
        <v>373</v>
      </c>
      <c r="ON131" s="224" t="s">
        <v>373</v>
      </c>
      <c r="OO131" s="224" t="s">
        <v>373</v>
      </c>
      <c r="OP131" s="224" t="s">
        <v>373</v>
      </c>
      <c r="OQ131" s="224" t="s">
        <v>373</v>
      </c>
      <c r="OR131" s="224" t="s">
        <v>373</v>
      </c>
      <c r="OS131" s="224" t="s">
        <v>373</v>
      </c>
      <c r="OT131" s="224" t="s">
        <v>373</v>
      </c>
      <c r="OU131" s="224" t="s">
        <v>373</v>
      </c>
      <c r="OV131" s="224" t="s">
        <v>373</v>
      </c>
      <c r="OW131" s="224" t="s">
        <v>373</v>
      </c>
      <c r="OX131" s="224" t="s">
        <v>373</v>
      </c>
      <c r="OY131" s="224" t="s">
        <v>373</v>
      </c>
      <c r="OZ131" s="224" t="s">
        <v>373</v>
      </c>
      <c r="PA131" s="224" t="s">
        <v>373</v>
      </c>
      <c r="PB131" s="224" t="s">
        <v>373</v>
      </c>
      <c r="PC131" s="224" t="s">
        <v>373</v>
      </c>
      <c r="PD131" s="224" t="s">
        <v>373</v>
      </c>
      <c r="PE131" s="224" t="s">
        <v>373</v>
      </c>
      <c r="PF131" s="224" t="s">
        <v>373</v>
      </c>
      <c r="PG131" s="224" t="s">
        <v>373</v>
      </c>
      <c r="PH131" s="224" t="s">
        <v>373</v>
      </c>
      <c r="PI131" s="224" t="s">
        <v>373</v>
      </c>
      <c r="PJ131" s="224" t="s">
        <v>373</v>
      </c>
      <c r="PK131" s="224" t="s">
        <v>373</v>
      </c>
      <c r="PL131" s="224" t="s">
        <v>373</v>
      </c>
      <c r="PM131" s="224" t="s">
        <v>373</v>
      </c>
      <c r="PN131" s="224" t="s">
        <v>373</v>
      </c>
      <c r="PO131" s="224" t="s">
        <v>373</v>
      </c>
      <c r="PP131" s="224" t="s">
        <v>373</v>
      </c>
      <c r="PQ131" s="224" t="s">
        <v>373</v>
      </c>
      <c r="PR131" s="224" t="s">
        <v>373</v>
      </c>
      <c r="PS131" s="224" t="s">
        <v>373</v>
      </c>
      <c r="PT131" s="224" t="s">
        <v>373</v>
      </c>
      <c r="PU131" s="224" t="s">
        <v>373</v>
      </c>
      <c r="PV131" s="224" t="s">
        <v>373</v>
      </c>
      <c r="PW131" s="224" t="s">
        <v>373</v>
      </c>
      <c r="PX131" s="224" t="s">
        <v>373</v>
      </c>
      <c r="PY131" s="224" t="s">
        <v>373</v>
      </c>
      <c r="PZ131" s="224" t="s">
        <v>373</v>
      </c>
      <c r="QA131" s="224" t="s">
        <v>373</v>
      </c>
      <c r="QB131" s="224" t="s">
        <v>373</v>
      </c>
      <c r="QC131" s="224" t="s">
        <v>373</v>
      </c>
      <c r="QD131" s="224" t="s">
        <v>373</v>
      </c>
      <c r="QE131" s="224" t="s">
        <v>373</v>
      </c>
      <c r="QF131" s="224" t="s">
        <v>373</v>
      </c>
      <c r="QG131" s="224" t="s">
        <v>373</v>
      </c>
      <c r="QH131" s="224" t="s">
        <v>373</v>
      </c>
      <c r="QI131" s="224" t="s">
        <v>373</v>
      </c>
      <c r="QJ131" s="224" t="s">
        <v>373</v>
      </c>
      <c r="QK131" s="224" t="s">
        <v>373</v>
      </c>
      <c r="QL131" s="224" t="s">
        <v>373</v>
      </c>
      <c r="QM131" s="224" t="s">
        <v>373</v>
      </c>
      <c r="QN131" s="224" t="s">
        <v>373</v>
      </c>
      <c r="QO131" s="224" t="s">
        <v>373</v>
      </c>
      <c r="QP131" s="224" t="s">
        <v>373</v>
      </c>
      <c r="QQ131" s="224" t="s">
        <v>373</v>
      </c>
      <c r="QR131" s="224" t="s">
        <v>373</v>
      </c>
      <c r="QS131" s="224" t="s">
        <v>373</v>
      </c>
      <c r="QT131" s="224" t="s">
        <v>373</v>
      </c>
      <c r="QU131" s="224" t="s">
        <v>373</v>
      </c>
      <c r="QV131" s="224" t="s">
        <v>373</v>
      </c>
      <c r="QW131" s="224" t="s">
        <v>373</v>
      </c>
      <c r="QX131" s="224" t="s">
        <v>373</v>
      </c>
      <c r="QY131" s="224" t="s">
        <v>373</v>
      </c>
      <c r="QZ131" s="224" t="s">
        <v>373</v>
      </c>
      <c r="RA131" s="224" t="s">
        <v>373</v>
      </c>
      <c r="RB131" s="224" t="s">
        <v>373</v>
      </c>
      <c r="RC131" s="224" t="s">
        <v>373</v>
      </c>
      <c r="RD131" s="224" t="s">
        <v>373</v>
      </c>
      <c r="RE131" s="224" t="s">
        <v>373</v>
      </c>
      <c r="RF131" s="224" t="s">
        <v>373</v>
      </c>
      <c r="RG131" s="224" t="s">
        <v>373</v>
      </c>
      <c r="RH131" s="224" t="s">
        <v>373</v>
      </c>
      <c r="RI131" s="224" t="s">
        <v>373</v>
      </c>
      <c r="RJ131" s="224" t="s">
        <v>373</v>
      </c>
      <c r="RK131" s="224" t="s">
        <v>373</v>
      </c>
      <c r="RL131" s="224" t="s">
        <v>373</v>
      </c>
      <c r="RM131" s="224" t="s">
        <v>373</v>
      </c>
      <c r="RN131" s="224" t="s">
        <v>373</v>
      </c>
      <c r="RO131" s="224" t="s">
        <v>373</v>
      </c>
      <c r="RP131" s="224" t="s">
        <v>373</v>
      </c>
      <c r="RQ131" s="224" t="s">
        <v>373</v>
      </c>
      <c r="RR131" s="224" t="s">
        <v>373</v>
      </c>
      <c r="RS131" s="224" t="s">
        <v>373</v>
      </c>
      <c r="RT131" s="224" t="s">
        <v>373</v>
      </c>
      <c r="RU131" s="224" t="s">
        <v>373</v>
      </c>
      <c r="RV131" s="224" t="s">
        <v>373</v>
      </c>
      <c r="RW131" s="224" t="s">
        <v>373</v>
      </c>
      <c r="RX131" s="224" t="s">
        <v>373</v>
      </c>
      <c r="RY131" s="224" t="s">
        <v>373</v>
      </c>
      <c r="RZ131" s="224" t="s">
        <v>373</v>
      </c>
      <c r="SA131" s="224" t="s">
        <v>373</v>
      </c>
      <c r="SB131" s="224" t="s">
        <v>373</v>
      </c>
      <c r="SC131" s="224" t="s">
        <v>373</v>
      </c>
      <c r="SD131" s="224" t="s">
        <v>373</v>
      </c>
      <c r="SE131" s="224" t="s">
        <v>373</v>
      </c>
      <c r="SF131" s="224" t="s">
        <v>373</v>
      </c>
      <c r="SG131" s="224" t="s">
        <v>373</v>
      </c>
      <c r="SH131" s="224" t="s">
        <v>373</v>
      </c>
      <c r="SI131" s="224" t="s">
        <v>373</v>
      </c>
      <c r="SJ131" s="224" t="s">
        <v>373</v>
      </c>
      <c r="SK131" s="224" t="s">
        <v>373</v>
      </c>
      <c r="SL131" s="224" t="s">
        <v>373</v>
      </c>
      <c r="SM131" s="224" t="s">
        <v>373</v>
      </c>
      <c r="SN131" s="224" t="s">
        <v>373</v>
      </c>
      <c r="SO131" s="224" t="s">
        <v>373</v>
      </c>
      <c r="SP131" s="224" t="s">
        <v>373</v>
      </c>
      <c r="SQ131" s="224" t="s">
        <v>373</v>
      </c>
      <c r="SR131" s="224" t="s">
        <v>373</v>
      </c>
      <c r="SS131" s="224" t="s">
        <v>373</v>
      </c>
      <c r="ST131" s="224" t="s">
        <v>373</v>
      </c>
      <c r="SU131" s="224" t="s">
        <v>373</v>
      </c>
      <c r="SV131" s="224" t="s">
        <v>373</v>
      </c>
      <c r="SW131" s="224" t="s">
        <v>373</v>
      </c>
      <c r="SX131" s="224" t="s">
        <v>373</v>
      </c>
      <c r="SY131" s="224" t="s">
        <v>373</v>
      </c>
      <c r="SZ131" s="224" t="s">
        <v>373</v>
      </c>
      <c r="TA131" s="224" t="s">
        <v>373</v>
      </c>
      <c r="TB131" s="224" t="s">
        <v>373</v>
      </c>
      <c r="TC131" s="224" t="s">
        <v>373</v>
      </c>
      <c r="TD131" s="224" t="s">
        <v>373</v>
      </c>
      <c r="TE131" s="224" t="s">
        <v>373</v>
      </c>
      <c r="TF131" s="224" t="s">
        <v>373</v>
      </c>
      <c r="TG131" s="224" t="s">
        <v>373</v>
      </c>
      <c r="TH131" s="224" t="s">
        <v>373</v>
      </c>
      <c r="TI131" s="224" t="s">
        <v>373</v>
      </c>
      <c r="TJ131" s="224" t="s">
        <v>373</v>
      </c>
      <c r="TK131" s="224" t="s">
        <v>373</v>
      </c>
      <c r="TL131" s="224" t="s">
        <v>373</v>
      </c>
      <c r="TM131" s="224" t="s">
        <v>373</v>
      </c>
      <c r="TN131" s="224" t="s">
        <v>373</v>
      </c>
      <c r="TO131" s="224" t="s">
        <v>373</v>
      </c>
      <c r="TP131" s="224" t="s">
        <v>373</v>
      </c>
      <c r="TQ131" s="224" t="s">
        <v>373</v>
      </c>
      <c r="TR131" s="224" t="s">
        <v>373</v>
      </c>
      <c r="TS131" s="224" t="s">
        <v>373</v>
      </c>
      <c r="TT131" s="224" t="s">
        <v>373</v>
      </c>
      <c r="TU131" s="224" t="s">
        <v>373</v>
      </c>
      <c r="TV131" s="224" t="s">
        <v>373</v>
      </c>
      <c r="TW131" s="224" t="s">
        <v>373</v>
      </c>
      <c r="TX131" s="224" t="s">
        <v>373</v>
      </c>
      <c r="TY131" s="224" t="s">
        <v>373</v>
      </c>
      <c r="TZ131" s="224" t="s">
        <v>373</v>
      </c>
      <c r="UA131" s="224" t="s">
        <v>373</v>
      </c>
      <c r="UB131" s="224" t="s">
        <v>373</v>
      </c>
      <c r="UC131" s="224" t="s">
        <v>373</v>
      </c>
      <c r="UD131" s="224" t="s">
        <v>373</v>
      </c>
      <c r="UE131" s="224" t="s">
        <v>373</v>
      </c>
      <c r="UF131" s="224" t="s">
        <v>373</v>
      </c>
      <c r="UG131" s="224" t="s">
        <v>373</v>
      </c>
      <c r="UH131" s="224" t="s">
        <v>373</v>
      </c>
      <c r="UI131" s="224" t="s">
        <v>373</v>
      </c>
      <c r="UJ131" s="224" t="s">
        <v>373</v>
      </c>
      <c r="UK131" s="224" t="s">
        <v>373</v>
      </c>
      <c r="UL131" s="224" t="s">
        <v>373</v>
      </c>
      <c r="UM131" s="224" t="s">
        <v>373</v>
      </c>
      <c r="UN131" s="224" t="s">
        <v>373</v>
      </c>
      <c r="UO131" s="224" t="s">
        <v>373</v>
      </c>
      <c r="UP131" s="224" t="s">
        <v>373</v>
      </c>
      <c r="UQ131" s="224" t="s">
        <v>373</v>
      </c>
      <c r="UR131" s="224" t="s">
        <v>373</v>
      </c>
      <c r="US131" s="224" t="s">
        <v>373</v>
      </c>
      <c r="UT131" s="224" t="s">
        <v>373</v>
      </c>
      <c r="UU131" s="224" t="s">
        <v>373</v>
      </c>
      <c r="UV131" s="224" t="s">
        <v>373</v>
      </c>
      <c r="UW131" s="224" t="s">
        <v>373</v>
      </c>
      <c r="UX131" s="224" t="s">
        <v>373</v>
      </c>
      <c r="UY131" s="224" t="s">
        <v>373</v>
      </c>
      <c r="UZ131" s="224" t="s">
        <v>373</v>
      </c>
      <c r="VA131" s="224" t="s">
        <v>373</v>
      </c>
      <c r="VB131" s="224" t="s">
        <v>373</v>
      </c>
      <c r="VC131" s="224" t="s">
        <v>373</v>
      </c>
      <c r="VD131" s="224" t="s">
        <v>373</v>
      </c>
      <c r="VE131" s="224" t="s">
        <v>373</v>
      </c>
      <c r="VF131" s="224" t="s">
        <v>373</v>
      </c>
      <c r="VG131" s="224" t="s">
        <v>373</v>
      </c>
      <c r="VH131" s="224" t="s">
        <v>373</v>
      </c>
      <c r="VI131" s="224" t="s">
        <v>373</v>
      </c>
      <c r="VJ131" s="224" t="s">
        <v>373</v>
      </c>
      <c r="VK131" s="224" t="s">
        <v>373</v>
      </c>
      <c r="VL131" s="224" t="s">
        <v>373</v>
      </c>
      <c r="VM131" s="224" t="s">
        <v>373</v>
      </c>
      <c r="VN131" s="224" t="s">
        <v>373</v>
      </c>
      <c r="VO131" s="224" t="s">
        <v>373</v>
      </c>
      <c r="VP131" s="224" t="s">
        <v>373</v>
      </c>
      <c r="VQ131" s="224" t="s">
        <v>373</v>
      </c>
      <c r="VR131" s="224" t="s">
        <v>373</v>
      </c>
      <c r="VS131" s="224" t="s">
        <v>373</v>
      </c>
      <c r="VT131" s="224" t="s">
        <v>373</v>
      </c>
      <c r="VU131" s="224" t="s">
        <v>373</v>
      </c>
      <c r="VV131" s="224" t="s">
        <v>373</v>
      </c>
      <c r="VW131" s="224" t="s">
        <v>373</v>
      </c>
      <c r="VX131" s="224" t="s">
        <v>373</v>
      </c>
      <c r="VY131" s="224" t="s">
        <v>373</v>
      </c>
      <c r="VZ131" s="224" t="s">
        <v>373</v>
      </c>
      <c r="WA131" s="224" t="s">
        <v>373</v>
      </c>
      <c r="WB131" s="224" t="s">
        <v>373</v>
      </c>
      <c r="WC131" s="224" t="s">
        <v>373</v>
      </c>
      <c r="WD131" s="224" t="s">
        <v>373</v>
      </c>
      <c r="WE131" s="224" t="s">
        <v>373</v>
      </c>
      <c r="WF131" s="224" t="s">
        <v>373</v>
      </c>
      <c r="WG131" s="224" t="s">
        <v>373</v>
      </c>
      <c r="WH131" s="224" t="s">
        <v>373</v>
      </c>
      <c r="WI131" s="224" t="s">
        <v>373</v>
      </c>
      <c r="WJ131" s="224" t="s">
        <v>373</v>
      </c>
      <c r="WK131" s="224" t="s">
        <v>373</v>
      </c>
      <c r="WL131" s="224" t="s">
        <v>373</v>
      </c>
      <c r="WM131" s="224" t="s">
        <v>373</v>
      </c>
      <c r="WN131" s="224" t="s">
        <v>373</v>
      </c>
      <c r="WO131" s="224" t="s">
        <v>373</v>
      </c>
      <c r="WP131" s="224" t="s">
        <v>373</v>
      </c>
      <c r="WQ131" s="224" t="s">
        <v>373</v>
      </c>
      <c r="WR131" s="224" t="s">
        <v>373</v>
      </c>
      <c r="WS131" s="224" t="s">
        <v>373</v>
      </c>
      <c r="WT131" s="224" t="s">
        <v>373</v>
      </c>
      <c r="WU131" s="224" t="s">
        <v>373</v>
      </c>
      <c r="WV131" s="224" t="s">
        <v>373</v>
      </c>
      <c r="WW131" s="224" t="s">
        <v>373</v>
      </c>
      <c r="WX131" s="224" t="s">
        <v>373</v>
      </c>
      <c r="WY131" s="224" t="s">
        <v>373</v>
      </c>
      <c r="WZ131" s="224" t="s">
        <v>373</v>
      </c>
      <c r="XA131" s="224" t="s">
        <v>373</v>
      </c>
      <c r="XB131" s="224" t="s">
        <v>373</v>
      </c>
      <c r="XC131" s="224" t="s">
        <v>373</v>
      </c>
      <c r="XD131" s="224" t="s">
        <v>373</v>
      </c>
      <c r="XE131" s="224" t="s">
        <v>373</v>
      </c>
      <c r="XF131" s="224" t="s">
        <v>373</v>
      </c>
      <c r="XG131" s="224" t="s">
        <v>373</v>
      </c>
      <c r="XH131" s="224" t="s">
        <v>373</v>
      </c>
      <c r="XI131" s="224" t="s">
        <v>373</v>
      </c>
      <c r="XJ131" s="224" t="s">
        <v>373</v>
      </c>
      <c r="XK131" s="224" t="s">
        <v>373</v>
      </c>
      <c r="XL131" s="224" t="s">
        <v>373</v>
      </c>
      <c r="XM131" s="224" t="s">
        <v>373</v>
      </c>
      <c r="XN131" s="224" t="s">
        <v>373</v>
      </c>
      <c r="XO131" s="224" t="s">
        <v>373</v>
      </c>
      <c r="XP131" s="224" t="s">
        <v>373</v>
      </c>
      <c r="XQ131" s="224" t="s">
        <v>373</v>
      </c>
      <c r="XR131" s="224" t="s">
        <v>373</v>
      </c>
      <c r="XS131" s="224" t="s">
        <v>373</v>
      </c>
      <c r="XT131" s="224" t="s">
        <v>373</v>
      </c>
      <c r="XU131" s="224" t="s">
        <v>373</v>
      </c>
      <c r="XV131" s="224" t="s">
        <v>373</v>
      </c>
      <c r="XW131" s="224" t="s">
        <v>373</v>
      </c>
      <c r="XX131" s="224" t="s">
        <v>373</v>
      </c>
      <c r="XY131" s="224" t="s">
        <v>373</v>
      </c>
      <c r="XZ131" s="224" t="s">
        <v>373</v>
      </c>
      <c r="YA131" s="224" t="s">
        <v>373</v>
      </c>
      <c r="YB131" s="224" t="s">
        <v>373</v>
      </c>
      <c r="YC131" s="224" t="s">
        <v>373</v>
      </c>
      <c r="YD131" s="224" t="s">
        <v>373</v>
      </c>
      <c r="YE131" s="224" t="s">
        <v>373</v>
      </c>
      <c r="YF131" s="224" t="s">
        <v>373</v>
      </c>
      <c r="YG131" s="224" t="s">
        <v>373</v>
      </c>
      <c r="YH131" s="224" t="s">
        <v>373</v>
      </c>
      <c r="YI131" s="224" t="s">
        <v>373</v>
      </c>
      <c r="YJ131" s="224" t="s">
        <v>373</v>
      </c>
      <c r="YK131" s="224" t="s">
        <v>373</v>
      </c>
      <c r="YL131" s="224" t="s">
        <v>373</v>
      </c>
      <c r="YM131" s="224" t="s">
        <v>373</v>
      </c>
      <c r="YN131" s="224" t="s">
        <v>373</v>
      </c>
      <c r="YO131" s="224" t="s">
        <v>373</v>
      </c>
      <c r="YP131" s="224" t="s">
        <v>373</v>
      </c>
      <c r="YQ131" s="224" t="s">
        <v>373</v>
      </c>
      <c r="YR131" s="224" t="s">
        <v>373</v>
      </c>
      <c r="YS131" s="224" t="s">
        <v>373</v>
      </c>
      <c r="YT131" s="224" t="s">
        <v>373</v>
      </c>
      <c r="YU131" s="224" t="s">
        <v>373</v>
      </c>
      <c r="YV131" s="224" t="s">
        <v>373</v>
      </c>
      <c r="YW131" s="224" t="s">
        <v>373</v>
      </c>
      <c r="YX131" s="224" t="s">
        <v>373</v>
      </c>
      <c r="YY131" s="224" t="s">
        <v>373</v>
      </c>
      <c r="YZ131" s="224" t="s">
        <v>373</v>
      </c>
      <c r="ZA131" s="224" t="s">
        <v>373</v>
      </c>
      <c r="ZB131" s="224" t="s">
        <v>373</v>
      </c>
      <c r="ZC131" s="224" t="s">
        <v>373</v>
      </c>
      <c r="ZD131" s="224" t="s">
        <v>373</v>
      </c>
      <c r="ZE131" s="224" t="s">
        <v>373</v>
      </c>
      <c r="ZF131" s="224" t="s">
        <v>373</v>
      </c>
      <c r="ZG131" s="224" t="s">
        <v>373</v>
      </c>
      <c r="ZH131" s="224" t="s">
        <v>373</v>
      </c>
      <c r="ZI131" s="224" t="s">
        <v>373</v>
      </c>
      <c r="ZJ131" s="224" t="s">
        <v>373</v>
      </c>
      <c r="ZK131" s="224" t="s">
        <v>373</v>
      </c>
      <c r="ZL131" s="224" t="s">
        <v>373</v>
      </c>
      <c r="ZM131" s="224" t="s">
        <v>373</v>
      </c>
      <c r="ZN131" s="224" t="s">
        <v>373</v>
      </c>
      <c r="ZO131" s="224" t="s">
        <v>373</v>
      </c>
      <c r="ZP131" s="224" t="s">
        <v>373</v>
      </c>
      <c r="ZQ131" s="224" t="s">
        <v>373</v>
      </c>
      <c r="ZR131" s="224" t="s">
        <v>373</v>
      </c>
      <c r="ZS131" s="224" t="s">
        <v>373</v>
      </c>
      <c r="ZT131" s="224" t="s">
        <v>373</v>
      </c>
      <c r="ZU131" s="224" t="s">
        <v>373</v>
      </c>
      <c r="ZV131" s="224" t="s">
        <v>373</v>
      </c>
      <c r="ZW131" s="224" t="s">
        <v>373</v>
      </c>
      <c r="ZX131" s="224" t="s">
        <v>373</v>
      </c>
      <c r="ZY131" s="224" t="s">
        <v>373</v>
      </c>
      <c r="ZZ131" s="224" t="s">
        <v>373</v>
      </c>
      <c r="AAA131" s="224" t="s">
        <v>373</v>
      </c>
      <c r="AAB131" s="224" t="s">
        <v>373</v>
      </c>
      <c r="AAC131" s="224" t="s">
        <v>373</v>
      </c>
      <c r="AAD131" s="224" t="s">
        <v>373</v>
      </c>
      <c r="AAE131" s="224" t="s">
        <v>373</v>
      </c>
      <c r="AAF131" s="224" t="s">
        <v>373</v>
      </c>
      <c r="AAG131" s="224" t="s">
        <v>373</v>
      </c>
      <c r="AAH131" s="224" t="s">
        <v>373</v>
      </c>
      <c r="AAI131" s="224" t="s">
        <v>373</v>
      </c>
      <c r="AAJ131" s="224" t="s">
        <v>373</v>
      </c>
      <c r="AAK131" s="224" t="s">
        <v>373</v>
      </c>
      <c r="AAL131" s="224" t="s">
        <v>373</v>
      </c>
      <c r="AAM131" s="224" t="s">
        <v>373</v>
      </c>
      <c r="AAN131" s="224" t="s">
        <v>373</v>
      </c>
      <c r="AAO131" s="224" t="s">
        <v>373</v>
      </c>
      <c r="AAP131" s="224" t="s">
        <v>373</v>
      </c>
      <c r="AAQ131" s="224" t="s">
        <v>373</v>
      </c>
      <c r="AAR131" s="224" t="s">
        <v>373</v>
      </c>
      <c r="AAS131" s="224" t="s">
        <v>373</v>
      </c>
      <c r="AAT131" s="224" t="s">
        <v>373</v>
      </c>
      <c r="AAU131" s="224" t="s">
        <v>373</v>
      </c>
      <c r="AAV131" s="224" t="s">
        <v>373</v>
      </c>
      <c r="AAW131" s="224" t="s">
        <v>373</v>
      </c>
      <c r="AAX131" s="224" t="s">
        <v>373</v>
      </c>
      <c r="AAY131" s="224" t="s">
        <v>373</v>
      </c>
      <c r="AAZ131" s="224" t="s">
        <v>373</v>
      </c>
      <c r="ABA131" s="224" t="s">
        <v>373</v>
      </c>
      <c r="ABB131" s="224" t="s">
        <v>373</v>
      </c>
      <c r="ABC131" s="224" t="s">
        <v>373</v>
      </c>
      <c r="ABD131" s="224" t="s">
        <v>373</v>
      </c>
      <c r="ABE131" s="224" t="s">
        <v>373</v>
      </c>
      <c r="ABF131" s="224" t="s">
        <v>373</v>
      </c>
      <c r="ABG131" s="224" t="s">
        <v>373</v>
      </c>
      <c r="ABH131" s="224" t="s">
        <v>373</v>
      </c>
      <c r="ABI131" s="224" t="s">
        <v>373</v>
      </c>
      <c r="ABJ131" s="224" t="s">
        <v>373</v>
      </c>
      <c r="ABK131" s="224" t="s">
        <v>373</v>
      </c>
      <c r="ABL131" s="224" t="s">
        <v>373</v>
      </c>
      <c r="ABM131" s="224" t="s">
        <v>373</v>
      </c>
      <c r="ABN131" s="224" t="s">
        <v>373</v>
      </c>
      <c r="ABO131" s="224" t="s">
        <v>373</v>
      </c>
      <c r="ABP131" s="224" t="s">
        <v>373</v>
      </c>
      <c r="ABQ131" s="224" t="s">
        <v>373</v>
      </c>
      <c r="ABR131" s="224" t="s">
        <v>373</v>
      </c>
      <c r="ABS131" s="224" t="s">
        <v>373</v>
      </c>
      <c r="ABT131" s="224" t="s">
        <v>373</v>
      </c>
      <c r="ABU131" s="224" t="s">
        <v>373</v>
      </c>
      <c r="ABV131" s="224" t="s">
        <v>373</v>
      </c>
      <c r="ABW131" s="224" t="s">
        <v>373</v>
      </c>
      <c r="ABX131" s="224" t="s">
        <v>373</v>
      </c>
      <c r="ABY131" s="224" t="s">
        <v>373</v>
      </c>
      <c r="ABZ131" s="224" t="s">
        <v>373</v>
      </c>
      <c r="ACA131" s="224" t="s">
        <v>373</v>
      </c>
      <c r="ACB131" s="224" t="s">
        <v>373</v>
      </c>
      <c r="ACC131" s="224" t="s">
        <v>373</v>
      </c>
      <c r="ACD131" s="224" t="s">
        <v>373</v>
      </c>
      <c r="ACE131" s="224" t="s">
        <v>373</v>
      </c>
      <c r="ACF131" s="224" t="s">
        <v>373</v>
      </c>
      <c r="ACG131" s="224" t="s">
        <v>373</v>
      </c>
      <c r="ACH131" s="224" t="s">
        <v>373</v>
      </c>
      <c r="ACI131" s="224" t="s">
        <v>373</v>
      </c>
      <c r="ACJ131" s="224" t="s">
        <v>373</v>
      </c>
      <c r="ACK131" s="224" t="s">
        <v>373</v>
      </c>
      <c r="ACL131" s="224" t="s">
        <v>373</v>
      </c>
      <c r="ACM131" s="224" t="s">
        <v>373</v>
      </c>
      <c r="ACN131" s="224" t="s">
        <v>373</v>
      </c>
      <c r="ACO131" s="224" t="s">
        <v>373</v>
      </c>
      <c r="ACP131" s="224" t="s">
        <v>373</v>
      </c>
      <c r="ACQ131" s="224" t="s">
        <v>373</v>
      </c>
      <c r="ACR131" s="224" t="s">
        <v>373</v>
      </c>
      <c r="ACS131" s="224" t="s">
        <v>373</v>
      </c>
      <c r="ACT131" s="224" t="s">
        <v>373</v>
      </c>
      <c r="ACU131" s="224" t="s">
        <v>373</v>
      </c>
      <c r="ACV131" s="224" t="s">
        <v>373</v>
      </c>
      <c r="ACW131" s="224" t="s">
        <v>373</v>
      </c>
      <c r="ACX131" s="224" t="s">
        <v>373</v>
      </c>
      <c r="ACY131" s="224" t="s">
        <v>373</v>
      </c>
      <c r="ACZ131" s="224" t="s">
        <v>373</v>
      </c>
      <c r="ADA131" s="224" t="s">
        <v>373</v>
      </c>
      <c r="ADB131" s="224" t="s">
        <v>373</v>
      </c>
      <c r="ADC131" s="224" t="s">
        <v>373</v>
      </c>
      <c r="ADD131" s="224" t="s">
        <v>373</v>
      </c>
      <c r="ADE131" s="224" t="s">
        <v>373</v>
      </c>
      <c r="ADF131" s="224" t="s">
        <v>373</v>
      </c>
      <c r="ADG131" s="224" t="s">
        <v>373</v>
      </c>
      <c r="ADH131" s="224" t="s">
        <v>373</v>
      </c>
      <c r="ADI131" s="224" t="s">
        <v>373</v>
      </c>
      <c r="ADJ131" s="224" t="s">
        <v>373</v>
      </c>
      <c r="ADK131" s="224" t="s">
        <v>373</v>
      </c>
      <c r="ADL131" s="224" t="s">
        <v>373</v>
      </c>
      <c r="ADM131" s="224" t="s">
        <v>373</v>
      </c>
      <c r="ADN131" s="224" t="s">
        <v>373</v>
      </c>
      <c r="ADO131" s="224" t="s">
        <v>373</v>
      </c>
      <c r="ADP131" s="224" t="s">
        <v>373</v>
      </c>
      <c r="ADQ131" s="224" t="s">
        <v>373</v>
      </c>
      <c r="ADR131" s="224" t="s">
        <v>373</v>
      </c>
      <c r="ADS131" s="224" t="s">
        <v>373</v>
      </c>
      <c r="ADT131" s="224" t="s">
        <v>373</v>
      </c>
      <c r="ADU131" s="224" t="s">
        <v>373</v>
      </c>
      <c r="ADV131" s="224" t="s">
        <v>373</v>
      </c>
      <c r="ADW131" s="224" t="s">
        <v>373</v>
      </c>
      <c r="ADX131" s="224" t="s">
        <v>373</v>
      </c>
      <c r="ADY131" s="224" t="s">
        <v>373</v>
      </c>
      <c r="ADZ131" s="224" t="s">
        <v>373</v>
      </c>
      <c r="AEA131" s="224" t="s">
        <v>373</v>
      </c>
      <c r="AEB131" s="224" t="s">
        <v>373</v>
      </c>
      <c r="AEC131" s="224" t="s">
        <v>373</v>
      </c>
      <c r="AED131" s="224" t="s">
        <v>373</v>
      </c>
      <c r="AEE131" s="224" t="s">
        <v>373</v>
      </c>
      <c r="AEF131" s="224" t="s">
        <v>373</v>
      </c>
      <c r="AEG131" s="224" t="s">
        <v>373</v>
      </c>
      <c r="AEH131" s="224" t="s">
        <v>373</v>
      </c>
      <c r="AEI131" s="224" t="s">
        <v>373</v>
      </c>
      <c r="AEJ131" s="224" t="s">
        <v>373</v>
      </c>
      <c r="AEK131" s="224" t="s">
        <v>373</v>
      </c>
      <c r="AEL131" s="224" t="s">
        <v>373</v>
      </c>
      <c r="AEM131" s="224" t="s">
        <v>373</v>
      </c>
      <c r="AEN131" s="224" t="s">
        <v>373</v>
      </c>
      <c r="AEO131" s="224" t="s">
        <v>373</v>
      </c>
      <c r="AEP131" s="224" t="s">
        <v>373</v>
      </c>
      <c r="AEQ131" s="224" t="s">
        <v>373</v>
      </c>
      <c r="AER131" s="224" t="s">
        <v>373</v>
      </c>
      <c r="AES131" s="224" t="s">
        <v>373</v>
      </c>
      <c r="AET131" s="224" t="s">
        <v>373</v>
      </c>
      <c r="AEU131" s="224" t="s">
        <v>373</v>
      </c>
      <c r="AEV131" s="224" t="s">
        <v>373</v>
      </c>
      <c r="AEW131" s="224" t="s">
        <v>373</v>
      </c>
      <c r="AEX131" s="224" t="s">
        <v>373</v>
      </c>
      <c r="AEY131" s="224" t="s">
        <v>373</v>
      </c>
      <c r="AEZ131" s="224" t="s">
        <v>373</v>
      </c>
      <c r="AFA131" s="224" t="s">
        <v>373</v>
      </c>
      <c r="AFB131" s="224" t="s">
        <v>373</v>
      </c>
      <c r="AFC131" s="224" t="s">
        <v>373</v>
      </c>
      <c r="AFD131" s="224" t="s">
        <v>373</v>
      </c>
      <c r="AFE131" s="224" t="s">
        <v>373</v>
      </c>
      <c r="AFF131" s="224" t="s">
        <v>373</v>
      </c>
      <c r="AFG131" s="224" t="s">
        <v>373</v>
      </c>
      <c r="AFH131" s="224" t="s">
        <v>373</v>
      </c>
      <c r="AFI131" s="224" t="s">
        <v>373</v>
      </c>
      <c r="AFJ131" s="224" t="s">
        <v>373</v>
      </c>
      <c r="AFK131" s="224" t="s">
        <v>373</v>
      </c>
      <c r="AFL131" s="224" t="s">
        <v>373</v>
      </c>
      <c r="AFM131" s="224" t="s">
        <v>373</v>
      </c>
      <c r="AFN131" s="224" t="s">
        <v>373</v>
      </c>
      <c r="AFO131" s="224" t="s">
        <v>373</v>
      </c>
      <c r="AFP131" s="224" t="s">
        <v>373</v>
      </c>
      <c r="AFQ131" s="224" t="s">
        <v>373</v>
      </c>
      <c r="AFR131" s="224" t="s">
        <v>373</v>
      </c>
      <c r="AFS131" s="224" t="s">
        <v>373</v>
      </c>
      <c r="AFT131" s="224" t="s">
        <v>373</v>
      </c>
      <c r="AFU131" s="224" t="s">
        <v>373</v>
      </c>
      <c r="AFV131" s="224" t="s">
        <v>373</v>
      </c>
      <c r="AFW131" s="224" t="s">
        <v>373</v>
      </c>
      <c r="AFX131" s="224" t="s">
        <v>373</v>
      </c>
      <c r="AFY131" s="224" t="s">
        <v>373</v>
      </c>
      <c r="AFZ131" s="224" t="s">
        <v>373</v>
      </c>
      <c r="AGA131" s="224" t="s">
        <v>373</v>
      </c>
      <c r="AGB131" s="224" t="s">
        <v>373</v>
      </c>
      <c r="AGC131" s="224" t="s">
        <v>373</v>
      </c>
      <c r="AGD131" s="224" t="s">
        <v>373</v>
      </c>
      <c r="AGE131" s="224" t="s">
        <v>373</v>
      </c>
      <c r="AGF131" s="224" t="s">
        <v>373</v>
      </c>
      <c r="AGG131" s="224" t="s">
        <v>373</v>
      </c>
      <c r="AGH131" s="224" t="s">
        <v>373</v>
      </c>
      <c r="AGI131" s="224" t="s">
        <v>373</v>
      </c>
      <c r="AGJ131" s="224" t="s">
        <v>373</v>
      </c>
      <c r="AGK131" s="224" t="s">
        <v>373</v>
      </c>
      <c r="AGL131" s="224" t="s">
        <v>373</v>
      </c>
      <c r="AGM131" s="224" t="s">
        <v>373</v>
      </c>
      <c r="AGN131" s="224" t="s">
        <v>373</v>
      </c>
      <c r="AGO131" s="224" t="s">
        <v>373</v>
      </c>
      <c r="AGP131" s="224" t="s">
        <v>373</v>
      </c>
      <c r="AGQ131" s="224" t="s">
        <v>373</v>
      </c>
      <c r="AGR131" s="224" t="s">
        <v>373</v>
      </c>
      <c r="AGS131" s="224" t="s">
        <v>373</v>
      </c>
      <c r="AGT131" s="224" t="s">
        <v>373</v>
      </c>
      <c r="AGU131" s="224" t="s">
        <v>373</v>
      </c>
      <c r="AGV131" s="224" t="s">
        <v>373</v>
      </c>
      <c r="AGW131" s="224" t="s">
        <v>373</v>
      </c>
      <c r="AGX131" s="224" t="s">
        <v>373</v>
      </c>
      <c r="AGY131" s="224" t="s">
        <v>373</v>
      </c>
      <c r="AGZ131" s="224" t="s">
        <v>373</v>
      </c>
      <c r="AHA131" s="224" t="s">
        <v>373</v>
      </c>
      <c r="AHB131" s="224" t="s">
        <v>373</v>
      </c>
      <c r="AHC131" s="224" t="s">
        <v>373</v>
      </c>
      <c r="AHD131" s="224" t="s">
        <v>373</v>
      </c>
      <c r="AHE131" s="224" t="s">
        <v>373</v>
      </c>
      <c r="AHF131" s="224" t="s">
        <v>373</v>
      </c>
      <c r="AHG131" s="224" t="s">
        <v>373</v>
      </c>
      <c r="AHH131" s="224" t="s">
        <v>373</v>
      </c>
      <c r="AHI131" s="224" t="s">
        <v>373</v>
      </c>
      <c r="AHJ131" s="224" t="s">
        <v>373</v>
      </c>
      <c r="AHK131" s="224" t="s">
        <v>373</v>
      </c>
      <c r="AHL131" s="224" t="s">
        <v>373</v>
      </c>
      <c r="AHM131" s="224" t="s">
        <v>373</v>
      </c>
      <c r="AHN131" s="224" t="s">
        <v>373</v>
      </c>
      <c r="AHO131" s="224" t="s">
        <v>373</v>
      </c>
      <c r="AHP131" s="224" t="s">
        <v>373</v>
      </c>
      <c r="AHQ131" s="224" t="s">
        <v>373</v>
      </c>
      <c r="AHR131" s="224" t="s">
        <v>373</v>
      </c>
      <c r="AHS131" s="224" t="s">
        <v>373</v>
      </c>
      <c r="AHT131" s="224" t="s">
        <v>373</v>
      </c>
      <c r="AHU131" s="224" t="s">
        <v>373</v>
      </c>
      <c r="AHV131" s="224" t="s">
        <v>373</v>
      </c>
      <c r="AHW131" s="224" t="s">
        <v>373</v>
      </c>
      <c r="AHX131" s="224" t="s">
        <v>373</v>
      </c>
      <c r="AHY131" s="224" t="s">
        <v>373</v>
      </c>
      <c r="AHZ131" s="224" t="s">
        <v>373</v>
      </c>
      <c r="AIA131" s="224" t="s">
        <v>373</v>
      </c>
      <c r="AIB131" s="224" t="s">
        <v>373</v>
      </c>
      <c r="AIC131" s="224" t="s">
        <v>373</v>
      </c>
      <c r="AID131" s="224" t="s">
        <v>373</v>
      </c>
      <c r="AIE131" s="224" t="s">
        <v>373</v>
      </c>
      <c r="AIF131" s="224" t="s">
        <v>373</v>
      </c>
      <c r="AIG131" s="224" t="s">
        <v>373</v>
      </c>
      <c r="AIH131" s="224" t="s">
        <v>373</v>
      </c>
      <c r="AII131" s="224" t="s">
        <v>373</v>
      </c>
      <c r="AIJ131" s="224" t="s">
        <v>373</v>
      </c>
      <c r="AIK131" s="224" t="s">
        <v>373</v>
      </c>
      <c r="AIL131" s="224" t="s">
        <v>373</v>
      </c>
      <c r="AIM131" s="224" t="s">
        <v>373</v>
      </c>
      <c r="AIN131" s="224" t="s">
        <v>373</v>
      </c>
      <c r="AIO131" s="224" t="s">
        <v>373</v>
      </c>
      <c r="AIP131" s="224" t="s">
        <v>373</v>
      </c>
      <c r="AIQ131" s="224" t="s">
        <v>373</v>
      </c>
      <c r="AIR131" s="224" t="s">
        <v>373</v>
      </c>
      <c r="AIS131" s="224" t="s">
        <v>373</v>
      </c>
      <c r="AIT131" s="224" t="s">
        <v>373</v>
      </c>
      <c r="AIU131" s="224" t="s">
        <v>373</v>
      </c>
      <c r="AIV131" s="224" t="s">
        <v>373</v>
      </c>
      <c r="AIW131" s="224" t="s">
        <v>373</v>
      </c>
      <c r="AIX131" s="224" t="s">
        <v>373</v>
      </c>
      <c r="AIY131" s="224" t="s">
        <v>373</v>
      </c>
      <c r="AIZ131" s="224" t="s">
        <v>373</v>
      </c>
      <c r="AJA131" s="224" t="s">
        <v>373</v>
      </c>
      <c r="AJB131" s="224" t="s">
        <v>373</v>
      </c>
      <c r="AJC131" s="224" t="s">
        <v>373</v>
      </c>
      <c r="AJD131" s="224" t="s">
        <v>373</v>
      </c>
      <c r="AJE131" s="224" t="s">
        <v>373</v>
      </c>
      <c r="AJF131" s="224" t="s">
        <v>373</v>
      </c>
      <c r="AJG131" s="224" t="s">
        <v>373</v>
      </c>
      <c r="AJH131" s="224" t="s">
        <v>373</v>
      </c>
      <c r="AJI131" s="224" t="s">
        <v>373</v>
      </c>
      <c r="AJJ131" s="224" t="s">
        <v>373</v>
      </c>
      <c r="AJK131" s="224" t="s">
        <v>373</v>
      </c>
      <c r="AJL131" s="224" t="s">
        <v>373</v>
      </c>
      <c r="AJM131" s="224" t="s">
        <v>373</v>
      </c>
      <c r="AJN131" s="224" t="s">
        <v>373</v>
      </c>
      <c r="AJO131" s="224" t="s">
        <v>373</v>
      </c>
      <c r="AJP131" s="224" t="s">
        <v>373</v>
      </c>
      <c r="AJQ131" s="224" t="s">
        <v>373</v>
      </c>
      <c r="AJR131" s="224" t="s">
        <v>373</v>
      </c>
      <c r="AJS131" s="224" t="s">
        <v>373</v>
      </c>
      <c r="AJT131" s="224" t="s">
        <v>373</v>
      </c>
      <c r="AJU131" s="224" t="s">
        <v>373</v>
      </c>
      <c r="AJV131" s="224" t="s">
        <v>373</v>
      </c>
      <c r="AJW131" s="224" t="s">
        <v>373</v>
      </c>
      <c r="AJX131" s="224" t="s">
        <v>373</v>
      </c>
      <c r="AJY131" s="224" t="s">
        <v>373</v>
      </c>
      <c r="AJZ131" s="224" t="s">
        <v>373</v>
      </c>
      <c r="AKA131" s="224" t="s">
        <v>373</v>
      </c>
      <c r="AKB131" s="224" t="s">
        <v>373</v>
      </c>
      <c r="AKC131" s="224" t="s">
        <v>373</v>
      </c>
      <c r="AKD131" s="224" t="s">
        <v>373</v>
      </c>
      <c r="AKE131" s="224" t="s">
        <v>373</v>
      </c>
      <c r="AKF131" s="224" t="s">
        <v>373</v>
      </c>
      <c r="AKG131" s="224" t="s">
        <v>373</v>
      </c>
      <c r="AKH131" s="224" t="s">
        <v>373</v>
      </c>
      <c r="AKI131" s="224" t="s">
        <v>373</v>
      </c>
      <c r="AKJ131" s="224" t="s">
        <v>373</v>
      </c>
      <c r="AKK131" s="224" t="s">
        <v>373</v>
      </c>
      <c r="AKL131" s="224" t="s">
        <v>373</v>
      </c>
      <c r="AKM131" s="224" t="s">
        <v>373</v>
      </c>
      <c r="AKN131" s="224" t="s">
        <v>373</v>
      </c>
      <c r="AKO131" s="224" t="s">
        <v>373</v>
      </c>
      <c r="AKP131" s="224" t="s">
        <v>373</v>
      </c>
      <c r="AKQ131" s="224" t="s">
        <v>373</v>
      </c>
      <c r="AKR131" s="224" t="s">
        <v>373</v>
      </c>
      <c r="AKS131" s="224" t="s">
        <v>373</v>
      </c>
      <c r="AKT131" s="224" t="s">
        <v>373</v>
      </c>
      <c r="AKU131" s="224" t="s">
        <v>373</v>
      </c>
      <c r="AKV131" s="224" t="s">
        <v>373</v>
      </c>
      <c r="AKW131" s="224" t="s">
        <v>373</v>
      </c>
      <c r="AKX131" s="224" t="s">
        <v>373</v>
      </c>
      <c r="AKY131" s="224" t="s">
        <v>373</v>
      </c>
      <c r="AKZ131" s="224" t="s">
        <v>373</v>
      </c>
      <c r="ALA131" s="224" t="s">
        <v>373</v>
      </c>
      <c r="ALB131" s="224" t="s">
        <v>373</v>
      </c>
      <c r="ALC131" s="224" t="s">
        <v>373</v>
      </c>
      <c r="ALD131" s="224" t="s">
        <v>373</v>
      </c>
      <c r="ALE131" s="224" t="s">
        <v>373</v>
      </c>
      <c r="ALF131" s="224" t="s">
        <v>373</v>
      </c>
      <c r="ALG131" s="224" t="s">
        <v>373</v>
      </c>
      <c r="ALH131" s="224" t="s">
        <v>373</v>
      </c>
      <c r="ALI131" s="224" t="s">
        <v>373</v>
      </c>
      <c r="ALJ131" s="224" t="s">
        <v>373</v>
      </c>
      <c r="ALK131" s="224" t="s">
        <v>373</v>
      </c>
      <c r="ALL131" s="224" t="s">
        <v>373</v>
      </c>
      <c r="ALM131" s="224" t="s">
        <v>373</v>
      </c>
      <c r="ALN131" s="224" t="s">
        <v>373</v>
      </c>
      <c r="ALO131" s="224" t="s">
        <v>373</v>
      </c>
      <c r="ALP131" s="224" t="s">
        <v>373</v>
      </c>
      <c r="ALQ131" s="224" t="s">
        <v>373</v>
      </c>
      <c r="ALR131" s="224" t="s">
        <v>373</v>
      </c>
      <c r="ALS131" s="224" t="s">
        <v>373</v>
      </c>
      <c r="ALT131" s="224" t="s">
        <v>373</v>
      </c>
      <c r="ALU131" s="224" t="s">
        <v>373</v>
      </c>
      <c r="ALV131" s="224" t="s">
        <v>373</v>
      </c>
      <c r="ALW131" s="224" t="s">
        <v>373</v>
      </c>
      <c r="ALX131" s="224" t="s">
        <v>373</v>
      </c>
      <c r="ALY131" s="224" t="s">
        <v>373</v>
      </c>
      <c r="ALZ131" s="224" t="s">
        <v>373</v>
      </c>
      <c r="AMA131" s="224" t="s">
        <v>373</v>
      </c>
      <c r="AMB131" s="224" t="s">
        <v>373</v>
      </c>
      <c r="AMC131" s="224" t="s">
        <v>373</v>
      </c>
      <c r="AMD131" s="224" t="s">
        <v>373</v>
      </c>
      <c r="AME131" s="224" t="s">
        <v>373</v>
      </c>
      <c r="AMF131" s="224" t="s">
        <v>373</v>
      </c>
      <c r="AMG131" s="224" t="s">
        <v>373</v>
      </c>
      <c r="AMH131" s="224" t="s">
        <v>373</v>
      </c>
      <c r="AMI131" s="224" t="s">
        <v>373</v>
      </c>
      <c r="AMJ131" s="224" t="s">
        <v>373</v>
      </c>
      <c r="AMK131" s="224" t="s">
        <v>373</v>
      </c>
      <c r="AML131" s="224" t="s">
        <v>373</v>
      </c>
      <c r="AMM131" s="224" t="s">
        <v>373</v>
      </c>
      <c r="AMN131" s="224" t="s">
        <v>373</v>
      </c>
      <c r="AMO131" s="224" t="s">
        <v>373</v>
      </c>
      <c r="AMP131" s="224" t="s">
        <v>373</v>
      </c>
      <c r="AMQ131" s="224" t="s">
        <v>373</v>
      </c>
      <c r="AMR131" s="224" t="s">
        <v>373</v>
      </c>
      <c r="AMS131" s="224" t="s">
        <v>373</v>
      </c>
      <c r="AMT131" s="224" t="s">
        <v>373</v>
      </c>
      <c r="AMU131" s="224" t="s">
        <v>373</v>
      </c>
      <c r="AMV131" s="224" t="s">
        <v>373</v>
      </c>
      <c r="AMW131" s="224" t="s">
        <v>373</v>
      </c>
      <c r="AMX131" s="224" t="s">
        <v>373</v>
      </c>
      <c r="AMY131" s="224" t="s">
        <v>373</v>
      </c>
      <c r="AMZ131" s="224" t="s">
        <v>373</v>
      </c>
      <c r="ANA131" s="224" t="s">
        <v>373</v>
      </c>
      <c r="ANB131" s="224" t="s">
        <v>373</v>
      </c>
      <c r="ANC131" s="224" t="s">
        <v>373</v>
      </c>
      <c r="AND131" s="224" t="s">
        <v>373</v>
      </c>
      <c r="ANE131" s="224" t="s">
        <v>373</v>
      </c>
      <c r="ANF131" s="224" t="s">
        <v>373</v>
      </c>
      <c r="ANG131" s="224" t="s">
        <v>373</v>
      </c>
      <c r="ANH131" s="224" t="s">
        <v>373</v>
      </c>
      <c r="ANI131" s="224" t="s">
        <v>373</v>
      </c>
      <c r="ANJ131" s="224" t="s">
        <v>373</v>
      </c>
      <c r="ANK131" s="224" t="s">
        <v>373</v>
      </c>
      <c r="ANL131" s="224" t="s">
        <v>373</v>
      </c>
      <c r="ANM131" s="224" t="s">
        <v>373</v>
      </c>
      <c r="ANN131" s="224" t="s">
        <v>373</v>
      </c>
      <c r="ANO131" s="224" t="s">
        <v>373</v>
      </c>
      <c r="ANP131" s="224" t="s">
        <v>373</v>
      </c>
      <c r="ANQ131" s="224" t="s">
        <v>373</v>
      </c>
      <c r="ANR131" s="224" t="s">
        <v>373</v>
      </c>
      <c r="ANS131" s="224" t="s">
        <v>373</v>
      </c>
      <c r="ANT131" s="224" t="s">
        <v>373</v>
      </c>
      <c r="ANU131" s="224" t="s">
        <v>373</v>
      </c>
      <c r="ANV131" s="224" t="s">
        <v>373</v>
      </c>
      <c r="ANW131" s="224" t="s">
        <v>373</v>
      </c>
      <c r="ANX131" s="224" t="s">
        <v>373</v>
      </c>
      <c r="ANY131" s="224" t="s">
        <v>373</v>
      </c>
      <c r="ANZ131" s="224" t="s">
        <v>373</v>
      </c>
      <c r="AOA131" s="224" t="s">
        <v>373</v>
      </c>
      <c r="AOB131" s="224" t="s">
        <v>373</v>
      </c>
      <c r="AOC131" s="224" t="s">
        <v>373</v>
      </c>
      <c r="AOD131" s="224" t="s">
        <v>373</v>
      </c>
      <c r="AOE131" s="224" t="s">
        <v>373</v>
      </c>
      <c r="AOF131" s="224" t="s">
        <v>373</v>
      </c>
      <c r="AOG131" s="224" t="s">
        <v>373</v>
      </c>
      <c r="AOH131" s="224" t="s">
        <v>373</v>
      </c>
      <c r="AOI131" s="224" t="s">
        <v>373</v>
      </c>
      <c r="AOJ131" s="224" t="s">
        <v>373</v>
      </c>
      <c r="AOK131" s="224" t="s">
        <v>373</v>
      </c>
      <c r="AOL131" s="224" t="s">
        <v>373</v>
      </c>
      <c r="AOM131" s="224" t="s">
        <v>373</v>
      </c>
      <c r="AON131" s="224" t="s">
        <v>373</v>
      </c>
      <c r="AOO131" s="224" t="s">
        <v>373</v>
      </c>
      <c r="AOP131" s="224" t="s">
        <v>373</v>
      </c>
      <c r="AOQ131" s="224" t="s">
        <v>373</v>
      </c>
      <c r="AOR131" s="224" t="s">
        <v>373</v>
      </c>
      <c r="AOS131" s="224" t="s">
        <v>373</v>
      </c>
      <c r="AOT131" s="224" t="s">
        <v>373</v>
      </c>
      <c r="AOU131" s="224" t="s">
        <v>373</v>
      </c>
      <c r="AOV131" s="224" t="s">
        <v>373</v>
      </c>
      <c r="AOW131" s="224" t="s">
        <v>373</v>
      </c>
      <c r="AOX131" s="224" t="s">
        <v>373</v>
      </c>
      <c r="AOY131" s="224" t="s">
        <v>373</v>
      </c>
      <c r="AOZ131" s="224" t="s">
        <v>373</v>
      </c>
      <c r="APA131" s="224" t="s">
        <v>373</v>
      </c>
      <c r="APB131" s="224" t="s">
        <v>373</v>
      </c>
      <c r="APC131" s="224" t="s">
        <v>373</v>
      </c>
      <c r="APD131" s="224" t="s">
        <v>373</v>
      </c>
      <c r="APE131" s="224" t="s">
        <v>373</v>
      </c>
      <c r="APF131" s="224" t="s">
        <v>373</v>
      </c>
      <c r="APG131" s="224" t="s">
        <v>373</v>
      </c>
      <c r="APH131" s="224" t="s">
        <v>373</v>
      </c>
      <c r="API131" s="224" t="s">
        <v>373</v>
      </c>
      <c r="APJ131" s="224" t="s">
        <v>373</v>
      </c>
      <c r="APK131" s="224" t="s">
        <v>373</v>
      </c>
      <c r="APL131" s="224" t="s">
        <v>373</v>
      </c>
      <c r="APM131" s="224" t="s">
        <v>373</v>
      </c>
      <c r="APN131" s="224" t="s">
        <v>373</v>
      </c>
      <c r="APO131" s="224" t="s">
        <v>373</v>
      </c>
      <c r="APP131" s="224" t="s">
        <v>373</v>
      </c>
      <c r="APQ131" s="224" t="s">
        <v>373</v>
      </c>
      <c r="APR131" s="224" t="s">
        <v>373</v>
      </c>
      <c r="APS131" s="224" t="s">
        <v>373</v>
      </c>
      <c r="APT131" s="224" t="s">
        <v>373</v>
      </c>
      <c r="APU131" s="224" t="s">
        <v>373</v>
      </c>
      <c r="APV131" s="224" t="s">
        <v>373</v>
      </c>
      <c r="APW131" s="224" t="s">
        <v>373</v>
      </c>
      <c r="APX131" s="224" t="s">
        <v>373</v>
      </c>
      <c r="APY131" s="224" t="s">
        <v>373</v>
      </c>
      <c r="APZ131" s="224" t="s">
        <v>373</v>
      </c>
      <c r="AQA131" s="224" t="s">
        <v>373</v>
      </c>
      <c r="AQB131" s="224" t="s">
        <v>373</v>
      </c>
      <c r="AQC131" s="224" t="s">
        <v>373</v>
      </c>
      <c r="AQD131" s="224" t="s">
        <v>373</v>
      </c>
      <c r="AQE131" s="224" t="s">
        <v>373</v>
      </c>
      <c r="AQF131" s="224" t="s">
        <v>373</v>
      </c>
      <c r="AQG131" s="224" t="s">
        <v>373</v>
      </c>
      <c r="AQH131" s="224" t="s">
        <v>373</v>
      </c>
      <c r="AQI131" s="224" t="s">
        <v>373</v>
      </c>
      <c r="AQJ131" s="224" t="s">
        <v>373</v>
      </c>
      <c r="AQK131" s="224" t="s">
        <v>373</v>
      </c>
      <c r="AQL131" s="224" t="s">
        <v>373</v>
      </c>
      <c r="AQM131" s="224" t="s">
        <v>373</v>
      </c>
      <c r="AQN131" s="224" t="s">
        <v>373</v>
      </c>
      <c r="AQO131" s="224" t="s">
        <v>373</v>
      </c>
      <c r="AQP131" s="224" t="s">
        <v>373</v>
      </c>
      <c r="AQQ131" s="224" t="s">
        <v>373</v>
      </c>
      <c r="AQR131" s="224" t="s">
        <v>373</v>
      </c>
      <c r="AQS131" s="224" t="s">
        <v>373</v>
      </c>
      <c r="AQT131" s="224" t="s">
        <v>373</v>
      </c>
      <c r="AQU131" s="224" t="s">
        <v>373</v>
      </c>
      <c r="AQV131" s="224" t="s">
        <v>373</v>
      </c>
      <c r="AQW131" s="224" t="s">
        <v>373</v>
      </c>
      <c r="AQX131" s="224" t="s">
        <v>373</v>
      </c>
      <c r="AQY131" s="224" t="s">
        <v>373</v>
      </c>
      <c r="AQZ131" s="224" t="s">
        <v>373</v>
      </c>
      <c r="ARA131" s="224" t="s">
        <v>373</v>
      </c>
      <c r="ARB131" s="224" t="s">
        <v>373</v>
      </c>
      <c r="ARC131" s="224" t="s">
        <v>373</v>
      </c>
      <c r="ARD131" s="224" t="s">
        <v>373</v>
      </c>
      <c r="ARE131" s="224" t="s">
        <v>373</v>
      </c>
      <c r="ARF131" s="224" t="s">
        <v>373</v>
      </c>
      <c r="ARG131" s="224" t="s">
        <v>373</v>
      </c>
      <c r="ARH131" s="224" t="s">
        <v>373</v>
      </c>
      <c r="ARI131" s="224" t="s">
        <v>373</v>
      </c>
      <c r="ARJ131" s="224" t="s">
        <v>373</v>
      </c>
      <c r="ARK131" s="224" t="s">
        <v>373</v>
      </c>
      <c r="ARL131" s="224" t="s">
        <v>373</v>
      </c>
      <c r="ARM131" s="224" t="s">
        <v>373</v>
      </c>
      <c r="ARN131" s="224" t="s">
        <v>373</v>
      </c>
      <c r="ARO131" s="224" t="s">
        <v>373</v>
      </c>
      <c r="ARP131" s="224" t="s">
        <v>373</v>
      </c>
      <c r="ARQ131" s="224" t="s">
        <v>373</v>
      </c>
      <c r="ARR131" s="224" t="s">
        <v>373</v>
      </c>
      <c r="ARS131" s="224" t="s">
        <v>373</v>
      </c>
      <c r="ART131" s="224" t="s">
        <v>373</v>
      </c>
      <c r="ARU131" s="224" t="s">
        <v>373</v>
      </c>
      <c r="ARV131" s="224" t="s">
        <v>373</v>
      </c>
      <c r="ARW131" s="224" t="s">
        <v>373</v>
      </c>
      <c r="ARX131" s="224" t="s">
        <v>373</v>
      </c>
      <c r="ARY131" s="224" t="s">
        <v>373</v>
      </c>
      <c r="ARZ131" s="224" t="s">
        <v>373</v>
      </c>
      <c r="ASA131" s="224" t="s">
        <v>373</v>
      </c>
      <c r="ASB131" s="224" t="s">
        <v>373</v>
      </c>
      <c r="ASC131" s="224" t="s">
        <v>373</v>
      </c>
      <c r="ASD131" s="224" t="s">
        <v>373</v>
      </c>
      <c r="ASE131" s="224" t="s">
        <v>373</v>
      </c>
      <c r="ASF131" s="224" t="s">
        <v>373</v>
      </c>
      <c r="ASG131" s="224" t="s">
        <v>373</v>
      </c>
      <c r="ASH131" s="224" t="s">
        <v>373</v>
      </c>
      <c r="ASI131" s="224" t="s">
        <v>373</v>
      </c>
      <c r="ASJ131" s="224" t="s">
        <v>373</v>
      </c>
      <c r="ASK131" s="224" t="s">
        <v>373</v>
      </c>
      <c r="ASL131" s="224" t="s">
        <v>373</v>
      </c>
      <c r="ASM131" s="224" t="s">
        <v>373</v>
      </c>
      <c r="ASN131" s="224" t="s">
        <v>373</v>
      </c>
      <c r="ASO131" s="224" t="s">
        <v>373</v>
      </c>
      <c r="ASP131" s="224" t="s">
        <v>373</v>
      </c>
      <c r="ASQ131" s="224" t="s">
        <v>373</v>
      </c>
      <c r="ASR131" s="224" t="s">
        <v>373</v>
      </c>
      <c r="ASS131" s="224" t="s">
        <v>373</v>
      </c>
      <c r="AST131" s="224" t="s">
        <v>373</v>
      </c>
      <c r="ASU131" s="224" t="s">
        <v>373</v>
      </c>
      <c r="ASV131" s="224" t="s">
        <v>373</v>
      </c>
      <c r="ASW131" s="224" t="s">
        <v>373</v>
      </c>
      <c r="ASX131" s="224" t="s">
        <v>373</v>
      </c>
      <c r="ASY131" s="224" t="s">
        <v>373</v>
      </c>
      <c r="ASZ131" s="224" t="s">
        <v>373</v>
      </c>
      <c r="ATA131" s="224" t="s">
        <v>373</v>
      </c>
      <c r="ATB131" s="224" t="s">
        <v>373</v>
      </c>
      <c r="ATC131" s="224" t="s">
        <v>373</v>
      </c>
      <c r="ATD131" s="224" t="s">
        <v>373</v>
      </c>
      <c r="ATE131" s="224" t="s">
        <v>373</v>
      </c>
      <c r="ATF131" s="224" t="s">
        <v>373</v>
      </c>
      <c r="ATG131" s="224" t="s">
        <v>373</v>
      </c>
      <c r="ATH131" s="224" t="s">
        <v>373</v>
      </c>
      <c r="ATI131" s="224" t="s">
        <v>373</v>
      </c>
      <c r="ATJ131" s="224" t="s">
        <v>373</v>
      </c>
      <c r="ATK131" s="224" t="s">
        <v>373</v>
      </c>
      <c r="ATL131" s="224" t="s">
        <v>373</v>
      </c>
      <c r="ATM131" s="224" t="s">
        <v>373</v>
      </c>
      <c r="ATN131" s="224" t="s">
        <v>373</v>
      </c>
      <c r="ATO131" s="224" t="s">
        <v>373</v>
      </c>
      <c r="ATP131" s="224" t="s">
        <v>373</v>
      </c>
      <c r="ATQ131" s="224" t="s">
        <v>373</v>
      </c>
      <c r="ATR131" s="224" t="s">
        <v>373</v>
      </c>
      <c r="ATS131" s="224" t="s">
        <v>373</v>
      </c>
      <c r="ATT131" s="224" t="s">
        <v>373</v>
      </c>
      <c r="ATU131" s="224" t="s">
        <v>373</v>
      </c>
      <c r="ATV131" s="224" t="s">
        <v>373</v>
      </c>
      <c r="ATW131" s="224" t="s">
        <v>373</v>
      </c>
      <c r="ATX131" s="224" t="s">
        <v>373</v>
      </c>
      <c r="ATY131" s="224" t="s">
        <v>373</v>
      </c>
      <c r="ATZ131" s="224" t="s">
        <v>373</v>
      </c>
      <c r="AUA131" s="224" t="s">
        <v>373</v>
      </c>
      <c r="AUB131" s="224" t="s">
        <v>373</v>
      </c>
      <c r="AUC131" s="224" t="s">
        <v>373</v>
      </c>
      <c r="AUD131" s="224" t="s">
        <v>373</v>
      </c>
      <c r="AUE131" s="224" t="s">
        <v>373</v>
      </c>
      <c r="AUF131" s="224" t="s">
        <v>373</v>
      </c>
      <c r="AUG131" s="224" t="s">
        <v>373</v>
      </c>
      <c r="AUH131" s="224" t="s">
        <v>373</v>
      </c>
      <c r="AUI131" s="224" t="s">
        <v>373</v>
      </c>
      <c r="AUJ131" s="224" t="s">
        <v>373</v>
      </c>
      <c r="AUK131" s="224" t="s">
        <v>373</v>
      </c>
      <c r="AUL131" s="224" t="s">
        <v>373</v>
      </c>
      <c r="AUM131" s="224" t="s">
        <v>373</v>
      </c>
      <c r="AUN131" s="224" t="s">
        <v>373</v>
      </c>
      <c r="AUO131" s="224" t="s">
        <v>373</v>
      </c>
      <c r="AUP131" s="224" t="s">
        <v>373</v>
      </c>
      <c r="AUQ131" s="224" t="s">
        <v>373</v>
      </c>
      <c r="AUR131" s="224" t="s">
        <v>373</v>
      </c>
      <c r="AUS131" s="224" t="s">
        <v>373</v>
      </c>
      <c r="AUT131" s="224" t="s">
        <v>373</v>
      </c>
      <c r="AUU131" s="224" t="s">
        <v>373</v>
      </c>
      <c r="AUV131" s="224" t="s">
        <v>373</v>
      </c>
      <c r="AUW131" s="224" t="s">
        <v>373</v>
      </c>
      <c r="AUX131" s="224" t="s">
        <v>373</v>
      </c>
      <c r="AUY131" s="224" t="s">
        <v>373</v>
      </c>
      <c r="AUZ131" s="224" t="s">
        <v>373</v>
      </c>
      <c r="AVA131" s="224" t="s">
        <v>373</v>
      </c>
      <c r="AVB131" s="224" t="s">
        <v>373</v>
      </c>
      <c r="AVC131" s="224" t="s">
        <v>373</v>
      </c>
      <c r="AVD131" s="224" t="s">
        <v>373</v>
      </c>
      <c r="AVE131" s="224" t="s">
        <v>373</v>
      </c>
      <c r="AVF131" s="224" t="s">
        <v>373</v>
      </c>
      <c r="AVG131" s="224" t="s">
        <v>373</v>
      </c>
      <c r="AVH131" s="224" t="s">
        <v>373</v>
      </c>
      <c r="AVI131" s="224" t="s">
        <v>373</v>
      </c>
      <c r="AVJ131" s="224" t="s">
        <v>373</v>
      </c>
      <c r="AVK131" s="224" t="s">
        <v>373</v>
      </c>
      <c r="AVL131" s="224" t="s">
        <v>373</v>
      </c>
      <c r="AVM131" s="224" t="s">
        <v>373</v>
      </c>
      <c r="AVN131" s="224" t="s">
        <v>373</v>
      </c>
      <c r="AVO131" s="224" t="s">
        <v>373</v>
      </c>
      <c r="AVP131" s="224" t="s">
        <v>373</v>
      </c>
      <c r="AVQ131" s="224" t="s">
        <v>373</v>
      </c>
      <c r="AVR131" s="224" t="s">
        <v>373</v>
      </c>
      <c r="AVS131" s="224" t="s">
        <v>373</v>
      </c>
      <c r="AVT131" s="224" t="s">
        <v>373</v>
      </c>
      <c r="AVU131" s="224" t="s">
        <v>373</v>
      </c>
      <c r="AVV131" s="224" t="s">
        <v>373</v>
      </c>
      <c r="AVW131" s="224" t="s">
        <v>373</v>
      </c>
      <c r="AVX131" s="224" t="s">
        <v>373</v>
      </c>
      <c r="AVY131" s="224" t="s">
        <v>373</v>
      </c>
      <c r="AVZ131" s="224" t="s">
        <v>373</v>
      </c>
      <c r="AWA131" s="224" t="s">
        <v>373</v>
      </c>
      <c r="AWB131" s="224" t="s">
        <v>373</v>
      </c>
      <c r="AWC131" s="224" t="s">
        <v>373</v>
      </c>
      <c r="AWD131" s="224" t="s">
        <v>373</v>
      </c>
      <c r="AWE131" s="224" t="s">
        <v>373</v>
      </c>
      <c r="AWF131" s="224" t="s">
        <v>373</v>
      </c>
      <c r="AWG131" s="224" t="s">
        <v>373</v>
      </c>
      <c r="AWH131" s="224" t="s">
        <v>373</v>
      </c>
      <c r="AWI131" s="224" t="s">
        <v>373</v>
      </c>
      <c r="AWJ131" s="224" t="s">
        <v>373</v>
      </c>
      <c r="AWK131" s="224" t="s">
        <v>373</v>
      </c>
      <c r="AWL131" s="224" t="s">
        <v>373</v>
      </c>
      <c r="AWM131" s="224" t="s">
        <v>373</v>
      </c>
      <c r="AWN131" s="224" t="s">
        <v>373</v>
      </c>
      <c r="AWO131" s="224" t="s">
        <v>373</v>
      </c>
      <c r="AWP131" s="224" t="s">
        <v>373</v>
      </c>
      <c r="AWQ131" s="224" t="s">
        <v>373</v>
      </c>
      <c r="AWR131" s="224" t="s">
        <v>373</v>
      </c>
      <c r="AWS131" s="224" t="s">
        <v>373</v>
      </c>
      <c r="AWT131" s="224" t="s">
        <v>373</v>
      </c>
      <c r="AWU131" s="224" t="s">
        <v>373</v>
      </c>
      <c r="AWV131" s="224" t="s">
        <v>373</v>
      </c>
      <c r="AWW131" s="224" t="s">
        <v>373</v>
      </c>
      <c r="AWX131" s="224" t="s">
        <v>373</v>
      </c>
      <c r="AWY131" s="224" t="s">
        <v>373</v>
      </c>
      <c r="AWZ131" s="224" t="s">
        <v>373</v>
      </c>
      <c r="AXA131" s="224" t="s">
        <v>373</v>
      </c>
      <c r="AXB131" s="224" t="s">
        <v>373</v>
      </c>
      <c r="AXC131" s="224" t="s">
        <v>373</v>
      </c>
      <c r="AXD131" s="224" t="s">
        <v>373</v>
      </c>
      <c r="AXE131" s="224" t="s">
        <v>373</v>
      </c>
      <c r="AXF131" s="224" t="s">
        <v>373</v>
      </c>
      <c r="AXG131" s="224" t="s">
        <v>373</v>
      </c>
      <c r="AXH131" s="224" t="s">
        <v>373</v>
      </c>
      <c r="AXI131" s="224" t="s">
        <v>373</v>
      </c>
      <c r="AXJ131" s="224" t="s">
        <v>373</v>
      </c>
      <c r="AXK131" s="224" t="s">
        <v>373</v>
      </c>
      <c r="AXL131" s="224" t="s">
        <v>373</v>
      </c>
      <c r="AXM131" s="224" t="s">
        <v>373</v>
      </c>
      <c r="AXN131" s="224" t="s">
        <v>373</v>
      </c>
      <c r="AXO131" s="224" t="s">
        <v>373</v>
      </c>
      <c r="AXP131" s="224" t="s">
        <v>373</v>
      </c>
      <c r="AXQ131" s="224" t="s">
        <v>373</v>
      </c>
      <c r="AXR131" s="224" t="s">
        <v>373</v>
      </c>
      <c r="AXS131" s="224" t="s">
        <v>373</v>
      </c>
      <c r="AXT131" s="224" t="s">
        <v>373</v>
      </c>
      <c r="AXU131" s="224" t="s">
        <v>373</v>
      </c>
      <c r="AXV131" s="224" t="s">
        <v>373</v>
      </c>
      <c r="AXW131" s="224" t="s">
        <v>373</v>
      </c>
      <c r="AXX131" s="224" t="s">
        <v>373</v>
      </c>
      <c r="AXY131" s="224" t="s">
        <v>373</v>
      </c>
      <c r="AXZ131" s="224" t="s">
        <v>373</v>
      </c>
      <c r="AYA131" s="224" t="s">
        <v>373</v>
      </c>
      <c r="AYB131" s="224" t="s">
        <v>373</v>
      </c>
      <c r="AYC131" s="224" t="s">
        <v>373</v>
      </c>
      <c r="AYD131" s="224" t="s">
        <v>373</v>
      </c>
      <c r="AYE131" s="224" t="s">
        <v>373</v>
      </c>
      <c r="AYF131" s="224" t="s">
        <v>373</v>
      </c>
      <c r="AYG131" s="224" t="s">
        <v>373</v>
      </c>
      <c r="AYH131" s="224" t="s">
        <v>373</v>
      </c>
      <c r="AYI131" s="224" t="s">
        <v>373</v>
      </c>
      <c r="AYJ131" s="224" t="s">
        <v>373</v>
      </c>
      <c r="AYK131" s="224" t="s">
        <v>373</v>
      </c>
      <c r="AYL131" s="224" t="s">
        <v>373</v>
      </c>
      <c r="AYM131" s="224" t="s">
        <v>373</v>
      </c>
      <c r="AYN131" s="224" t="s">
        <v>373</v>
      </c>
      <c r="AYO131" s="224" t="s">
        <v>373</v>
      </c>
      <c r="AYP131" s="224" t="s">
        <v>373</v>
      </c>
      <c r="AYQ131" s="224" t="s">
        <v>373</v>
      </c>
      <c r="AYR131" s="224" t="s">
        <v>373</v>
      </c>
      <c r="AYS131" s="224" t="s">
        <v>373</v>
      </c>
      <c r="AYT131" s="224" t="s">
        <v>373</v>
      </c>
      <c r="AYU131" s="224" t="s">
        <v>373</v>
      </c>
      <c r="AYV131" s="224" t="s">
        <v>373</v>
      </c>
      <c r="AYW131" s="224" t="s">
        <v>373</v>
      </c>
      <c r="AYX131" s="224" t="s">
        <v>373</v>
      </c>
      <c r="AYY131" s="224" t="s">
        <v>373</v>
      </c>
      <c r="AYZ131" s="224" t="s">
        <v>373</v>
      </c>
      <c r="AZA131" s="224" t="s">
        <v>373</v>
      </c>
      <c r="AZB131" s="224" t="s">
        <v>373</v>
      </c>
      <c r="AZC131" s="224" t="s">
        <v>373</v>
      </c>
      <c r="AZD131" s="224" t="s">
        <v>373</v>
      </c>
      <c r="AZE131" s="224" t="s">
        <v>373</v>
      </c>
      <c r="AZF131" s="224" t="s">
        <v>373</v>
      </c>
      <c r="AZG131" s="224" t="s">
        <v>373</v>
      </c>
      <c r="AZH131" s="224" t="s">
        <v>373</v>
      </c>
      <c r="AZI131" s="224" t="s">
        <v>373</v>
      </c>
      <c r="AZJ131" s="224" t="s">
        <v>373</v>
      </c>
      <c r="AZK131" s="224" t="s">
        <v>373</v>
      </c>
      <c r="AZL131" s="224" t="s">
        <v>373</v>
      </c>
      <c r="AZM131" s="224" t="s">
        <v>373</v>
      </c>
      <c r="AZN131" s="224" t="s">
        <v>373</v>
      </c>
      <c r="AZO131" s="224" t="s">
        <v>373</v>
      </c>
      <c r="AZP131" s="224" t="s">
        <v>373</v>
      </c>
      <c r="AZQ131" s="224" t="s">
        <v>373</v>
      </c>
      <c r="AZR131" s="224" t="s">
        <v>373</v>
      </c>
      <c r="AZS131" s="224" t="s">
        <v>373</v>
      </c>
      <c r="AZT131" s="224" t="s">
        <v>373</v>
      </c>
      <c r="AZU131" s="224" t="s">
        <v>373</v>
      </c>
      <c r="AZV131" s="224" t="s">
        <v>373</v>
      </c>
      <c r="AZW131" s="224" t="s">
        <v>373</v>
      </c>
      <c r="AZX131" s="224" t="s">
        <v>373</v>
      </c>
      <c r="AZY131" s="224" t="s">
        <v>373</v>
      </c>
      <c r="AZZ131" s="224" t="s">
        <v>373</v>
      </c>
      <c r="BAA131" s="224" t="s">
        <v>373</v>
      </c>
      <c r="BAB131" s="224" t="s">
        <v>373</v>
      </c>
      <c r="BAC131" s="224" t="s">
        <v>373</v>
      </c>
      <c r="BAD131" s="224" t="s">
        <v>373</v>
      </c>
      <c r="BAE131" s="224" t="s">
        <v>373</v>
      </c>
      <c r="BAF131" s="224" t="s">
        <v>373</v>
      </c>
      <c r="BAG131" s="224" t="s">
        <v>373</v>
      </c>
      <c r="BAH131" s="224" t="s">
        <v>373</v>
      </c>
      <c r="BAI131" s="224" t="s">
        <v>373</v>
      </c>
      <c r="BAJ131" s="224" t="s">
        <v>373</v>
      </c>
      <c r="BAK131" s="224" t="s">
        <v>373</v>
      </c>
      <c r="BAL131" s="224" t="s">
        <v>373</v>
      </c>
      <c r="BAM131" s="224" t="s">
        <v>373</v>
      </c>
      <c r="BAN131" s="224" t="s">
        <v>373</v>
      </c>
      <c r="BAO131" s="224" t="s">
        <v>373</v>
      </c>
      <c r="BAP131" s="224" t="s">
        <v>373</v>
      </c>
      <c r="BAQ131" s="224" t="s">
        <v>373</v>
      </c>
      <c r="BAR131" s="224" t="s">
        <v>373</v>
      </c>
      <c r="BAS131" s="224" t="s">
        <v>373</v>
      </c>
      <c r="BAT131" s="224" t="s">
        <v>373</v>
      </c>
      <c r="BAU131" s="224" t="s">
        <v>373</v>
      </c>
      <c r="BAV131" s="224" t="s">
        <v>373</v>
      </c>
      <c r="BAW131" s="224" t="s">
        <v>373</v>
      </c>
      <c r="BAX131" s="224" t="s">
        <v>373</v>
      </c>
      <c r="BAY131" s="224" t="s">
        <v>373</v>
      </c>
      <c r="BAZ131" s="224" t="s">
        <v>373</v>
      </c>
      <c r="BBA131" s="224" t="s">
        <v>373</v>
      </c>
      <c r="BBB131" s="224" t="s">
        <v>373</v>
      </c>
      <c r="BBC131" s="224" t="s">
        <v>373</v>
      </c>
      <c r="BBD131" s="224" t="s">
        <v>373</v>
      </c>
      <c r="BBE131" s="224" t="s">
        <v>373</v>
      </c>
      <c r="BBF131" s="224" t="s">
        <v>373</v>
      </c>
      <c r="BBG131" s="224" t="s">
        <v>373</v>
      </c>
      <c r="BBH131" s="224" t="s">
        <v>373</v>
      </c>
      <c r="BBI131" s="224" t="s">
        <v>373</v>
      </c>
      <c r="BBJ131" s="224" t="s">
        <v>373</v>
      </c>
      <c r="BBK131" s="224" t="s">
        <v>373</v>
      </c>
      <c r="BBL131" s="224" t="s">
        <v>373</v>
      </c>
      <c r="BBM131" s="224" t="s">
        <v>373</v>
      </c>
      <c r="BBN131" s="224" t="s">
        <v>373</v>
      </c>
      <c r="BBO131" s="224" t="s">
        <v>373</v>
      </c>
      <c r="BBP131" s="224" t="s">
        <v>373</v>
      </c>
      <c r="BBQ131" s="224" t="s">
        <v>373</v>
      </c>
      <c r="BBR131" s="224" t="s">
        <v>373</v>
      </c>
      <c r="BBS131" s="224" t="s">
        <v>373</v>
      </c>
      <c r="BBT131" s="224" t="s">
        <v>373</v>
      </c>
      <c r="BBU131" s="224" t="s">
        <v>373</v>
      </c>
      <c r="BBV131" s="224" t="s">
        <v>373</v>
      </c>
      <c r="BBW131" s="224" t="s">
        <v>373</v>
      </c>
      <c r="BBX131" s="224" t="s">
        <v>373</v>
      </c>
      <c r="BBY131" s="224" t="s">
        <v>373</v>
      </c>
      <c r="BBZ131" s="224" t="s">
        <v>373</v>
      </c>
      <c r="BCA131" s="224" t="s">
        <v>373</v>
      </c>
      <c r="BCB131" s="224" t="s">
        <v>373</v>
      </c>
      <c r="BCC131" s="224" t="s">
        <v>373</v>
      </c>
      <c r="BCD131" s="224" t="s">
        <v>373</v>
      </c>
      <c r="BCE131" s="224" t="s">
        <v>373</v>
      </c>
      <c r="BCF131" s="224" t="s">
        <v>373</v>
      </c>
      <c r="BCG131" s="224" t="s">
        <v>373</v>
      </c>
      <c r="BCH131" s="224" t="s">
        <v>373</v>
      </c>
      <c r="BCI131" s="224" t="s">
        <v>373</v>
      </c>
      <c r="BCJ131" s="224" t="s">
        <v>373</v>
      </c>
      <c r="BCK131" s="224" t="s">
        <v>373</v>
      </c>
      <c r="BCL131" s="224" t="s">
        <v>373</v>
      </c>
      <c r="BCM131" s="224" t="s">
        <v>373</v>
      </c>
      <c r="BCN131" s="224" t="s">
        <v>373</v>
      </c>
      <c r="BCO131" s="224" t="s">
        <v>373</v>
      </c>
      <c r="BCP131" s="224" t="s">
        <v>373</v>
      </c>
      <c r="BCQ131" s="224" t="s">
        <v>373</v>
      </c>
      <c r="BCR131" s="224" t="s">
        <v>373</v>
      </c>
      <c r="BCS131" s="224" t="s">
        <v>373</v>
      </c>
      <c r="BCT131" s="224" t="s">
        <v>373</v>
      </c>
      <c r="BCU131" s="224" t="s">
        <v>373</v>
      </c>
      <c r="BCV131" s="224" t="s">
        <v>373</v>
      </c>
      <c r="BCW131" s="224" t="s">
        <v>373</v>
      </c>
      <c r="BCX131" s="224" t="s">
        <v>373</v>
      </c>
      <c r="BCY131" s="224" t="s">
        <v>373</v>
      </c>
      <c r="BCZ131" s="224" t="s">
        <v>373</v>
      </c>
      <c r="BDA131" s="224" t="s">
        <v>373</v>
      </c>
      <c r="BDB131" s="224" t="s">
        <v>373</v>
      </c>
      <c r="BDC131" s="224" t="s">
        <v>373</v>
      </c>
      <c r="BDD131" s="224" t="s">
        <v>373</v>
      </c>
      <c r="BDE131" s="224" t="s">
        <v>373</v>
      </c>
      <c r="BDF131" s="224" t="s">
        <v>373</v>
      </c>
      <c r="BDG131" s="224" t="s">
        <v>373</v>
      </c>
      <c r="BDH131" s="224" t="s">
        <v>373</v>
      </c>
      <c r="BDI131" s="224" t="s">
        <v>373</v>
      </c>
      <c r="BDJ131" s="224" t="s">
        <v>373</v>
      </c>
      <c r="BDK131" s="224" t="s">
        <v>373</v>
      </c>
      <c r="BDL131" s="224" t="s">
        <v>373</v>
      </c>
      <c r="BDM131" s="224" t="s">
        <v>373</v>
      </c>
      <c r="BDN131" s="224" t="s">
        <v>373</v>
      </c>
      <c r="BDO131" s="224" t="s">
        <v>373</v>
      </c>
      <c r="BDP131" s="224" t="s">
        <v>373</v>
      </c>
      <c r="BDQ131" s="224" t="s">
        <v>373</v>
      </c>
      <c r="BDR131" s="224" t="s">
        <v>373</v>
      </c>
      <c r="BDS131" s="224" t="s">
        <v>373</v>
      </c>
      <c r="BDT131" s="224" t="s">
        <v>373</v>
      </c>
      <c r="BDU131" s="224" t="s">
        <v>373</v>
      </c>
      <c r="BDV131" s="224" t="s">
        <v>373</v>
      </c>
      <c r="BDW131" s="224" t="s">
        <v>373</v>
      </c>
      <c r="BDX131" s="224" t="s">
        <v>373</v>
      </c>
      <c r="BDY131" s="224" t="s">
        <v>373</v>
      </c>
      <c r="BDZ131" s="224" t="s">
        <v>373</v>
      </c>
      <c r="BEA131" s="224" t="s">
        <v>373</v>
      </c>
      <c r="BEB131" s="224" t="s">
        <v>373</v>
      </c>
      <c r="BEC131" s="224" t="s">
        <v>373</v>
      </c>
      <c r="BED131" s="224" t="s">
        <v>373</v>
      </c>
      <c r="BEE131" s="224" t="s">
        <v>373</v>
      </c>
      <c r="BEF131" s="224" t="s">
        <v>373</v>
      </c>
      <c r="BEG131" s="224" t="s">
        <v>373</v>
      </c>
      <c r="BEH131" s="224" t="s">
        <v>373</v>
      </c>
      <c r="BEI131" s="224" t="s">
        <v>373</v>
      </c>
      <c r="BEJ131" s="224" t="s">
        <v>373</v>
      </c>
      <c r="BEK131" s="224" t="s">
        <v>373</v>
      </c>
      <c r="BEL131" s="224" t="s">
        <v>373</v>
      </c>
      <c r="BEM131" s="224" t="s">
        <v>373</v>
      </c>
      <c r="BEN131" s="224" t="s">
        <v>373</v>
      </c>
      <c r="BEO131" s="224" t="s">
        <v>373</v>
      </c>
      <c r="BEP131" s="224" t="s">
        <v>373</v>
      </c>
      <c r="BEQ131" s="224" t="s">
        <v>373</v>
      </c>
      <c r="BER131" s="224" t="s">
        <v>373</v>
      </c>
      <c r="BES131" s="224" t="s">
        <v>373</v>
      </c>
      <c r="BET131" s="224" t="s">
        <v>373</v>
      </c>
      <c r="BEU131" s="224" t="s">
        <v>373</v>
      </c>
      <c r="BEV131" s="224" t="s">
        <v>373</v>
      </c>
      <c r="BEW131" s="224" t="s">
        <v>373</v>
      </c>
      <c r="BEX131" s="224" t="s">
        <v>373</v>
      </c>
      <c r="BEY131" s="224" t="s">
        <v>373</v>
      </c>
      <c r="BEZ131" s="224" t="s">
        <v>373</v>
      </c>
      <c r="BFA131" s="224" t="s">
        <v>373</v>
      </c>
      <c r="BFB131" s="224" t="s">
        <v>373</v>
      </c>
      <c r="BFC131" s="224" t="s">
        <v>373</v>
      </c>
      <c r="BFD131" s="224" t="s">
        <v>373</v>
      </c>
      <c r="BFE131" s="224" t="s">
        <v>373</v>
      </c>
      <c r="BFF131" s="224" t="s">
        <v>373</v>
      </c>
      <c r="BFG131" s="224" t="s">
        <v>373</v>
      </c>
      <c r="BFH131" s="224" t="s">
        <v>373</v>
      </c>
      <c r="BFI131" s="224" t="s">
        <v>373</v>
      </c>
      <c r="BFJ131" s="224" t="s">
        <v>373</v>
      </c>
      <c r="BFK131" s="224" t="s">
        <v>373</v>
      </c>
      <c r="BFL131" s="224" t="s">
        <v>373</v>
      </c>
      <c r="BFM131" s="224" t="s">
        <v>373</v>
      </c>
      <c r="BFN131" s="224" t="s">
        <v>373</v>
      </c>
      <c r="BFO131" s="224" t="s">
        <v>373</v>
      </c>
      <c r="BFP131" s="224" t="s">
        <v>373</v>
      </c>
      <c r="BFQ131" s="224" t="s">
        <v>373</v>
      </c>
      <c r="BFR131" s="224" t="s">
        <v>373</v>
      </c>
      <c r="BFS131" s="224" t="s">
        <v>373</v>
      </c>
      <c r="BFT131" s="224" t="s">
        <v>373</v>
      </c>
      <c r="BFU131" s="224" t="s">
        <v>373</v>
      </c>
      <c r="BFV131" s="224" t="s">
        <v>373</v>
      </c>
      <c r="BFW131" s="224" t="s">
        <v>373</v>
      </c>
      <c r="BFX131" s="224" t="s">
        <v>373</v>
      </c>
      <c r="BFY131" s="224" t="s">
        <v>373</v>
      </c>
      <c r="BFZ131" s="224" t="s">
        <v>373</v>
      </c>
      <c r="BGA131" s="224" t="s">
        <v>373</v>
      </c>
      <c r="BGB131" s="224" t="s">
        <v>373</v>
      </c>
      <c r="BGC131" s="224" t="s">
        <v>373</v>
      </c>
      <c r="BGD131" s="224" t="s">
        <v>373</v>
      </c>
      <c r="BGE131" s="224" t="s">
        <v>373</v>
      </c>
      <c r="BGF131" s="224" t="s">
        <v>373</v>
      </c>
      <c r="BGG131" s="224" t="s">
        <v>373</v>
      </c>
      <c r="BGH131" s="224" t="s">
        <v>373</v>
      </c>
      <c r="BGI131" s="224" t="s">
        <v>373</v>
      </c>
      <c r="BGJ131" s="224" t="s">
        <v>373</v>
      </c>
      <c r="BGK131" s="224" t="s">
        <v>373</v>
      </c>
      <c r="BGL131" s="224" t="s">
        <v>373</v>
      </c>
      <c r="BGM131" s="224" t="s">
        <v>373</v>
      </c>
      <c r="BGN131" s="224" t="s">
        <v>373</v>
      </c>
      <c r="BGO131" s="224" t="s">
        <v>373</v>
      </c>
      <c r="BGP131" s="224" t="s">
        <v>373</v>
      </c>
      <c r="BGQ131" s="224" t="s">
        <v>373</v>
      </c>
      <c r="BGR131" s="224" t="s">
        <v>373</v>
      </c>
      <c r="BGS131" s="224" t="s">
        <v>373</v>
      </c>
      <c r="BGT131" s="224" t="s">
        <v>373</v>
      </c>
      <c r="BGU131" s="224" t="s">
        <v>373</v>
      </c>
      <c r="BGV131" s="224" t="s">
        <v>373</v>
      </c>
      <c r="BGW131" s="224" t="s">
        <v>373</v>
      </c>
      <c r="BGX131" s="224" t="s">
        <v>373</v>
      </c>
      <c r="BGY131" s="224" t="s">
        <v>373</v>
      </c>
      <c r="BGZ131" s="224" t="s">
        <v>373</v>
      </c>
      <c r="BHA131" s="224" t="s">
        <v>373</v>
      </c>
      <c r="BHB131" s="224" t="s">
        <v>373</v>
      </c>
      <c r="BHC131" s="224" t="s">
        <v>373</v>
      </c>
      <c r="BHD131" s="224" t="s">
        <v>373</v>
      </c>
      <c r="BHE131" s="224" t="s">
        <v>373</v>
      </c>
      <c r="BHF131" s="224" t="s">
        <v>373</v>
      </c>
      <c r="BHG131" s="224" t="s">
        <v>373</v>
      </c>
      <c r="BHH131" s="224" t="s">
        <v>373</v>
      </c>
      <c r="BHI131" s="224" t="s">
        <v>373</v>
      </c>
      <c r="BHJ131" s="224" t="s">
        <v>373</v>
      </c>
      <c r="BHK131" s="224" t="s">
        <v>373</v>
      </c>
      <c r="BHL131" s="224" t="s">
        <v>373</v>
      </c>
      <c r="BHM131" s="224" t="s">
        <v>373</v>
      </c>
      <c r="BHN131" s="224" t="s">
        <v>373</v>
      </c>
      <c r="BHO131" s="224" t="s">
        <v>373</v>
      </c>
      <c r="BHP131" s="224" t="s">
        <v>373</v>
      </c>
      <c r="BHQ131" s="224" t="s">
        <v>373</v>
      </c>
      <c r="BHR131" s="224" t="s">
        <v>373</v>
      </c>
      <c r="BHS131" s="224" t="s">
        <v>373</v>
      </c>
      <c r="BHT131" s="224" t="s">
        <v>373</v>
      </c>
      <c r="BHU131" s="224" t="s">
        <v>373</v>
      </c>
      <c r="BHV131" s="224" t="s">
        <v>373</v>
      </c>
      <c r="BHW131" s="224" t="s">
        <v>373</v>
      </c>
      <c r="BHX131" s="224" t="s">
        <v>373</v>
      </c>
      <c r="BHY131" s="224" t="s">
        <v>373</v>
      </c>
      <c r="BHZ131" s="224" t="s">
        <v>373</v>
      </c>
      <c r="BIA131" s="224" t="s">
        <v>373</v>
      </c>
      <c r="BIB131" s="224" t="s">
        <v>373</v>
      </c>
      <c r="BIC131" s="224" t="s">
        <v>373</v>
      </c>
      <c r="BID131" s="224" t="s">
        <v>373</v>
      </c>
      <c r="BIE131" s="224" t="s">
        <v>373</v>
      </c>
      <c r="BIF131" s="224" t="s">
        <v>373</v>
      </c>
      <c r="BIG131" s="224" t="s">
        <v>373</v>
      </c>
      <c r="BIH131" s="224" t="s">
        <v>373</v>
      </c>
      <c r="BII131" s="224" t="s">
        <v>373</v>
      </c>
      <c r="BIJ131" s="224" t="s">
        <v>373</v>
      </c>
      <c r="BIK131" s="224" t="s">
        <v>373</v>
      </c>
      <c r="BIL131" s="224" t="s">
        <v>373</v>
      </c>
      <c r="BIM131" s="224" t="s">
        <v>373</v>
      </c>
      <c r="BIN131" s="224" t="s">
        <v>373</v>
      </c>
      <c r="BIO131" s="224" t="s">
        <v>373</v>
      </c>
      <c r="BIP131" s="224" t="s">
        <v>373</v>
      </c>
      <c r="BIQ131" s="224" t="s">
        <v>373</v>
      </c>
      <c r="BIR131" s="224" t="s">
        <v>373</v>
      </c>
      <c r="BIS131" s="224" t="s">
        <v>373</v>
      </c>
      <c r="BIT131" s="224" t="s">
        <v>373</v>
      </c>
      <c r="BIU131" s="224" t="s">
        <v>373</v>
      </c>
      <c r="BIV131" s="224" t="s">
        <v>373</v>
      </c>
      <c r="BIW131" s="224" t="s">
        <v>373</v>
      </c>
      <c r="BIX131" s="224" t="s">
        <v>373</v>
      </c>
      <c r="BIY131" s="224" t="s">
        <v>373</v>
      </c>
      <c r="BIZ131" s="224" t="s">
        <v>373</v>
      </c>
      <c r="BJA131" s="224" t="s">
        <v>373</v>
      </c>
      <c r="BJB131" s="224" t="s">
        <v>373</v>
      </c>
      <c r="BJC131" s="224" t="s">
        <v>373</v>
      </c>
      <c r="BJD131" s="224" t="s">
        <v>373</v>
      </c>
      <c r="BJE131" s="224" t="s">
        <v>373</v>
      </c>
      <c r="BJF131" s="224" t="s">
        <v>373</v>
      </c>
      <c r="BJG131" s="224" t="s">
        <v>373</v>
      </c>
      <c r="BJH131" s="224" t="s">
        <v>373</v>
      </c>
      <c r="BJI131" s="224" t="s">
        <v>373</v>
      </c>
      <c r="BJJ131" s="224" t="s">
        <v>373</v>
      </c>
      <c r="BJK131" s="224" t="s">
        <v>373</v>
      </c>
      <c r="BJL131" s="224" t="s">
        <v>373</v>
      </c>
      <c r="BJM131" s="224" t="s">
        <v>373</v>
      </c>
      <c r="BJN131" s="224" t="s">
        <v>373</v>
      </c>
      <c r="BJO131" s="224" t="s">
        <v>373</v>
      </c>
      <c r="BJP131" s="224" t="s">
        <v>373</v>
      </c>
      <c r="BJQ131" s="224" t="s">
        <v>373</v>
      </c>
      <c r="BJR131" s="224" t="s">
        <v>373</v>
      </c>
      <c r="BJS131" s="224" t="s">
        <v>373</v>
      </c>
      <c r="BJT131" s="224" t="s">
        <v>373</v>
      </c>
      <c r="BJU131" s="224" t="s">
        <v>373</v>
      </c>
      <c r="BJV131" s="224" t="s">
        <v>373</v>
      </c>
      <c r="BJW131" s="224" t="s">
        <v>373</v>
      </c>
      <c r="BJX131" s="224" t="s">
        <v>373</v>
      </c>
      <c r="BJY131" s="224" t="s">
        <v>373</v>
      </c>
      <c r="BJZ131" s="224" t="s">
        <v>373</v>
      </c>
      <c r="BKA131" s="224" t="s">
        <v>373</v>
      </c>
      <c r="BKB131" s="224" t="s">
        <v>373</v>
      </c>
      <c r="BKC131" s="224" t="s">
        <v>373</v>
      </c>
      <c r="BKD131" s="224" t="s">
        <v>373</v>
      </c>
      <c r="BKE131" s="224" t="s">
        <v>373</v>
      </c>
      <c r="BKF131" s="224" t="s">
        <v>373</v>
      </c>
      <c r="BKG131" s="224" t="s">
        <v>373</v>
      </c>
      <c r="BKH131" s="224" t="s">
        <v>373</v>
      </c>
      <c r="BKI131" s="224" t="s">
        <v>373</v>
      </c>
      <c r="BKJ131" s="224" t="s">
        <v>373</v>
      </c>
      <c r="BKK131" s="224" t="s">
        <v>373</v>
      </c>
      <c r="BKL131" s="224" t="s">
        <v>373</v>
      </c>
      <c r="BKM131" s="224" t="s">
        <v>373</v>
      </c>
      <c r="BKN131" s="224" t="s">
        <v>373</v>
      </c>
      <c r="BKO131" s="224" t="s">
        <v>373</v>
      </c>
      <c r="BKP131" s="224" t="s">
        <v>373</v>
      </c>
      <c r="BKQ131" s="224" t="s">
        <v>373</v>
      </c>
      <c r="BKR131" s="224" t="s">
        <v>373</v>
      </c>
      <c r="BKS131" s="224" t="s">
        <v>373</v>
      </c>
      <c r="BKT131" s="224" t="s">
        <v>373</v>
      </c>
      <c r="BKU131" s="224" t="s">
        <v>373</v>
      </c>
      <c r="BKV131" s="224" t="s">
        <v>373</v>
      </c>
      <c r="BKW131" s="224" t="s">
        <v>373</v>
      </c>
      <c r="BKX131" s="224" t="s">
        <v>373</v>
      </c>
      <c r="BKY131" s="224" t="s">
        <v>373</v>
      </c>
      <c r="BKZ131" s="224" t="s">
        <v>373</v>
      </c>
      <c r="BLA131" s="224" t="s">
        <v>373</v>
      </c>
      <c r="BLB131" s="224" t="s">
        <v>373</v>
      </c>
      <c r="BLC131" s="224" t="s">
        <v>373</v>
      </c>
      <c r="BLD131" s="224" t="s">
        <v>373</v>
      </c>
      <c r="BLE131" s="224" t="s">
        <v>373</v>
      </c>
      <c r="BLF131" s="224" t="s">
        <v>373</v>
      </c>
      <c r="BLG131" s="224" t="s">
        <v>373</v>
      </c>
      <c r="BLH131" s="224" t="s">
        <v>373</v>
      </c>
      <c r="BLI131" s="224" t="s">
        <v>373</v>
      </c>
      <c r="BLJ131" s="224" t="s">
        <v>373</v>
      </c>
      <c r="BLK131" s="224" t="s">
        <v>373</v>
      </c>
      <c r="BLL131" s="224" t="s">
        <v>373</v>
      </c>
      <c r="BLM131" s="224" t="s">
        <v>373</v>
      </c>
      <c r="BLN131" s="224" t="s">
        <v>373</v>
      </c>
      <c r="BLO131" s="224" t="s">
        <v>373</v>
      </c>
      <c r="BLP131" s="224" t="s">
        <v>373</v>
      </c>
      <c r="BLQ131" s="224" t="s">
        <v>373</v>
      </c>
      <c r="BLR131" s="224" t="s">
        <v>373</v>
      </c>
      <c r="BLS131" s="224" t="s">
        <v>373</v>
      </c>
      <c r="BLT131" s="224" t="s">
        <v>373</v>
      </c>
      <c r="BLU131" s="224" t="s">
        <v>373</v>
      </c>
      <c r="BLV131" s="224" t="s">
        <v>373</v>
      </c>
      <c r="BLW131" s="224" t="s">
        <v>373</v>
      </c>
      <c r="BLX131" s="224" t="s">
        <v>373</v>
      </c>
      <c r="BLY131" s="224" t="s">
        <v>373</v>
      </c>
      <c r="BLZ131" s="224" t="s">
        <v>373</v>
      </c>
      <c r="BMA131" s="224" t="s">
        <v>373</v>
      </c>
      <c r="BMB131" s="224" t="s">
        <v>373</v>
      </c>
      <c r="BMC131" s="224" t="s">
        <v>373</v>
      </c>
      <c r="BMD131" s="224" t="s">
        <v>373</v>
      </c>
      <c r="BME131" s="224" t="s">
        <v>373</v>
      </c>
      <c r="BMF131" s="224" t="s">
        <v>373</v>
      </c>
      <c r="BMG131" s="224" t="s">
        <v>373</v>
      </c>
      <c r="BMH131" s="224" t="s">
        <v>373</v>
      </c>
      <c r="BMI131" s="224" t="s">
        <v>373</v>
      </c>
      <c r="BMJ131" s="224" t="s">
        <v>373</v>
      </c>
      <c r="BMK131" s="224" t="s">
        <v>373</v>
      </c>
      <c r="BML131" s="224" t="s">
        <v>373</v>
      </c>
      <c r="BMM131" s="224" t="s">
        <v>373</v>
      </c>
      <c r="BMN131" s="224" t="s">
        <v>373</v>
      </c>
      <c r="BMO131" s="224" t="s">
        <v>373</v>
      </c>
      <c r="BMP131" s="224" t="s">
        <v>373</v>
      </c>
      <c r="BMQ131" s="224" t="s">
        <v>373</v>
      </c>
      <c r="BMR131" s="224" t="s">
        <v>373</v>
      </c>
      <c r="BMS131" s="224" t="s">
        <v>373</v>
      </c>
      <c r="BMT131" s="224" t="s">
        <v>373</v>
      </c>
      <c r="BMU131" s="224" t="s">
        <v>373</v>
      </c>
      <c r="BMV131" s="224" t="s">
        <v>373</v>
      </c>
      <c r="BMW131" s="224" t="s">
        <v>373</v>
      </c>
      <c r="BMX131" s="224" t="s">
        <v>373</v>
      </c>
      <c r="BMY131" s="224" t="s">
        <v>373</v>
      </c>
      <c r="BMZ131" s="224" t="s">
        <v>373</v>
      </c>
      <c r="BNA131" s="224" t="s">
        <v>373</v>
      </c>
      <c r="BNB131" s="224" t="s">
        <v>373</v>
      </c>
      <c r="BNC131" s="224" t="s">
        <v>373</v>
      </c>
      <c r="BND131" s="224" t="s">
        <v>373</v>
      </c>
      <c r="BNE131" s="224" t="s">
        <v>373</v>
      </c>
      <c r="BNF131" s="224" t="s">
        <v>373</v>
      </c>
      <c r="BNG131" s="224" t="s">
        <v>373</v>
      </c>
      <c r="BNH131" s="224" t="s">
        <v>373</v>
      </c>
      <c r="BNI131" s="224" t="s">
        <v>373</v>
      </c>
      <c r="BNJ131" s="224" t="s">
        <v>373</v>
      </c>
      <c r="BNK131" s="224" t="s">
        <v>373</v>
      </c>
      <c r="BNL131" s="224" t="s">
        <v>373</v>
      </c>
      <c r="BNM131" s="224" t="s">
        <v>373</v>
      </c>
      <c r="BNN131" s="224" t="s">
        <v>373</v>
      </c>
      <c r="BNO131" s="224" t="s">
        <v>373</v>
      </c>
      <c r="BNP131" s="224" t="s">
        <v>373</v>
      </c>
      <c r="BNQ131" s="224" t="s">
        <v>373</v>
      </c>
      <c r="BNR131" s="224" t="s">
        <v>373</v>
      </c>
      <c r="BNS131" s="224" t="s">
        <v>373</v>
      </c>
      <c r="BNT131" s="224" t="s">
        <v>373</v>
      </c>
      <c r="BNU131" s="224" t="s">
        <v>373</v>
      </c>
      <c r="BNV131" s="224" t="s">
        <v>373</v>
      </c>
      <c r="BNW131" s="224" t="s">
        <v>373</v>
      </c>
      <c r="BNX131" s="224" t="s">
        <v>373</v>
      </c>
      <c r="BNY131" s="224" t="s">
        <v>373</v>
      </c>
      <c r="BNZ131" s="224" t="s">
        <v>373</v>
      </c>
      <c r="BOA131" s="224" t="s">
        <v>373</v>
      </c>
      <c r="BOB131" s="224" t="s">
        <v>373</v>
      </c>
      <c r="BOC131" s="224" t="s">
        <v>373</v>
      </c>
      <c r="BOD131" s="224" t="s">
        <v>373</v>
      </c>
      <c r="BOE131" s="224" t="s">
        <v>373</v>
      </c>
      <c r="BOF131" s="224" t="s">
        <v>373</v>
      </c>
      <c r="BOG131" s="224" t="s">
        <v>373</v>
      </c>
      <c r="BOH131" s="224" t="s">
        <v>373</v>
      </c>
      <c r="BOI131" s="224" t="s">
        <v>373</v>
      </c>
      <c r="BOJ131" s="224" t="s">
        <v>373</v>
      </c>
      <c r="BOK131" s="224" t="s">
        <v>373</v>
      </c>
      <c r="BOL131" s="224" t="s">
        <v>373</v>
      </c>
      <c r="BOM131" s="224" t="s">
        <v>373</v>
      </c>
      <c r="BON131" s="224" t="s">
        <v>373</v>
      </c>
      <c r="BOO131" s="224" t="s">
        <v>373</v>
      </c>
      <c r="BOP131" s="224" t="s">
        <v>373</v>
      </c>
      <c r="BOQ131" s="224" t="s">
        <v>373</v>
      </c>
      <c r="BOR131" s="224" t="s">
        <v>373</v>
      </c>
      <c r="BOS131" s="224" t="s">
        <v>373</v>
      </c>
      <c r="BOT131" s="224" t="s">
        <v>373</v>
      </c>
      <c r="BOU131" s="224" t="s">
        <v>373</v>
      </c>
      <c r="BOV131" s="224" t="s">
        <v>373</v>
      </c>
      <c r="BOW131" s="224" t="s">
        <v>373</v>
      </c>
      <c r="BOX131" s="224" t="s">
        <v>373</v>
      </c>
      <c r="BOY131" s="224" t="s">
        <v>373</v>
      </c>
      <c r="BOZ131" s="224" t="s">
        <v>373</v>
      </c>
      <c r="BPA131" s="224" t="s">
        <v>373</v>
      </c>
      <c r="BPB131" s="224" t="s">
        <v>373</v>
      </c>
      <c r="BPC131" s="224" t="s">
        <v>373</v>
      </c>
      <c r="BPD131" s="224" t="s">
        <v>373</v>
      </c>
      <c r="BPE131" s="224" t="s">
        <v>373</v>
      </c>
      <c r="BPF131" s="224" t="s">
        <v>373</v>
      </c>
      <c r="BPG131" s="224" t="s">
        <v>373</v>
      </c>
      <c r="BPH131" s="224" t="s">
        <v>373</v>
      </c>
      <c r="BPI131" s="224" t="s">
        <v>373</v>
      </c>
      <c r="BPJ131" s="224" t="s">
        <v>373</v>
      </c>
      <c r="BPK131" s="224" t="s">
        <v>373</v>
      </c>
      <c r="BPL131" s="224" t="s">
        <v>373</v>
      </c>
      <c r="BPM131" s="224" t="s">
        <v>373</v>
      </c>
      <c r="BPN131" s="224" t="s">
        <v>373</v>
      </c>
      <c r="BPO131" s="224" t="s">
        <v>373</v>
      </c>
      <c r="BPP131" s="224" t="s">
        <v>373</v>
      </c>
      <c r="BPQ131" s="224" t="s">
        <v>373</v>
      </c>
      <c r="BPR131" s="224" t="s">
        <v>373</v>
      </c>
      <c r="BPS131" s="224" t="s">
        <v>373</v>
      </c>
      <c r="BPT131" s="224" t="s">
        <v>373</v>
      </c>
      <c r="BPU131" s="224" t="s">
        <v>373</v>
      </c>
      <c r="BPV131" s="224" t="s">
        <v>373</v>
      </c>
      <c r="BPW131" s="224" t="s">
        <v>373</v>
      </c>
      <c r="BPX131" s="224" t="s">
        <v>373</v>
      </c>
      <c r="BPY131" s="224" t="s">
        <v>373</v>
      </c>
      <c r="BPZ131" s="224" t="s">
        <v>373</v>
      </c>
      <c r="BQA131" s="224" t="s">
        <v>373</v>
      </c>
      <c r="BQB131" s="224" t="s">
        <v>373</v>
      </c>
      <c r="BQC131" s="224" t="s">
        <v>373</v>
      </c>
      <c r="BQD131" s="224" t="s">
        <v>373</v>
      </c>
      <c r="BQE131" s="224" t="s">
        <v>373</v>
      </c>
      <c r="BQF131" s="224" t="s">
        <v>373</v>
      </c>
      <c r="BQG131" s="224" t="s">
        <v>373</v>
      </c>
      <c r="BQH131" s="224" t="s">
        <v>373</v>
      </c>
      <c r="BQI131" s="224" t="s">
        <v>373</v>
      </c>
      <c r="BQJ131" s="224" t="s">
        <v>373</v>
      </c>
      <c r="BQK131" s="224" t="s">
        <v>373</v>
      </c>
      <c r="BQL131" s="224" t="s">
        <v>373</v>
      </c>
      <c r="BQM131" s="224" t="s">
        <v>373</v>
      </c>
      <c r="BQN131" s="224" t="s">
        <v>373</v>
      </c>
      <c r="BQO131" s="224" t="s">
        <v>373</v>
      </c>
      <c r="BQP131" s="224" t="s">
        <v>373</v>
      </c>
      <c r="BQQ131" s="224" t="s">
        <v>373</v>
      </c>
      <c r="BQR131" s="224" t="s">
        <v>373</v>
      </c>
      <c r="BQS131" s="224" t="s">
        <v>373</v>
      </c>
      <c r="BQT131" s="224" t="s">
        <v>373</v>
      </c>
      <c r="BQU131" s="224" t="s">
        <v>373</v>
      </c>
      <c r="BQV131" s="224" t="s">
        <v>373</v>
      </c>
      <c r="BQW131" s="224" t="s">
        <v>373</v>
      </c>
      <c r="BQX131" s="224" t="s">
        <v>373</v>
      </c>
      <c r="BQY131" s="224" t="s">
        <v>373</v>
      </c>
      <c r="BQZ131" s="224" t="s">
        <v>373</v>
      </c>
      <c r="BRA131" s="224" t="s">
        <v>373</v>
      </c>
      <c r="BRB131" s="224" t="s">
        <v>373</v>
      </c>
      <c r="BRC131" s="224" t="s">
        <v>373</v>
      </c>
      <c r="BRD131" s="224" t="s">
        <v>373</v>
      </c>
      <c r="BRE131" s="224" t="s">
        <v>373</v>
      </c>
      <c r="BRF131" s="224" t="s">
        <v>373</v>
      </c>
      <c r="BRG131" s="224" t="s">
        <v>373</v>
      </c>
      <c r="BRH131" s="224" t="s">
        <v>373</v>
      </c>
      <c r="BRI131" s="224" t="s">
        <v>373</v>
      </c>
      <c r="BRJ131" s="224" t="s">
        <v>373</v>
      </c>
      <c r="BRK131" s="224" t="s">
        <v>373</v>
      </c>
      <c r="BRL131" s="224" t="s">
        <v>373</v>
      </c>
      <c r="BRM131" s="224" t="s">
        <v>373</v>
      </c>
      <c r="BRN131" s="224" t="s">
        <v>373</v>
      </c>
      <c r="BRO131" s="224" t="s">
        <v>373</v>
      </c>
      <c r="BRP131" s="224" t="s">
        <v>373</v>
      </c>
      <c r="BRQ131" s="224" t="s">
        <v>373</v>
      </c>
      <c r="BRR131" s="224" t="s">
        <v>373</v>
      </c>
      <c r="BRS131" s="224" t="s">
        <v>373</v>
      </c>
      <c r="BRT131" s="224" t="s">
        <v>373</v>
      </c>
      <c r="BRU131" s="224" t="s">
        <v>373</v>
      </c>
      <c r="BRV131" s="224" t="s">
        <v>373</v>
      </c>
      <c r="BRW131" s="224" t="s">
        <v>373</v>
      </c>
      <c r="BRX131" s="224" t="s">
        <v>373</v>
      </c>
      <c r="BRY131" s="224" t="s">
        <v>373</v>
      </c>
      <c r="BRZ131" s="224" t="s">
        <v>373</v>
      </c>
      <c r="BSA131" s="224" t="s">
        <v>373</v>
      </c>
      <c r="BSB131" s="224" t="s">
        <v>373</v>
      </c>
      <c r="BSC131" s="224" t="s">
        <v>373</v>
      </c>
      <c r="BSD131" s="224" t="s">
        <v>373</v>
      </c>
      <c r="BSE131" s="224" t="s">
        <v>373</v>
      </c>
      <c r="BSF131" s="224" t="s">
        <v>373</v>
      </c>
      <c r="BSG131" s="224" t="s">
        <v>373</v>
      </c>
      <c r="BSH131" s="224" t="s">
        <v>373</v>
      </c>
      <c r="BSI131" s="224" t="s">
        <v>373</v>
      </c>
      <c r="BSJ131" s="224" t="s">
        <v>373</v>
      </c>
      <c r="BSK131" s="224" t="s">
        <v>373</v>
      </c>
      <c r="BSL131" s="224" t="s">
        <v>373</v>
      </c>
      <c r="BSM131" s="224" t="s">
        <v>373</v>
      </c>
      <c r="BSN131" s="224" t="s">
        <v>373</v>
      </c>
      <c r="BSO131" s="224" t="s">
        <v>373</v>
      </c>
      <c r="BSP131" s="224" t="s">
        <v>373</v>
      </c>
      <c r="BSQ131" s="224" t="s">
        <v>373</v>
      </c>
      <c r="BSR131" s="224" t="s">
        <v>373</v>
      </c>
      <c r="BSS131" s="224" t="s">
        <v>373</v>
      </c>
      <c r="BST131" s="224" t="s">
        <v>373</v>
      </c>
      <c r="BSU131" s="224" t="s">
        <v>373</v>
      </c>
      <c r="BSV131" s="224" t="s">
        <v>373</v>
      </c>
      <c r="BSW131" s="224" t="s">
        <v>373</v>
      </c>
      <c r="BSX131" s="224" t="s">
        <v>373</v>
      </c>
      <c r="BSY131" s="224" t="s">
        <v>373</v>
      </c>
      <c r="BSZ131" s="224" t="s">
        <v>373</v>
      </c>
      <c r="BTA131" s="224" t="s">
        <v>373</v>
      </c>
      <c r="BTB131" s="224" t="s">
        <v>373</v>
      </c>
      <c r="BTC131" s="224" t="s">
        <v>373</v>
      </c>
      <c r="BTD131" s="224" t="s">
        <v>373</v>
      </c>
      <c r="BTE131" s="224" t="s">
        <v>373</v>
      </c>
      <c r="BTF131" s="224" t="s">
        <v>373</v>
      </c>
      <c r="BTG131" s="224" t="s">
        <v>373</v>
      </c>
      <c r="BTH131" s="224" t="s">
        <v>373</v>
      </c>
      <c r="BTI131" s="224" t="s">
        <v>373</v>
      </c>
      <c r="BTJ131" s="224" t="s">
        <v>373</v>
      </c>
      <c r="BTK131" s="224" t="s">
        <v>373</v>
      </c>
      <c r="BTL131" s="224" t="s">
        <v>373</v>
      </c>
      <c r="BTM131" s="224" t="s">
        <v>373</v>
      </c>
      <c r="BTN131" s="224" t="s">
        <v>373</v>
      </c>
      <c r="BTO131" s="224" t="s">
        <v>373</v>
      </c>
      <c r="BTP131" s="224" t="s">
        <v>373</v>
      </c>
      <c r="BTQ131" s="224" t="s">
        <v>373</v>
      </c>
      <c r="BTR131" s="224" t="s">
        <v>373</v>
      </c>
      <c r="BTS131" s="224" t="s">
        <v>373</v>
      </c>
      <c r="BTT131" s="224" t="s">
        <v>373</v>
      </c>
      <c r="BTU131" s="224" t="s">
        <v>373</v>
      </c>
      <c r="BTV131" s="224" t="s">
        <v>373</v>
      </c>
      <c r="BTW131" s="224" t="s">
        <v>373</v>
      </c>
      <c r="BTX131" s="224" t="s">
        <v>373</v>
      </c>
      <c r="BTY131" s="224" t="s">
        <v>373</v>
      </c>
      <c r="BTZ131" s="224" t="s">
        <v>373</v>
      </c>
      <c r="BUA131" s="224" t="s">
        <v>373</v>
      </c>
      <c r="BUB131" s="224" t="s">
        <v>373</v>
      </c>
      <c r="BUC131" s="224" t="s">
        <v>373</v>
      </c>
      <c r="BUD131" s="224" t="s">
        <v>373</v>
      </c>
      <c r="BUE131" s="224" t="s">
        <v>373</v>
      </c>
      <c r="BUF131" s="224" t="s">
        <v>373</v>
      </c>
      <c r="BUG131" s="224" t="s">
        <v>373</v>
      </c>
      <c r="BUH131" s="224" t="s">
        <v>373</v>
      </c>
      <c r="BUI131" s="224" t="s">
        <v>373</v>
      </c>
      <c r="BUJ131" s="224" t="s">
        <v>373</v>
      </c>
      <c r="BUK131" s="224" t="s">
        <v>373</v>
      </c>
      <c r="BUL131" s="224" t="s">
        <v>373</v>
      </c>
      <c r="BUM131" s="224" t="s">
        <v>373</v>
      </c>
      <c r="BUN131" s="224" t="s">
        <v>373</v>
      </c>
      <c r="BUO131" s="224" t="s">
        <v>373</v>
      </c>
      <c r="BUP131" s="224" t="s">
        <v>373</v>
      </c>
      <c r="BUQ131" s="224" t="s">
        <v>373</v>
      </c>
      <c r="BUR131" s="224" t="s">
        <v>373</v>
      </c>
      <c r="BUS131" s="224" t="s">
        <v>373</v>
      </c>
      <c r="BUT131" s="224" t="s">
        <v>373</v>
      </c>
      <c r="BUU131" s="224" t="s">
        <v>373</v>
      </c>
      <c r="BUV131" s="224" t="s">
        <v>373</v>
      </c>
      <c r="BUW131" s="224" t="s">
        <v>373</v>
      </c>
      <c r="BUX131" s="224" t="s">
        <v>373</v>
      </c>
      <c r="BUY131" s="224" t="s">
        <v>373</v>
      </c>
      <c r="BUZ131" s="224" t="s">
        <v>373</v>
      </c>
      <c r="BVA131" s="224" t="s">
        <v>373</v>
      </c>
      <c r="BVB131" s="224" t="s">
        <v>373</v>
      </c>
      <c r="BVC131" s="224" t="s">
        <v>373</v>
      </c>
      <c r="BVD131" s="224" t="s">
        <v>373</v>
      </c>
      <c r="BVE131" s="224" t="s">
        <v>373</v>
      </c>
      <c r="BVF131" s="224" t="s">
        <v>373</v>
      </c>
      <c r="BVG131" s="224" t="s">
        <v>373</v>
      </c>
      <c r="BVH131" s="224" t="s">
        <v>373</v>
      </c>
      <c r="BVI131" s="224" t="s">
        <v>373</v>
      </c>
      <c r="BVJ131" s="224" t="s">
        <v>373</v>
      </c>
      <c r="BVK131" s="224" t="s">
        <v>373</v>
      </c>
      <c r="BVL131" s="224" t="s">
        <v>373</v>
      </c>
      <c r="BVM131" s="224" t="s">
        <v>373</v>
      </c>
      <c r="BVN131" s="224" t="s">
        <v>373</v>
      </c>
      <c r="BVO131" s="224" t="s">
        <v>373</v>
      </c>
      <c r="BVP131" s="224" t="s">
        <v>373</v>
      </c>
      <c r="BVQ131" s="224" t="s">
        <v>373</v>
      </c>
      <c r="BVR131" s="224" t="s">
        <v>373</v>
      </c>
      <c r="BVS131" s="224" t="s">
        <v>373</v>
      </c>
      <c r="BVT131" s="224" t="s">
        <v>373</v>
      </c>
      <c r="BVU131" s="224" t="s">
        <v>373</v>
      </c>
      <c r="BVV131" s="224" t="s">
        <v>373</v>
      </c>
      <c r="BVW131" s="224" t="s">
        <v>373</v>
      </c>
      <c r="BVX131" s="224" t="s">
        <v>373</v>
      </c>
      <c r="BVY131" s="224" t="s">
        <v>373</v>
      </c>
      <c r="BVZ131" s="224" t="s">
        <v>373</v>
      </c>
      <c r="BWA131" s="224" t="s">
        <v>373</v>
      </c>
      <c r="BWB131" s="224" t="s">
        <v>373</v>
      </c>
      <c r="BWC131" s="224" t="s">
        <v>373</v>
      </c>
      <c r="BWD131" s="224" t="s">
        <v>373</v>
      </c>
      <c r="BWE131" s="224" t="s">
        <v>373</v>
      </c>
      <c r="BWF131" s="224" t="s">
        <v>373</v>
      </c>
      <c r="BWG131" s="224" t="s">
        <v>373</v>
      </c>
      <c r="BWH131" s="224" t="s">
        <v>373</v>
      </c>
      <c r="BWI131" s="224" t="s">
        <v>373</v>
      </c>
      <c r="BWJ131" s="224" t="s">
        <v>373</v>
      </c>
      <c r="BWK131" s="224" t="s">
        <v>373</v>
      </c>
      <c r="BWL131" s="224" t="s">
        <v>373</v>
      </c>
      <c r="BWM131" s="224" t="s">
        <v>373</v>
      </c>
      <c r="BWN131" s="224" t="s">
        <v>373</v>
      </c>
      <c r="BWO131" s="224" t="s">
        <v>373</v>
      </c>
      <c r="BWP131" s="224" t="s">
        <v>373</v>
      </c>
      <c r="BWQ131" s="224" t="s">
        <v>373</v>
      </c>
      <c r="BWR131" s="224" t="s">
        <v>373</v>
      </c>
      <c r="BWS131" s="224" t="s">
        <v>373</v>
      </c>
      <c r="BWT131" s="224" t="s">
        <v>373</v>
      </c>
      <c r="BWU131" s="224" t="s">
        <v>373</v>
      </c>
      <c r="BWV131" s="224" t="s">
        <v>373</v>
      </c>
      <c r="BWW131" s="224" t="s">
        <v>373</v>
      </c>
      <c r="BWX131" s="224" t="s">
        <v>373</v>
      </c>
      <c r="BWY131" s="224" t="s">
        <v>373</v>
      </c>
      <c r="BWZ131" s="224" t="s">
        <v>373</v>
      </c>
      <c r="BXA131" s="224" t="s">
        <v>373</v>
      </c>
      <c r="BXB131" s="224" t="s">
        <v>373</v>
      </c>
      <c r="BXC131" s="224" t="s">
        <v>373</v>
      </c>
      <c r="BXD131" s="224" t="s">
        <v>373</v>
      </c>
      <c r="BXE131" s="224" t="s">
        <v>373</v>
      </c>
      <c r="BXF131" s="224" t="s">
        <v>373</v>
      </c>
      <c r="BXG131" s="224" t="s">
        <v>373</v>
      </c>
      <c r="BXH131" s="224" t="s">
        <v>373</v>
      </c>
      <c r="BXI131" s="224" t="s">
        <v>373</v>
      </c>
      <c r="BXJ131" s="224" t="s">
        <v>373</v>
      </c>
      <c r="BXK131" s="224" t="s">
        <v>373</v>
      </c>
      <c r="BXL131" s="224" t="s">
        <v>373</v>
      </c>
      <c r="BXM131" s="224" t="s">
        <v>373</v>
      </c>
      <c r="BXN131" s="224" t="s">
        <v>373</v>
      </c>
      <c r="BXO131" s="224" t="s">
        <v>373</v>
      </c>
      <c r="BXP131" s="224" t="s">
        <v>373</v>
      </c>
      <c r="BXQ131" s="224" t="s">
        <v>373</v>
      </c>
      <c r="BXR131" s="224" t="s">
        <v>373</v>
      </c>
      <c r="BXS131" s="224" t="s">
        <v>373</v>
      </c>
      <c r="BXT131" s="224" t="s">
        <v>373</v>
      </c>
      <c r="BXU131" s="224" t="s">
        <v>373</v>
      </c>
      <c r="BXV131" s="224" t="s">
        <v>373</v>
      </c>
      <c r="BXW131" s="224" t="s">
        <v>373</v>
      </c>
      <c r="BXX131" s="224" t="s">
        <v>373</v>
      </c>
      <c r="BXY131" s="224" t="s">
        <v>373</v>
      </c>
      <c r="BXZ131" s="224" t="s">
        <v>373</v>
      </c>
      <c r="BYA131" s="224" t="s">
        <v>373</v>
      </c>
      <c r="BYB131" s="224" t="s">
        <v>373</v>
      </c>
      <c r="BYC131" s="224" t="s">
        <v>373</v>
      </c>
      <c r="BYD131" s="224" t="s">
        <v>373</v>
      </c>
      <c r="BYE131" s="224" t="s">
        <v>373</v>
      </c>
      <c r="BYF131" s="224" t="s">
        <v>373</v>
      </c>
      <c r="BYG131" s="224" t="s">
        <v>373</v>
      </c>
      <c r="BYH131" s="224" t="s">
        <v>373</v>
      </c>
      <c r="BYI131" s="224" t="s">
        <v>373</v>
      </c>
      <c r="BYJ131" s="224" t="s">
        <v>373</v>
      </c>
      <c r="BYK131" s="224" t="s">
        <v>373</v>
      </c>
      <c r="BYL131" s="224" t="s">
        <v>373</v>
      </c>
      <c r="BYM131" s="224" t="s">
        <v>373</v>
      </c>
      <c r="BYN131" s="224" t="s">
        <v>373</v>
      </c>
      <c r="BYO131" s="224" t="s">
        <v>373</v>
      </c>
      <c r="BYP131" s="224" t="s">
        <v>373</v>
      </c>
      <c r="BYQ131" s="224" t="s">
        <v>373</v>
      </c>
      <c r="BYR131" s="224" t="s">
        <v>373</v>
      </c>
      <c r="BYS131" s="224" t="s">
        <v>373</v>
      </c>
      <c r="BYT131" s="224" t="s">
        <v>373</v>
      </c>
      <c r="BYU131" s="224" t="s">
        <v>373</v>
      </c>
      <c r="BYV131" s="224" t="s">
        <v>373</v>
      </c>
      <c r="BYW131" s="224" t="s">
        <v>373</v>
      </c>
      <c r="BYX131" s="224" t="s">
        <v>373</v>
      </c>
      <c r="BYY131" s="224" t="s">
        <v>373</v>
      </c>
      <c r="BYZ131" s="224" t="s">
        <v>373</v>
      </c>
      <c r="BZA131" s="224" t="s">
        <v>373</v>
      </c>
      <c r="BZB131" s="224" t="s">
        <v>373</v>
      </c>
      <c r="BZC131" s="224" t="s">
        <v>373</v>
      </c>
      <c r="BZD131" s="224" t="s">
        <v>373</v>
      </c>
      <c r="BZE131" s="224" t="s">
        <v>373</v>
      </c>
      <c r="BZF131" s="224" t="s">
        <v>373</v>
      </c>
      <c r="BZG131" s="224" t="s">
        <v>373</v>
      </c>
      <c r="BZH131" s="224" t="s">
        <v>373</v>
      </c>
      <c r="BZI131" s="224" t="s">
        <v>373</v>
      </c>
      <c r="BZJ131" s="224" t="s">
        <v>373</v>
      </c>
      <c r="BZK131" s="224" t="s">
        <v>373</v>
      </c>
      <c r="BZL131" s="224" t="s">
        <v>373</v>
      </c>
      <c r="BZM131" s="224" t="s">
        <v>373</v>
      </c>
      <c r="BZN131" s="224" t="s">
        <v>373</v>
      </c>
      <c r="BZO131" s="224" t="s">
        <v>373</v>
      </c>
      <c r="BZP131" s="224" t="s">
        <v>373</v>
      </c>
      <c r="BZQ131" s="224" t="s">
        <v>373</v>
      </c>
      <c r="BZR131" s="224" t="s">
        <v>373</v>
      </c>
      <c r="BZS131" s="224" t="s">
        <v>373</v>
      </c>
      <c r="BZT131" s="224" t="s">
        <v>373</v>
      </c>
      <c r="BZU131" s="224" t="s">
        <v>373</v>
      </c>
      <c r="BZV131" s="224" t="s">
        <v>373</v>
      </c>
      <c r="BZW131" s="224" t="s">
        <v>373</v>
      </c>
      <c r="BZX131" s="224" t="s">
        <v>373</v>
      </c>
      <c r="BZY131" s="224" t="s">
        <v>373</v>
      </c>
      <c r="BZZ131" s="224" t="s">
        <v>373</v>
      </c>
      <c r="CAA131" s="224" t="s">
        <v>373</v>
      </c>
      <c r="CAB131" s="224" t="s">
        <v>373</v>
      </c>
      <c r="CAC131" s="224" t="s">
        <v>373</v>
      </c>
      <c r="CAD131" s="224" t="s">
        <v>373</v>
      </c>
      <c r="CAE131" s="224" t="s">
        <v>373</v>
      </c>
      <c r="CAF131" s="224" t="s">
        <v>373</v>
      </c>
      <c r="CAG131" s="224" t="s">
        <v>373</v>
      </c>
      <c r="CAH131" s="224" t="s">
        <v>373</v>
      </c>
      <c r="CAI131" s="224" t="s">
        <v>373</v>
      </c>
      <c r="CAJ131" s="224" t="s">
        <v>373</v>
      </c>
      <c r="CAK131" s="224" t="s">
        <v>373</v>
      </c>
      <c r="CAL131" s="224" t="s">
        <v>373</v>
      </c>
      <c r="CAM131" s="224" t="s">
        <v>373</v>
      </c>
      <c r="CAN131" s="224" t="s">
        <v>373</v>
      </c>
      <c r="CAO131" s="224" t="s">
        <v>373</v>
      </c>
      <c r="CAP131" s="224" t="s">
        <v>373</v>
      </c>
      <c r="CAQ131" s="224" t="s">
        <v>373</v>
      </c>
      <c r="CAR131" s="224" t="s">
        <v>373</v>
      </c>
      <c r="CAS131" s="224" t="s">
        <v>373</v>
      </c>
      <c r="CAT131" s="224" t="s">
        <v>373</v>
      </c>
      <c r="CAU131" s="224" t="s">
        <v>373</v>
      </c>
      <c r="CAV131" s="224" t="s">
        <v>373</v>
      </c>
      <c r="CAW131" s="224" t="s">
        <v>373</v>
      </c>
      <c r="CAX131" s="224" t="s">
        <v>373</v>
      </c>
      <c r="CAY131" s="224" t="s">
        <v>373</v>
      </c>
      <c r="CAZ131" s="224" t="s">
        <v>373</v>
      </c>
      <c r="CBA131" s="224" t="s">
        <v>373</v>
      </c>
      <c r="CBB131" s="224" t="s">
        <v>373</v>
      </c>
      <c r="CBC131" s="224" t="s">
        <v>373</v>
      </c>
      <c r="CBD131" s="224" t="s">
        <v>373</v>
      </c>
      <c r="CBE131" s="224" t="s">
        <v>373</v>
      </c>
      <c r="CBF131" s="224" t="s">
        <v>373</v>
      </c>
      <c r="CBG131" s="224" t="s">
        <v>373</v>
      </c>
      <c r="CBH131" s="224" t="s">
        <v>373</v>
      </c>
      <c r="CBI131" s="224" t="s">
        <v>373</v>
      </c>
      <c r="CBJ131" s="224" t="s">
        <v>373</v>
      </c>
      <c r="CBK131" s="224" t="s">
        <v>373</v>
      </c>
      <c r="CBL131" s="224" t="s">
        <v>373</v>
      </c>
      <c r="CBM131" s="224" t="s">
        <v>373</v>
      </c>
      <c r="CBN131" s="224" t="s">
        <v>373</v>
      </c>
      <c r="CBO131" s="224" t="s">
        <v>373</v>
      </c>
      <c r="CBP131" s="224" t="s">
        <v>373</v>
      </c>
      <c r="CBQ131" s="224" t="s">
        <v>373</v>
      </c>
      <c r="CBR131" s="224" t="s">
        <v>373</v>
      </c>
      <c r="CBS131" s="224" t="s">
        <v>373</v>
      </c>
      <c r="CBT131" s="224" t="s">
        <v>373</v>
      </c>
      <c r="CBU131" s="224" t="s">
        <v>373</v>
      </c>
      <c r="CBV131" s="224" t="s">
        <v>373</v>
      </c>
      <c r="CBW131" s="224" t="s">
        <v>373</v>
      </c>
      <c r="CBX131" s="224" t="s">
        <v>373</v>
      </c>
      <c r="CBY131" s="224" t="s">
        <v>373</v>
      </c>
      <c r="CBZ131" s="224" t="s">
        <v>373</v>
      </c>
      <c r="CCA131" s="224" t="s">
        <v>373</v>
      </c>
      <c r="CCB131" s="224" t="s">
        <v>373</v>
      </c>
      <c r="CCC131" s="224" t="s">
        <v>373</v>
      </c>
      <c r="CCD131" s="224" t="s">
        <v>373</v>
      </c>
      <c r="CCE131" s="224" t="s">
        <v>373</v>
      </c>
      <c r="CCF131" s="224" t="s">
        <v>373</v>
      </c>
      <c r="CCG131" s="224" t="s">
        <v>373</v>
      </c>
      <c r="CCH131" s="224" t="s">
        <v>373</v>
      </c>
      <c r="CCI131" s="224" t="s">
        <v>373</v>
      </c>
      <c r="CCJ131" s="224" t="s">
        <v>373</v>
      </c>
      <c r="CCK131" s="224" t="s">
        <v>373</v>
      </c>
      <c r="CCL131" s="224" t="s">
        <v>373</v>
      </c>
      <c r="CCM131" s="224" t="s">
        <v>373</v>
      </c>
      <c r="CCN131" s="224" t="s">
        <v>373</v>
      </c>
      <c r="CCO131" s="224" t="s">
        <v>373</v>
      </c>
      <c r="CCP131" s="224" t="s">
        <v>373</v>
      </c>
      <c r="CCQ131" s="224" t="s">
        <v>373</v>
      </c>
      <c r="CCR131" s="224" t="s">
        <v>373</v>
      </c>
      <c r="CCS131" s="224" t="s">
        <v>373</v>
      </c>
      <c r="CCT131" s="224" t="s">
        <v>373</v>
      </c>
      <c r="CCU131" s="224" t="s">
        <v>373</v>
      </c>
      <c r="CCV131" s="224" t="s">
        <v>373</v>
      </c>
      <c r="CCW131" s="224" t="s">
        <v>373</v>
      </c>
      <c r="CCX131" s="224" t="s">
        <v>373</v>
      </c>
      <c r="CCY131" s="224" t="s">
        <v>373</v>
      </c>
      <c r="CCZ131" s="224" t="s">
        <v>373</v>
      </c>
      <c r="CDA131" s="224" t="s">
        <v>373</v>
      </c>
      <c r="CDB131" s="224" t="s">
        <v>373</v>
      </c>
      <c r="CDC131" s="224" t="s">
        <v>373</v>
      </c>
      <c r="CDD131" s="224" t="s">
        <v>373</v>
      </c>
      <c r="CDE131" s="224" t="s">
        <v>373</v>
      </c>
      <c r="CDF131" s="224" t="s">
        <v>373</v>
      </c>
      <c r="CDG131" s="224" t="s">
        <v>373</v>
      </c>
      <c r="CDH131" s="224" t="s">
        <v>373</v>
      </c>
      <c r="CDI131" s="224" t="s">
        <v>373</v>
      </c>
      <c r="CDJ131" s="224" t="s">
        <v>373</v>
      </c>
      <c r="CDK131" s="224" t="s">
        <v>373</v>
      </c>
      <c r="CDL131" s="224" t="s">
        <v>373</v>
      </c>
      <c r="CDM131" s="224" t="s">
        <v>373</v>
      </c>
      <c r="CDN131" s="224" t="s">
        <v>373</v>
      </c>
      <c r="CDO131" s="224" t="s">
        <v>373</v>
      </c>
      <c r="CDP131" s="224" t="s">
        <v>373</v>
      </c>
      <c r="CDQ131" s="224" t="s">
        <v>373</v>
      </c>
      <c r="CDR131" s="224" t="s">
        <v>373</v>
      </c>
      <c r="CDS131" s="224" t="s">
        <v>373</v>
      </c>
      <c r="CDT131" s="224" t="s">
        <v>373</v>
      </c>
      <c r="CDU131" s="224" t="s">
        <v>373</v>
      </c>
      <c r="CDV131" s="224" t="s">
        <v>373</v>
      </c>
      <c r="CDW131" s="224" t="s">
        <v>373</v>
      </c>
      <c r="CDX131" s="224" t="s">
        <v>373</v>
      </c>
      <c r="CDY131" s="224" t="s">
        <v>373</v>
      </c>
      <c r="CDZ131" s="224" t="s">
        <v>373</v>
      </c>
      <c r="CEA131" s="224" t="s">
        <v>373</v>
      </c>
      <c r="CEB131" s="224" t="s">
        <v>373</v>
      </c>
      <c r="CEC131" s="224" t="s">
        <v>373</v>
      </c>
      <c r="CED131" s="224" t="s">
        <v>373</v>
      </c>
      <c r="CEE131" s="224" t="s">
        <v>373</v>
      </c>
      <c r="CEF131" s="224" t="s">
        <v>373</v>
      </c>
      <c r="CEG131" s="224" t="s">
        <v>373</v>
      </c>
      <c r="CEH131" s="224" t="s">
        <v>373</v>
      </c>
      <c r="CEI131" s="224" t="s">
        <v>373</v>
      </c>
      <c r="CEJ131" s="224" t="s">
        <v>373</v>
      </c>
      <c r="CEK131" s="224" t="s">
        <v>373</v>
      </c>
      <c r="CEL131" s="224" t="s">
        <v>373</v>
      </c>
      <c r="CEM131" s="224" t="s">
        <v>373</v>
      </c>
      <c r="CEN131" s="224" t="s">
        <v>373</v>
      </c>
      <c r="CEO131" s="224" t="s">
        <v>373</v>
      </c>
      <c r="CEP131" s="224" t="s">
        <v>373</v>
      </c>
      <c r="CEQ131" s="224" t="s">
        <v>373</v>
      </c>
      <c r="CER131" s="224" t="s">
        <v>373</v>
      </c>
      <c r="CES131" s="224" t="s">
        <v>373</v>
      </c>
      <c r="CET131" s="224" t="s">
        <v>373</v>
      </c>
      <c r="CEU131" s="224" t="s">
        <v>373</v>
      </c>
      <c r="CEV131" s="224" t="s">
        <v>373</v>
      </c>
      <c r="CEW131" s="224" t="s">
        <v>373</v>
      </c>
      <c r="CEX131" s="224" t="s">
        <v>373</v>
      </c>
      <c r="CEY131" s="224" t="s">
        <v>373</v>
      </c>
      <c r="CEZ131" s="224" t="s">
        <v>373</v>
      </c>
      <c r="CFA131" s="224" t="s">
        <v>373</v>
      </c>
      <c r="CFB131" s="224" t="s">
        <v>373</v>
      </c>
      <c r="CFC131" s="224" t="s">
        <v>373</v>
      </c>
      <c r="CFD131" s="224" t="s">
        <v>373</v>
      </c>
      <c r="CFE131" s="224" t="s">
        <v>373</v>
      </c>
      <c r="CFF131" s="224" t="s">
        <v>373</v>
      </c>
      <c r="CFG131" s="224" t="s">
        <v>373</v>
      </c>
      <c r="CFH131" s="224" t="s">
        <v>373</v>
      </c>
      <c r="CFI131" s="224" t="s">
        <v>373</v>
      </c>
      <c r="CFJ131" s="224" t="s">
        <v>373</v>
      </c>
      <c r="CFK131" s="224" t="s">
        <v>373</v>
      </c>
      <c r="CFL131" s="224" t="s">
        <v>373</v>
      </c>
      <c r="CFM131" s="224" t="s">
        <v>373</v>
      </c>
      <c r="CFN131" s="224" t="s">
        <v>373</v>
      </c>
      <c r="CFO131" s="224" t="s">
        <v>373</v>
      </c>
      <c r="CFP131" s="224" t="s">
        <v>373</v>
      </c>
      <c r="CFQ131" s="224" t="s">
        <v>373</v>
      </c>
      <c r="CFR131" s="224" t="s">
        <v>373</v>
      </c>
      <c r="CFS131" s="224" t="s">
        <v>373</v>
      </c>
      <c r="CFT131" s="224" t="s">
        <v>373</v>
      </c>
      <c r="CFU131" s="224" t="s">
        <v>373</v>
      </c>
      <c r="CFV131" s="224" t="s">
        <v>373</v>
      </c>
      <c r="CFW131" s="224" t="s">
        <v>373</v>
      </c>
      <c r="CFX131" s="224" t="s">
        <v>373</v>
      </c>
      <c r="CFY131" s="224" t="s">
        <v>373</v>
      </c>
      <c r="CFZ131" s="224" t="s">
        <v>373</v>
      </c>
      <c r="CGA131" s="224" t="s">
        <v>373</v>
      </c>
      <c r="CGB131" s="224" t="s">
        <v>373</v>
      </c>
      <c r="CGC131" s="224" t="s">
        <v>373</v>
      </c>
      <c r="CGD131" s="224" t="s">
        <v>373</v>
      </c>
      <c r="CGE131" s="224" t="s">
        <v>373</v>
      </c>
      <c r="CGF131" s="224" t="s">
        <v>373</v>
      </c>
      <c r="CGG131" s="224" t="s">
        <v>373</v>
      </c>
      <c r="CGH131" s="224" t="s">
        <v>373</v>
      </c>
      <c r="CGI131" s="224" t="s">
        <v>373</v>
      </c>
      <c r="CGJ131" s="224" t="s">
        <v>373</v>
      </c>
      <c r="CGK131" s="224" t="s">
        <v>373</v>
      </c>
      <c r="CGL131" s="224" t="s">
        <v>373</v>
      </c>
      <c r="CGM131" s="224" t="s">
        <v>373</v>
      </c>
      <c r="CGN131" s="224" t="s">
        <v>373</v>
      </c>
      <c r="CGO131" s="224" t="s">
        <v>373</v>
      </c>
      <c r="CGP131" s="224" t="s">
        <v>373</v>
      </c>
      <c r="CGQ131" s="224" t="s">
        <v>373</v>
      </c>
      <c r="CGR131" s="224" t="s">
        <v>373</v>
      </c>
      <c r="CGS131" s="224" t="s">
        <v>373</v>
      </c>
      <c r="CGT131" s="224" t="s">
        <v>373</v>
      </c>
      <c r="CGU131" s="224" t="s">
        <v>373</v>
      </c>
      <c r="CGV131" s="224" t="s">
        <v>373</v>
      </c>
      <c r="CGW131" s="224" t="s">
        <v>373</v>
      </c>
      <c r="CGX131" s="224" t="s">
        <v>373</v>
      </c>
      <c r="CGY131" s="224" t="s">
        <v>373</v>
      </c>
      <c r="CGZ131" s="224" t="s">
        <v>373</v>
      </c>
      <c r="CHA131" s="224" t="s">
        <v>373</v>
      </c>
      <c r="CHB131" s="224" t="s">
        <v>373</v>
      </c>
      <c r="CHC131" s="224" t="s">
        <v>373</v>
      </c>
      <c r="CHD131" s="224" t="s">
        <v>373</v>
      </c>
      <c r="CHE131" s="224" t="s">
        <v>373</v>
      </c>
      <c r="CHF131" s="224" t="s">
        <v>373</v>
      </c>
      <c r="CHG131" s="224" t="s">
        <v>373</v>
      </c>
      <c r="CHH131" s="224" t="s">
        <v>373</v>
      </c>
      <c r="CHI131" s="224" t="s">
        <v>373</v>
      </c>
      <c r="CHJ131" s="224" t="s">
        <v>373</v>
      </c>
      <c r="CHK131" s="224" t="s">
        <v>373</v>
      </c>
      <c r="CHL131" s="224" t="s">
        <v>373</v>
      </c>
      <c r="CHM131" s="224" t="s">
        <v>373</v>
      </c>
      <c r="CHN131" s="224" t="s">
        <v>373</v>
      </c>
      <c r="CHO131" s="224" t="s">
        <v>373</v>
      </c>
      <c r="CHP131" s="224" t="s">
        <v>373</v>
      </c>
      <c r="CHQ131" s="224" t="s">
        <v>373</v>
      </c>
      <c r="CHR131" s="224" t="s">
        <v>373</v>
      </c>
      <c r="CHS131" s="224" t="s">
        <v>373</v>
      </c>
      <c r="CHT131" s="224" t="s">
        <v>373</v>
      </c>
      <c r="CHU131" s="224" t="s">
        <v>373</v>
      </c>
      <c r="CHV131" s="224" t="s">
        <v>373</v>
      </c>
      <c r="CHW131" s="224" t="s">
        <v>373</v>
      </c>
      <c r="CHX131" s="224" t="s">
        <v>373</v>
      </c>
      <c r="CHY131" s="224" t="s">
        <v>373</v>
      </c>
      <c r="CHZ131" s="224" t="s">
        <v>373</v>
      </c>
      <c r="CIA131" s="224" t="s">
        <v>373</v>
      </c>
      <c r="CIB131" s="224" t="s">
        <v>373</v>
      </c>
      <c r="CIC131" s="224" t="s">
        <v>373</v>
      </c>
      <c r="CID131" s="224" t="s">
        <v>373</v>
      </c>
      <c r="CIE131" s="224" t="s">
        <v>373</v>
      </c>
      <c r="CIF131" s="224" t="s">
        <v>373</v>
      </c>
      <c r="CIG131" s="224" t="s">
        <v>373</v>
      </c>
      <c r="CIH131" s="224" t="s">
        <v>373</v>
      </c>
      <c r="CII131" s="224" t="s">
        <v>373</v>
      </c>
      <c r="CIJ131" s="224" t="s">
        <v>373</v>
      </c>
      <c r="CIK131" s="224" t="s">
        <v>373</v>
      </c>
      <c r="CIL131" s="224" t="s">
        <v>373</v>
      </c>
      <c r="CIM131" s="224" t="s">
        <v>373</v>
      </c>
      <c r="CIN131" s="224" t="s">
        <v>373</v>
      </c>
      <c r="CIO131" s="224" t="s">
        <v>373</v>
      </c>
      <c r="CIP131" s="224" t="s">
        <v>373</v>
      </c>
      <c r="CIQ131" s="224" t="s">
        <v>373</v>
      </c>
      <c r="CIR131" s="224" t="s">
        <v>373</v>
      </c>
      <c r="CIS131" s="224" t="s">
        <v>373</v>
      </c>
      <c r="CIT131" s="224" t="s">
        <v>373</v>
      </c>
      <c r="CIU131" s="224" t="s">
        <v>373</v>
      </c>
      <c r="CIV131" s="224" t="s">
        <v>373</v>
      </c>
      <c r="CIW131" s="224" t="s">
        <v>373</v>
      </c>
      <c r="CIX131" s="224" t="s">
        <v>373</v>
      </c>
      <c r="CIY131" s="224" t="s">
        <v>373</v>
      </c>
      <c r="CIZ131" s="224" t="s">
        <v>373</v>
      </c>
      <c r="CJA131" s="224" t="s">
        <v>373</v>
      </c>
      <c r="CJB131" s="224" t="s">
        <v>373</v>
      </c>
      <c r="CJC131" s="224" t="s">
        <v>373</v>
      </c>
      <c r="CJD131" s="224" t="s">
        <v>373</v>
      </c>
      <c r="CJE131" s="224" t="s">
        <v>373</v>
      </c>
      <c r="CJF131" s="224" t="s">
        <v>373</v>
      </c>
      <c r="CJG131" s="224" t="s">
        <v>373</v>
      </c>
      <c r="CJH131" s="224" t="s">
        <v>373</v>
      </c>
      <c r="CJI131" s="224" t="s">
        <v>373</v>
      </c>
      <c r="CJJ131" s="224" t="s">
        <v>373</v>
      </c>
      <c r="CJK131" s="224" t="s">
        <v>373</v>
      </c>
      <c r="CJL131" s="224" t="s">
        <v>373</v>
      </c>
      <c r="CJM131" s="224" t="s">
        <v>373</v>
      </c>
      <c r="CJN131" s="224" t="s">
        <v>373</v>
      </c>
      <c r="CJO131" s="224" t="s">
        <v>373</v>
      </c>
      <c r="CJP131" s="224" t="s">
        <v>373</v>
      </c>
      <c r="CJQ131" s="224" t="s">
        <v>373</v>
      </c>
      <c r="CJR131" s="224" t="s">
        <v>373</v>
      </c>
      <c r="CJS131" s="224" t="s">
        <v>373</v>
      </c>
      <c r="CJT131" s="224" t="s">
        <v>373</v>
      </c>
      <c r="CJU131" s="224" t="s">
        <v>373</v>
      </c>
      <c r="CJV131" s="224" t="s">
        <v>373</v>
      </c>
      <c r="CJW131" s="224" t="s">
        <v>373</v>
      </c>
      <c r="CJX131" s="224" t="s">
        <v>373</v>
      </c>
      <c r="CJY131" s="224" t="s">
        <v>373</v>
      </c>
      <c r="CJZ131" s="224" t="s">
        <v>373</v>
      </c>
      <c r="CKA131" s="224" t="s">
        <v>373</v>
      </c>
      <c r="CKB131" s="224" t="s">
        <v>373</v>
      </c>
      <c r="CKC131" s="224" t="s">
        <v>373</v>
      </c>
      <c r="CKD131" s="224" t="s">
        <v>373</v>
      </c>
      <c r="CKE131" s="224" t="s">
        <v>373</v>
      </c>
      <c r="CKF131" s="224" t="s">
        <v>373</v>
      </c>
      <c r="CKG131" s="224" t="s">
        <v>373</v>
      </c>
      <c r="CKH131" s="224" t="s">
        <v>373</v>
      </c>
      <c r="CKI131" s="224" t="s">
        <v>373</v>
      </c>
      <c r="CKJ131" s="224" t="s">
        <v>373</v>
      </c>
      <c r="CKK131" s="224" t="s">
        <v>373</v>
      </c>
      <c r="CKL131" s="224" t="s">
        <v>373</v>
      </c>
      <c r="CKM131" s="224" t="s">
        <v>373</v>
      </c>
      <c r="CKN131" s="224" t="s">
        <v>373</v>
      </c>
      <c r="CKO131" s="224" t="s">
        <v>373</v>
      </c>
      <c r="CKP131" s="224" t="s">
        <v>373</v>
      </c>
      <c r="CKQ131" s="224" t="s">
        <v>373</v>
      </c>
      <c r="CKR131" s="224" t="s">
        <v>373</v>
      </c>
      <c r="CKS131" s="224" t="s">
        <v>373</v>
      </c>
      <c r="CKT131" s="224" t="s">
        <v>373</v>
      </c>
      <c r="CKU131" s="224" t="s">
        <v>373</v>
      </c>
      <c r="CKV131" s="224" t="s">
        <v>373</v>
      </c>
      <c r="CKW131" s="224" t="s">
        <v>373</v>
      </c>
      <c r="CKX131" s="224" t="s">
        <v>373</v>
      </c>
      <c r="CKY131" s="224" t="s">
        <v>373</v>
      </c>
      <c r="CKZ131" s="224" t="s">
        <v>373</v>
      </c>
      <c r="CLA131" s="224" t="s">
        <v>373</v>
      </c>
      <c r="CLB131" s="224" t="s">
        <v>373</v>
      </c>
      <c r="CLC131" s="224" t="s">
        <v>373</v>
      </c>
      <c r="CLD131" s="224" t="s">
        <v>373</v>
      </c>
      <c r="CLE131" s="224" t="s">
        <v>373</v>
      </c>
      <c r="CLF131" s="224" t="s">
        <v>373</v>
      </c>
      <c r="CLG131" s="224" t="s">
        <v>373</v>
      </c>
      <c r="CLH131" s="224" t="s">
        <v>373</v>
      </c>
      <c r="CLI131" s="224" t="s">
        <v>373</v>
      </c>
      <c r="CLJ131" s="224" t="s">
        <v>373</v>
      </c>
      <c r="CLK131" s="224" t="s">
        <v>373</v>
      </c>
      <c r="CLL131" s="224" t="s">
        <v>373</v>
      </c>
      <c r="CLM131" s="224" t="s">
        <v>373</v>
      </c>
      <c r="CLN131" s="224" t="s">
        <v>373</v>
      </c>
      <c r="CLO131" s="224" t="s">
        <v>373</v>
      </c>
      <c r="CLP131" s="224" t="s">
        <v>373</v>
      </c>
      <c r="CLQ131" s="224" t="s">
        <v>373</v>
      </c>
      <c r="CLR131" s="224" t="s">
        <v>373</v>
      </c>
      <c r="CLS131" s="224" t="s">
        <v>373</v>
      </c>
      <c r="CLT131" s="224" t="s">
        <v>373</v>
      </c>
      <c r="CLU131" s="224" t="s">
        <v>373</v>
      </c>
      <c r="CLV131" s="224" t="s">
        <v>373</v>
      </c>
      <c r="CLW131" s="224" t="s">
        <v>373</v>
      </c>
      <c r="CLX131" s="224" t="s">
        <v>373</v>
      </c>
      <c r="CLY131" s="224" t="s">
        <v>373</v>
      </c>
      <c r="CLZ131" s="224" t="s">
        <v>373</v>
      </c>
      <c r="CMA131" s="224" t="s">
        <v>373</v>
      </c>
      <c r="CMB131" s="224" t="s">
        <v>373</v>
      </c>
      <c r="CMC131" s="224" t="s">
        <v>373</v>
      </c>
      <c r="CMD131" s="224" t="s">
        <v>373</v>
      </c>
      <c r="CME131" s="224" t="s">
        <v>373</v>
      </c>
      <c r="CMF131" s="224" t="s">
        <v>373</v>
      </c>
      <c r="CMG131" s="224" t="s">
        <v>373</v>
      </c>
      <c r="CMH131" s="224" t="s">
        <v>373</v>
      </c>
      <c r="CMI131" s="224" t="s">
        <v>373</v>
      </c>
      <c r="CMJ131" s="224" t="s">
        <v>373</v>
      </c>
      <c r="CMK131" s="224" t="s">
        <v>373</v>
      </c>
      <c r="CML131" s="224" t="s">
        <v>373</v>
      </c>
      <c r="CMM131" s="224" t="s">
        <v>373</v>
      </c>
      <c r="CMN131" s="224" t="s">
        <v>373</v>
      </c>
      <c r="CMO131" s="224" t="s">
        <v>373</v>
      </c>
      <c r="CMP131" s="224" t="s">
        <v>373</v>
      </c>
      <c r="CMQ131" s="224" t="s">
        <v>373</v>
      </c>
      <c r="CMR131" s="224" t="s">
        <v>373</v>
      </c>
      <c r="CMS131" s="224" t="s">
        <v>373</v>
      </c>
      <c r="CMT131" s="224" t="s">
        <v>373</v>
      </c>
      <c r="CMU131" s="224" t="s">
        <v>373</v>
      </c>
      <c r="CMV131" s="224" t="s">
        <v>373</v>
      </c>
      <c r="CMW131" s="224" t="s">
        <v>373</v>
      </c>
      <c r="CMX131" s="224" t="s">
        <v>373</v>
      </c>
      <c r="CMY131" s="224" t="s">
        <v>373</v>
      </c>
      <c r="CMZ131" s="224" t="s">
        <v>373</v>
      </c>
      <c r="CNA131" s="224" t="s">
        <v>373</v>
      </c>
      <c r="CNB131" s="224" t="s">
        <v>373</v>
      </c>
      <c r="CNC131" s="224" t="s">
        <v>373</v>
      </c>
      <c r="CND131" s="224" t="s">
        <v>373</v>
      </c>
      <c r="CNE131" s="224" t="s">
        <v>373</v>
      </c>
      <c r="CNF131" s="224" t="s">
        <v>373</v>
      </c>
      <c r="CNG131" s="224" t="s">
        <v>373</v>
      </c>
      <c r="CNH131" s="224" t="s">
        <v>373</v>
      </c>
      <c r="CNI131" s="224" t="s">
        <v>373</v>
      </c>
      <c r="CNJ131" s="224" t="s">
        <v>373</v>
      </c>
      <c r="CNK131" s="224" t="s">
        <v>373</v>
      </c>
      <c r="CNL131" s="224" t="s">
        <v>373</v>
      </c>
      <c r="CNM131" s="224" t="s">
        <v>373</v>
      </c>
      <c r="CNN131" s="224" t="s">
        <v>373</v>
      </c>
      <c r="CNO131" s="224" t="s">
        <v>373</v>
      </c>
      <c r="CNP131" s="224" t="s">
        <v>373</v>
      </c>
      <c r="CNQ131" s="224" t="s">
        <v>373</v>
      </c>
      <c r="CNR131" s="224" t="s">
        <v>373</v>
      </c>
      <c r="CNS131" s="224" t="s">
        <v>373</v>
      </c>
      <c r="CNT131" s="224" t="s">
        <v>373</v>
      </c>
      <c r="CNU131" s="224" t="s">
        <v>373</v>
      </c>
      <c r="CNV131" s="224" t="s">
        <v>373</v>
      </c>
      <c r="CNW131" s="224" t="s">
        <v>373</v>
      </c>
      <c r="CNX131" s="224" t="s">
        <v>373</v>
      </c>
      <c r="CNY131" s="224" t="s">
        <v>373</v>
      </c>
      <c r="CNZ131" s="224" t="s">
        <v>373</v>
      </c>
      <c r="COA131" s="224" t="s">
        <v>373</v>
      </c>
      <c r="COB131" s="224" t="s">
        <v>373</v>
      </c>
      <c r="COC131" s="224" t="s">
        <v>373</v>
      </c>
      <c r="COD131" s="224" t="s">
        <v>373</v>
      </c>
      <c r="COE131" s="224" t="s">
        <v>373</v>
      </c>
      <c r="COF131" s="224" t="s">
        <v>373</v>
      </c>
      <c r="COG131" s="224" t="s">
        <v>373</v>
      </c>
      <c r="COH131" s="224" t="s">
        <v>373</v>
      </c>
      <c r="COI131" s="224" t="s">
        <v>373</v>
      </c>
      <c r="COJ131" s="224" t="s">
        <v>373</v>
      </c>
      <c r="COK131" s="224" t="s">
        <v>373</v>
      </c>
      <c r="COL131" s="224" t="s">
        <v>373</v>
      </c>
      <c r="COM131" s="224" t="s">
        <v>373</v>
      </c>
      <c r="CON131" s="224" t="s">
        <v>373</v>
      </c>
      <c r="COO131" s="224" t="s">
        <v>373</v>
      </c>
      <c r="COP131" s="224" t="s">
        <v>373</v>
      </c>
      <c r="COQ131" s="224" t="s">
        <v>373</v>
      </c>
      <c r="COR131" s="224" t="s">
        <v>373</v>
      </c>
      <c r="COS131" s="224" t="s">
        <v>373</v>
      </c>
      <c r="COT131" s="224" t="s">
        <v>373</v>
      </c>
      <c r="COU131" s="224" t="s">
        <v>373</v>
      </c>
      <c r="COV131" s="224" t="s">
        <v>373</v>
      </c>
      <c r="COW131" s="224" t="s">
        <v>373</v>
      </c>
      <c r="COX131" s="224" t="s">
        <v>373</v>
      </c>
      <c r="COY131" s="224" t="s">
        <v>373</v>
      </c>
      <c r="COZ131" s="224" t="s">
        <v>373</v>
      </c>
      <c r="CPA131" s="224" t="s">
        <v>373</v>
      </c>
      <c r="CPB131" s="224" t="s">
        <v>373</v>
      </c>
      <c r="CPC131" s="224" t="s">
        <v>373</v>
      </c>
      <c r="CPD131" s="224" t="s">
        <v>373</v>
      </c>
      <c r="CPE131" s="224" t="s">
        <v>373</v>
      </c>
      <c r="CPF131" s="224" t="s">
        <v>373</v>
      </c>
      <c r="CPG131" s="224" t="s">
        <v>373</v>
      </c>
      <c r="CPH131" s="224" t="s">
        <v>373</v>
      </c>
      <c r="CPI131" s="224" t="s">
        <v>373</v>
      </c>
      <c r="CPJ131" s="224" t="s">
        <v>373</v>
      </c>
      <c r="CPK131" s="224" t="s">
        <v>373</v>
      </c>
      <c r="CPL131" s="224" t="s">
        <v>373</v>
      </c>
      <c r="CPM131" s="224" t="s">
        <v>373</v>
      </c>
      <c r="CPN131" s="224" t="s">
        <v>373</v>
      </c>
      <c r="CPO131" s="224" t="s">
        <v>373</v>
      </c>
      <c r="CPP131" s="224" t="s">
        <v>373</v>
      </c>
      <c r="CPQ131" s="224" t="s">
        <v>373</v>
      </c>
      <c r="CPR131" s="224" t="s">
        <v>373</v>
      </c>
      <c r="CPS131" s="224" t="s">
        <v>373</v>
      </c>
      <c r="CPT131" s="224" t="s">
        <v>373</v>
      </c>
      <c r="CPU131" s="224" t="s">
        <v>373</v>
      </c>
      <c r="CPV131" s="224" t="s">
        <v>373</v>
      </c>
      <c r="CPW131" s="224" t="s">
        <v>373</v>
      </c>
      <c r="CPX131" s="224" t="s">
        <v>373</v>
      </c>
      <c r="CPY131" s="224" t="s">
        <v>373</v>
      </c>
      <c r="CPZ131" s="224" t="s">
        <v>373</v>
      </c>
      <c r="CQA131" s="224" t="s">
        <v>373</v>
      </c>
      <c r="CQB131" s="224" t="s">
        <v>373</v>
      </c>
      <c r="CQC131" s="224" t="s">
        <v>373</v>
      </c>
      <c r="CQD131" s="224" t="s">
        <v>373</v>
      </c>
      <c r="CQE131" s="224" t="s">
        <v>373</v>
      </c>
      <c r="CQF131" s="224" t="s">
        <v>373</v>
      </c>
      <c r="CQG131" s="224" t="s">
        <v>373</v>
      </c>
      <c r="CQH131" s="224" t="s">
        <v>373</v>
      </c>
      <c r="CQI131" s="224" t="s">
        <v>373</v>
      </c>
      <c r="CQJ131" s="224" t="s">
        <v>373</v>
      </c>
      <c r="CQK131" s="224" t="s">
        <v>373</v>
      </c>
      <c r="CQL131" s="224" t="s">
        <v>373</v>
      </c>
      <c r="CQM131" s="224" t="s">
        <v>373</v>
      </c>
      <c r="CQN131" s="224" t="s">
        <v>373</v>
      </c>
      <c r="CQO131" s="224" t="s">
        <v>373</v>
      </c>
      <c r="CQP131" s="224" t="s">
        <v>373</v>
      </c>
      <c r="CQQ131" s="224" t="s">
        <v>373</v>
      </c>
      <c r="CQR131" s="224" t="s">
        <v>373</v>
      </c>
      <c r="CQS131" s="224" t="s">
        <v>373</v>
      </c>
      <c r="CQT131" s="224" t="s">
        <v>373</v>
      </c>
      <c r="CQU131" s="224" t="s">
        <v>373</v>
      </c>
      <c r="CQV131" s="224" t="s">
        <v>373</v>
      </c>
      <c r="CQW131" s="224" t="s">
        <v>373</v>
      </c>
      <c r="CQX131" s="224" t="s">
        <v>373</v>
      </c>
      <c r="CQY131" s="224" t="s">
        <v>373</v>
      </c>
      <c r="CQZ131" s="224" t="s">
        <v>373</v>
      </c>
      <c r="CRA131" s="224" t="s">
        <v>373</v>
      </c>
      <c r="CRB131" s="224" t="s">
        <v>373</v>
      </c>
      <c r="CRC131" s="224" t="s">
        <v>373</v>
      </c>
      <c r="CRD131" s="224" t="s">
        <v>373</v>
      </c>
      <c r="CRE131" s="224" t="s">
        <v>373</v>
      </c>
      <c r="CRF131" s="224" t="s">
        <v>373</v>
      </c>
      <c r="CRG131" s="224" t="s">
        <v>373</v>
      </c>
      <c r="CRH131" s="224" t="s">
        <v>373</v>
      </c>
      <c r="CRI131" s="224" t="s">
        <v>373</v>
      </c>
      <c r="CRJ131" s="224" t="s">
        <v>373</v>
      </c>
      <c r="CRK131" s="224" t="s">
        <v>373</v>
      </c>
      <c r="CRL131" s="224" t="s">
        <v>373</v>
      </c>
      <c r="CRM131" s="224" t="s">
        <v>373</v>
      </c>
      <c r="CRN131" s="224" t="s">
        <v>373</v>
      </c>
      <c r="CRO131" s="224" t="s">
        <v>373</v>
      </c>
      <c r="CRP131" s="224" t="s">
        <v>373</v>
      </c>
      <c r="CRQ131" s="224" t="s">
        <v>373</v>
      </c>
      <c r="CRR131" s="224" t="s">
        <v>373</v>
      </c>
      <c r="CRS131" s="224" t="s">
        <v>373</v>
      </c>
      <c r="CRT131" s="224" t="s">
        <v>373</v>
      </c>
      <c r="CRU131" s="224" t="s">
        <v>373</v>
      </c>
      <c r="CRV131" s="224" t="s">
        <v>373</v>
      </c>
      <c r="CRW131" s="224" t="s">
        <v>373</v>
      </c>
      <c r="CRX131" s="224" t="s">
        <v>373</v>
      </c>
      <c r="CRY131" s="224" t="s">
        <v>373</v>
      </c>
      <c r="CRZ131" s="224" t="s">
        <v>373</v>
      </c>
      <c r="CSA131" s="224" t="s">
        <v>373</v>
      </c>
      <c r="CSB131" s="224" t="s">
        <v>373</v>
      </c>
      <c r="CSC131" s="224" t="s">
        <v>373</v>
      </c>
      <c r="CSD131" s="224" t="s">
        <v>373</v>
      </c>
      <c r="CSE131" s="224" t="s">
        <v>373</v>
      </c>
      <c r="CSF131" s="224" t="s">
        <v>373</v>
      </c>
      <c r="CSG131" s="224" t="s">
        <v>373</v>
      </c>
      <c r="CSH131" s="224" t="s">
        <v>373</v>
      </c>
      <c r="CSI131" s="224" t="s">
        <v>373</v>
      </c>
      <c r="CSJ131" s="224" t="s">
        <v>373</v>
      </c>
      <c r="CSK131" s="224" t="s">
        <v>373</v>
      </c>
      <c r="CSL131" s="224" t="s">
        <v>373</v>
      </c>
      <c r="CSM131" s="224" t="s">
        <v>373</v>
      </c>
      <c r="CSN131" s="224" t="s">
        <v>373</v>
      </c>
      <c r="CSO131" s="224" t="s">
        <v>373</v>
      </c>
      <c r="CSP131" s="224" t="s">
        <v>373</v>
      </c>
      <c r="CSQ131" s="224" t="s">
        <v>373</v>
      </c>
      <c r="CSR131" s="224" t="s">
        <v>373</v>
      </c>
      <c r="CSS131" s="224" t="s">
        <v>373</v>
      </c>
      <c r="CST131" s="224" t="s">
        <v>373</v>
      </c>
      <c r="CSU131" s="224" t="s">
        <v>373</v>
      </c>
      <c r="CSV131" s="224" t="s">
        <v>373</v>
      </c>
      <c r="CSW131" s="224" t="s">
        <v>373</v>
      </c>
      <c r="CSX131" s="224" t="s">
        <v>373</v>
      </c>
      <c r="CSY131" s="224" t="s">
        <v>373</v>
      </c>
      <c r="CSZ131" s="224" t="s">
        <v>373</v>
      </c>
      <c r="CTA131" s="224" t="s">
        <v>373</v>
      </c>
      <c r="CTB131" s="224" t="s">
        <v>373</v>
      </c>
      <c r="CTC131" s="224" t="s">
        <v>373</v>
      </c>
      <c r="CTD131" s="224" t="s">
        <v>373</v>
      </c>
      <c r="CTE131" s="224" t="s">
        <v>373</v>
      </c>
      <c r="CTF131" s="224" t="s">
        <v>373</v>
      </c>
      <c r="CTG131" s="224" t="s">
        <v>373</v>
      </c>
      <c r="CTH131" s="224" t="s">
        <v>373</v>
      </c>
      <c r="CTI131" s="224" t="s">
        <v>373</v>
      </c>
      <c r="CTJ131" s="224" t="s">
        <v>373</v>
      </c>
      <c r="CTK131" s="224" t="s">
        <v>373</v>
      </c>
      <c r="CTL131" s="224" t="s">
        <v>373</v>
      </c>
      <c r="CTM131" s="224" t="s">
        <v>373</v>
      </c>
      <c r="CTN131" s="224" t="s">
        <v>373</v>
      </c>
      <c r="CTO131" s="224" t="s">
        <v>373</v>
      </c>
      <c r="CTP131" s="224" t="s">
        <v>373</v>
      </c>
      <c r="CTQ131" s="224" t="s">
        <v>373</v>
      </c>
      <c r="CTR131" s="224" t="s">
        <v>373</v>
      </c>
      <c r="CTS131" s="224" t="s">
        <v>373</v>
      </c>
      <c r="CTT131" s="224" t="s">
        <v>373</v>
      </c>
      <c r="CTU131" s="224" t="s">
        <v>373</v>
      </c>
      <c r="CTV131" s="224" t="s">
        <v>373</v>
      </c>
      <c r="CTW131" s="224" t="s">
        <v>373</v>
      </c>
      <c r="CTX131" s="224" t="s">
        <v>373</v>
      </c>
      <c r="CTY131" s="224" t="s">
        <v>373</v>
      </c>
      <c r="CTZ131" s="224" t="s">
        <v>373</v>
      </c>
      <c r="CUA131" s="224" t="s">
        <v>373</v>
      </c>
      <c r="CUB131" s="224" t="s">
        <v>373</v>
      </c>
      <c r="CUC131" s="224" t="s">
        <v>373</v>
      </c>
      <c r="CUD131" s="224" t="s">
        <v>373</v>
      </c>
      <c r="CUE131" s="224" t="s">
        <v>373</v>
      </c>
      <c r="CUF131" s="224" t="s">
        <v>373</v>
      </c>
      <c r="CUG131" s="224" t="s">
        <v>373</v>
      </c>
      <c r="CUH131" s="224" t="s">
        <v>373</v>
      </c>
      <c r="CUI131" s="224" t="s">
        <v>373</v>
      </c>
      <c r="CUJ131" s="224" t="s">
        <v>373</v>
      </c>
      <c r="CUK131" s="224" t="s">
        <v>373</v>
      </c>
      <c r="CUL131" s="224" t="s">
        <v>373</v>
      </c>
      <c r="CUM131" s="224" t="s">
        <v>373</v>
      </c>
      <c r="CUN131" s="224" t="s">
        <v>373</v>
      </c>
      <c r="CUO131" s="224" t="s">
        <v>373</v>
      </c>
      <c r="CUP131" s="224" t="s">
        <v>373</v>
      </c>
      <c r="CUQ131" s="224" t="s">
        <v>373</v>
      </c>
      <c r="CUR131" s="224" t="s">
        <v>373</v>
      </c>
      <c r="CUS131" s="224" t="s">
        <v>373</v>
      </c>
      <c r="CUT131" s="224" t="s">
        <v>373</v>
      </c>
      <c r="CUU131" s="224" t="s">
        <v>373</v>
      </c>
      <c r="CUV131" s="224" t="s">
        <v>373</v>
      </c>
      <c r="CUW131" s="224" t="s">
        <v>373</v>
      </c>
      <c r="CUX131" s="224" t="s">
        <v>373</v>
      </c>
      <c r="CUY131" s="224" t="s">
        <v>373</v>
      </c>
      <c r="CUZ131" s="224" t="s">
        <v>373</v>
      </c>
      <c r="CVA131" s="224" t="s">
        <v>373</v>
      </c>
      <c r="CVB131" s="224" t="s">
        <v>373</v>
      </c>
      <c r="CVC131" s="224" t="s">
        <v>373</v>
      </c>
      <c r="CVD131" s="224" t="s">
        <v>373</v>
      </c>
      <c r="CVE131" s="224" t="s">
        <v>373</v>
      </c>
      <c r="CVF131" s="224" t="s">
        <v>373</v>
      </c>
      <c r="CVG131" s="224" t="s">
        <v>373</v>
      </c>
      <c r="CVH131" s="224" t="s">
        <v>373</v>
      </c>
      <c r="CVI131" s="224" t="s">
        <v>373</v>
      </c>
      <c r="CVJ131" s="224" t="s">
        <v>373</v>
      </c>
      <c r="CVK131" s="224" t="s">
        <v>373</v>
      </c>
      <c r="CVL131" s="224" t="s">
        <v>373</v>
      </c>
      <c r="CVM131" s="224" t="s">
        <v>373</v>
      </c>
      <c r="CVN131" s="224" t="s">
        <v>373</v>
      </c>
      <c r="CVO131" s="224" t="s">
        <v>373</v>
      </c>
      <c r="CVP131" s="224" t="s">
        <v>373</v>
      </c>
      <c r="CVQ131" s="224" t="s">
        <v>373</v>
      </c>
      <c r="CVR131" s="224" t="s">
        <v>373</v>
      </c>
      <c r="CVS131" s="224" t="s">
        <v>373</v>
      </c>
      <c r="CVT131" s="224" t="s">
        <v>373</v>
      </c>
      <c r="CVU131" s="224" t="s">
        <v>373</v>
      </c>
      <c r="CVV131" s="224" t="s">
        <v>373</v>
      </c>
      <c r="CVW131" s="224" t="s">
        <v>373</v>
      </c>
      <c r="CVX131" s="224" t="s">
        <v>373</v>
      </c>
      <c r="CVY131" s="224" t="s">
        <v>373</v>
      </c>
      <c r="CVZ131" s="224" t="s">
        <v>373</v>
      </c>
      <c r="CWA131" s="224" t="s">
        <v>373</v>
      </c>
      <c r="CWB131" s="224" t="s">
        <v>373</v>
      </c>
      <c r="CWC131" s="224" t="s">
        <v>373</v>
      </c>
      <c r="CWD131" s="224" t="s">
        <v>373</v>
      </c>
      <c r="CWE131" s="224" t="s">
        <v>373</v>
      </c>
      <c r="CWF131" s="224" t="s">
        <v>373</v>
      </c>
      <c r="CWG131" s="224" t="s">
        <v>373</v>
      </c>
      <c r="CWH131" s="224" t="s">
        <v>373</v>
      </c>
      <c r="CWI131" s="224" t="s">
        <v>373</v>
      </c>
      <c r="CWJ131" s="224" t="s">
        <v>373</v>
      </c>
      <c r="CWK131" s="224" t="s">
        <v>373</v>
      </c>
      <c r="CWL131" s="224" t="s">
        <v>373</v>
      </c>
      <c r="CWM131" s="224" t="s">
        <v>373</v>
      </c>
      <c r="CWN131" s="224" t="s">
        <v>373</v>
      </c>
      <c r="CWO131" s="224" t="s">
        <v>373</v>
      </c>
      <c r="CWP131" s="224" t="s">
        <v>373</v>
      </c>
      <c r="CWQ131" s="224" t="s">
        <v>373</v>
      </c>
      <c r="CWR131" s="224" t="s">
        <v>373</v>
      </c>
      <c r="CWS131" s="224" t="s">
        <v>373</v>
      </c>
      <c r="CWT131" s="224" t="s">
        <v>373</v>
      </c>
      <c r="CWU131" s="224" t="s">
        <v>373</v>
      </c>
      <c r="CWV131" s="224" t="s">
        <v>373</v>
      </c>
      <c r="CWW131" s="224" t="s">
        <v>373</v>
      </c>
      <c r="CWX131" s="224" t="s">
        <v>373</v>
      </c>
      <c r="CWY131" s="224" t="s">
        <v>373</v>
      </c>
      <c r="CWZ131" s="224" t="s">
        <v>373</v>
      </c>
      <c r="CXA131" s="224" t="s">
        <v>373</v>
      </c>
      <c r="CXB131" s="224" t="s">
        <v>373</v>
      </c>
      <c r="CXC131" s="224" t="s">
        <v>373</v>
      </c>
      <c r="CXD131" s="224" t="s">
        <v>373</v>
      </c>
      <c r="CXE131" s="224" t="s">
        <v>373</v>
      </c>
      <c r="CXF131" s="224" t="s">
        <v>373</v>
      </c>
      <c r="CXG131" s="224" t="s">
        <v>373</v>
      </c>
      <c r="CXH131" s="224" t="s">
        <v>373</v>
      </c>
      <c r="CXI131" s="224" t="s">
        <v>373</v>
      </c>
      <c r="CXJ131" s="224" t="s">
        <v>373</v>
      </c>
      <c r="CXK131" s="224" t="s">
        <v>373</v>
      </c>
      <c r="CXL131" s="224" t="s">
        <v>373</v>
      </c>
      <c r="CXM131" s="224" t="s">
        <v>373</v>
      </c>
      <c r="CXN131" s="224" t="s">
        <v>373</v>
      </c>
      <c r="CXO131" s="224" t="s">
        <v>373</v>
      </c>
      <c r="CXP131" s="224" t="s">
        <v>373</v>
      </c>
      <c r="CXQ131" s="224" t="s">
        <v>373</v>
      </c>
      <c r="CXR131" s="224" t="s">
        <v>373</v>
      </c>
      <c r="CXS131" s="224" t="s">
        <v>373</v>
      </c>
      <c r="CXT131" s="224" t="s">
        <v>373</v>
      </c>
      <c r="CXU131" s="224" t="s">
        <v>373</v>
      </c>
      <c r="CXV131" s="224" t="s">
        <v>373</v>
      </c>
      <c r="CXW131" s="224" t="s">
        <v>373</v>
      </c>
      <c r="CXX131" s="224" t="s">
        <v>373</v>
      </c>
      <c r="CXY131" s="224" t="s">
        <v>373</v>
      </c>
      <c r="CXZ131" s="224" t="s">
        <v>373</v>
      </c>
      <c r="CYA131" s="224" t="s">
        <v>373</v>
      </c>
      <c r="CYB131" s="224" t="s">
        <v>373</v>
      </c>
      <c r="CYC131" s="224" t="s">
        <v>373</v>
      </c>
      <c r="CYD131" s="224" t="s">
        <v>373</v>
      </c>
      <c r="CYE131" s="224" t="s">
        <v>373</v>
      </c>
      <c r="CYF131" s="224" t="s">
        <v>373</v>
      </c>
      <c r="CYG131" s="224" t="s">
        <v>373</v>
      </c>
      <c r="CYH131" s="224" t="s">
        <v>373</v>
      </c>
      <c r="CYI131" s="224" t="s">
        <v>373</v>
      </c>
      <c r="CYJ131" s="224" t="s">
        <v>373</v>
      </c>
      <c r="CYK131" s="224" t="s">
        <v>373</v>
      </c>
      <c r="CYL131" s="224" t="s">
        <v>373</v>
      </c>
      <c r="CYM131" s="224" t="s">
        <v>373</v>
      </c>
      <c r="CYN131" s="224" t="s">
        <v>373</v>
      </c>
      <c r="CYO131" s="224" t="s">
        <v>373</v>
      </c>
      <c r="CYP131" s="224" t="s">
        <v>373</v>
      </c>
      <c r="CYQ131" s="224" t="s">
        <v>373</v>
      </c>
      <c r="CYR131" s="224" t="s">
        <v>373</v>
      </c>
      <c r="CYS131" s="224" t="s">
        <v>373</v>
      </c>
      <c r="CYT131" s="224" t="s">
        <v>373</v>
      </c>
      <c r="CYU131" s="224" t="s">
        <v>373</v>
      </c>
      <c r="CYV131" s="224" t="s">
        <v>373</v>
      </c>
      <c r="CYW131" s="224" t="s">
        <v>373</v>
      </c>
      <c r="CYX131" s="224" t="s">
        <v>373</v>
      </c>
      <c r="CYY131" s="224" t="s">
        <v>373</v>
      </c>
      <c r="CYZ131" s="224" t="s">
        <v>373</v>
      </c>
      <c r="CZA131" s="224" t="s">
        <v>373</v>
      </c>
      <c r="CZB131" s="224" t="s">
        <v>373</v>
      </c>
      <c r="CZC131" s="224" t="s">
        <v>373</v>
      </c>
      <c r="CZD131" s="224" t="s">
        <v>373</v>
      </c>
      <c r="CZE131" s="224" t="s">
        <v>373</v>
      </c>
      <c r="CZF131" s="224" t="s">
        <v>373</v>
      </c>
      <c r="CZG131" s="224" t="s">
        <v>373</v>
      </c>
      <c r="CZH131" s="224" t="s">
        <v>373</v>
      </c>
      <c r="CZI131" s="224" t="s">
        <v>373</v>
      </c>
      <c r="CZJ131" s="224" t="s">
        <v>373</v>
      </c>
      <c r="CZK131" s="224" t="s">
        <v>373</v>
      </c>
      <c r="CZL131" s="224" t="s">
        <v>373</v>
      </c>
      <c r="CZM131" s="224" t="s">
        <v>373</v>
      </c>
      <c r="CZN131" s="224" t="s">
        <v>373</v>
      </c>
      <c r="CZO131" s="224" t="s">
        <v>373</v>
      </c>
      <c r="CZP131" s="224" t="s">
        <v>373</v>
      </c>
      <c r="CZQ131" s="224" t="s">
        <v>373</v>
      </c>
      <c r="CZR131" s="224" t="s">
        <v>373</v>
      </c>
      <c r="CZS131" s="224" t="s">
        <v>373</v>
      </c>
      <c r="CZT131" s="224" t="s">
        <v>373</v>
      </c>
      <c r="CZU131" s="224" t="s">
        <v>373</v>
      </c>
      <c r="CZV131" s="224" t="s">
        <v>373</v>
      </c>
      <c r="CZW131" s="224" t="s">
        <v>373</v>
      </c>
      <c r="CZX131" s="224" t="s">
        <v>373</v>
      </c>
      <c r="CZY131" s="224" t="s">
        <v>373</v>
      </c>
      <c r="CZZ131" s="224" t="s">
        <v>373</v>
      </c>
      <c r="DAA131" s="224" t="s">
        <v>373</v>
      </c>
      <c r="DAB131" s="224" t="s">
        <v>373</v>
      </c>
      <c r="DAC131" s="224" t="s">
        <v>373</v>
      </c>
      <c r="DAD131" s="224" t="s">
        <v>373</v>
      </c>
      <c r="DAE131" s="224" t="s">
        <v>373</v>
      </c>
      <c r="DAF131" s="224" t="s">
        <v>373</v>
      </c>
      <c r="DAG131" s="224" t="s">
        <v>373</v>
      </c>
      <c r="DAH131" s="224" t="s">
        <v>373</v>
      </c>
      <c r="DAI131" s="224" t="s">
        <v>373</v>
      </c>
      <c r="DAJ131" s="224" t="s">
        <v>373</v>
      </c>
      <c r="DAK131" s="224" t="s">
        <v>373</v>
      </c>
      <c r="DAL131" s="224" t="s">
        <v>373</v>
      </c>
      <c r="DAM131" s="224" t="s">
        <v>373</v>
      </c>
      <c r="DAN131" s="224" t="s">
        <v>373</v>
      </c>
      <c r="DAO131" s="224" t="s">
        <v>373</v>
      </c>
      <c r="DAP131" s="224" t="s">
        <v>373</v>
      </c>
      <c r="DAQ131" s="224" t="s">
        <v>373</v>
      </c>
      <c r="DAR131" s="224" t="s">
        <v>373</v>
      </c>
      <c r="DAS131" s="224" t="s">
        <v>373</v>
      </c>
      <c r="DAT131" s="224" t="s">
        <v>373</v>
      </c>
      <c r="DAU131" s="224" t="s">
        <v>373</v>
      </c>
      <c r="DAV131" s="224" t="s">
        <v>373</v>
      </c>
      <c r="DAW131" s="224" t="s">
        <v>373</v>
      </c>
      <c r="DAX131" s="224" t="s">
        <v>373</v>
      </c>
      <c r="DAY131" s="224" t="s">
        <v>373</v>
      </c>
      <c r="DAZ131" s="224" t="s">
        <v>373</v>
      </c>
      <c r="DBA131" s="224" t="s">
        <v>373</v>
      </c>
      <c r="DBB131" s="224" t="s">
        <v>373</v>
      </c>
      <c r="DBC131" s="224" t="s">
        <v>373</v>
      </c>
      <c r="DBD131" s="224" t="s">
        <v>373</v>
      </c>
      <c r="DBE131" s="224" t="s">
        <v>373</v>
      </c>
      <c r="DBF131" s="224" t="s">
        <v>373</v>
      </c>
      <c r="DBG131" s="224" t="s">
        <v>373</v>
      </c>
      <c r="DBH131" s="224" t="s">
        <v>373</v>
      </c>
      <c r="DBI131" s="224" t="s">
        <v>373</v>
      </c>
      <c r="DBJ131" s="224" t="s">
        <v>373</v>
      </c>
      <c r="DBK131" s="224" t="s">
        <v>373</v>
      </c>
      <c r="DBL131" s="224" t="s">
        <v>373</v>
      </c>
      <c r="DBM131" s="224" t="s">
        <v>373</v>
      </c>
      <c r="DBN131" s="224" t="s">
        <v>373</v>
      </c>
      <c r="DBO131" s="224" t="s">
        <v>373</v>
      </c>
      <c r="DBP131" s="224" t="s">
        <v>373</v>
      </c>
      <c r="DBQ131" s="224" t="s">
        <v>373</v>
      </c>
      <c r="DBR131" s="224" t="s">
        <v>373</v>
      </c>
      <c r="DBS131" s="224" t="s">
        <v>373</v>
      </c>
      <c r="DBT131" s="224" t="s">
        <v>373</v>
      </c>
      <c r="DBU131" s="224" t="s">
        <v>373</v>
      </c>
      <c r="DBV131" s="224" t="s">
        <v>373</v>
      </c>
      <c r="DBW131" s="224" t="s">
        <v>373</v>
      </c>
      <c r="DBX131" s="224" t="s">
        <v>373</v>
      </c>
      <c r="DBY131" s="224" t="s">
        <v>373</v>
      </c>
      <c r="DBZ131" s="224" t="s">
        <v>373</v>
      </c>
      <c r="DCA131" s="224" t="s">
        <v>373</v>
      </c>
      <c r="DCB131" s="224" t="s">
        <v>373</v>
      </c>
      <c r="DCC131" s="224" t="s">
        <v>373</v>
      </c>
      <c r="DCD131" s="224" t="s">
        <v>373</v>
      </c>
      <c r="DCE131" s="224" t="s">
        <v>373</v>
      </c>
      <c r="DCF131" s="224" t="s">
        <v>373</v>
      </c>
      <c r="DCG131" s="224" t="s">
        <v>373</v>
      </c>
      <c r="DCH131" s="224" t="s">
        <v>373</v>
      </c>
      <c r="DCI131" s="224" t="s">
        <v>373</v>
      </c>
      <c r="DCJ131" s="224" t="s">
        <v>373</v>
      </c>
      <c r="DCK131" s="224" t="s">
        <v>373</v>
      </c>
      <c r="DCL131" s="224" t="s">
        <v>373</v>
      </c>
      <c r="DCM131" s="224" t="s">
        <v>373</v>
      </c>
      <c r="DCN131" s="224" t="s">
        <v>373</v>
      </c>
      <c r="DCO131" s="224" t="s">
        <v>373</v>
      </c>
      <c r="DCP131" s="224" t="s">
        <v>373</v>
      </c>
      <c r="DCQ131" s="224" t="s">
        <v>373</v>
      </c>
      <c r="DCR131" s="224" t="s">
        <v>373</v>
      </c>
      <c r="DCS131" s="224" t="s">
        <v>373</v>
      </c>
      <c r="DCT131" s="224" t="s">
        <v>373</v>
      </c>
      <c r="DCU131" s="224" t="s">
        <v>373</v>
      </c>
      <c r="DCV131" s="224" t="s">
        <v>373</v>
      </c>
      <c r="DCW131" s="224" t="s">
        <v>373</v>
      </c>
      <c r="DCX131" s="224" t="s">
        <v>373</v>
      </c>
      <c r="DCY131" s="224" t="s">
        <v>373</v>
      </c>
      <c r="DCZ131" s="224" t="s">
        <v>373</v>
      </c>
      <c r="DDA131" s="224" t="s">
        <v>373</v>
      </c>
      <c r="DDB131" s="224" t="s">
        <v>373</v>
      </c>
      <c r="DDC131" s="224" t="s">
        <v>373</v>
      </c>
      <c r="DDD131" s="224" t="s">
        <v>373</v>
      </c>
      <c r="DDE131" s="224" t="s">
        <v>373</v>
      </c>
      <c r="DDF131" s="224" t="s">
        <v>373</v>
      </c>
      <c r="DDG131" s="224" t="s">
        <v>373</v>
      </c>
      <c r="DDH131" s="224" t="s">
        <v>373</v>
      </c>
      <c r="DDI131" s="224" t="s">
        <v>373</v>
      </c>
      <c r="DDJ131" s="224" t="s">
        <v>373</v>
      </c>
      <c r="DDK131" s="224" t="s">
        <v>373</v>
      </c>
      <c r="DDL131" s="224" t="s">
        <v>373</v>
      </c>
      <c r="DDM131" s="224" t="s">
        <v>373</v>
      </c>
      <c r="DDN131" s="224" t="s">
        <v>373</v>
      </c>
      <c r="DDO131" s="224" t="s">
        <v>373</v>
      </c>
      <c r="DDP131" s="224" t="s">
        <v>373</v>
      </c>
      <c r="DDQ131" s="224" t="s">
        <v>373</v>
      </c>
      <c r="DDR131" s="224" t="s">
        <v>373</v>
      </c>
      <c r="DDS131" s="224" t="s">
        <v>373</v>
      </c>
      <c r="DDT131" s="224" t="s">
        <v>373</v>
      </c>
      <c r="DDU131" s="224" t="s">
        <v>373</v>
      </c>
      <c r="DDV131" s="224" t="s">
        <v>373</v>
      </c>
      <c r="DDW131" s="224" t="s">
        <v>373</v>
      </c>
      <c r="DDX131" s="224" t="s">
        <v>373</v>
      </c>
      <c r="DDY131" s="224" t="s">
        <v>373</v>
      </c>
      <c r="DDZ131" s="224" t="s">
        <v>373</v>
      </c>
      <c r="DEA131" s="224" t="s">
        <v>373</v>
      </c>
      <c r="DEB131" s="224" t="s">
        <v>373</v>
      </c>
      <c r="DEC131" s="224" t="s">
        <v>373</v>
      </c>
      <c r="DED131" s="224" t="s">
        <v>373</v>
      </c>
      <c r="DEE131" s="224" t="s">
        <v>373</v>
      </c>
      <c r="DEF131" s="224" t="s">
        <v>373</v>
      </c>
      <c r="DEG131" s="224" t="s">
        <v>373</v>
      </c>
      <c r="DEH131" s="224" t="s">
        <v>373</v>
      </c>
      <c r="DEI131" s="224" t="s">
        <v>373</v>
      </c>
      <c r="DEJ131" s="224" t="s">
        <v>373</v>
      </c>
      <c r="DEK131" s="224" t="s">
        <v>373</v>
      </c>
      <c r="DEL131" s="224" t="s">
        <v>373</v>
      </c>
      <c r="DEM131" s="224" t="s">
        <v>373</v>
      </c>
      <c r="DEN131" s="224" t="s">
        <v>373</v>
      </c>
      <c r="DEO131" s="224" t="s">
        <v>373</v>
      </c>
      <c r="DEP131" s="224" t="s">
        <v>373</v>
      </c>
      <c r="DEQ131" s="224" t="s">
        <v>373</v>
      </c>
      <c r="DER131" s="224" t="s">
        <v>373</v>
      </c>
      <c r="DES131" s="224" t="s">
        <v>373</v>
      </c>
      <c r="DET131" s="224" t="s">
        <v>373</v>
      </c>
      <c r="DEU131" s="224" t="s">
        <v>373</v>
      </c>
      <c r="DEV131" s="224" t="s">
        <v>373</v>
      </c>
      <c r="DEW131" s="224" t="s">
        <v>373</v>
      </c>
      <c r="DEX131" s="224" t="s">
        <v>373</v>
      </c>
      <c r="DEY131" s="224" t="s">
        <v>373</v>
      </c>
      <c r="DEZ131" s="224" t="s">
        <v>373</v>
      </c>
      <c r="DFA131" s="224" t="s">
        <v>373</v>
      </c>
      <c r="DFB131" s="224" t="s">
        <v>373</v>
      </c>
      <c r="DFC131" s="224" t="s">
        <v>373</v>
      </c>
      <c r="DFD131" s="224" t="s">
        <v>373</v>
      </c>
      <c r="DFE131" s="224" t="s">
        <v>373</v>
      </c>
      <c r="DFF131" s="224" t="s">
        <v>373</v>
      </c>
      <c r="DFG131" s="224" t="s">
        <v>373</v>
      </c>
      <c r="DFH131" s="224" t="s">
        <v>373</v>
      </c>
      <c r="DFI131" s="224" t="s">
        <v>373</v>
      </c>
      <c r="DFJ131" s="224" t="s">
        <v>373</v>
      </c>
      <c r="DFK131" s="224" t="s">
        <v>373</v>
      </c>
      <c r="DFL131" s="224" t="s">
        <v>373</v>
      </c>
      <c r="DFM131" s="224" t="s">
        <v>373</v>
      </c>
      <c r="DFN131" s="224" t="s">
        <v>373</v>
      </c>
      <c r="DFO131" s="224" t="s">
        <v>373</v>
      </c>
      <c r="DFP131" s="224" t="s">
        <v>373</v>
      </c>
      <c r="DFQ131" s="224" t="s">
        <v>373</v>
      </c>
      <c r="DFR131" s="224" t="s">
        <v>373</v>
      </c>
      <c r="DFS131" s="224" t="s">
        <v>373</v>
      </c>
      <c r="DFT131" s="224" t="s">
        <v>373</v>
      </c>
      <c r="DFU131" s="224" t="s">
        <v>373</v>
      </c>
      <c r="DFV131" s="224" t="s">
        <v>373</v>
      </c>
      <c r="DFW131" s="224" t="s">
        <v>373</v>
      </c>
      <c r="DFX131" s="224" t="s">
        <v>373</v>
      </c>
      <c r="DFY131" s="224" t="s">
        <v>373</v>
      </c>
      <c r="DFZ131" s="224" t="s">
        <v>373</v>
      </c>
      <c r="DGA131" s="224" t="s">
        <v>373</v>
      </c>
      <c r="DGB131" s="224" t="s">
        <v>373</v>
      </c>
      <c r="DGC131" s="224" t="s">
        <v>373</v>
      </c>
      <c r="DGD131" s="224" t="s">
        <v>373</v>
      </c>
      <c r="DGE131" s="224" t="s">
        <v>373</v>
      </c>
      <c r="DGF131" s="224" t="s">
        <v>373</v>
      </c>
      <c r="DGG131" s="224" t="s">
        <v>373</v>
      </c>
      <c r="DGH131" s="224" t="s">
        <v>373</v>
      </c>
      <c r="DGI131" s="224" t="s">
        <v>373</v>
      </c>
      <c r="DGJ131" s="224" t="s">
        <v>373</v>
      </c>
      <c r="DGK131" s="224" t="s">
        <v>373</v>
      </c>
      <c r="DGL131" s="224" t="s">
        <v>373</v>
      </c>
      <c r="DGM131" s="224" t="s">
        <v>373</v>
      </c>
      <c r="DGN131" s="224" t="s">
        <v>373</v>
      </c>
      <c r="DGO131" s="224" t="s">
        <v>373</v>
      </c>
      <c r="DGP131" s="224" t="s">
        <v>373</v>
      </c>
      <c r="DGQ131" s="224" t="s">
        <v>373</v>
      </c>
      <c r="DGR131" s="224" t="s">
        <v>373</v>
      </c>
      <c r="DGS131" s="224" t="s">
        <v>373</v>
      </c>
      <c r="DGT131" s="224" t="s">
        <v>373</v>
      </c>
      <c r="DGU131" s="224" t="s">
        <v>373</v>
      </c>
      <c r="DGV131" s="224" t="s">
        <v>373</v>
      </c>
      <c r="DGW131" s="224" t="s">
        <v>373</v>
      </c>
      <c r="DGX131" s="224" t="s">
        <v>373</v>
      </c>
      <c r="DGY131" s="224" t="s">
        <v>373</v>
      </c>
      <c r="DGZ131" s="224" t="s">
        <v>373</v>
      </c>
      <c r="DHA131" s="224" t="s">
        <v>373</v>
      </c>
      <c r="DHB131" s="224" t="s">
        <v>373</v>
      </c>
      <c r="DHC131" s="224" t="s">
        <v>373</v>
      </c>
      <c r="DHD131" s="224" t="s">
        <v>373</v>
      </c>
      <c r="DHE131" s="224" t="s">
        <v>373</v>
      </c>
      <c r="DHF131" s="224" t="s">
        <v>373</v>
      </c>
      <c r="DHG131" s="224" t="s">
        <v>373</v>
      </c>
      <c r="DHH131" s="224" t="s">
        <v>373</v>
      </c>
      <c r="DHI131" s="224" t="s">
        <v>373</v>
      </c>
      <c r="DHJ131" s="224" t="s">
        <v>373</v>
      </c>
      <c r="DHK131" s="224" t="s">
        <v>373</v>
      </c>
      <c r="DHL131" s="224" t="s">
        <v>373</v>
      </c>
      <c r="DHM131" s="224" t="s">
        <v>373</v>
      </c>
      <c r="DHN131" s="224" t="s">
        <v>373</v>
      </c>
      <c r="DHO131" s="224" t="s">
        <v>373</v>
      </c>
      <c r="DHP131" s="224" t="s">
        <v>373</v>
      </c>
      <c r="DHQ131" s="224" t="s">
        <v>373</v>
      </c>
      <c r="DHR131" s="224" t="s">
        <v>373</v>
      </c>
      <c r="DHS131" s="224" t="s">
        <v>373</v>
      </c>
      <c r="DHT131" s="224" t="s">
        <v>373</v>
      </c>
      <c r="DHU131" s="224" t="s">
        <v>373</v>
      </c>
      <c r="DHV131" s="224" t="s">
        <v>373</v>
      </c>
      <c r="DHW131" s="224" t="s">
        <v>373</v>
      </c>
      <c r="DHX131" s="224" t="s">
        <v>373</v>
      </c>
      <c r="DHY131" s="224" t="s">
        <v>373</v>
      </c>
      <c r="DHZ131" s="224" t="s">
        <v>373</v>
      </c>
      <c r="DIA131" s="224" t="s">
        <v>373</v>
      </c>
      <c r="DIB131" s="224" t="s">
        <v>373</v>
      </c>
      <c r="DIC131" s="224" t="s">
        <v>373</v>
      </c>
      <c r="DID131" s="224" t="s">
        <v>373</v>
      </c>
      <c r="DIE131" s="224" t="s">
        <v>373</v>
      </c>
      <c r="DIF131" s="224" t="s">
        <v>373</v>
      </c>
      <c r="DIG131" s="224" t="s">
        <v>373</v>
      </c>
      <c r="DIH131" s="224" t="s">
        <v>373</v>
      </c>
      <c r="DII131" s="224" t="s">
        <v>373</v>
      </c>
      <c r="DIJ131" s="224" t="s">
        <v>373</v>
      </c>
      <c r="DIK131" s="224" t="s">
        <v>373</v>
      </c>
      <c r="DIL131" s="224" t="s">
        <v>373</v>
      </c>
      <c r="DIM131" s="224" t="s">
        <v>373</v>
      </c>
      <c r="DIN131" s="224" t="s">
        <v>373</v>
      </c>
      <c r="DIO131" s="224" t="s">
        <v>373</v>
      </c>
      <c r="DIP131" s="224" t="s">
        <v>373</v>
      </c>
      <c r="DIQ131" s="224" t="s">
        <v>373</v>
      </c>
      <c r="DIR131" s="224" t="s">
        <v>373</v>
      </c>
      <c r="DIS131" s="224" t="s">
        <v>373</v>
      </c>
      <c r="DIT131" s="224" t="s">
        <v>373</v>
      </c>
      <c r="DIU131" s="224" t="s">
        <v>373</v>
      </c>
      <c r="DIV131" s="224" t="s">
        <v>373</v>
      </c>
      <c r="DIW131" s="224" t="s">
        <v>373</v>
      </c>
      <c r="DIX131" s="224" t="s">
        <v>373</v>
      </c>
      <c r="DIY131" s="224" t="s">
        <v>373</v>
      </c>
      <c r="DIZ131" s="224" t="s">
        <v>373</v>
      </c>
      <c r="DJA131" s="224" t="s">
        <v>373</v>
      </c>
      <c r="DJB131" s="224" t="s">
        <v>373</v>
      </c>
      <c r="DJC131" s="224" t="s">
        <v>373</v>
      </c>
      <c r="DJD131" s="224" t="s">
        <v>373</v>
      </c>
      <c r="DJE131" s="224" t="s">
        <v>373</v>
      </c>
      <c r="DJF131" s="224" t="s">
        <v>373</v>
      </c>
      <c r="DJG131" s="224" t="s">
        <v>373</v>
      </c>
      <c r="DJH131" s="224" t="s">
        <v>373</v>
      </c>
      <c r="DJI131" s="224" t="s">
        <v>373</v>
      </c>
      <c r="DJJ131" s="224" t="s">
        <v>373</v>
      </c>
      <c r="DJK131" s="224" t="s">
        <v>373</v>
      </c>
      <c r="DJL131" s="224" t="s">
        <v>373</v>
      </c>
      <c r="DJM131" s="224" t="s">
        <v>373</v>
      </c>
      <c r="DJN131" s="224" t="s">
        <v>373</v>
      </c>
      <c r="DJO131" s="224" t="s">
        <v>373</v>
      </c>
      <c r="DJP131" s="224" t="s">
        <v>373</v>
      </c>
      <c r="DJQ131" s="224" t="s">
        <v>373</v>
      </c>
      <c r="DJR131" s="224" t="s">
        <v>373</v>
      </c>
      <c r="DJS131" s="224" t="s">
        <v>373</v>
      </c>
      <c r="DJT131" s="224" t="s">
        <v>373</v>
      </c>
      <c r="DJU131" s="224" t="s">
        <v>373</v>
      </c>
      <c r="DJV131" s="224" t="s">
        <v>373</v>
      </c>
      <c r="DJW131" s="224" t="s">
        <v>373</v>
      </c>
      <c r="DJX131" s="224" t="s">
        <v>373</v>
      </c>
      <c r="DJY131" s="224" t="s">
        <v>373</v>
      </c>
      <c r="DJZ131" s="224" t="s">
        <v>373</v>
      </c>
      <c r="DKA131" s="224" t="s">
        <v>373</v>
      </c>
      <c r="DKB131" s="224" t="s">
        <v>373</v>
      </c>
      <c r="DKC131" s="224" t="s">
        <v>373</v>
      </c>
      <c r="DKD131" s="224" t="s">
        <v>373</v>
      </c>
      <c r="DKE131" s="224" t="s">
        <v>373</v>
      </c>
      <c r="DKF131" s="224" t="s">
        <v>373</v>
      </c>
      <c r="DKG131" s="224" t="s">
        <v>373</v>
      </c>
      <c r="DKH131" s="224" t="s">
        <v>373</v>
      </c>
      <c r="DKI131" s="224" t="s">
        <v>373</v>
      </c>
      <c r="DKJ131" s="224" t="s">
        <v>373</v>
      </c>
      <c r="DKK131" s="224" t="s">
        <v>373</v>
      </c>
      <c r="DKL131" s="224" t="s">
        <v>373</v>
      </c>
      <c r="DKM131" s="224" t="s">
        <v>373</v>
      </c>
      <c r="DKN131" s="224" t="s">
        <v>373</v>
      </c>
      <c r="DKO131" s="224" t="s">
        <v>373</v>
      </c>
      <c r="DKP131" s="224" t="s">
        <v>373</v>
      </c>
      <c r="DKQ131" s="224" t="s">
        <v>373</v>
      </c>
      <c r="DKR131" s="224" t="s">
        <v>373</v>
      </c>
      <c r="DKS131" s="224" t="s">
        <v>373</v>
      </c>
      <c r="DKT131" s="224" t="s">
        <v>373</v>
      </c>
      <c r="DKU131" s="224" t="s">
        <v>373</v>
      </c>
      <c r="DKV131" s="224" t="s">
        <v>373</v>
      </c>
      <c r="DKW131" s="224" t="s">
        <v>373</v>
      </c>
      <c r="DKX131" s="224" t="s">
        <v>373</v>
      </c>
      <c r="DKY131" s="224" t="s">
        <v>373</v>
      </c>
      <c r="DKZ131" s="224" t="s">
        <v>373</v>
      </c>
      <c r="DLA131" s="224" t="s">
        <v>373</v>
      </c>
      <c r="DLB131" s="224" t="s">
        <v>373</v>
      </c>
      <c r="DLC131" s="224" t="s">
        <v>373</v>
      </c>
      <c r="DLD131" s="224" t="s">
        <v>373</v>
      </c>
      <c r="DLE131" s="224" t="s">
        <v>373</v>
      </c>
      <c r="DLF131" s="224" t="s">
        <v>373</v>
      </c>
      <c r="DLG131" s="224" t="s">
        <v>373</v>
      </c>
      <c r="DLH131" s="224" t="s">
        <v>373</v>
      </c>
      <c r="DLI131" s="224" t="s">
        <v>373</v>
      </c>
      <c r="DLJ131" s="224" t="s">
        <v>373</v>
      </c>
      <c r="DLK131" s="224" t="s">
        <v>373</v>
      </c>
      <c r="DLL131" s="224" t="s">
        <v>373</v>
      </c>
      <c r="DLM131" s="224" t="s">
        <v>373</v>
      </c>
      <c r="DLN131" s="224" t="s">
        <v>373</v>
      </c>
      <c r="DLO131" s="224" t="s">
        <v>373</v>
      </c>
      <c r="DLP131" s="224" t="s">
        <v>373</v>
      </c>
      <c r="DLQ131" s="224" t="s">
        <v>373</v>
      </c>
      <c r="DLR131" s="224" t="s">
        <v>373</v>
      </c>
      <c r="DLS131" s="224" t="s">
        <v>373</v>
      </c>
      <c r="DLT131" s="224" t="s">
        <v>373</v>
      </c>
      <c r="DLU131" s="224" t="s">
        <v>373</v>
      </c>
      <c r="DLV131" s="224" t="s">
        <v>373</v>
      </c>
      <c r="DLW131" s="224" t="s">
        <v>373</v>
      </c>
      <c r="DLX131" s="224" t="s">
        <v>373</v>
      </c>
      <c r="DLY131" s="224" t="s">
        <v>373</v>
      </c>
      <c r="DLZ131" s="224" t="s">
        <v>373</v>
      </c>
      <c r="DMA131" s="224" t="s">
        <v>373</v>
      </c>
      <c r="DMB131" s="224" t="s">
        <v>373</v>
      </c>
      <c r="DMC131" s="224" t="s">
        <v>373</v>
      </c>
      <c r="DMD131" s="224" t="s">
        <v>373</v>
      </c>
      <c r="DME131" s="224" t="s">
        <v>373</v>
      </c>
      <c r="DMF131" s="224" t="s">
        <v>373</v>
      </c>
      <c r="DMG131" s="224" t="s">
        <v>373</v>
      </c>
      <c r="DMH131" s="224" t="s">
        <v>373</v>
      </c>
      <c r="DMI131" s="224" t="s">
        <v>373</v>
      </c>
      <c r="DMJ131" s="224" t="s">
        <v>373</v>
      </c>
      <c r="DMK131" s="224" t="s">
        <v>373</v>
      </c>
      <c r="DML131" s="224" t="s">
        <v>373</v>
      </c>
      <c r="DMM131" s="224" t="s">
        <v>373</v>
      </c>
      <c r="DMN131" s="224" t="s">
        <v>373</v>
      </c>
      <c r="DMO131" s="224" t="s">
        <v>373</v>
      </c>
      <c r="DMP131" s="224" t="s">
        <v>373</v>
      </c>
      <c r="DMQ131" s="224" t="s">
        <v>373</v>
      </c>
      <c r="DMR131" s="224" t="s">
        <v>373</v>
      </c>
      <c r="DMS131" s="224" t="s">
        <v>373</v>
      </c>
      <c r="DMT131" s="224" t="s">
        <v>373</v>
      </c>
      <c r="DMU131" s="224" t="s">
        <v>373</v>
      </c>
      <c r="DMV131" s="224" t="s">
        <v>373</v>
      </c>
      <c r="DMW131" s="224" t="s">
        <v>373</v>
      </c>
      <c r="DMX131" s="224" t="s">
        <v>373</v>
      </c>
      <c r="DMY131" s="224" t="s">
        <v>373</v>
      </c>
      <c r="DMZ131" s="224" t="s">
        <v>373</v>
      </c>
      <c r="DNA131" s="224" t="s">
        <v>373</v>
      </c>
      <c r="DNB131" s="224" t="s">
        <v>373</v>
      </c>
      <c r="DNC131" s="224" t="s">
        <v>373</v>
      </c>
      <c r="DND131" s="224" t="s">
        <v>373</v>
      </c>
      <c r="DNE131" s="224" t="s">
        <v>373</v>
      </c>
      <c r="DNF131" s="224" t="s">
        <v>373</v>
      </c>
      <c r="DNG131" s="224" t="s">
        <v>373</v>
      </c>
      <c r="DNH131" s="224" t="s">
        <v>373</v>
      </c>
      <c r="DNI131" s="224" t="s">
        <v>373</v>
      </c>
      <c r="DNJ131" s="224" t="s">
        <v>373</v>
      </c>
      <c r="DNK131" s="224" t="s">
        <v>373</v>
      </c>
      <c r="DNL131" s="224" t="s">
        <v>373</v>
      </c>
      <c r="DNM131" s="224" t="s">
        <v>373</v>
      </c>
      <c r="DNN131" s="224" t="s">
        <v>373</v>
      </c>
      <c r="DNO131" s="224" t="s">
        <v>373</v>
      </c>
      <c r="DNP131" s="224" t="s">
        <v>373</v>
      </c>
      <c r="DNQ131" s="224" t="s">
        <v>373</v>
      </c>
      <c r="DNR131" s="224" t="s">
        <v>373</v>
      </c>
      <c r="DNS131" s="224" t="s">
        <v>373</v>
      </c>
      <c r="DNT131" s="224" t="s">
        <v>373</v>
      </c>
      <c r="DNU131" s="224" t="s">
        <v>373</v>
      </c>
      <c r="DNV131" s="224" t="s">
        <v>373</v>
      </c>
      <c r="DNW131" s="224" t="s">
        <v>373</v>
      </c>
      <c r="DNX131" s="224" t="s">
        <v>373</v>
      </c>
      <c r="DNY131" s="224" t="s">
        <v>373</v>
      </c>
      <c r="DNZ131" s="224" t="s">
        <v>373</v>
      </c>
      <c r="DOA131" s="224" t="s">
        <v>373</v>
      </c>
      <c r="DOB131" s="224" t="s">
        <v>373</v>
      </c>
      <c r="DOC131" s="224" t="s">
        <v>373</v>
      </c>
      <c r="DOD131" s="224" t="s">
        <v>373</v>
      </c>
      <c r="DOE131" s="224" t="s">
        <v>373</v>
      </c>
      <c r="DOF131" s="224" t="s">
        <v>373</v>
      </c>
      <c r="DOG131" s="224" t="s">
        <v>373</v>
      </c>
      <c r="DOH131" s="224" t="s">
        <v>373</v>
      </c>
      <c r="DOI131" s="224" t="s">
        <v>373</v>
      </c>
      <c r="DOJ131" s="224" t="s">
        <v>373</v>
      </c>
      <c r="DOK131" s="224" t="s">
        <v>373</v>
      </c>
      <c r="DOL131" s="224" t="s">
        <v>373</v>
      </c>
      <c r="DOM131" s="224" t="s">
        <v>373</v>
      </c>
      <c r="DON131" s="224" t="s">
        <v>373</v>
      </c>
      <c r="DOO131" s="224" t="s">
        <v>373</v>
      </c>
      <c r="DOP131" s="224" t="s">
        <v>373</v>
      </c>
      <c r="DOQ131" s="224" t="s">
        <v>373</v>
      </c>
      <c r="DOR131" s="224" t="s">
        <v>373</v>
      </c>
      <c r="DOS131" s="224" t="s">
        <v>373</v>
      </c>
      <c r="DOT131" s="224" t="s">
        <v>373</v>
      </c>
      <c r="DOU131" s="224" t="s">
        <v>373</v>
      </c>
      <c r="DOV131" s="224" t="s">
        <v>373</v>
      </c>
      <c r="DOW131" s="224" t="s">
        <v>373</v>
      </c>
      <c r="DOX131" s="224" t="s">
        <v>373</v>
      </c>
      <c r="DOY131" s="224" t="s">
        <v>373</v>
      </c>
      <c r="DOZ131" s="224" t="s">
        <v>373</v>
      </c>
      <c r="DPA131" s="224" t="s">
        <v>373</v>
      </c>
      <c r="DPB131" s="224" t="s">
        <v>373</v>
      </c>
      <c r="DPC131" s="224" t="s">
        <v>373</v>
      </c>
      <c r="DPD131" s="224" t="s">
        <v>373</v>
      </c>
      <c r="DPE131" s="224" t="s">
        <v>373</v>
      </c>
      <c r="DPF131" s="224" t="s">
        <v>373</v>
      </c>
      <c r="DPG131" s="224" t="s">
        <v>373</v>
      </c>
      <c r="DPH131" s="224" t="s">
        <v>373</v>
      </c>
      <c r="DPI131" s="224" t="s">
        <v>373</v>
      </c>
      <c r="DPJ131" s="224" t="s">
        <v>373</v>
      </c>
      <c r="DPK131" s="224" t="s">
        <v>373</v>
      </c>
      <c r="DPL131" s="224" t="s">
        <v>373</v>
      </c>
      <c r="DPM131" s="224" t="s">
        <v>373</v>
      </c>
      <c r="DPN131" s="224" t="s">
        <v>373</v>
      </c>
      <c r="DPO131" s="224" t="s">
        <v>373</v>
      </c>
      <c r="DPP131" s="224" t="s">
        <v>373</v>
      </c>
      <c r="DPQ131" s="224" t="s">
        <v>373</v>
      </c>
      <c r="DPR131" s="224" t="s">
        <v>373</v>
      </c>
      <c r="DPS131" s="224" t="s">
        <v>373</v>
      </c>
      <c r="DPT131" s="224" t="s">
        <v>373</v>
      </c>
      <c r="DPU131" s="224" t="s">
        <v>373</v>
      </c>
      <c r="DPV131" s="224" t="s">
        <v>373</v>
      </c>
      <c r="DPW131" s="224" t="s">
        <v>373</v>
      </c>
      <c r="DPX131" s="224" t="s">
        <v>373</v>
      </c>
      <c r="DPY131" s="224" t="s">
        <v>373</v>
      </c>
      <c r="DPZ131" s="224" t="s">
        <v>373</v>
      </c>
      <c r="DQA131" s="224" t="s">
        <v>373</v>
      </c>
      <c r="DQB131" s="224" t="s">
        <v>373</v>
      </c>
      <c r="DQC131" s="224" t="s">
        <v>373</v>
      </c>
      <c r="DQD131" s="224" t="s">
        <v>373</v>
      </c>
      <c r="DQE131" s="224" t="s">
        <v>373</v>
      </c>
      <c r="DQF131" s="224" t="s">
        <v>373</v>
      </c>
      <c r="DQG131" s="224" t="s">
        <v>373</v>
      </c>
      <c r="DQH131" s="224" t="s">
        <v>373</v>
      </c>
      <c r="DQI131" s="224" t="s">
        <v>373</v>
      </c>
      <c r="DQJ131" s="224" t="s">
        <v>373</v>
      </c>
      <c r="DQK131" s="224" t="s">
        <v>373</v>
      </c>
      <c r="DQL131" s="224" t="s">
        <v>373</v>
      </c>
      <c r="DQM131" s="224" t="s">
        <v>373</v>
      </c>
      <c r="DQN131" s="224" t="s">
        <v>373</v>
      </c>
      <c r="DQO131" s="224" t="s">
        <v>373</v>
      </c>
      <c r="DQP131" s="224" t="s">
        <v>373</v>
      </c>
      <c r="DQQ131" s="224" t="s">
        <v>373</v>
      </c>
      <c r="DQR131" s="224" t="s">
        <v>373</v>
      </c>
      <c r="DQS131" s="224" t="s">
        <v>373</v>
      </c>
      <c r="DQT131" s="224" t="s">
        <v>373</v>
      </c>
      <c r="DQU131" s="224" t="s">
        <v>373</v>
      </c>
      <c r="DQV131" s="224" t="s">
        <v>373</v>
      </c>
      <c r="DQW131" s="224" t="s">
        <v>373</v>
      </c>
      <c r="DQX131" s="224" t="s">
        <v>373</v>
      </c>
      <c r="DQY131" s="224" t="s">
        <v>373</v>
      </c>
      <c r="DQZ131" s="224" t="s">
        <v>373</v>
      </c>
      <c r="DRA131" s="224" t="s">
        <v>373</v>
      </c>
      <c r="DRB131" s="224" t="s">
        <v>373</v>
      </c>
      <c r="DRC131" s="224" t="s">
        <v>373</v>
      </c>
      <c r="DRD131" s="224" t="s">
        <v>373</v>
      </c>
      <c r="DRE131" s="224" t="s">
        <v>373</v>
      </c>
      <c r="DRF131" s="224" t="s">
        <v>373</v>
      </c>
      <c r="DRG131" s="224" t="s">
        <v>373</v>
      </c>
      <c r="DRH131" s="224" t="s">
        <v>373</v>
      </c>
      <c r="DRI131" s="224" t="s">
        <v>373</v>
      </c>
      <c r="DRJ131" s="224" t="s">
        <v>373</v>
      </c>
      <c r="DRK131" s="224" t="s">
        <v>373</v>
      </c>
      <c r="DRL131" s="224" t="s">
        <v>373</v>
      </c>
      <c r="DRM131" s="224" t="s">
        <v>373</v>
      </c>
      <c r="DRN131" s="224" t="s">
        <v>373</v>
      </c>
      <c r="DRO131" s="224" t="s">
        <v>373</v>
      </c>
      <c r="DRP131" s="224" t="s">
        <v>373</v>
      </c>
      <c r="DRQ131" s="224" t="s">
        <v>373</v>
      </c>
      <c r="DRR131" s="224" t="s">
        <v>373</v>
      </c>
      <c r="DRS131" s="224" t="s">
        <v>373</v>
      </c>
      <c r="DRT131" s="224" t="s">
        <v>373</v>
      </c>
      <c r="DRU131" s="224" t="s">
        <v>373</v>
      </c>
      <c r="DRV131" s="224" t="s">
        <v>373</v>
      </c>
      <c r="DRW131" s="224" t="s">
        <v>373</v>
      </c>
      <c r="DRX131" s="224" t="s">
        <v>373</v>
      </c>
      <c r="DRY131" s="224" t="s">
        <v>373</v>
      </c>
      <c r="DRZ131" s="224" t="s">
        <v>373</v>
      </c>
      <c r="DSA131" s="224" t="s">
        <v>373</v>
      </c>
      <c r="DSB131" s="224" t="s">
        <v>373</v>
      </c>
      <c r="DSC131" s="224" t="s">
        <v>373</v>
      </c>
      <c r="DSD131" s="224" t="s">
        <v>373</v>
      </c>
      <c r="DSE131" s="224" t="s">
        <v>373</v>
      </c>
      <c r="DSF131" s="224" t="s">
        <v>373</v>
      </c>
      <c r="DSG131" s="224" t="s">
        <v>373</v>
      </c>
      <c r="DSH131" s="224" t="s">
        <v>373</v>
      </c>
      <c r="DSI131" s="224" t="s">
        <v>373</v>
      </c>
      <c r="DSJ131" s="224" t="s">
        <v>373</v>
      </c>
      <c r="DSK131" s="224" t="s">
        <v>373</v>
      </c>
      <c r="DSL131" s="224" t="s">
        <v>373</v>
      </c>
      <c r="DSM131" s="224" t="s">
        <v>373</v>
      </c>
      <c r="DSN131" s="224" t="s">
        <v>373</v>
      </c>
      <c r="DSO131" s="224" t="s">
        <v>373</v>
      </c>
      <c r="DSP131" s="224" t="s">
        <v>373</v>
      </c>
      <c r="DSQ131" s="224" t="s">
        <v>373</v>
      </c>
      <c r="DSR131" s="224" t="s">
        <v>373</v>
      </c>
      <c r="DSS131" s="224" t="s">
        <v>373</v>
      </c>
      <c r="DST131" s="224" t="s">
        <v>373</v>
      </c>
      <c r="DSU131" s="224" t="s">
        <v>373</v>
      </c>
      <c r="DSV131" s="224" t="s">
        <v>373</v>
      </c>
      <c r="DSW131" s="224" t="s">
        <v>373</v>
      </c>
      <c r="DSX131" s="224" t="s">
        <v>373</v>
      </c>
      <c r="DSY131" s="224" t="s">
        <v>373</v>
      </c>
      <c r="DSZ131" s="224" t="s">
        <v>373</v>
      </c>
      <c r="DTA131" s="224" t="s">
        <v>373</v>
      </c>
      <c r="DTB131" s="224" t="s">
        <v>373</v>
      </c>
      <c r="DTC131" s="224" t="s">
        <v>373</v>
      </c>
      <c r="DTD131" s="224" t="s">
        <v>373</v>
      </c>
      <c r="DTE131" s="224" t="s">
        <v>373</v>
      </c>
      <c r="DTF131" s="224" t="s">
        <v>373</v>
      </c>
      <c r="DTG131" s="224" t="s">
        <v>373</v>
      </c>
      <c r="DTH131" s="224" t="s">
        <v>373</v>
      </c>
      <c r="DTI131" s="224" t="s">
        <v>373</v>
      </c>
      <c r="DTJ131" s="224" t="s">
        <v>373</v>
      </c>
      <c r="DTK131" s="224" t="s">
        <v>373</v>
      </c>
      <c r="DTL131" s="224" t="s">
        <v>373</v>
      </c>
      <c r="DTM131" s="224" t="s">
        <v>373</v>
      </c>
      <c r="DTN131" s="224" t="s">
        <v>373</v>
      </c>
      <c r="DTO131" s="224" t="s">
        <v>373</v>
      </c>
      <c r="DTP131" s="224" t="s">
        <v>373</v>
      </c>
      <c r="DTQ131" s="224" t="s">
        <v>373</v>
      </c>
      <c r="DTR131" s="224" t="s">
        <v>373</v>
      </c>
      <c r="DTS131" s="224" t="s">
        <v>373</v>
      </c>
      <c r="DTT131" s="224" t="s">
        <v>373</v>
      </c>
      <c r="DTU131" s="224" t="s">
        <v>373</v>
      </c>
      <c r="DTV131" s="224" t="s">
        <v>373</v>
      </c>
      <c r="DTW131" s="224" t="s">
        <v>373</v>
      </c>
      <c r="DTX131" s="224" t="s">
        <v>373</v>
      </c>
      <c r="DTY131" s="224" t="s">
        <v>373</v>
      </c>
      <c r="DTZ131" s="224" t="s">
        <v>373</v>
      </c>
      <c r="DUA131" s="224" t="s">
        <v>373</v>
      </c>
      <c r="DUB131" s="224" t="s">
        <v>373</v>
      </c>
      <c r="DUC131" s="224" t="s">
        <v>373</v>
      </c>
      <c r="DUD131" s="224" t="s">
        <v>373</v>
      </c>
      <c r="DUE131" s="224" t="s">
        <v>373</v>
      </c>
      <c r="DUF131" s="224" t="s">
        <v>373</v>
      </c>
      <c r="DUG131" s="224" t="s">
        <v>373</v>
      </c>
      <c r="DUH131" s="224" t="s">
        <v>373</v>
      </c>
      <c r="DUI131" s="224" t="s">
        <v>373</v>
      </c>
      <c r="DUJ131" s="224" t="s">
        <v>373</v>
      </c>
      <c r="DUK131" s="224" t="s">
        <v>373</v>
      </c>
      <c r="DUL131" s="224" t="s">
        <v>373</v>
      </c>
      <c r="DUM131" s="224" t="s">
        <v>373</v>
      </c>
      <c r="DUN131" s="224" t="s">
        <v>373</v>
      </c>
      <c r="DUO131" s="224" t="s">
        <v>373</v>
      </c>
      <c r="DUP131" s="224" t="s">
        <v>373</v>
      </c>
      <c r="DUQ131" s="224" t="s">
        <v>373</v>
      </c>
      <c r="DUR131" s="224" t="s">
        <v>373</v>
      </c>
      <c r="DUS131" s="224" t="s">
        <v>373</v>
      </c>
      <c r="DUT131" s="224" t="s">
        <v>373</v>
      </c>
      <c r="DUU131" s="224" t="s">
        <v>373</v>
      </c>
      <c r="DUV131" s="224" t="s">
        <v>373</v>
      </c>
      <c r="DUW131" s="224" t="s">
        <v>373</v>
      </c>
      <c r="DUX131" s="224" t="s">
        <v>373</v>
      </c>
      <c r="DUY131" s="224" t="s">
        <v>373</v>
      </c>
      <c r="DUZ131" s="224" t="s">
        <v>373</v>
      </c>
      <c r="DVA131" s="224" t="s">
        <v>373</v>
      </c>
      <c r="DVB131" s="224" t="s">
        <v>373</v>
      </c>
      <c r="DVC131" s="224" t="s">
        <v>373</v>
      </c>
      <c r="DVD131" s="224" t="s">
        <v>373</v>
      </c>
      <c r="DVE131" s="224" t="s">
        <v>373</v>
      </c>
      <c r="DVF131" s="224" t="s">
        <v>373</v>
      </c>
      <c r="DVG131" s="224" t="s">
        <v>373</v>
      </c>
      <c r="DVH131" s="224" t="s">
        <v>373</v>
      </c>
      <c r="DVI131" s="224" t="s">
        <v>373</v>
      </c>
      <c r="DVJ131" s="224" t="s">
        <v>373</v>
      </c>
      <c r="DVK131" s="224" t="s">
        <v>373</v>
      </c>
      <c r="DVL131" s="224" t="s">
        <v>373</v>
      </c>
      <c r="DVM131" s="224" t="s">
        <v>373</v>
      </c>
      <c r="DVN131" s="224" t="s">
        <v>373</v>
      </c>
      <c r="DVO131" s="224" t="s">
        <v>373</v>
      </c>
      <c r="DVP131" s="224" t="s">
        <v>373</v>
      </c>
      <c r="DVQ131" s="224" t="s">
        <v>373</v>
      </c>
      <c r="DVR131" s="224" t="s">
        <v>373</v>
      </c>
      <c r="DVS131" s="224" t="s">
        <v>373</v>
      </c>
      <c r="DVT131" s="224" t="s">
        <v>373</v>
      </c>
      <c r="DVU131" s="224" t="s">
        <v>373</v>
      </c>
      <c r="DVV131" s="224" t="s">
        <v>373</v>
      </c>
      <c r="DVW131" s="224" t="s">
        <v>373</v>
      </c>
      <c r="DVX131" s="224" t="s">
        <v>373</v>
      </c>
      <c r="DVY131" s="224" t="s">
        <v>373</v>
      </c>
      <c r="DVZ131" s="224" t="s">
        <v>373</v>
      </c>
      <c r="DWA131" s="224" t="s">
        <v>373</v>
      </c>
      <c r="DWB131" s="224" t="s">
        <v>373</v>
      </c>
      <c r="DWC131" s="224" t="s">
        <v>373</v>
      </c>
      <c r="DWD131" s="224" t="s">
        <v>373</v>
      </c>
      <c r="DWE131" s="224" t="s">
        <v>373</v>
      </c>
      <c r="DWF131" s="224" t="s">
        <v>373</v>
      </c>
      <c r="DWG131" s="224" t="s">
        <v>373</v>
      </c>
      <c r="DWH131" s="224" t="s">
        <v>373</v>
      </c>
      <c r="DWI131" s="224" t="s">
        <v>373</v>
      </c>
      <c r="DWJ131" s="224" t="s">
        <v>373</v>
      </c>
      <c r="DWK131" s="224" t="s">
        <v>373</v>
      </c>
      <c r="DWL131" s="224" t="s">
        <v>373</v>
      </c>
      <c r="DWM131" s="224" t="s">
        <v>373</v>
      </c>
      <c r="DWN131" s="224" t="s">
        <v>373</v>
      </c>
      <c r="DWO131" s="224" t="s">
        <v>373</v>
      </c>
      <c r="DWP131" s="224" t="s">
        <v>373</v>
      </c>
      <c r="DWQ131" s="224" t="s">
        <v>373</v>
      </c>
      <c r="DWR131" s="224" t="s">
        <v>373</v>
      </c>
      <c r="DWS131" s="224" t="s">
        <v>373</v>
      </c>
      <c r="DWT131" s="224" t="s">
        <v>373</v>
      </c>
      <c r="DWU131" s="224" t="s">
        <v>373</v>
      </c>
      <c r="DWV131" s="224" t="s">
        <v>373</v>
      </c>
      <c r="DWW131" s="224" t="s">
        <v>373</v>
      </c>
      <c r="DWX131" s="224" t="s">
        <v>373</v>
      </c>
      <c r="DWY131" s="224" t="s">
        <v>373</v>
      </c>
      <c r="DWZ131" s="224" t="s">
        <v>373</v>
      </c>
      <c r="DXA131" s="224" t="s">
        <v>373</v>
      </c>
      <c r="DXB131" s="224" t="s">
        <v>373</v>
      </c>
      <c r="DXC131" s="224" t="s">
        <v>373</v>
      </c>
      <c r="DXD131" s="224" t="s">
        <v>373</v>
      </c>
      <c r="DXE131" s="224" t="s">
        <v>373</v>
      </c>
      <c r="DXF131" s="224" t="s">
        <v>373</v>
      </c>
      <c r="DXG131" s="224" t="s">
        <v>373</v>
      </c>
      <c r="DXH131" s="224" t="s">
        <v>373</v>
      </c>
      <c r="DXI131" s="224" t="s">
        <v>373</v>
      </c>
      <c r="DXJ131" s="224" t="s">
        <v>373</v>
      </c>
      <c r="DXK131" s="224" t="s">
        <v>373</v>
      </c>
      <c r="DXL131" s="224" t="s">
        <v>373</v>
      </c>
      <c r="DXM131" s="224" t="s">
        <v>373</v>
      </c>
      <c r="DXN131" s="224" t="s">
        <v>373</v>
      </c>
      <c r="DXO131" s="224" t="s">
        <v>373</v>
      </c>
      <c r="DXP131" s="224" t="s">
        <v>373</v>
      </c>
      <c r="DXQ131" s="224" t="s">
        <v>373</v>
      </c>
      <c r="DXR131" s="224" t="s">
        <v>373</v>
      </c>
      <c r="DXS131" s="224" t="s">
        <v>373</v>
      </c>
      <c r="DXT131" s="224" t="s">
        <v>373</v>
      </c>
      <c r="DXU131" s="224" t="s">
        <v>373</v>
      </c>
      <c r="DXV131" s="224" t="s">
        <v>373</v>
      </c>
      <c r="DXW131" s="224" t="s">
        <v>373</v>
      </c>
      <c r="DXX131" s="224" t="s">
        <v>373</v>
      </c>
      <c r="DXY131" s="224" t="s">
        <v>373</v>
      </c>
      <c r="DXZ131" s="224" t="s">
        <v>373</v>
      </c>
      <c r="DYA131" s="224" t="s">
        <v>373</v>
      </c>
      <c r="DYB131" s="224" t="s">
        <v>373</v>
      </c>
      <c r="DYC131" s="224" t="s">
        <v>373</v>
      </c>
      <c r="DYD131" s="224" t="s">
        <v>373</v>
      </c>
      <c r="DYE131" s="224" t="s">
        <v>373</v>
      </c>
      <c r="DYF131" s="224" t="s">
        <v>373</v>
      </c>
      <c r="DYG131" s="224" t="s">
        <v>373</v>
      </c>
      <c r="DYH131" s="224" t="s">
        <v>373</v>
      </c>
      <c r="DYI131" s="224" t="s">
        <v>373</v>
      </c>
      <c r="DYJ131" s="224" t="s">
        <v>373</v>
      </c>
      <c r="DYK131" s="224" t="s">
        <v>373</v>
      </c>
      <c r="DYL131" s="224" t="s">
        <v>373</v>
      </c>
      <c r="DYM131" s="224" t="s">
        <v>373</v>
      </c>
      <c r="DYN131" s="224" t="s">
        <v>373</v>
      </c>
      <c r="DYO131" s="224" t="s">
        <v>373</v>
      </c>
      <c r="DYP131" s="224" t="s">
        <v>373</v>
      </c>
      <c r="DYQ131" s="224" t="s">
        <v>373</v>
      </c>
      <c r="DYR131" s="224" t="s">
        <v>373</v>
      </c>
      <c r="DYS131" s="224" t="s">
        <v>373</v>
      </c>
      <c r="DYT131" s="224" t="s">
        <v>373</v>
      </c>
      <c r="DYU131" s="224" t="s">
        <v>373</v>
      </c>
      <c r="DYV131" s="224" t="s">
        <v>373</v>
      </c>
      <c r="DYW131" s="224" t="s">
        <v>373</v>
      </c>
      <c r="DYX131" s="224" t="s">
        <v>373</v>
      </c>
      <c r="DYY131" s="224" t="s">
        <v>373</v>
      </c>
      <c r="DYZ131" s="224" t="s">
        <v>373</v>
      </c>
      <c r="DZA131" s="224" t="s">
        <v>373</v>
      </c>
      <c r="DZB131" s="224" t="s">
        <v>373</v>
      </c>
      <c r="DZC131" s="224" t="s">
        <v>373</v>
      </c>
      <c r="DZD131" s="224" t="s">
        <v>373</v>
      </c>
      <c r="DZE131" s="224" t="s">
        <v>373</v>
      </c>
      <c r="DZF131" s="224" t="s">
        <v>373</v>
      </c>
      <c r="DZG131" s="224" t="s">
        <v>373</v>
      </c>
      <c r="DZH131" s="224" t="s">
        <v>373</v>
      </c>
      <c r="DZI131" s="224" t="s">
        <v>373</v>
      </c>
      <c r="DZJ131" s="224" t="s">
        <v>373</v>
      </c>
      <c r="DZK131" s="224" t="s">
        <v>373</v>
      </c>
      <c r="DZL131" s="224" t="s">
        <v>373</v>
      </c>
      <c r="DZM131" s="224" t="s">
        <v>373</v>
      </c>
      <c r="DZN131" s="224" t="s">
        <v>373</v>
      </c>
      <c r="DZO131" s="224" t="s">
        <v>373</v>
      </c>
      <c r="DZP131" s="224" t="s">
        <v>373</v>
      </c>
      <c r="DZQ131" s="224" t="s">
        <v>373</v>
      </c>
      <c r="DZR131" s="224" t="s">
        <v>373</v>
      </c>
      <c r="DZS131" s="224" t="s">
        <v>373</v>
      </c>
      <c r="DZT131" s="224" t="s">
        <v>373</v>
      </c>
      <c r="DZU131" s="224" t="s">
        <v>373</v>
      </c>
      <c r="DZV131" s="224" t="s">
        <v>373</v>
      </c>
      <c r="DZW131" s="224" t="s">
        <v>373</v>
      </c>
      <c r="DZX131" s="224" t="s">
        <v>373</v>
      </c>
      <c r="DZY131" s="224" t="s">
        <v>373</v>
      </c>
      <c r="DZZ131" s="224" t="s">
        <v>373</v>
      </c>
      <c r="EAA131" s="224" t="s">
        <v>373</v>
      </c>
      <c r="EAB131" s="224" t="s">
        <v>373</v>
      </c>
      <c r="EAC131" s="224" t="s">
        <v>373</v>
      </c>
      <c r="EAD131" s="224" t="s">
        <v>373</v>
      </c>
      <c r="EAE131" s="224" t="s">
        <v>373</v>
      </c>
      <c r="EAF131" s="224" t="s">
        <v>373</v>
      </c>
      <c r="EAG131" s="224" t="s">
        <v>373</v>
      </c>
      <c r="EAH131" s="224" t="s">
        <v>373</v>
      </c>
      <c r="EAI131" s="224" t="s">
        <v>373</v>
      </c>
      <c r="EAJ131" s="224" t="s">
        <v>373</v>
      </c>
      <c r="EAK131" s="224" t="s">
        <v>373</v>
      </c>
      <c r="EAL131" s="224" t="s">
        <v>373</v>
      </c>
      <c r="EAM131" s="224" t="s">
        <v>373</v>
      </c>
      <c r="EAN131" s="224" t="s">
        <v>373</v>
      </c>
      <c r="EAO131" s="224" t="s">
        <v>373</v>
      </c>
      <c r="EAP131" s="224" t="s">
        <v>373</v>
      </c>
      <c r="EAQ131" s="224" t="s">
        <v>373</v>
      </c>
      <c r="EAR131" s="224" t="s">
        <v>373</v>
      </c>
      <c r="EAS131" s="224" t="s">
        <v>373</v>
      </c>
      <c r="EAT131" s="224" t="s">
        <v>373</v>
      </c>
      <c r="EAU131" s="224" t="s">
        <v>373</v>
      </c>
      <c r="EAV131" s="224" t="s">
        <v>373</v>
      </c>
      <c r="EAW131" s="224" t="s">
        <v>373</v>
      </c>
      <c r="EAX131" s="224" t="s">
        <v>373</v>
      </c>
      <c r="EAY131" s="224" t="s">
        <v>373</v>
      </c>
      <c r="EAZ131" s="224" t="s">
        <v>373</v>
      </c>
      <c r="EBA131" s="224" t="s">
        <v>373</v>
      </c>
      <c r="EBB131" s="224" t="s">
        <v>373</v>
      </c>
      <c r="EBC131" s="224" t="s">
        <v>373</v>
      </c>
      <c r="EBD131" s="224" t="s">
        <v>373</v>
      </c>
      <c r="EBE131" s="224" t="s">
        <v>373</v>
      </c>
      <c r="EBF131" s="224" t="s">
        <v>373</v>
      </c>
      <c r="EBG131" s="224" t="s">
        <v>373</v>
      </c>
      <c r="EBH131" s="224" t="s">
        <v>373</v>
      </c>
      <c r="EBI131" s="224" t="s">
        <v>373</v>
      </c>
      <c r="EBJ131" s="224" t="s">
        <v>373</v>
      </c>
      <c r="EBK131" s="224" t="s">
        <v>373</v>
      </c>
      <c r="EBL131" s="224" t="s">
        <v>373</v>
      </c>
      <c r="EBM131" s="224" t="s">
        <v>373</v>
      </c>
      <c r="EBN131" s="224" t="s">
        <v>373</v>
      </c>
      <c r="EBO131" s="224" t="s">
        <v>373</v>
      </c>
      <c r="EBP131" s="224" t="s">
        <v>373</v>
      </c>
      <c r="EBQ131" s="224" t="s">
        <v>373</v>
      </c>
      <c r="EBR131" s="224" t="s">
        <v>373</v>
      </c>
      <c r="EBS131" s="224" t="s">
        <v>373</v>
      </c>
      <c r="EBT131" s="224" t="s">
        <v>373</v>
      </c>
      <c r="EBU131" s="224" t="s">
        <v>373</v>
      </c>
      <c r="EBV131" s="224" t="s">
        <v>373</v>
      </c>
      <c r="EBW131" s="224" t="s">
        <v>373</v>
      </c>
      <c r="EBX131" s="224" t="s">
        <v>373</v>
      </c>
      <c r="EBY131" s="224" t="s">
        <v>373</v>
      </c>
      <c r="EBZ131" s="224" t="s">
        <v>373</v>
      </c>
      <c r="ECA131" s="224" t="s">
        <v>373</v>
      </c>
      <c r="ECB131" s="224" t="s">
        <v>373</v>
      </c>
      <c r="ECC131" s="224" t="s">
        <v>373</v>
      </c>
      <c r="ECD131" s="224" t="s">
        <v>373</v>
      </c>
      <c r="ECE131" s="224" t="s">
        <v>373</v>
      </c>
      <c r="ECF131" s="224" t="s">
        <v>373</v>
      </c>
      <c r="ECG131" s="224" t="s">
        <v>373</v>
      </c>
      <c r="ECH131" s="224" t="s">
        <v>373</v>
      </c>
      <c r="ECI131" s="224" t="s">
        <v>373</v>
      </c>
      <c r="ECJ131" s="224" t="s">
        <v>373</v>
      </c>
      <c r="ECK131" s="224" t="s">
        <v>373</v>
      </c>
      <c r="ECL131" s="224" t="s">
        <v>373</v>
      </c>
      <c r="ECM131" s="224" t="s">
        <v>373</v>
      </c>
      <c r="ECN131" s="224" t="s">
        <v>373</v>
      </c>
      <c r="ECO131" s="224" t="s">
        <v>373</v>
      </c>
      <c r="ECP131" s="224" t="s">
        <v>373</v>
      </c>
      <c r="ECQ131" s="224" t="s">
        <v>373</v>
      </c>
      <c r="ECR131" s="224" t="s">
        <v>373</v>
      </c>
      <c r="ECS131" s="224" t="s">
        <v>373</v>
      </c>
      <c r="ECT131" s="224" t="s">
        <v>373</v>
      </c>
      <c r="ECU131" s="224" t="s">
        <v>373</v>
      </c>
      <c r="ECV131" s="224" t="s">
        <v>373</v>
      </c>
      <c r="ECW131" s="224" t="s">
        <v>373</v>
      </c>
      <c r="ECX131" s="224" t="s">
        <v>373</v>
      </c>
      <c r="ECY131" s="224" t="s">
        <v>373</v>
      </c>
      <c r="ECZ131" s="224" t="s">
        <v>373</v>
      </c>
      <c r="EDA131" s="224" t="s">
        <v>373</v>
      </c>
      <c r="EDB131" s="224" t="s">
        <v>373</v>
      </c>
      <c r="EDC131" s="224" t="s">
        <v>373</v>
      </c>
      <c r="EDD131" s="224" t="s">
        <v>373</v>
      </c>
      <c r="EDE131" s="224" t="s">
        <v>373</v>
      </c>
      <c r="EDF131" s="224" t="s">
        <v>373</v>
      </c>
      <c r="EDG131" s="224" t="s">
        <v>373</v>
      </c>
      <c r="EDH131" s="224" t="s">
        <v>373</v>
      </c>
      <c r="EDI131" s="224" t="s">
        <v>373</v>
      </c>
      <c r="EDJ131" s="224" t="s">
        <v>373</v>
      </c>
      <c r="EDK131" s="224" t="s">
        <v>373</v>
      </c>
      <c r="EDL131" s="224" t="s">
        <v>373</v>
      </c>
      <c r="EDM131" s="224" t="s">
        <v>373</v>
      </c>
      <c r="EDN131" s="224" t="s">
        <v>373</v>
      </c>
      <c r="EDO131" s="224" t="s">
        <v>373</v>
      </c>
      <c r="EDP131" s="224" t="s">
        <v>373</v>
      </c>
      <c r="EDQ131" s="224" t="s">
        <v>373</v>
      </c>
      <c r="EDR131" s="224" t="s">
        <v>373</v>
      </c>
      <c r="EDS131" s="224" t="s">
        <v>373</v>
      </c>
      <c r="EDT131" s="224" t="s">
        <v>373</v>
      </c>
      <c r="EDU131" s="224" t="s">
        <v>373</v>
      </c>
      <c r="EDV131" s="224" t="s">
        <v>373</v>
      </c>
      <c r="EDW131" s="224" t="s">
        <v>373</v>
      </c>
      <c r="EDX131" s="224" t="s">
        <v>373</v>
      </c>
      <c r="EDY131" s="224" t="s">
        <v>373</v>
      </c>
      <c r="EDZ131" s="224" t="s">
        <v>373</v>
      </c>
      <c r="EEA131" s="224" t="s">
        <v>373</v>
      </c>
      <c r="EEB131" s="224" t="s">
        <v>373</v>
      </c>
      <c r="EEC131" s="224" t="s">
        <v>373</v>
      </c>
      <c r="EED131" s="224" t="s">
        <v>373</v>
      </c>
      <c r="EEE131" s="224" t="s">
        <v>373</v>
      </c>
      <c r="EEF131" s="224" t="s">
        <v>373</v>
      </c>
      <c r="EEG131" s="224" t="s">
        <v>373</v>
      </c>
      <c r="EEH131" s="224" t="s">
        <v>373</v>
      </c>
      <c r="EEI131" s="224" t="s">
        <v>373</v>
      </c>
      <c r="EEJ131" s="224" t="s">
        <v>373</v>
      </c>
      <c r="EEK131" s="224" t="s">
        <v>373</v>
      </c>
      <c r="EEL131" s="224" t="s">
        <v>373</v>
      </c>
      <c r="EEM131" s="224" t="s">
        <v>373</v>
      </c>
      <c r="EEN131" s="224" t="s">
        <v>373</v>
      </c>
      <c r="EEO131" s="224" t="s">
        <v>373</v>
      </c>
      <c r="EEP131" s="224" t="s">
        <v>373</v>
      </c>
      <c r="EEQ131" s="224" t="s">
        <v>373</v>
      </c>
      <c r="EER131" s="224" t="s">
        <v>373</v>
      </c>
      <c r="EES131" s="224" t="s">
        <v>373</v>
      </c>
      <c r="EET131" s="224" t="s">
        <v>373</v>
      </c>
      <c r="EEU131" s="224" t="s">
        <v>373</v>
      </c>
      <c r="EEV131" s="224" t="s">
        <v>373</v>
      </c>
      <c r="EEW131" s="224" t="s">
        <v>373</v>
      </c>
      <c r="EEX131" s="224" t="s">
        <v>373</v>
      </c>
      <c r="EEY131" s="224" t="s">
        <v>373</v>
      </c>
      <c r="EEZ131" s="224" t="s">
        <v>373</v>
      </c>
      <c r="EFA131" s="224" t="s">
        <v>373</v>
      </c>
      <c r="EFB131" s="224" t="s">
        <v>373</v>
      </c>
      <c r="EFC131" s="224" t="s">
        <v>373</v>
      </c>
      <c r="EFD131" s="224" t="s">
        <v>373</v>
      </c>
      <c r="EFE131" s="224" t="s">
        <v>373</v>
      </c>
      <c r="EFF131" s="224" t="s">
        <v>373</v>
      </c>
      <c r="EFG131" s="224" t="s">
        <v>373</v>
      </c>
      <c r="EFH131" s="224" t="s">
        <v>373</v>
      </c>
      <c r="EFI131" s="224" t="s">
        <v>373</v>
      </c>
      <c r="EFJ131" s="224" t="s">
        <v>373</v>
      </c>
      <c r="EFK131" s="224" t="s">
        <v>373</v>
      </c>
      <c r="EFL131" s="224" t="s">
        <v>373</v>
      </c>
      <c r="EFM131" s="224" t="s">
        <v>373</v>
      </c>
      <c r="EFN131" s="224" t="s">
        <v>373</v>
      </c>
      <c r="EFO131" s="224" t="s">
        <v>373</v>
      </c>
      <c r="EFP131" s="224" t="s">
        <v>373</v>
      </c>
      <c r="EFQ131" s="224" t="s">
        <v>373</v>
      </c>
      <c r="EFR131" s="224" t="s">
        <v>373</v>
      </c>
      <c r="EFS131" s="224" t="s">
        <v>373</v>
      </c>
      <c r="EFT131" s="224" t="s">
        <v>373</v>
      </c>
      <c r="EFU131" s="224" t="s">
        <v>373</v>
      </c>
      <c r="EFV131" s="224" t="s">
        <v>373</v>
      </c>
      <c r="EFW131" s="224" t="s">
        <v>373</v>
      </c>
      <c r="EFX131" s="224" t="s">
        <v>373</v>
      </c>
      <c r="EFY131" s="224" t="s">
        <v>373</v>
      </c>
      <c r="EFZ131" s="224" t="s">
        <v>373</v>
      </c>
      <c r="EGA131" s="224" t="s">
        <v>373</v>
      </c>
      <c r="EGB131" s="224" t="s">
        <v>373</v>
      </c>
      <c r="EGC131" s="224" t="s">
        <v>373</v>
      </c>
      <c r="EGD131" s="224" t="s">
        <v>373</v>
      </c>
      <c r="EGE131" s="224" t="s">
        <v>373</v>
      </c>
      <c r="EGF131" s="224" t="s">
        <v>373</v>
      </c>
      <c r="EGG131" s="224" t="s">
        <v>373</v>
      </c>
      <c r="EGH131" s="224" t="s">
        <v>373</v>
      </c>
      <c r="EGI131" s="224" t="s">
        <v>373</v>
      </c>
      <c r="EGJ131" s="224" t="s">
        <v>373</v>
      </c>
      <c r="EGK131" s="224" t="s">
        <v>373</v>
      </c>
      <c r="EGL131" s="224" t="s">
        <v>373</v>
      </c>
      <c r="EGM131" s="224" t="s">
        <v>373</v>
      </c>
      <c r="EGN131" s="224" t="s">
        <v>373</v>
      </c>
      <c r="EGO131" s="224" t="s">
        <v>373</v>
      </c>
      <c r="EGP131" s="224" t="s">
        <v>373</v>
      </c>
      <c r="EGQ131" s="224" t="s">
        <v>373</v>
      </c>
      <c r="EGR131" s="224" t="s">
        <v>373</v>
      </c>
      <c r="EGS131" s="224" t="s">
        <v>373</v>
      </c>
      <c r="EGT131" s="224" t="s">
        <v>373</v>
      </c>
      <c r="EGU131" s="224" t="s">
        <v>373</v>
      </c>
      <c r="EGV131" s="224" t="s">
        <v>373</v>
      </c>
      <c r="EGW131" s="224" t="s">
        <v>373</v>
      </c>
      <c r="EGX131" s="224" t="s">
        <v>373</v>
      </c>
      <c r="EGY131" s="224" t="s">
        <v>373</v>
      </c>
      <c r="EGZ131" s="224" t="s">
        <v>373</v>
      </c>
      <c r="EHA131" s="224" t="s">
        <v>373</v>
      </c>
      <c r="EHB131" s="224" t="s">
        <v>373</v>
      </c>
      <c r="EHC131" s="224" t="s">
        <v>373</v>
      </c>
      <c r="EHD131" s="224" t="s">
        <v>373</v>
      </c>
      <c r="EHE131" s="224" t="s">
        <v>373</v>
      </c>
      <c r="EHF131" s="224" t="s">
        <v>373</v>
      </c>
      <c r="EHG131" s="224" t="s">
        <v>373</v>
      </c>
      <c r="EHH131" s="224" t="s">
        <v>373</v>
      </c>
      <c r="EHI131" s="224" t="s">
        <v>373</v>
      </c>
      <c r="EHJ131" s="224" t="s">
        <v>373</v>
      </c>
      <c r="EHK131" s="224" t="s">
        <v>373</v>
      </c>
      <c r="EHL131" s="224" t="s">
        <v>373</v>
      </c>
      <c r="EHM131" s="224" t="s">
        <v>373</v>
      </c>
      <c r="EHN131" s="224" t="s">
        <v>373</v>
      </c>
      <c r="EHO131" s="224" t="s">
        <v>373</v>
      </c>
      <c r="EHP131" s="224" t="s">
        <v>373</v>
      </c>
      <c r="EHQ131" s="224" t="s">
        <v>373</v>
      </c>
      <c r="EHR131" s="224" t="s">
        <v>373</v>
      </c>
      <c r="EHS131" s="224" t="s">
        <v>373</v>
      </c>
      <c r="EHT131" s="224" t="s">
        <v>373</v>
      </c>
      <c r="EHU131" s="224" t="s">
        <v>373</v>
      </c>
      <c r="EHV131" s="224" t="s">
        <v>373</v>
      </c>
      <c r="EHW131" s="224" t="s">
        <v>373</v>
      </c>
      <c r="EHX131" s="224" t="s">
        <v>373</v>
      </c>
      <c r="EHY131" s="224" t="s">
        <v>373</v>
      </c>
      <c r="EHZ131" s="224" t="s">
        <v>373</v>
      </c>
      <c r="EIA131" s="224" t="s">
        <v>373</v>
      </c>
      <c r="EIB131" s="224" t="s">
        <v>373</v>
      </c>
      <c r="EIC131" s="224" t="s">
        <v>373</v>
      </c>
      <c r="EID131" s="224" t="s">
        <v>373</v>
      </c>
      <c r="EIE131" s="224" t="s">
        <v>373</v>
      </c>
      <c r="EIF131" s="224" t="s">
        <v>373</v>
      </c>
      <c r="EIG131" s="224" t="s">
        <v>373</v>
      </c>
      <c r="EIH131" s="224" t="s">
        <v>373</v>
      </c>
      <c r="EII131" s="224" t="s">
        <v>373</v>
      </c>
      <c r="EIJ131" s="224" t="s">
        <v>373</v>
      </c>
      <c r="EIK131" s="224" t="s">
        <v>373</v>
      </c>
      <c r="EIL131" s="224" t="s">
        <v>373</v>
      </c>
      <c r="EIM131" s="224" t="s">
        <v>373</v>
      </c>
      <c r="EIN131" s="224" t="s">
        <v>373</v>
      </c>
      <c r="EIO131" s="224" t="s">
        <v>373</v>
      </c>
      <c r="EIP131" s="224" t="s">
        <v>373</v>
      </c>
      <c r="EIQ131" s="224" t="s">
        <v>373</v>
      </c>
      <c r="EIR131" s="224" t="s">
        <v>373</v>
      </c>
      <c r="EIS131" s="224" t="s">
        <v>373</v>
      </c>
      <c r="EIT131" s="224" t="s">
        <v>373</v>
      </c>
      <c r="EIU131" s="224" t="s">
        <v>373</v>
      </c>
      <c r="EIV131" s="224" t="s">
        <v>373</v>
      </c>
      <c r="EIW131" s="224" t="s">
        <v>373</v>
      </c>
      <c r="EIX131" s="224" t="s">
        <v>373</v>
      </c>
      <c r="EIY131" s="224" t="s">
        <v>373</v>
      </c>
      <c r="EIZ131" s="224" t="s">
        <v>373</v>
      </c>
      <c r="EJA131" s="224" t="s">
        <v>373</v>
      </c>
      <c r="EJB131" s="224" t="s">
        <v>373</v>
      </c>
      <c r="EJC131" s="224" t="s">
        <v>373</v>
      </c>
      <c r="EJD131" s="224" t="s">
        <v>373</v>
      </c>
      <c r="EJE131" s="224" t="s">
        <v>373</v>
      </c>
      <c r="EJF131" s="224" t="s">
        <v>373</v>
      </c>
      <c r="EJG131" s="224" t="s">
        <v>373</v>
      </c>
      <c r="EJH131" s="224" t="s">
        <v>373</v>
      </c>
      <c r="EJI131" s="224" t="s">
        <v>373</v>
      </c>
      <c r="EJJ131" s="224" t="s">
        <v>373</v>
      </c>
      <c r="EJK131" s="224" t="s">
        <v>373</v>
      </c>
      <c r="EJL131" s="224" t="s">
        <v>373</v>
      </c>
      <c r="EJM131" s="224" t="s">
        <v>373</v>
      </c>
      <c r="EJN131" s="224" t="s">
        <v>373</v>
      </c>
      <c r="EJO131" s="224" t="s">
        <v>373</v>
      </c>
      <c r="EJP131" s="224" t="s">
        <v>373</v>
      </c>
      <c r="EJQ131" s="224" t="s">
        <v>373</v>
      </c>
      <c r="EJR131" s="224" t="s">
        <v>373</v>
      </c>
      <c r="EJS131" s="224" t="s">
        <v>373</v>
      </c>
      <c r="EJT131" s="224" t="s">
        <v>373</v>
      </c>
      <c r="EJU131" s="224" t="s">
        <v>373</v>
      </c>
      <c r="EJV131" s="224" t="s">
        <v>373</v>
      </c>
      <c r="EJW131" s="224" t="s">
        <v>373</v>
      </c>
      <c r="EJX131" s="224" t="s">
        <v>373</v>
      </c>
      <c r="EJY131" s="224" t="s">
        <v>373</v>
      </c>
      <c r="EJZ131" s="224" t="s">
        <v>373</v>
      </c>
      <c r="EKA131" s="224" t="s">
        <v>373</v>
      </c>
      <c r="EKB131" s="224" t="s">
        <v>373</v>
      </c>
      <c r="EKC131" s="224" t="s">
        <v>373</v>
      </c>
      <c r="EKD131" s="224" t="s">
        <v>373</v>
      </c>
      <c r="EKE131" s="224" t="s">
        <v>373</v>
      </c>
      <c r="EKF131" s="224" t="s">
        <v>373</v>
      </c>
      <c r="EKG131" s="224" t="s">
        <v>373</v>
      </c>
      <c r="EKH131" s="224" t="s">
        <v>373</v>
      </c>
      <c r="EKI131" s="224" t="s">
        <v>373</v>
      </c>
      <c r="EKJ131" s="224" t="s">
        <v>373</v>
      </c>
      <c r="EKK131" s="224" t="s">
        <v>373</v>
      </c>
      <c r="EKL131" s="224" t="s">
        <v>373</v>
      </c>
      <c r="EKM131" s="224" t="s">
        <v>373</v>
      </c>
      <c r="EKN131" s="224" t="s">
        <v>373</v>
      </c>
      <c r="EKO131" s="224" t="s">
        <v>373</v>
      </c>
      <c r="EKP131" s="224" t="s">
        <v>373</v>
      </c>
      <c r="EKQ131" s="224" t="s">
        <v>373</v>
      </c>
      <c r="EKR131" s="224" t="s">
        <v>373</v>
      </c>
      <c r="EKS131" s="224" t="s">
        <v>373</v>
      </c>
      <c r="EKT131" s="224" t="s">
        <v>373</v>
      </c>
      <c r="EKU131" s="224" t="s">
        <v>373</v>
      </c>
      <c r="EKV131" s="224" t="s">
        <v>373</v>
      </c>
      <c r="EKW131" s="224" t="s">
        <v>373</v>
      </c>
      <c r="EKX131" s="224" t="s">
        <v>373</v>
      </c>
      <c r="EKY131" s="224" t="s">
        <v>373</v>
      </c>
      <c r="EKZ131" s="224" t="s">
        <v>373</v>
      </c>
      <c r="ELA131" s="224" t="s">
        <v>373</v>
      </c>
      <c r="ELB131" s="224" t="s">
        <v>373</v>
      </c>
      <c r="ELC131" s="224" t="s">
        <v>373</v>
      </c>
      <c r="ELD131" s="224" t="s">
        <v>373</v>
      </c>
      <c r="ELE131" s="224" t="s">
        <v>373</v>
      </c>
      <c r="ELF131" s="224" t="s">
        <v>373</v>
      </c>
      <c r="ELG131" s="224" t="s">
        <v>373</v>
      </c>
      <c r="ELH131" s="224" t="s">
        <v>373</v>
      </c>
      <c r="ELI131" s="224" t="s">
        <v>373</v>
      </c>
      <c r="ELJ131" s="224" t="s">
        <v>373</v>
      </c>
      <c r="ELK131" s="224" t="s">
        <v>373</v>
      </c>
      <c r="ELL131" s="224" t="s">
        <v>373</v>
      </c>
      <c r="ELM131" s="224" t="s">
        <v>373</v>
      </c>
      <c r="ELN131" s="224" t="s">
        <v>373</v>
      </c>
      <c r="ELO131" s="224" t="s">
        <v>373</v>
      </c>
      <c r="ELP131" s="224" t="s">
        <v>373</v>
      </c>
      <c r="ELQ131" s="224" t="s">
        <v>373</v>
      </c>
      <c r="ELR131" s="224" t="s">
        <v>373</v>
      </c>
      <c r="ELS131" s="224" t="s">
        <v>373</v>
      </c>
      <c r="ELT131" s="224" t="s">
        <v>373</v>
      </c>
      <c r="ELU131" s="224" t="s">
        <v>373</v>
      </c>
      <c r="ELV131" s="224" t="s">
        <v>373</v>
      </c>
      <c r="ELW131" s="224" t="s">
        <v>373</v>
      </c>
      <c r="ELX131" s="224" t="s">
        <v>373</v>
      </c>
      <c r="ELY131" s="224" t="s">
        <v>373</v>
      </c>
      <c r="ELZ131" s="224" t="s">
        <v>373</v>
      </c>
      <c r="EMA131" s="224" t="s">
        <v>373</v>
      </c>
      <c r="EMB131" s="224" t="s">
        <v>373</v>
      </c>
      <c r="EMC131" s="224" t="s">
        <v>373</v>
      </c>
      <c r="EMD131" s="224" t="s">
        <v>373</v>
      </c>
      <c r="EME131" s="224" t="s">
        <v>373</v>
      </c>
      <c r="EMF131" s="224" t="s">
        <v>373</v>
      </c>
      <c r="EMG131" s="224" t="s">
        <v>373</v>
      </c>
      <c r="EMH131" s="224" t="s">
        <v>373</v>
      </c>
      <c r="EMI131" s="224" t="s">
        <v>373</v>
      </c>
      <c r="EMJ131" s="224" t="s">
        <v>373</v>
      </c>
      <c r="EMK131" s="224" t="s">
        <v>373</v>
      </c>
      <c r="EML131" s="224" t="s">
        <v>373</v>
      </c>
      <c r="EMM131" s="224" t="s">
        <v>373</v>
      </c>
      <c r="EMN131" s="224" t="s">
        <v>373</v>
      </c>
      <c r="EMO131" s="224" t="s">
        <v>373</v>
      </c>
      <c r="EMP131" s="224" t="s">
        <v>373</v>
      </c>
      <c r="EMQ131" s="224" t="s">
        <v>373</v>
      </c>
      <c r="EMR131" s="224" t="s">
        <v>373</v>
      </c>
      <c r="EMS131" s="224" t="s">
        <v>373</v>
      </c>
      <c r="EMT131" s="224" t="s">
        <v>373</v>
      </c>
      <c r="EMU131" s="224" t="s">
        <v>373</v>
      </c>
      <c r="EMV131" s="224" t="s">
        <v>373</v>
      </c>
      <c r="EMW131" s="224" t="s">
        <v>373</v>
      </c>
      <c r="EMX131" s="224" t="s">
        <v>373</v>
      </c>
      <c r="EMY131" s="224" t="s">
        <v>373</v>
      </c>
      <c r="EMZ131" s="224" t="s">
        <v>373</v>
      </c>
      <c r="ENA131" s="224" t="s">
        <v>373</v>
      </c>
      <c r="ENB131" s="224" t="s">
        <v>373</v>
      </c>
      <c r="ENC131" s="224" t="s">
        <v>373</v>
      </c>
      <c r="END131" s="224" t="s">
        <v>373</v>
      </c>
      <c r="ENE131" s="224" t="s">
        <v>373</v>
      </c>
      <c r="ENF131" s="224" t="s">
        <v>373</v>
      </c>
      <c r="ENG131" s="224" t="s">
        <v>373</v>
      </c>
      <c r="ENH131" s="224" t="s">
        <v>373</v>
      </c>
      <c r="ENI131" s="224" t="s">
        <v>373</v>
      </c>
      <c r="ENJ131" s="224" t="s">
        <v>373</v>
      </c>
      <c r="ENK131" s="224" t="s">
        <v>373</v>
      </c>
      <c r="ENL131" s="224" t="s">
        <v>373</v>
      </c>
      <c r="ENM131" s="224" t="s">
        <v>373</v>
      </c>
      <c r="ENN131" s="224" t="s">
        <v>373</v>
      </c>
      <c r="ENO131" s="224" t="s">
        <v>373</v>
      </c>
      <c r="ENP131" s="224" t="s">
        <v>373</v>
      </c>
      <c r="ENQ131" s="224" t="s">
        <v>373</v>
      </c>
      <c r="ENR131" s="224" t="s">
        <v>373</v>
      </c>
      <c r="ENS131" s="224" t="s">
        <v>373</v>
      </c>
      <c r="ENT131" s="224" t="s">
        <v>373</v>
      </c>
      <c r="ENU131" s="224" t="s">
        <v>373</v>
      </c>
      <c r="ENV131" s="224" t="s">
        <v>373</v>
      </c>
      <c r="ENW131" s="224" t="s">
        <v>373</v>
      </c>
      <c r="ENX131" s="224" t="s">
        <v>373</v>
      </c>
      <c r="ENY131" s="224" t="s">
        <v>373</v>
      </c>
      <c r="ENZ131" s="224" t="s">
        <v>373</v>
      </c>
      <c r="EOA131" s="224" t="s">
        <v>373</v>
      </c>
      <c r="EOB131" s="224" t="s">
        <v>373</v>
      </c>
      <c r="EOC131" s="224" t="s">
        <v>373</v>
      </c>
      <c r="EOD131" s="224" t="s">
        <v>373</v>
      </c>
      <c r="EOE131" s="224" t="s">
        <v>373</v>
      </c>
      <c r="EOF131" s="224" t="s">
        <v>373</v>
      </c>
      <c r="EOG131" s="224" t="s">
        <v>373</v>
      </c>
      <c r="EOH131" s="224" t="s">
        <v>373</v>
      </c>
      <c r="EOI131" s="224" t="s">
        <v>373</v>
      </c>
      <c r="EOJ131" s="224" t="s">
        <v>373</v>
      </c>
      <c r="EOK131" s="224" t="s">
        <v>373</v>
      </c>
      <c r="EOL131" s="224" t="s">
        <v>373</v>
      </c>
      <c r="EOM131" s="224" t="s">
        <v>373</v>
      </c>
      <c r="EON131" s="224" t="s">
        <v>373</v>
      </c>
      <c r="EOO131" s="224" t="s">
        <v>373</v>
      </c>
      <c r="EOP131" s="224" t="s">
        <v>373</v>
      </c>
      <c r="EOQ131" s="224" t="s">
        <v>373</v>
      </c>
      <c r="EOR131" s="224" t="s">
        <v>373</v>
      </c>
      <c r="EOS131" s="224" t="s">
        <v>373</v>
      </c>
      <c r="EOT131" s="224" t="s">
        <v>373</v>
      </c>
      <c r="EOU131" s="224" t="s">
        <v>373</v>
      </c>
      <c r="EOV131" s="224" t="s">
        <v>373</v>
      </c>
      <c r="EOW131" s="224" t="s">
        <v>373</v>
      </c>
      <c r="EOX131" s="224" t="s">
        <v>373</v>
      </c>
      <c r="EOY131" s="224" t="s">
        <v>373</v>
      </c>
      <c r="EOZ131" s="224" t="s">
        <v>373</v>
      </c>
      <c r="EPA131" s="224" t="s">
        <v>373</v>
      </c>
      <c r="EPB131" s="224" t="s">
        <v>373</v>
      </c>
      <c r="EPC131" s="224" t="s">
        <v>373</v>
      </c>
      <c r="EPD131" s="224" t="s">
        <v>373</v>
      </c>
      <c r="EPE131" s="224" t="s">
        <v>373</v>
      </c>
      <c r="EPF131" s="224" t="s">
        <v>373</v>
      </c>
      <c r="EPG131" s="224" t="s">
        <v>373</v>
      </c>
      <c r="EPH131" s="224" t="s">
        <v>373</v>
      </c>
      <c r="EPI131" s="224" t="s">
        <v>373</v>
      </c>
      <c r="EPJ131" s="224" t="s">
        <v>373</v>
      </c>
      <c r="EPK131" s="224" t="s">
        <v>373</v>
      </c>
      <c r="EPL131" s="224" t="s">
        <v>373</v>
      </c>
      <c r="EPM131" s="224" t="s">
        <v>373</v>
      </c>
      <c r="EPN131" s="224" t="s">
        <v>373</v>
      </c>
      <c r="EPO131" s="224" t="s">
        <v>373</v>
      </c>
      <c r="EPP131" s="224" t="s">
        <v>373</v>
      </c>
      <c r="EPQ131" s="224" t="s">
        <v>373</v>
      </c>
      <c r="EPR131" s="224" t="s">
        <v>373</v>
      </c>
      <c r="EPS131" s="224" t="s">
        <v>373</v>
      </c>
      <c r="EPT131" s="224" t="s">
        <v>373</v>
      </c>
      <c r="EPU131" s="224" t="s">
        <v>373</v>
      </c>
      <c r="EPV131" s="224" t="s">
        <v>373</v>
      </c>
      <c r="EPW131" s="224" t="s">
        <v>373</v>
      </c>
      <c r="EPX131" s="224" t="s">
        <v>373</v>
      </c>
      <c r="EPY131" s="224" t="s">
        <v>373</v>
      </c>
      <c r="EPZ131" s="224" t="s">
        <v>373</v>
      </c>
      <c r="EQA131" s="224" t="s">
        <v>373</v>
      </c>
      <c r="EQB131" s="224" t="s">
        <v>373</v>
      </c>
      <c r="EQC131" s="224" t="s">
        <v>373</v>
      </c>
      <c r="EQD131" s="224" t="s">
        <v>373</v>
      </c>
      <c r="EQE131" s="224" t="s">
        <v>373</v>
      </c>
      <c r="EQF131" s="224" t="s">
        <v>373</v>
      </c>
      <c r="EQG131" s="224" t="s">
        <v>373</v>
      </c>
      <c r="EQH131" s="224" t="s">
        <v>373</v>
      </c>
      <c r="EQI131" s="224" t="s">
        <v>373</v>
      </c>
      <c r="EQJ131" s="224" t="s">
        <v>373</v>
      </c>
      <c r="EQK131" s="224" t="s">
        <v>373</v>
      </c>
      <c r="EQL131" s="224" t="s">
        <v>373</v>
      </c>
      <c r="EQM131" s="224" t="s">
        <v>373</v>
      </c>
      <c r="EQN131" s="224" t="s">
        <v>373</v>
      </c>
      <c r="EQO131" s="224" t="s">
        <v>373</v>
      </c>
      <c r="EQP131" s="224" t="s">
        <v>373</v>
      </c>
      <c r="EQQ131" s="224" t="s">
        <v>373</v>
      </c>
      <c r="EQR131" s="224" t="s">
        <v>373</v>
      </c>
      <c r="EQS131" s="224" t="s">
        <v>373</v>
      </c>
      <c r="EQT131" s="224" t="s">
        <v>373</v>
      </c>
      <c r="EQU131" s="224" t="s">
        <v>373</v>
      </c>
      <c r="EQV131" s="224" t="s">
        <v>373</v>
      </c>
      <c r="EQW131" s="224" t="s">
        <v>373</v>
      </c>
      <c r="EQX131" s="224" t="s">
        <v>373</v>
      </c>
      <c r="EQY131" s="224" t="s">
        <v>373</v>
      </c>
      <c r="EQZ131" s="224" t="s">
        <v>373</v>
      </c>
      <c r="ERA131" s="224" t="s">
        <v>373</v>
      </c>
      <c r="ERB131" s="224" t="s">
        <v>373</v>
      </c>
      <c r="ERC131" s="224" t="s">
        <v>373</v>
      </c>
      <c r="ERD131" s="224" t="s">
        <v>373</v>
      </c>
      <c r="ERE131" s="224" t="s">
        <v>373</v>
      </c>
      <c r="ERF131" s="224" t="s">
        <v>373</v>
      </c>
      <c r="ERG131" s="224" t="s">
        <v>373</v>
      </c>
      <c r="ERH131" s="224" t="s">
        <v>373</v>
      </c>
      <c r="ERI131" s="224" t="s">
        <v>373</v>
      </c>
      <c r="ERJ131" s="224" t="s">
        <v>373</v>
      </c>
      <c r="ERK131" s="224" t="s">
        <v>373</v>
      </c>
      <c r="ERL131" s="224" t="s">
        <v>373</v>
      </c>
      <c r="ERM131" s="224" t="s">
        <v>373</v>
      </c>
      <c r="ERN131" s="224" t="s">
        <v>373</v>
      </c>
      <c r="ERO131" s="224" t="s">
        <v>373</v>
      </c>
      <c r="ERP131" s="224" t="s">
        <v>373</v>
      </c>
      <c r="ERQ131" s="224" t="s">
        <v>373</v>
      </c>
      <c r="ERR131" s="224" t="s">
        <v>373</v>
      </c>
      <c r="ERS131" s="224" t="s">
        <v>373</v>
      </c>
      <c r="ERT131" s="224" t="s">
        <v>373</v>
      </c>
      <c r="ERU131" s="224" t="s">
        <v>373</v>
      </c>
      <c r="ERV131" s="224" t="s">
        <v>373</v>
      </c>
      <c r="ERW131" s="224" t="s">
        <v>373</v>
      </c>
      <c r="ERX131" s="224" t="s">
        <v>373</v>
      </c>
      <c r="ERY131" s="224" t="s">
        <v>373</v>
      </c>
      <c r="ERZ131" s="224" t="s">
        <v>373</v>
      </c>
      <c r="ESA131" s="224" t="s">
        <v>373</v>
      </c>
      <c r="ESB131" s="224" t="s">
        <v>373</v>
      </c>
      <c r="ESC131" s="224" t="s">
        <v>373</v>
      </c>
      <c r="ESD131" s="224" t="s">
        <v>373</v>
      </c>
      <c r="ESE131" s="224" t="s">
        <v>373</v>
      </c>
      <c r="ESF131" s="224" t="s">
        <v>373</v>
      </c>
      <c r="ESG131" s="224" t="s">
        <v>373</v>
      </c>
      <c r="ESH131" s="224" t="s">
        <v>373</v>
      </c>
      <c r="ESI131" s="224" t="s">
        <v>373</v>
      </c>
      <c r="ESJ131" s="224" t="s">
        <v>373</v>
      </c>
      <c r="ESK131" s="224" t="s">
        <v>373</v>
      </c>
      <c r="ESL131" s="224" t="s">
        <v>373</v>
      </c>
      <c r="ESM131" s="224" t="s">
        <v>373</v>
      </c>
      <c r="ESN131" s="224" t="s">
        <v>373</v>
      </c>
      <c r="ESO131" s="224" t="s">
        <v>373</v>
      </c>
      <c r="ESP131" s="224" t="s">
        <v>373</v>
      </c>
      <c r="ESQ131" s="224" t="s">
        <v>373</v>
      </c>
      <c r="ESR131" s="224" t="s">
        <v>373</v>
      </c>
      <c r="ESS131" s="224" t="s">
        <v>373</v>
      </c>
      <c r="EST131" s="224" t="s">
        <v>373</v>
      </c>
      <c r="ESU131" s="224" t="s">
        <v>373</v>
      </c>
      <c r="ESV131" s="224" t="s">
        <v>373</v>
      </c>
      <c r="ESW131" s="224" t="s">
        <v>373</v>
      </c>
      <c r="ESX131" s="224" t="s">
        <v>373</v>
      </c>
      <c r="ESY131" s="224" t="s">
        <v>373</v>
      </c>
      <c r="ESZ131" s="224" t="s">
        <v>373</v>
      </c>
      <c r="ETA131" s="224" t="s">
        <v>373</v>
      </c>
      <c r="ETB131" s="224" t="s">
        <v>373</v>
      </c>
      <c r="ETC131" s="224" t="s">
        <v>373</v>
      </c>
      <c r="ETD131" s="224" t="s">
        <v>373</v>
      </c>
      <c r="ETE131" s="224" t="s">
        <v>373</v>
      </c>
      <c r="ETF131" s="224" t="s">
        <v>373</v>
      </c>
      <c r="ETG131" s="224" t="s">
        <v>373</v>
      </c>
      <c r="ETH131" s="224" t="s">
        <v>373</v>
      </c>
      <c r="ETI131" s="224" t="s">
        <v>373</v>
      </c>
      <c r="ETJ131" s="224" t="s">
        <v>373</v>
      </c>
      <c r="ETK131" s="224" t="s">
        <v>373</v>
      </c>
      <c r="ETL131" s="224" t="s">
        <v>373</v>
      </c>
      <c r="ETM131" s="224" t="s">
        <v>373</v>
      </c>
      <c r="ETN131" s="224" t="s">
        <v>373</v>
      </c>
      <c r="ETO131" s="224" t="s">
        <v>373</v>
      </c>
      <c r="ETP131" s="224" t="s">
        <v>373</v>
      </c>
      <c r="ETQ131" s="224" t="s">
        <v>373</v>
      </c>
      <c r="ETR131" s="224" t="s">
        <v>373</v>
      </c>
      <c r="ETS131" s="224" t="s">
        <v>373</v>
      </c>
      <c r="ETT131" s="224" t="s">
        <v>373</v>
      </c>
      <c r="ETU131" s="224" t="s">
        <v>373</v>
      </c>
      <c r="ETV131" s="224" t="s">
        <v>373</v>
      </c>
      <c r="ETW131" s="224" t="s">
        <v>373</v>
      </c>
      <c r="ETX131" s="224" t="s">
        <v>373</v>
      </c>
      <c r="ETY131" s="224" t="s">
        <v>373</v>
      </c>
      <c r="ETZ131" s="224" t="s">
        <v>373</v>
      </c>
      <c r="EUA131" s="224" t="s">
        <v>373</v>
      </c>
      <c r="EUB131" s="224" t="s">
        <v>373</v>
      </c>
      <c r="EUC131" s="224" t="s">
        <v>373</v>
      </c>
      <c r="EUD131" s="224" t="s">
        <v>373</v>
      </c>
      <c r="EUE131" s="224" t="s">
        <v>373</v>
      </c>
      <c r="EUF131" s="224" t="s">
        <v>373</v>
      </c>
      <c r="EUG131" s="224" t="s">
        <v>373</v>
      </c>
      <c r="EUH131" s="224" t="s">
        <v>373</v>
      </c>
      <c r="EUI131" s="224" t="s">
        <v>373</v>
      </c>
      <c r="EUJ131" s="224" t="s">
        <v>373</v>
      </c>
      <c r="EUK131" s="224" t="s">
        <v>373</v>
      </c>
      <c r="EUL131" s="224" t="s">
        <v>373</v>
      </c>
      <c r="EUM131" s="224" t="s">
        <v>373</v>
      </c>
      <c r="EUN131" s="224" t="s">
        <v>373</v>
      </c>
      <c r="EUO131" s="224" t="s">
        <v>373</v>
      </c>
      <c r="EUP131" s="224" t="s">
        <v>373</v>
      </c>
      <c r="EUQ131" s="224" t="s">
        <v>373</v>
      </c>
      <c r="EUR131" s="224" t="s">
        <v>373</v>
      </c>
      <c r="EUS131" s="224" t="s">
        <v>373</v>
      </c>
      <c r="EUT131" s="224" t="s">
        <v>373</v>
      </c>
      <c r="EUU131" s="224" t="s">
        <v>373</v>
      </c>
      <c r="EUV131" s="224" t="s">
        <v>373</v>
      </c>
      <c r="EUW131" s="224" t="s">
        <v>373</v>
      </c>
      <c r="EUX131" s="224" t="s">
        <v>373</v>
      </c>
      <c r="EUY131" s="224" t="s">
        <v>373</v>
      </c>
      <c r="EUZ131" s="224" t="s">
        <v>373</v>
      </c>
      <c r="EVA131" s="224" t="s">
        <v>373</v>
      </c>
      <c r="EVB131" s="224" t="s">
        <v>373</v>
      </c>
      <c r="EVC131" s="224" t="s">
        <v>373</v>
      </c>
      <c r="EVD131" s="224" t="s">
        <v>373</v>
      </c>
      <c r="EVE131" s="224" t="s">
        <v>373</v>
      </c>
      <c r="EVF131" s="224" t="s">
        <v>373</v>
      </c>
      <c r="EVG131" s="224" t="s">
        <v>373</v>
      </c>
      <c r="EVH131" s="224" t="s">
        <v>373</v>
      </c>
      <c r="EVI131" s="224" t="s">
        <v>373</v>
      </c>
      <c r="EVJ131" s="224" t="s">
        <v>373</v>
      </c>
      <c r="EVK131" s="224" t="s">
        <v>373</v>
      </c>
      <c r="EVL131" s="224" t="s">
        <v>373</v>
      </c>
      <c r="EVM131" s="224" t="s">
        <v>373</v>
      </c>
      <c r="EVN131" s="224" t="s">
        <v>373</v>
      </c>
      <c r="EVO131" s="224" t="s">
        <v>373</v>
      </c>
      <c r="EVP131" s="224" t="s">
        <v>373</v>
      </c>
      <c r="EVQ131" s="224" t="s">
        <v>373</v>
      </c>
      <c r="EVR131" s="224" t="s">
        <v>373</v>
      </c>
      <c r="EVS131" s="224" t="s">
        <v>373</v>
      </c>
      <c r="EVT131" s="224" t="s">
        <v>373</v>
      </c>
      <c r="EVU131" s="224" t="s">
        <v>373</v>
      </c>
      <c r="EVV131" s="224" t="s">
        <v>373</v>
      </c>
      <c r="EVW131" s="224" t="s">
        <v>373</v>
      </c>
      <c r="EVX131" s="224" t="s">
        <v>373</v>
      </c>
      <c r="EVY131" s="224" t="s">
        <v>373</v>
      </c>
      <c r="EVZ131" s="224" t="s">
        <v>373</v>
      </c>
      <c r="EWA131" s="224" t="s">
        <v>373</v>
      </c>
      <c r="EWB131" s="224" t="s">
        <v>373</v>
      </c>
      <c r="EWC131" s="224" t="s">
        <v>373</v>
      </c>
      <c r="EWD131" s="224" t="s">
        <v>373</v>
      </c>
      <c r="EWE131" s="224" t="s">
        <v>373</v>
      </c>
      <c r="EWF131" s="224" t="s">
        <v>373</v>
      </c>
      <c r="EWG131" s="224" t="s">
        <v>373</v>
      </c>
      <c r="EWH131" s="224" t="s">
        <v>373</v>
      </c>
      <c r="EWI131" s="224" t="s">
        <v>373</v>
      </c>
      <c r="EWJ131" s="224" t="s">
        <v>373</v>
      </c>
      <c r="EWK131" s="224" t="s">
        <v>373</v>
      </c>
      <c r="EWL131" s="224" t="s">
        <v>373</v>
      </c>
      <c r="EWM131" s="224" t="s">
        <v>373</v>
      </c>
      <c r="EWN131" s="224" t="s">
        <v>373</v>
      </c>
      <c r="EWO131" s="224" t="s">
        <v>373</v>
      </c>
      <c r="EWP131" s="224" t="s">
        <v>373</v>
      </c>
      <c r="EWQ131" s="224" t="s">
        <v>373</v>
      </c>
      <c r="EWR131" s="224" t="s">
        <v>373</v>
      </c>
      <c r="EWS131" s="224" t="s">
        <v>373</v>
      </c>
      <c r="EWT131" s="224" t="s">
        <v>373</v>
      </c>
      <c r="EWU131" s="224" t="s">
        <v>373</v>
      </c>
      <c r="EWV131" s="224" t="s">
        <v>373</v>
      </c>
      <c r="EWW131" s="224" t="s">
        <v>373</v>
      </c>
      <c r="EWX131" s="224" t="s">
        <v>373</v>
      </c>
      <c r="EWY131" s="224" t="s">
        <v>373</v>
      </c>
      <c r="EWZ131" s="224" t="s">
        <v>373</v>
      </c>
      <c r="EXA131" s="224" t="s">
        <v>373</v>
      </c>
      <c r="EXB131" s="224" t="s">
        <v>373</v>
      </c>
      <c r="EXC131" s="224" t="s">
        <v>373</v>
      </c>
      <c r="EXD131" s="224" t="s">
        <v>373</v>
      </c>
      <c r="EXE131" s="224" t="s">
        <v>373</v>
      </c>
      <c r="EXF131" s="224" t="s">
        <v>373</v>
      </c>
      <c r="EXG131" s="224" t="s">
        <v>373</v>
      </c>
      <c r="EXH131" s="224" t="s">
        <v>373</v>
      </c>
      <c r="EXI131" s="224" t="s">
        <v>373</v>
      </c>
      <c r="EXJ131" s="224" t="s">
        <v>373</v>
      </c>
      <c r="EXK131" s="224" t="s">
        <v>373</v>
      </c>
      <c r="EXL131" s="224" t="s">
        <v>373</v>
      </c>
      <c r="EXM131" s="224" t="s">
        <v>373</v>
      </c>
      <c r="EXN131" s="224" t="s">
        <v>373</v>
      </c>
      <c r="EXO131" s="224" t="s">
        <v>373</v>
      </c>
      <c r="EXP131" s="224" t="s">
        <v>373</v>
      </c>
      <c r="EXQ131" s="224" t="s">
        <v>373</v>
      </c>
      <c r="EXR131" s="224" t="s">
        <v>373</v>
      </c>
      <c r="EXS131" s="224" t="s">
        <v>373</v>
      </c>
      <c r="EXT131" s="224" t="s">
        <v>373</v>
      </c>
      <c r="EXU131" s="224" t="s">
        <v>373</v>
      </c>
      <c r="EXV131" s="224" t="s">
        <v>373</v>
      </c>
      <c r="EXW131" s="224" t="s">
        <v>373</v>
      </c>
      <c r="EXX131" s="224" t="s">
        <v>373</v>
      </c>
      <c r="EXY131" s="224" t="s">
        <v>373</v>
      </c>
      <c r="EXZ131" s="224" t="s">
        <v>373</v>
      </c>
      <c r="EYA131" s="224" t="s">
        <v>373</v>
      </c>
      <c r="EYB131" s="224" t="s">
        <v>373</v>
      </c>
      <c r="EYC131" s="224" t="s">
        <v>373</v>
      </c>
      <c r="EYD131" s="224" t="s">
        <v>373</v>
      </c>
      <c r="EYE131" s="224" t="s">
        <v>373</v>
      </c>
      <c r="EYF131" s="224" t="s">
        <v>373</v>
      </c>
      <c r="EYG131" s="224" t="s">
        <v>373</v>
      </c>
      <c r="EYH131" s="224" t="s">
        <v>373</v>
      </c>
      <c r="EYI131" s="224" t="s">
        <v>373</v>
      </c>
      <c r="EYJ131" s="224" t="s">
        <v>373</v>
      </c>
      <c r="EYK131" s="224" t="s">
        <v>373</v>
      </c>
      <c r="EYL131" s="224" t="s">
        <v>373</v>
      </c>
      <c r="EYM131" s="224" t="s">
        <v>373</v>
      </c>
      <c r="EYN131" s="224" t="s">
        <v>373</v>
      </c>
      <c r="EYO131" s="224" t="s">
        <v>373</v>
      </c>
      <c r="EYP131" s="224" t="s">
        <v>373</v>
      </c>
      <c r="EYQ131" s="224" t="s">
        <v>373</v>
      </c>
      <c r="EYR131" s="224" t="s">
        <v>373</v>
      </c>
      <c r="EYS131" s="224" t="s">
        <v>373</v>
      </c>
      <c r="EYT131" s="224" t="s">
        <v>373</v>
      </c>
      <c r="EYU131" s="224" t="s">
        <v>373</v>
      </c>
      <c r="EYV131" s="224" t="s">
        <v>373</v>
      </c>
      <c r="EYW131" s="224" t="s">
        <v>373</v>
      </c>
      <c r="EYX131" s="224" t="s">
        <v>373</v>
      </c>
      <c r="EYY131" s="224" t="s">
        <v>373</v>
      </c>
      <c r="EYZ131" s="224" t="s">
        <v>373</v>
      </c>
      <c r="EZA131" s="224" t="s">
        <v>373</v>
      </c>
      <c r="EZB131" s="224" t="s">
        <v>373</v>
      </c>
      <c r="EZC131" s="224" t="s">
        <v>373</v>
      </c>
      <c r="EZD131" s="224" t="s">
        <v>373</v>
      </c>
      <c r="EZE131" s="224" t="s">
        <v>373</v>
      </c>
      <c r="EZF131" s="224" t="s">
        <v>373</v>
      </c>
      <c r="EZG131" s="224" t="s">
        <v>373</v>
      </c>
      <c r="EZH131" s="224" t="s">
        <v>373</v>
      </c>
      <c r="EZI131" s="224" t="s">
        <v>373</v>
      </c>
      <c r="EZJ131" s="224" t="s">
        <v>373</v>
      </c>
      <c r="EZK131" s="224" t="s">
        <v>373</v>
      </c>
      <c r="EZL131" s="224" t="s">
        <v>373</v>
      </c>
      <c r="EZM131" s="224" t="s">
        <v>373</v>
      </c>
      <c r="EZN131" s="224" t="s">
        <v>373</v>
      </c>
      <c r="EZO131" s="224" t="s">
        <v>373</v>
      </c>
      <c r="EZP131" s="224" t="s">
        <v>373</v>
      </c>
      <c r="EZQ131" s="224" t="s">
        <v>373</v>
      </c>
      <c r="EZR131" s="224" t="s">
        <v>373</v>
      </c>
      <c r="EZS131" s="224" t="s">
        <v>373</v>
      </c>
      <c r="EZT131" s="224" t="s">
        <v>373</v>
      </c>
      <c r="EZU131" s="224" t="s">
        <v>373</v>
      </c>
      <c r="EZV131" s="224" t="s">
        <v>373</v>
      </c>
      <c r="EZW131" s="224" t="s">
        <v>373</v>
      </c>
      <c r="EZX131" s="224" t="s">
        <v>373</v>
      </c>
      <c r="EZY131" s="224" t="s">
        <v>373</v>
      </c>
      <c r="EZZ131" s="224" t="s">
        <v>373</v>
      </c>
      <c r="FAA131" s="224" t="s">
        <v>373</v>
      </c>
      <c r="FAB131" s="224" t="s">
        <v>373</v>
      </c>
      <c r="FAC131" s="224" t="s">
        <v>373</v>
      </c>
      <c r="FAD131" s="224" t="s">
        <v>373</v>
      </c>
      <c r="FAE131" s="224" t="s">
        <v>373</v>
      </c>
      <c r="FAF131" s="224" t="s">
        <v>373</v>
      </c>
      <c r="FAG131" s="224" t="s">
        <v>373</v>
      </c>
      <c r="FAH131" s="224" t="s">
        <v>373</v>
      </c>
      <c r="FAI131" s="224" t="s">
        <v>373</v>
      </c>
      <c r="FAJ131" s="224" t="s">
        <v>373</v>
      </c>
      <c r="FAK131" s="224" t="s">
        <v>373</v>
      </c>
      <c r="FAL131" s="224" t="s">
        <v>373</v>
      </c>
      <c r="FAM131" s="224" t="s">
        <v>373</v>
      </c>
      <c r="FAN131" s="224" t="s">
        <v>373</v>
      </c>
      <c r="FAO131" s="224" t="s">
        <v>373</v>
      </c>
      <c r="FAP131" s="224" t="s">
        <v>373</v>
      </c>
      <c r="FAQ131" s="224" t="s">
        <v>373</v>
      </c>
      <c r="FAR131" s="224" t="s">
        <v>373</v>
      </c>
      <c r="FAS131" s="224" t="s">
        <v>373</v>
      </c>
      <c r="FAT131" s="224" t="s">
        <v>373</v>
      </c>
      <c r="FAU131" s="224" t="s">
        <v>373</v>
      </c>
      <c r="FAV131" s="224" t="s">
        <v>373</v>
      </c>
      <c r="FAW131" s="224" t="s">
        <v>373</v>
      </c>
      <c r="FAX131" s="224" t="s">
        <v>373</v>
      </c>
      <c r="FAY131" s="224" t="s">
        <v>373</v>
      </c>
      <c r="FAZ131" s="224" t="s">
        <v>373</v>
      </c>
      <c r="FBA131" s="224" t="s">
        <v>373</v>
      </c>
      <c r="FBB131" s="224" t="s">
        <v>373</v>
      </c>
      <c r="FBC131" s="224" t="s">
        <v>373</v>
      </c>
      <c r="FBD131" s="224" t="s">
        <v>373</v>
      </c>
      <c r="FBE131" s="224" t="s">
        <v>373</v>
      </c>
      <c r="FBF131" s="224" t="s">
        <v>373</v>
      </c>
      <c r="FBG131" s="224" t="s">
        <v>373</v>
      </c>
      <c r="FBH131" s="224" t="s">
        <v>373</v>
      </c>
      <c r="FBI131" s="224" t="s">
        <v>373</v>
      </c>
      <c r="FBJ131" s="224" t="s">
        <v>373</v>
      </c>
      <c r="FBK131" s="224" t="s">
        <v>373</v>
      </c>
      <c r="FBL131" s="224" t="s">
        <v>373</v>
      </c>
      <c r="FBM131" s="224" t="s">
        <v>373</v>
      </c>
      <c r="FBN131" s="224" t="s">
        <v>373</v>
      </c>
      <c r="FBO131" s="224" t="s">
        <v>373</v>
      </c>
      <c r="FBP131" s="224" t="s">
        <v>373</v>
      </c>
      <c r="FBQ131" s="224" t="s">
        <v>373</v>
      </c>
      <c r="FBR131" s="224" t="s">
        <v>373</v>
      </c>
      <c r="FBS131" s="224" t="s">
        <v>373</v>
      </c>
      <c r="FBT131" s="224" t="s">
        <v>373</v>
      </c>
      <c r="FBU131" s="224" t="s">
        <v>373</v>
      </c>
      <c r="FBV131" s="224" t="s">
        <v>373</v>
      </c>
      <c r="FBW131" s="224" t="s">
        <v>373</v>
      </c>
      <c r="FBX131" s="224" t="s">
        <v>373</v>
      </c>
      <c r="FBY131" s="224" t="s">
        <v>373</v>
      </c>
      <c r="FBZ131" s="224" t="s">
        <v>373</v>
      </c>
      <c r="FCA131" s="224" t="s">
        <v>373</v>
      </c>
      <c r="FCB131" s="224" t="s">
        <v>373</v>
      </c>
      <c r="FCC131" s="224" t="s">
        <v>373</v>
      </c>
      <c r="FCD131" s="224" t="s">
        <v>373</v>
      </c>
      <c r="FCE131" s="224" t="s">
        <v>373</v>
      </c>
      <c r="FCF131" s="224" t="s">
        <v>373</v>
      </c>
      <c r="FCG131" s="224" t="s">
        <v>373</v>
      </c>
      <c r="FCH131" s="224" t="s">
        <v>373</v>
      </c>
      <c r="FCI131" s="224" t="s">
        <v>373</v>
      </c>
      <c r="FCJ131" s="224" t="s">
        <v>373</v>
      </c>
      <c r="FCK131" s="224" t="s">
        <v>373</v>
      </c>
      <c r="FCL131" s="224" t="s">
        <v>373</v>
      </c>
      <c r="FCM131" s="224" t="s">
        <v>373</v>
      </c>
      <c r="FCN131" s="224" t="s">
        <v>373</v>
      </c>
      <c r="FCO131" s="224" t="s">
        <v>373</v>
      </c>
      <c r="FCP131" s="224" t="s">
        <v>373</v>
      </c>
      <c r="FCQ131" s="224" t="s">
        <v>373</v>
      </c>
      <c r="FCR131" s="224" t="s">
        <v>373</v>
      </c>
      <c r="FCS131" s="224" t="s">
        <v>373</v>
      </c>
      <c r="FCT131" s="224" t="s">
        <v>373</v>
      </c>
      <c r="FCU131" s="224" t="s">
        <v>373</v>
      </c>
      <c r="FCV131" s="224" t="s">
        <v>373</v>
      </c>
      <c r="FCW131" s="224" t="s">
        <v>373</v>
      </c>
      <c r="FCX131" s="224" t="s">
        <v>373</v>
      </c>
      <c r="FCY131" s="224" t="s">
        <v>373</v>
      </c>
      <c r="FCZ131" s="224" t="s">
        <v>373</v>
      </c>
      <c r="FDA131" s="224" t="s">
        <v>373</v>
      </c>
      <c r="FDB131" s="224" t="s">
        <v>373</v>
      </c>
      <c r="FDC131" s="224" t="s">
        <v>373</v>
      </c>
      <c r="FDD131" s="224" t="s">
        <v>373</v>
      </c>
      <c r="FDE131" s="224" t="s">
        <v>373</v>
      </c>
      <c r="FDF131" s="224" t="s">
        <v>373</v>
      </c>
      <c r="FDG131" s="224" t="s">
        <v>373</v>
      </c>
      <c r="FDH131" s="224" t="s">
        <v>373</v>
      </c>
      <c r="FDI131" s="224" t="s">
        <v>373</v>
      </c>
      <c r="FDJ131" s="224" t="s">
        <v>373</v>
      </c>
      <c r="FDK131" s="224" t="s">
        <v>373</v>
      </c>
      <c r="FDL131" s="224" t="s">
        <v>373</v>
      </c>
      <c r="FDM131" s="224" t="s">
        <v>373</v>
      </c>
      <c r="FDN131" s="224" t="s">
        <v>373</v>
      </c>
      <c r="FDO131" s="224" t="s">
        <v>373</v>
      </c>
      <c r="FDP131" s="224" t="s">
        <v>373</v>
      </c>
      <c r="FDQ131" s="224" t="s">
        <v>373</v>
      </c>
      <c r="FDR131" s="224" t="s">
        <v>373</v>
      </c>
      <c r="FDS131" s="224" t="s">
        <v>373</v>
      </c>
      <c r="FDT131" s="224" t="s">
        <v>373</v>
      </c>
      <c r="FDU131" s="224" t="s">
        <v>373</v>
      </c>
      <c r="FDV131" s="224" t="s">
        <v>373</v>
      </c>
      <c r="FDW131" s="224" t="s">
        <v>373</v>
      </c>
      <c r="FDX131" s="224" t="s">
        <v>373</v>
      </c>
      <c r="FDY131" s="224" t="s">
        <v>373</v>
      </c>
      <c r="FDZ131" s="224" t="s">
        <v>373</v>
      </c>
      <c r="FEA131" s="224" t="s">
        <v>373</v>
      </c>
      <c r="FEB131" s="224" t="s">
        <v>373</v>
      </c>
      <c r="FEC131" s="224" t="s">
        <v>373</v>
      </c>
      <c r="FED131" s="224" t="s">
        <v>373</v>
      </c>
      <c r="FEE131" s="224" t="s">
        <v>373</v>
      </c>
      <c r="FEF131" s="224" t="s">
        <v>373</v>
      </c>
      <c r="FEG131" s="224" t="s">
        <v>373</v>
      </c>
      <c r="FEH131" s="224" t="s">
        <v>373</v>
      </c>
      <c r="FEI131" s="224" t="s">
        <v>373</v>
      </c>
      <c r="FEJ131" s="224" t="s">
        <v>373</v>
      </c>
      <c r="FEK131" s="224" t="s">
        <v>373</v>
      </c>
      <c r="FEL131" s="224" t="s">
        <v>373</v>
      </c>
      <c r="FEM131" s="224" t="s">
        <v>373</v>
      </c>
      <c r="FEN131" s="224" t="s">
        <v>373</v>
      </c>
      <c r="FEO131" s="224" t="s">
        <v>373</v>
      </c>
      <c r="FEP131" s="224" t="s">
        <v>373</v>
      </c>
      <c r="FEQ131" s="224" t="s">
        <v>373</v>
      </c>
      <c r="FER131" s="224" t="s">
        <v>373</v>
      </c>
      <c r="FES131" s="224" t="s">
        <v>373</v>
      </c>
      <c r="FET131" s="224" t="s">
        <v>373</v>
      </c>
      <c r="FEU131" s="224" t="s">
        <v>373</v>
      </c>
      <c r="FEV131" s="224" t="s">
        <v>373</v>
      </c>
      <c r="FEW131" s="224" t="s">
        <v>373</v>
      </c>
      <c r="FEX131" s="224" t="s">
        <v>373</v>
      </c>
      <c r="FEY131" s="224" t="s">
        <v>373</v>
      </c>
      <c r="FEZ131" s="224" t="s">
        <v>373</v>
      </c>
      <c r="FFA131" s="224" t="s">
        <v>373</v>
      </c>
      <c r="FFB131" s="224" t="s">
        <v>373</v>
      </c>
      <c r="FFC131" s="224" t="s">
        <v>373</v>
      </c>
      <c r="FFD131" s="224" t="s">
        <v>373</v>
      </c>
      <c r="FFE131" s="224" t="s">
        <v>373</v>
      </c>
      <c r="FFF131" s="224" t="s">
        <v>373</v>
      </c>
      <c r="FFG131" s="224" t="s">
        <v>373</v>
      </c>
      <c r="FFH131" s="224" t="s">
        <v>373</v>
      </c>
      <c r="FFI131" s="224" t="s">
        <v>373</v>
      </c>
      <c r="FFJ131" s="224" t="s">
        <v>373</v>
      </c>
      <c r="FFK131" s="224" t="s">
        <v>373</v>
      </c>
      <c r="FFL131" s="224" t="s">
        <v>373</v>
      </c>
      <c r="FFM131" s="224" t="s">
        <v>373</v>
      </c>
      <c r="FFN131" s="224" t="s">
        <v>373</v>
      </c>
      <c r="FFO131" s="224" t="s">
        <v>373</v>
      </c>
      <c r="FFP131" s="224" t="s">
        <v>373</v>
      </c>
      <c r="FFQ131" s="224" t="s">
        <v>373</v>
      </c>
      <c r="FFR131" s="224" t="s">
        <v>373</v>
      </c>
      <c r="FFS131" s="224" t="s">
        <v>373</v>
      </c>
      <c r="FFT131" s="224" t="s">
        <v>373</v>
      </c>
      <c r="FFU131" s="224" t="s">
        <v>373</v>
      </c>
      <c r="FFV131" s="224" t="s">
        <v>373</v>
      </c>
      <c r="FFW131" s="224" t="s">
        <v>373</v>
      </c>
      <c r="FFX131" s="224" t="s">
        <v>373</v>
      </c>
      <c r="FFY131" s="224" t="s">
        <v>373</v>
      </c>
      <c r="FFZ131" s="224" t="s">
        <v>373</v>
      </c>
      <c r="FGA131" s="224" t="s">
        <v>373</v>
      </c>
      <c r="FGB131" s="224" t="s">
        <v>373</v>
      </c>
      <c r="FGC131" s="224" t="s">
        <v>373</v>
      </c>
      <c r="FGD131" s="224" t="s">
        <v>373</v>
      </c>
      <c r="FGE131" s="224" t="s">
        <v>373</v>
      </c>
      <c r="FGF131" s="224" t="s">
        <v>373</v>
      </c>
      <c r="FGG131" s="224" t="s">
        <v>373</v>
      </c>
      <c r="FGH131" s="224" t="s">
        <v>373</v>
      </c>
      <c r="FGI131" s="224" t="s">
        <v>373</v>
      </c>
      <c r="FGJ131" s="224" t="s">
        <v>373</v>
      </c>
      <c r="FGK131" s="224" t="s">
        <v>373</v>
      </c>
      <c r="FGL131" s="224" t="s">
        <v>373</v>
      </c>
      <c r="FGM131" s="224" t="s">
        <v>373</v>
      </c>
      <c r="FGN131" s="224" t="s">
        <v>373</v>
      </c>
      <c r="FGO131" s="224" t="s">
        <v>373</v>
      </c>
      <c r="FGP131" s="224" t="s">
        <v>373</v>
      </c>
      <c r="FGQ131" s="224" t="s">
        <v>373</v>
      </c>
      <c r="FGR131" s="224" t="s">
        <v>373</v>
      </c>
      <c r="FGS131" s="224" t="s">
        <v>373</v>
      </c>
      <c r="FGT131" s="224" t="s">
        <v>373</v>
      </c>
      <c r="FGU131" s="224" t="s">
        <v>373</v>
      </c>
      <c r="FGV131" s="224" t="s">
        <v>373</v>
      </c>
      <c r="FGW131" s="224" t="s">
        <v>373</v>
      </c>
      <c r="FGX131" s="224" t="s">
        <v>373</v>
      </c>
      <c r="FGY131" s="224" t="s">
        <v>373</v>
      </c>
      <c r="FGZ131" s="224" t="s">
        <v>373</v>
      </c>
      <c r="FHA131" s="224" t="s">
        <v>373</v>
      </c>
      <c r="FHB131" s="224" t="s">
        <v>373</v>
      </c>
      <c r="FHC131" s="224" t="s">
        <v>373</v>
      </c>
      <c r="FHD131" s="224" t="s">
        <v>373</v>
      </c>
      <c r="FHE131" s="224" t="s">
        <v>373</v>
      </c>
      <c r="FHF131" s="224" t="s">
        <v>373</v>
      </c>
      <c r="FHG131" s="224" t="s">
        <v>373</v>
      </c>
      <c r="FHH131" s="224" t="s">
        <v>373</v>
      </c>
      <c r="FHI131" s="224" t="s">
        <v>373</v>
      </c>
      <c r="FHJ131" s="224" t="s">
        <v>373</v>
      </c>
      <c r="FHK131" s="224" t="s">
        <v>373</v>
      </c>
      <c r="FHL131" s="224" t="s">
        <v>373</v>
      </c>
      <c r="FHM131" s="224" t="s">
        <v>373</v>
      </c>
      <c r="FHN131" s="224" t="s">
        <v>373</v>
      </c>
      <c r="FHO131" s="224" t="s">
        <v>373</v>
      </c>
      <c r="FHP131" s="224" t="s">
        <v>373</v>
      </c>
      <c r="FHQ131" s="224" t="s">
        <v>373</v>
      </c>
      <c r="FHR131" s="224" t="s">
        <v>373</v>
      </c>
      <c r="FHS131" s="224" t="s">
        <v>373</v>
      </c>
      <c r="FHT131" s="224" t="s">
        <v>373</v>
      </c>
      <c r="FHU131" s="224" t="s">
        <v>373</v>
      </c>
      <c r="FHV131" s="224" t="s">
        <v>373</v>
      </c>
      <c r="FHW131" s="224" t="s">
        <v>373</v>
      </c>
      <c r="FHX131" s="224" t="s">
        <v>373</v>
      </c>
      <c r="FHY131" s="224" t="s">
        <v>373</v>
      </c>
      <c r="FHZ131" s="224" t="s">
        <v>373</v>
      </c>
      <c r="FIA131" s="224" t="s">
        <v>373</v>
      </c>
      <c r="FIB131" s="224" t="s">
        <v>373</v>
      </c>
      <c r="FIC131" s="224" t="s">
        <v>373</v>
      </c>
      <c r="FID131" s="224" t="s">
        <v>373</v>
      </c>
      <c r="FIE131" s="224" t="s">
        <v>373</v>
      </c>
      <c r="FIF131" s="224" t="s">
        <v>373</v>
      </c>
      <c r="FIG131" s="224" t="s">
        <v>373</v>
      </c>
      <c r="FIH131" s="224" t="s">
        <v>373</v>
      </c>
      <c r="FII131" s="224" t="s">
        <v>373</v>
      </c>
      <c r="FIJ131" s="224" t="s">
        <v>373</v>
      </c>
      <c r="FIK131" s="224" t="s">
        <v>373</v>
      </c>
      <c r="FIL131" s="224" t="s">
        <v>373</v>
      </c>
      <c r="FIM131" s="224" t="s">
        <v>373</v>
      </c>
      <c r="FIN131" s="224" t="s">
        <v>373</v>
      </c>
      <c r="FIO131" s="224" t="s">
        <v>373</v>
      </c>
      <c r="FIP131" s="224" t="s">
        <v>373</v>
      </c>
      <c r="FIQ131" s="224" t="s">
        <v>373</v>
      </c>
      <c r="FIR131" s="224" t="s">
        <v>373</v>
      </c>
      <c r="FIS131" s="224" t="s">
        <v>373</v>
      </c>
      <c r="FIT131" s="224" t="s">
        <v>373</v>
      </c>
      <c r="FIU131" s="224" t="s">
        <v>373</v>
      </c>
      <c r="FIV131" s="224" t="s">
        <v>373</v>
      </c>
      <c r="FIW131" s="224" t="s">
        <v>373</v>
      </c>
      <c r="FIX131" s="224" t="s">
        <v>373</v>
      </c>
      <c r="FIY131" s="224" t="s">
        <v>373</v>
      </c>
      <c r="FIZ131" s="224" t="s">
        <v>373</v>
      </c>
      <c r="FJA131" s="224" t="s">
        <v>373</v>
      </c>
      <c r="FJB131" s="224" t="s">
        <v>373</v>
      </c>
      <c r="FJC131" s="224" t="s">
        <v>373</v>
      </c>
      <c r="FJD131" s="224" t="s">
        <v>373</v>
      </c>
      <c r="FJE131" s="224" t="s">
        <v>373</v>
      </c>
      <c r="FJF131" s="224" t="s">
        <v>373</v>
      </c>
      <c r="FJG131" s="224" t="s">
        <v>373</v>
      </c>
      <c r="FJH131" s="224" t="s">
        <v>373</v>
      </c>
      <c r="FJI131" s="224" t="s">
        <v>373</v>
      </c>
      <c r="FJJ131" s="224" t="s">
        <v>373</v>
      </c>
      <c r="FJK131" s="224" t="s">
        <v>373</v>
      </c>
      <c r="FJL131" s="224" t="s">
        <v>373</v>
      </c>
      <c r="FJM131" s="224" t="s">
        <v>373</v>
      </c>
      <c r="FJN131" s="224" t="s">
        <v>373</v>
      </c>
      <c r="FJO131" s="224" t="s">
        <v>373</v>
      </c>
      <c r="FJP131" s="224" t="s">
        <v>373</v>
      </c>
      <c r="FJQ131" s="224" t="s">
        <v>373</v>
      </c>
      <c r="FJR131" s="224" t="s">
        <v>373</v>
      </c>
      <c r="FJS131" s="224" t="s">
        <v>373</v>
      </c>
      <c r="FJT131" s="224" t="s">
        <v>373</v>
      </c>
      <c r="FJU131" s="224" t="s">
        <v>373</v>
      </c>
      <c r="FJV131" s="224" t="s">
        <v>373</v>
      </c>
      <c r="FJW131" s="224" t="s">
        <v>373</v>
      </c>
      <c r="FJX131" s="224" t="s">
        <v>373</v>
      </c>
      <c r="FJY131" s="224" t="s">
        <v>373</v>
      </c>
      <c r="FJZ131" s="224" t="s">
        <v>373</v>
      </c>
      <c r="FKA131" s="224" t="s">
        <v>373</v>
      </c>
      <c r="FKB131" s="224" t="s">
        <v>373</v>
      </c>
      <c r="FKC131" s="224" t="s">
        <v>373</v>
      </c>
      <c r="FKD131" s="224" t="s">
        <v>373</v>
      </c>
      <c r="FKE131" s="224" t="s">
        <v>373</v>
      </c>
      <c r="FKF131" s="224" t="s">
        <v>373</v>
      </c>
      <c r="FKG131" s="224" t="s">
        <v>373</v>
      </c>
      <c r="FKH131" s="224" t="s">
        <v>373</v>
      </c>
      <c r="FKI131" s="224" t="s">
        <v>373</v>
      </c>
      <c r="FKJ131" s="224" t="s">
        <v>373</v>
      </c>
      <c r="FKK131" s="224" t="s">
        <v>373</v>
      </c>
      <c r="FKL131" s="224" t="s">
        <v>373</v>
      </c>
      <c r="FKM131" s="224" t="s">
        <v>373</v>
      </c>
      <c r="FKN131" s="224" t="s">
        <v>373</v>
      </c>
      <c r="FKO131" s="224" t="s">
        <v>373</v>
      </c>
      <c r="FKP131" s="224" t="s">
        <v>373</v>
      </c>
      <c r="FKQ131" s="224" t="s">
        <v>373</v>
      </c>
      <c r="FKR131" s="224" t="s">
        <v>373</v>
      </c>
      <c r="FKS131" s="224" t="s">
        <v>373</v>
      </c>
      <c r="FKT131" s="224" t="s">
        <v>373</v>
      </c>
      <c r="FKU131" s="224" t="s">
        <v>373</v>
      </c>
      <c r="FKV131" s="224" t="s">
        <v>373</v>
      </c>
      <c r="FKW131" s="224" t="s">
        <v>373</v>
      </c>
      <c r="FKX131" s="224" t="s">
        <v>373</v>
      </c>
      <c r="FKY131" s="224" t="s">
        <v>373</v>
      </c>
      <c r="FKZ131" s="224" t="s">
        <v>373</v>
      </c>
      <c r="FLA131" s="224" t="s">
        <v>373</v>
      </c>
      <c r="FLB131" s="224" t="s">
        <v>373</v>
      </c>
      <c r="FLC131" s="224" t="s">
        <v>373</v>
      </c>
      <c r="FLD131" s="224" t="s">
        <v>373</v>
      </c>
      <c r="FLE131" s="224" t="s">
        <v>373</v>
      </c>
      <c r="FLF131" s="224" t="s">
        <v>373</v>
      </c>
      <c r="FLG131" s="224" t="s">
        <v>373</v>
      </c>
      <c r="FLH131" s="224" t="s">
        <v>373</v>
      </c>
      <c r="FLI131" s="224" t="s">
        <v>373</v>
      </c>
      <c r="FLJ131" s="224" t="s">
        <v>373</v>
      </c>
      <c r="FLK131" s="224" t="s">
        <v>373</v>
      </c>
      <c r="FLL131" s="224" t="s">
        <v>373</v>
      </c>
      <c r="FLM131" s="224" t="s">
        <v>373</v>
      </c>
      <c r="FLN131" s="224" t="s">
        <v>373</v>
      </c>
      <c r="FLO131" s="224" t="s">
        <v>373</v>
      </c>
      <c r="FLP131" s="224" t="s">
        <v>373</v>
      </c>
      <c r="FLQ131" s="224" t="s">
        <v>373</v>
      </c>
      <c r="FLR131" s="224" t="s">
        <v>373</v>
      </c>
      <c r="FLS131" s="224" t="s">
        <v>373</v>
      </c>
      <c r="FLT131" s="224" t="s">
        <v>373</v>
      </c>
      <c r="FLU131" s="224" t="s">
        <v>373</v>
      </c>
      <c r="FLV131" s="224" t="s">
        <v>373</v>
      </c>
      <c r="FLW131" s="224" t="s">
        <v>373</v>
      </c>
      <c r="FLX131" s="224" t="s">
        <v>373</v>
      </c>
      <c r="FLY131" s="224" t="s">
        <v>373</v>
      </c>
      <c r="FLZ131" s="224" t="s">
        <v>373</v>
      </c>
      <c r="FMA131" s="224" t="s">
        <v>373</v>
      </c>
      <c r="FMB131" s="224" t="s">
        <v>373</v>
      </c>
      <c r="FMC131" s="224" t="s">
        <v>373</v>
      </c>
      <c r="FMD131" s="224" t="s">
        <v>373</v>
      </c>
      <c r="FME131" s="224" t="s">
        <v>373</v>
      </c>
      <c r="FMF131" s="224" t="s">
        <v>373</v>
      </c>
      <c r="FMG131" s="224" t="s">
        <v>373</v>
      </c>
      <c r="FMH131" s="224" t="s">
        <v>373</v>
      </c>
      <c r="FMI131" s="224" t="s">
        <v>373</v>
      </c>
      <c r="FMJ131" s="224" t="s">
        <v>373</v>
      </c>
      <c r="FMK131" s="224" t="s">
        <v>373</v>
      </c>
      <c r="FML131" s="224" t="s">
        <v>373</v>
      </c>
      <c r="FMM131" s="224" t="s">
        <v>373</v>
      </c>
      <c r="FMN131" s="224" t="s">
        <v>373</v>
      </c>
      <c r="FMO131" s="224" t="s">
        <v>373</v>
      </c>
      <c r="FMP131" s="224" t="s">
        <v>373</v>
      </c>
      <c r="FMQ131" s="224" t="s">
        <v>373</v>
      </c>
      <c r="FMR131" s="224" t="s">
        <v>373</v>
      </c>
      <c r="FMS131" s="224" t="s">
        <v>373</v>
      </c>
      <c r="FMT131" s="224" t="s">
        <v>373</v>
      </c>
      <c r="FMU131" s="224" t="s">
        <v>373</v>
      </c>
      <c r="FMV131" s="224" t="s">
        <v>373</v>
      </c>
      <c r="FMW131" s="224" t="s">
        <v>373</v>
      </c>
      <c r="FMX131" s="224" t="s">
        <v>373</v>
      </c>
      <c r="FMY131" s="224" t="s">
        <v>373</v>
      </c>
      <c r="FMZ131" s="224" t="s">
        <v>373</v>
      </c>
      <c r="FNA131" s="224" t="s">
        <v>373</v>
      </c>
      <c r="FNB131" s="224" t="s">
        <v>373</v>
      </c>
      <c r="FNC131" s="224" t="s">
        <v>373</v>
      </c>
      <c r="FND131" s="224" t="s">
        <v>373</v>
      </c>
      <c r="FNE131" s="224" t="s">
        <v>373</v>
      </c>
      <c r="FNF131" s="224" t="s">
        <v>373</v>
      </c>
      <c r="FNG131" s="224" t="s">
        <v>373</v>
      </c>
      <c r="FNH131" s="224" t="s">
        <v>373</v>
      </c>
      <c r="FNI131" s="224" t="s">
        <v>373</v>
      </c>
      <c r="FNJ131" s="224" t="s">
        <v>373</v>
      </c>
      <c r="FNK131" s="224" t="s">
        <v>373</v>
      </c>
      <c r="FNL131" s="224" t="s">
        <v>373</v>
      </c>
      <c r="FNM131" s="224" t="s">
        <v>373</v>
      </c>
      <c r="FNN131" s="224" t="s">
        <v>373</v>
      </c>
      <c r="FNO131" s="224" t="s">
        <v>373</v>
      </c>
      <c r="FNP131" s="224" t="s">
        <v>373</v>
      </c>
      <c r="FNQ131" s="224" t="s">
        <v>373</v>
      </c>
      <c r="FNR131" s="224" t="s">
        <v>373</v>
      </c>
      <c r="FNS131" s="224" t="s">
        <v>373</v>
      </c>
      <c r="FNT131" s="224" t="s">
        <v>373</v>
      </c>
      <c r="FNU131" s="224" t="s">
        <v>373</v>
      </c>
      <c r="FNV131" s="224" t="s">
        <v>373</v>
      </c>
      <c r="FNW131" s="224" t="s">
        <v>373</v>
      </c>
      <c r="FNX131" s="224" t="s">
        <v>373</v>
      </c>
      <c r="FNY131" s="224" t="s">
        <v>373</v>
      </c>
      <c r="FNZ131" s="224" t="s">
        <v>373</v>
      </c>
      <c r="FOA131" s="224" t="s">
        <v>373</v>
      </c>
      <c r="FOB131" s="224" t="s">
        <v>373</v>
      </c>
      <c r="FOC131" s="224" t="s">
        <v>373</v>
      </c>
      <c r="FOD131" s="224" t="s">
        <v>373</v>
      </c>
      <c r="FOE131" s="224" t="s">
        <v>373</v>
      </c>
      <c r="FOF131" s="224" t="s">
        <v>373</v>
      </c>
      <c r="FOG131" s="224" t="s">
        <v>373</v>
      </c>
      <c r="FOH131" s="224" t="s">
        <v>373</v>
      </c>
      <c r="FOI131" s="224" t="s">
        <v>373</v>
      </c>
      <c r="FOJ131" s="224" t="s">
        <v>373</v>
      </c>
      <c r="FOK131" s="224" t="s">
        <v>373</v>
      </c>
      <c r="FOL131" s="224" t="s">
        <v>373</v>
      </c>
      <c r="FOM131" s="224" t="s">
        <v>373</v>
      </c>
      <c r="FON131" s="224" t="s">
        <v>373</v>
      </c>
      <c r="FOO131" s="224" t="s">
        <v>373</v>
      </c>
      <c r="FOP131" s="224" t="s">
        <v>373</v>
      </c>
      <c r="FOQ131" s="224" t="s">
        <v>373</v>
      </c>
      <c r="FOR131" s="224" t="s">
        <v>373</v>
      </c>
      <c r="FOS131" s="224" t="s">
        <v>373</v>
      </c>
      <c r="FOT131" s="224" t="s">
        <v>373</v>
      </c>
      <c r="FOU131" s="224" t="s">
        <v>373</v>
      </c>
      <c r="FOV131" s="224" t="s">
        <v>373</v>
      </c>
      <c r="FOW131" s="224" t="s">
        <v>373</v>
      </c>
      <c r="FOX131" s="224" t="s">
        <v>373</v>
      </c>
      <c r="FOY131" s="224" t="s">
        <v>373</v>
      </c>
      <c r="FOZ131" s="224" t="s">
        <v>373</v>
      </c>
      <c r="FPA131" s="224" t="s">
        <v>373</v>
      </c>
      <c r="FPB131" s="224" t="s">
        <v>373</v>
      </c>
      <c r="FPC131" s="224" t="s">
        <v>373</v>
      </c>
      <c r="FPD131" s="224" t="s">
        <v>373</v>
      </c>
      <c r="FPE131" s="224" t="s">
        <v>373</v>
      </c>
      <c r="FPF131" s="224" t="s">
        <v>373</v>
      </c>
      <c r="FPG131" s="224" t="s">
        <v>373</v>
      </c>
      <c r="FPH131" s="224" t="s">
        <v>373</v>
      </c>
      <c r="FPI131" s="224" t="s">
        <v>373</v>
      </c>
      <c r="FPJ131" s="224" t="s">
        <v>373</v>
      </c>
      <c r="FPK131" s="224" t="s">
        <v>373</v>
      </c>
      <c r="FPL131" s="224" t="s">
        <v>373</v>
      </c>
      <c r="FPM131" s="224" t="s">
        <v>373</v>
      </c>
      <c r="FPN131" s="224" t="s">
        <v>373</v>
      </c>
      <c r="FPO131" s="224" t="s">
        <v>373</v>
      </c>
      <c r="FPP131" s="224" t="s">
        <v>373</v>
      </c>
      <c r="FPQ131" s="224" t="s">
        <v>373</v>
      </c>
      <c r="FPR131" s="224" t="s">
        <v>373</v>
      </c>
      <c r="FPS131" s="224" t="s">
        <v>373</v>
      </c>
      <c r="FPT131" s="224" t="s">
        <v>373</v>
      </c>
      <c r="FPU131" s="224" t="s">
        <v>373</v>
      </c>
      <c r="FPV131" s="224" t="s">
        <v>373</v>
      </c>
      <c r="FPW131" s="224" t="s">
        <v>373</v>
      </c>
      <c r="FPX131" s="224" t="s">
        <v>373</v>
      </c>
      <c r="FPY131" s="224" t="s">
        <v>373</v>
      </c>
      <c r="FPZ131" s="224" t="s">
        <v>373</v>
      </c>
      <c r="FQA131" s="224" t="s">
        <v>373</v>
      </c>
      <c r="FQB131" s="224" t="s">
        <v>373</v>
      </c>
      <c r="FQC131" s="224" t="s">
        <v>373</v>
      </c>
      <c r="FQD131" s="224" t="s">
        <v>373</v>
      </c>
      <c r="FQE131" s="224" t="s">
        <v>373</v>
      </c>
      <c r="FQF131" s="224" t="s">
        <v>373</v>
      </c>
      <c r="FQG131" s="224" t="s">
        <v>373</v>
      </c>
      <c r="FQH131" s="224" t="s">
        <v>373</v>
      </c>
      <c r="FQI131" s="224" t="s">
        <v>373</v>
      </c>
      <c r="FQJ131" s="224" t="s">
        <v>373</v>
      </c>
      <c r="FQK131" s="224" t="s">
        <v>373</v>
      </c>
      <c r="FQL131" s="224" t="s">
        <v>373</v>
      </c>
      <c r="FQM131" s="224" t="s">
        <v>373</v>
      </c>
      <c r="FQN131" s="224" t="s">
        <v>373</v>
      </c>
      <c r="FQO131" s="224" t="s">
        <v>373</v>
      </c>
      <c r="FQP131" s="224" t="s">
        <v>373</v>
      </c>
      <c r="FQQ131" s="224" t="s">
        <v>373</v>
      </c>
      <c r="FQR131" s="224" t="s">
        <v>373</v>
      </c>
      <c r="FQS131" s="224" t="s">
        <v>373</v>
      </c>
      <c r="FQT131" s="224" t="s">
        <v>373</v>
      </c>
      <c r="FQU131" s="224" t="s">
        <v>373</v>
      </c>
      <c r="FQV131" s="224" t="s">
        <v>373</v>
      </c>
      <c r="FQW131" s="224" t="s">
        <v>373</v>
      </c>
      <c r="FQX131" s="224" t="s">
        <v>373</v>
      </c>
      <c r="FQY131" s="224" t="s">
        <v>373</v>
      </c>
      <c r="FQZ131" s="224" t="s">
        <v>373</v>
      </c>
      <c r="FRA131" s="224" t="s">
        <v>373</v>
      </c>
      <c r="FRB131" s="224" t="s">
        <v>373</v>
      </c>
      <c r="FRC131" s="224" t="s">
        <v>373</v>
      </c>
      <c r="FRD131" s="224" t="s">
        <v>373</v>
      </c>
      <c r="FRE131" s="224" t="s">
        <v>373</v>
      </c>
      <c r="FRF131" s="224" t="s">
        <v>373</v>
      </c>
      <c r="FRG131" s="224" t="s">
        <v>373</v>
      </c>
      <c r="FRH131" s="224" t="s">
        <v>373</v>
      </c>
      <c r="FRI131" s="224" t="s">
        <v>373</v>
      </c>
      <c r="FRJ131" s="224" t="s">
        <v>373</v>
      </c>
      <c r="FRK131" s="224" t="s">
        <v>373</v>
      </c>
      <c r="FRL131" s="224" t="s">
        <v>373</v>
      </c>
      <c r="FRM131" s="224" t="s">
        <v>373</v>
      </c>
      <c r="FRN131" s="224" t="s">
        <v>373</v>
      </c>
      <c r="FRO131" s="224" t="s">
        <v>373</v>
      </c>
      <c r="FRP131" s="224" t="s">
        <v>373</v>
      </c>
      <c r="FRQ131" s="224" t="s">
        <v>373</v>
      </c>
      <c r="FRR131" s="224" t="s">
        <v>373</v>
      </c>
      <c r="FRS131" s="224" t="s">
        <v>373</v>
      </c>
      <c r="FRT131" s="224" t="s">
        <v>373</v>
      </c>
      <c r="FRU131" s="224" t="s">
        <v>373</v>
      </c>
      <c r="FRV131" s="224" t="s">
        <v>373</v>
      </c>
      <c r="FRW131" s="224" t="s">
        <v>373</v>
      </c>
      <c r="FRX131" s="224" t="s">
        <v>373</v>
      </c>
      <c r="FRY131" s="224" t="s">
        <v>373</v>
      </c>
      <c r="FRZ131" s="224" t="s">
        <v>373</v>
      </c>
      <c r="FSA131" s="224" t="s">
        <v>373</v>
      </c>
      <c r="FSB131" s="224" t="s">
        <v>373</v>
      </c>
      <c r="FSC131" s="224" t="s">
        <v>373</v>
      </c>
      <c r="FSD131" s="224" t="s">
        <v>373</v>
      </c>
      <c r="FSE131" s="224" t="s">
        <v>373</v>
      </c>
      <c r="FSF131" s="224" t="s">
        <v>373</v>
      </c>
      <c r="FSG131" s="224" t="s">
        <v>373</v>
      </c>
      <c r="FSH131" s="224" t="s">
        <v>373</v>
      </c>
      <c r="FSI131" s="224" t="s">
        <v>373</v>
      </c>
      <c r="FSJ131" s="224" t="s">
        <v>373</v>
      </c>
      <c r="FSK131" s="224" t="s">
        <v>373</v>
      </c>
      <c r="FSL131" s="224" t="s">
        <v>373</v>
      </c>
      <c r="FSM131" s="224" t="s">
        <v>373</v>
      </c>
      <c r="FSN131" s="224" t="s">
        <v>373</v>
      </c>
      <c r="FSO131" s="224" t="s">
        <v>373</v>
      </c>
      <c r="FSP131" s="224" t="s">
        <v>373</v>
      </c>
      <c r="FSQ131" s="224" t="s">
        <v>373</v>
      </c>
      <c r="FSR131" s="224" t="s">
        <v>373</v>
      </c>
      <c r="FSS131" s="224" t="s">
        <v>373</v>
      </c>
      <c r="FST131" s="224" t="s">
        <v>373</v>
      </c>
      <c r="FSU131" s="224" t="s">
        <v>373</v>
      </c>
      <c r="FSV131" s="224" t="s">
        <v>373</v>
      </c>
      <c r="FSW131" s="224" t="s">
        <v>373</v>
      </c>
      <c r="FSX131" s="224" t="s">
        <v>373</v>
      </c>
      <c r="FSY131" s="224" t="s">
        <v>373</v>
      </c>
      <c r="FSZ131" s="224" t="s">
        <v>373</v>
      </c>
      <c r="FTA131" s="224" t="s">
        <v>373</v>
      </c>
      <c r="FTB131" s="224" t="s">
        <v>373</v>
      </c>
      <c r="FTC131" s="224" t="s">
        <v>373</v>
      </c>
      <c r="FTD131" s="224" t="s">
        <v>373</v>
      </c>
      <c r="FTE131" s="224" t="s">
        <v>373</v>
      </c>
      <c r="FTF131" s="224" t="s">
        <v>373</v>
      </c>
      <c r="FTG131" s="224" t="s">
        <v>373</v>
      </c>
      <c r="FTH131" s="224" t="s">
        <v>373</v>
      </c>
      <c r="FTI131" s="224" t="s">
        <v>373</v>
      </c>
      <c r="FTJ131" s="224" t="s">
        <v>373</v>
      </c>
      <c r="FTK131" s="224" t="s">
        <v>373</v>
      </c>
      <c r="FTL131" s="224" t="s">
        <v>373</v>
      </c>
      <c r="FTM131" s="224" t="s">
        <v>373</v>
      </c>
      <c r="FTN131" s="224" t="s">
        <v>373</v>
      </c>
      <c r="FTO131" s="224" t="s">
        <v>373</v>
      </c>
      <c r="FTP131" s="224" t="s">
        <v>373</v>
      </c>
      <c r="FTQ131" s="224" t="s">
        <v>373</v>
      </c>
      <c r="FTR131" s="224" t="s">
        <v>373</v>
      </c>
      <c r="FTS131" s="224" t="s">
        <v>373</v>
      </c>
      <c r="FTT131" s="224" t="s">
        <v>373</v>
      </c>
      <c r="FTU131" s="224" t="s">
        <v>373</v>
      </c>
      <c r="FTV131" s="224" t="s">
        <v>373</v>
      </c>
      <c r="FTW131" s="224" t="s">
        <v>373</v>
      </c>
      <c r="FTX131" s="224" t="s">
        <v>373</v>
      </c>
      <c r="FTY131" s="224" t="s">
        <v>373</v>
      </c>
      <c r="FTZ131" s="224" t="s">
        <v>373</v>
      </c>
      <c r="FUA131" s="224" t="s">
        <v>373</v>
      </c>
      <c r="FUB131" s="224" t="s">
        <v>373</v>
      </c>
      <c r="FUC131" s="224" t="s">
        <v>373</v>
      </c>
      <c r="FUD131" s="224" t="s">
        <v>373</v>
      </c>
      <c r="FUE131" s="224" t="s">
        <v>373</v>
      </c>
      <c r="FUF131" s="224" t="s">
        <v>373</v>
      </c>
      <c r="FUG131" s="224" t="s">
        <v>373</v>
      </c>
      <c r="FUH131" s="224" t="s">
        <v>373</v>
      </c>
      <c r="FUI131" s="224" t="s">
        <v>373</v>
      </c>
      <c r="FUJ131" s="224" t="s">
        <v>373</v>
      </c>
      <c r="FUK131" s="224" t="s">
        <v>373</v>
      </c>
      <c r="FUL131" s="224" t="s">
        <v>373</v>
      </c>
      <c r="FUM131" s="224" t="s">
        <v>373</v>
      </c>
      <c r="FUN131" s="224" t="s">
        <v>373</v>
      </c>
      <c r="FUO131" s="224" t="s">
        <v>373</v>
      </c>
      <c r="FUP131" s="224" t="s">
        <v>373</v>
      </c>
      <c r="FUQ131" s="224" t="s">
        <v>373</v>
      </c>
      <c r="FUR131" s="224" t="s">
        <v>373</v>
      </c>
      <c r="FUS131" s="224" t="s">
        <v>373</v>
      </c>
      <c r="FUT131" s="224" t="s">
        <v>373</v>
      </c>
      <c r="FUU131" s="224" t="s">
        <v>373</v>
      </c>
      <c r="FUV131" s="224" t="s">
        <v>373</v>
      </c>
      <c r="FUW131" s="224" t="s">
        <v>373</v>
      </c>
      <c r="FUX131" s="224" t="s">
        <v>373</v>
      </c>
      <c r="FUY131" s="224" t="s">
        <v>373</v>
      </c>
      <c r="FUZ131" s="224" t="s">
        <v>373</v>
      </c>
      <c r="FVA131" s="224" t="s">
        <v>373</v>
      </c>
      <c r="FVB131" s="224" t="s">
        <v>373</v>
      </c>
      <c r="FVC131" s="224" t="s">
        <v>373</v>
      </c>
      <c r="FVD131" s="224" t="s">
        <v>373</v>
      </c>
      <c r="FVE131" s="224" t="s">
        <v>373</v>
      </c>
      <c r="FVF131" s="224" t="s">
        <v>373</v>
      </c>
      <c r="FVG131" s="224" t="s">
        <v>373</v>
      </c>
      <c r="FVH131" s="224" t="s">
        <v>373</v>
      </c>
      <c r="FVI131" s="224" t="s">
        <v>373</v>
      </c>
      <c r="FVJ131" s="224" t="s">
        <v>373</v>
      </c>
      <c r="FVK131" s="224" t="s">
        <v>373</v>
      </c>
      <c r="FVL131" s="224" t="s">
        <v>373</v>
      </c>
      <c r="FVM131" s="224" t="s">
        <v>373</v>
      </c>
      <c r="FVN131" s="224" t="s">
        <v>373</v>
      </c>
      <c r="FVO131" s="224" t="s">
        <v>373</v>
      </c>
      <c r="FVP131" s="224" t="s">
        <v>373</v>
      </c>
      <c r="FVQ131" s="224" t="s">
        <v>373</v>
      </c>
      <c r="FVR131" s="224" t="s">
        <v>373</v>
      </c>
      <c r="FVS131" s="224" t="s">
        <v>373</v>
      </c>
      <c r="FVT131" s="224" t="s">
        <v>373</v>
      </c>
      <c r="FVU131" s="224" t="s">
        <v>373</v>
      </c>
      <c r="FVV131" s="224" t="s">
        <v>373</v>
      </c>
      <c r="FVW131" s="224" t="s">
        <v>373</v>
      </c>
      <c r="FVX131" s="224" t="s">
        <v>373</v>
      </c>
      <c r="FVY131" s="224" t="s">
        <v>373</v>
      </c>
      <c r="FVZ131" s="224" t="s">
        <v>373</v>
      </c>
      <c r="FWA131" s="224" t="s">
        <v>373</v>
      </c>
      <c r="FWB131" s="224" t="s">
        <v>373</v>
      </c>
      <c r="FWC131" s="224" t="s">
        <v>373</v>
      </c>
      <c r="FWD131" s="224" t="s">
        <v>373</v>
      </c>
      <c r="FWE131" s="224" t="s">
        <v>373</v>
      </c>
      <c r="FWF131" s="224" t="s">
        <v>373</v>
      </c>
      <c r="FWG131" s="224" t="s">
        <v>373</v>
      </c>
      <c r="FWH131" s="224" t="s">
        <v>373</v>
      </c>
      <c r="FWI131" s="224" t="s">
        <v>373</v>
      </c>
      <c r="FWJ131" s="224" t="s">
        <v>373</v>
      </c>
      <c r="FWK131" s="224" t="s">
        <v>373</v>
      </c>
      <c r="FWL131" s="224" t="s">
        <v>373</v>
      </c>
      <c r="FWM131" s="224" t="s">
        <v>373</v>
      </c>
      <c r="FWN131" s="224" t="s">
        <v>373</v>
      </c>
      <c r="FWO131" s="224" t="s">
        <v>373</v>
      </c>
      <c r="FWP131" s="224" t="s">
        <v>373</v>
      </c>
      <c r="FWQ131" s="224" t="s">
        <v>373</v>
      </c>
      <c r="FWR131" s="224" t="s">
        <v>373</v>
      </c>
      <c r="FWS131" s="224" t="s">
        <v>373</v>
      </c>
      <c r="FWT131" s="224" t="s">
        <v>373</v>
      </c>
      <c r="FWU131" s="224" t="s">
        <v>373</v>
      </c>
      <c r="FWV131" s="224" t="s">
        <v>373</v>
      </c>
      <c r="FWW131" s="224" t="s">
        <v>373</v>
      </c>
      <c r="FWX131" s="224" t="s">
        <v>373</v>
      </c>
      <c r="FWY131" s="224" t="s">
        <v>373</v>
      </c>
      <c r="FWZ131" s="224" t="s">
        <v>373</v>
      </c>
      <c r="FXA131" s="224" t="s">
        <v>373</v>
      </c>
      <c r="FXB131" s="224" t="s">
        <v>373</v>
      </c>
      <c r="FXC131" s="224" t="s">
        <v>373</v>
      </c>
      <c r="FXD131" s="224" t="s">
        <v>373</v>
      </c>
      <c r="FXE131" s="224" t="s">
        <v>373</v>
      </c>
      <c r="FXF131" s="224" t="s">
        <v>373</v>
      </c>
      <c r="FXG131" s="224" t="s">
        <v>373</v>
      </c>
      <c r="FXH131" s="224" t="s">
        <v>373</v>
      </c>
      <c r="FXI131" s="224" t="s">
        <v>373</v>
      </c>
      <c r="FXJ131" s="224" t="s">
        <v>373</v>
      </c>
      <c r="FXK131" s="224" t="s">
        <v>373</v>
      </c>
      <c r="FXL131" s="224" t="s">
        <v>373</v>
      </c>
      <c r="FXM131" s="224" t="s">
        <v>373</v>
      </c>
      <c r="FXN131" s="224" t="s">
        <v>373</v>
      </c>
      <c r="FXO131" s="224" t="s">
        <v>373</v>
      </c>
      <c r="FXP131" s="224" t="s">
        <v>373</v>
      </c>
      <c r="FXQ131" s="224" t="s">
        <v>373</v>
      </c>
      <c r="FXR131" s="224" t="s">
        <v>373</v>
      </c>
      <c r="FXS131" s="224" t="s">
        <v>373</v>
      </c>
      <c r="FXT131" s="224" t="s">
        <v>373</v>
      </c>
      <c r="FXU131" s="224" t="s">
        <v>373</v>
      </c>
      <c r="FXV131" s="224" t="s">
        <v>373</v>
      </c>
      <c r="FXW131" s="224" t="s">
        <v>373</v>
      </c>
      <c r="FXX131" s="224" t="s">
        <v>373</v>
      </c>
      <c r="FXY131" s="224" t="s">
        <v>373</v>
      </c>
      <c r="FXZ131" s="224" t="s">
        <v>373</v>
      </c>
      <c r="FYA131" s="224" t="s">
        <v>373</v>
      </c>
      <c r="FYB131" s="224" t="s">
        <v>373</v>
      </c>
      <c r="FYC131" s="224" t="s">
        <v>373</v>
      </c>
      <c r="FYD131" s="224" t="s">
        <v>373</v>
      </c>
      <c r="FYE131" s="224" t="s">
        <v>373</v>
      </c>
      <c r="FYF131" s="224" t="s">
        <v>373</v>
      </c>
      <c r="FYG131" s="224" t="s">
        <v>373</v>
      </c>
      <c r="FYH131" s="224" t="s">
        <v>373</v>
      </c>
      <c r="FYI131" s="224" t="s">
        <v>373</v>
      </c>
      <c r="FYJ131" s="224" t="s">
        <v>373</v>
      </c>
      <c r="FYK131" s="224" t="s">
        <v>373</v>
      </c>
      <c r="FYL131" s="224" t="s">
        <v>373</v>
      </c>
      <c r="FYM131" s="224" t="s">
        <v>373</v>
      </c>
      <c r="FYN131" s="224" t="s">
        <v>373</v>
      </c>
      <c r="FYO131" s="224" t="s">
        <v>373</v>
      </c>
      <c r="FYP131" s="224" t="s">
        <v>373</v>
      </c>
      <c r="FYQ131" s="224" t="s">
        <v>373</v>
      </c>
      <c r="FYR131" s="224" t="s">
        <v>373</v>
      </c>
      <c r="FYS131" s="224" t="s">
        <v>373</v>
      </c>
      <c r="FYT131" s="224" t="s">
        <v>373</v>
      </c>
      <c r="FYU131" s="224" t="s">
        <v>373</v>
      </c>
      <c r="FYV131" s="224" t="s">
        <v>373</v>
      </c>
      <c r="FYW131" s="224" t="s">
        <v>373</v>
      </c>
      <c r="FYX131" s="224" t="s">
        <v>373</v>
      </c>
      <c r="FYY131" s="224" t="s">
        <v>373</v>
      </c>
      <c r="FYZ131" s="224" t="s">
        <v>373</v>
      </c>
      <c r="FZA131" s="224" t="s">
        <v>373</v>
      </c>
      <c r="FZB131" s="224" t="s">
        <v>373</v>
      </c>
      <c r="FZC131" s="224" t="s">
        <v>373</v>
      </c>
      <c r="FZD131" s="224" t="s">
        <v>373</v>
      </c>
      <c r="FZE131" s="224" t="s">
        <v>373</v>
      </c>
      <c r="FZF131" s="224" t="s">
        <v>373</v>
      </c>
      <c r="FZG131" s="224" t="s">
        <v>373</v>
      </c>
      <c r="FZH131" s="224" t="s">
        <v>373</v>
      </c>
      <c r="FZI131" s="224" t="s">
        <v>373</v>
      </c>
      <c r="FZJ131" s="224" t="s">
        <v>373</v>
      </c>
      <c r="FZK131" s="224" t="s">
        <v>373</v>
      </c>
      <c r="FZL131" s="224" t="s">
        <v>373</v>
      </c>
      <c r="FZM131" s="224" t="s">
        <v>373</v>
      </c>
      <c r="FZN131" s="224" t="s">
        <v>373</v>
      </c>
      <c r="FZO131" s="224" t="s">
        <v>373</v>
      </c>
      <c r="FZP131" s="224" t="s">
        <v>373</v>
      </c>
      <c r="FZQ131" s="224" t="s">
        <v>373</v>
      </c>
      <c r="FZR131" s="224" t="s">
        <v>373</v>
      </c>
      <c r="FZS131" s="224" t="s">
        <v>373</v>
      </c>
      <c r="FZT131" s="224" t="s">
        <v>373</v>
      </c>
      <c r="FZU131" s="224" t="s">
        <v>373</v>
      </c>
      <c r="FZV131" s="224" t="s">
        <v>373</v>
      </c>
      <c r="FZW131" s="224" t="s">
        <v>373</v>
      </c>
      <c r="FZX131" s="224" t="s">
        <v>373</v>
      </c>
      <c r="FZY131" s="224" t="s">
        <v>373</v>
      </c>
      <c r="FZZ131" s="224" t="s">
        <v>373</v>
      </c>
      <c r="GAA131" s="224" t="s">
        <v>373</v>
      </c>
      <c r="GAB131" s="224" t="s">
        <v>373</v>
      </c>
      <c r="GAC131" s="224" t="s">
        <v>373</v>
      </c>
      <c r="GAD131" s="224" t="s">
        <v>373</v>
      </c>
      <c r="GAE131" s="224" t="s">
        <v>373</v>
      </c>
      <c r="GAF131" s="224" t="s">
        <v>373</v>
      </c>
      <c r="GAG131" s="224" t="s">
        <v>373</v>
      </c>
      <c r="GAH131" s="224" t="s">
        <v>373</v>
      </c>
      <c r="GAI131" s="224" t="s">
        <v>373</v>
      </c>
      <c r="GAJ131" s="224" t="s">
        <v>373</v>
      </c>
      <c r="GAK131" s="224" t="s">
        <v>373</v>
      </c>
      <c r="GAL131" s="224" t="s">
        <v>373</v>
      </c>
      <c r="GAM131" s="224" t="s">
        <v>373</v>
      </c>
      <c r="GAN131" s="224" t="s">
        <v>373</v>
      </c>
      <c r="GAO131" s="224" t="s">
        <v>373</v>
      </c>
      <c r="GAP131" s="224" t="s">
        <v>373</v>
      </c>
      <c r="GAQ131" s="224" t="s">
        <v>373</v>
      </c>
      <c r="GAR131" s="224" t="s">
        <v>373</v>
      </c>
      <c r="GAS131" s="224" t="s">
        <v>373</v>
      </c>
      <c r="GAT131" s="224" t="s">
        <v>373</v>
      </c>
      <c r="GAU131" s="224" t="s">
        <v>373</v>
      </c>
      <c r="GAV131" s="224" t="s">
        <v>373</v>
      </c>
      <c r="GAW131" s="224" t="s">
        <v>373</v>
      </c>
      <c r="GAX131" s="224" t="s">
        <v>373</v>
      </c>
      <c r="GAY131" s="224" t="s">
        <v>373</v>
      </c>
      <c r="GAZ131" s="224" t="s">
        <v>373</v>
      </c>
      <c r="GBA131" s="224" t="s">
        <v>373</v>
      </c>
      <c r="GBB131" s="224" t="s">
        <v>373</v>
      </c>
      <c r="GBC131" s="224" t="s">
        <v>373</v>
      </c>
      <c r="GBD131" s="224" t="s">
        <v>373</v>
      </c>
      <c r="GBE131" s="224" t="s">
        <v>373</v>
      </c>
      <c r="GBF131" s="224" t="s">
        <v>373</v>
      </c>
      <c r="GBG131" s="224" t="s">
        <v>373</v>
      </c>
      <c r="GBH131" s="224" t="s">
        <v>373</v>
      </c>
      <c r="GBI131" s="224" t="s">
        <v>373</v>
      </c>
      <c r="GBJ131" s="224" t="s">
        <v>373</v>
      </c>
      <c r="GBK131" s="224" t="s">
        <v>373</v>
      </c>
      <c r="GBL131" s="224" t="s">
        <v>373</v>
      </c>
      <c r="GBM131" s="224" t="s">
        <v>373</v>
      </c>
      <c r="GBN131" s="224" t="s">
        <v>373</v>
      </c>
      <c r="GBO131" s="224" t="s">
        <v>373</v>
      </c>
      <c r="GBP131" s="224" t="s">
        <v>373</v>
      </c>
      <c r="GBQ131" s="224" t="s">
        <v>373</v>
      </c>
      <c r="GBR131" s="224" t="s">
        <v>373</v>
      </c>
      <c r="GBS131" s="224" t="s">
        <v>373</v>
      </c>
      <c r="GBT131" s="224" t="s">
        <v>373</v>
      </c>
      <c r="GBU131" s="224" t="s">
        <v>373</v>
      </c>
      <c r="GBV131" s="224" t="s">
        <v>373</v>
      </c>
      <c r="GBW131" s="224" t="s">
        <v>373</v>
      </c>
      <c r="GBX131" s="224" t="s">
        <v>373</v>
      </c>
      <c r="GBY131" s="224" t="s">
        <v>373</v>
      </c>
      <c r="GBZ131" s="224" t="s">
        <v>373</v>
      </c>
      <c r="GCA131" s="224" t="s">
        <v>373</v>
      </c>
      <c r="GCB131" s="224" t="s">
        <v>373</v>
      </c>
      <c r="GCC131" s="224" t="s">
        <v>373</v>
      </c>
      <c r="GCD131" s="224" t="s">
        <v>373</v>
      </c>
      <c r="GCE131" s="224" t="s">
        <v>373</v>
      </c>
      <c r="GCF131" s="224" t="s">
        <v>373</v>
      </c>
      <c r="GCG131" s="224" t="s">
        <v>373</v>
      </c>
      <c r="GCH131" s="224" t="s">
        <v>373</v>
      </c>
      <c r="GCI131" s="224" t="s">
        <v>373</v>
      </c>
      <c r="GCJ131" s="224" t="s">
        <v>373</v>
      </c>
      <c r="GCK131" s="224" t="s">
        <v>373</v>
      </c>
      <c r="GCL131" s="224" t="s">
        <v>373</v>
      </c>
      <c r="GCM131" s="224" t="s">
        <v>373</v>
      </c>
      <c r="GCN131" s="224" t="s">
        <v>373</v>
      </c>
      <c r="GCO131" s="224" t="s">
        <v>373</v>
      </c>
      <c r="GCP131" s="224" t="s">
        <v>373</v>
      </c>
      <c r="GCQ131" s="224" t="s">
        <v>373</v>
      </c>
      <c r="GCR131" s="224" t="s">
        <v>373</v>
      </c>
      <c r="GCS131" s="224" t="s">
        <v>373</v>
      </c>
      <c r="GCT131" s="224" t="s">
        <v>373</v>
      </c>
      <c r="GCU131" s="224" t="s">
        <v>373</v>
      </c>
      <c r="GCV131" s="224" t="s">
        <v>373</v>
      </c>
      <c r="GCW131" s="224" t="s">
        <v>373</v>
      </c>
      <c r="GCX131" s="224" t="s">
        <v>373</v>
      </c>
      <c r="GCY131" s="224" t="s">
        <v>373</v>
      </c>
      <c r="GCZ131" s="224" t="s">
        <v>373</v>
      </c>
      <c r="GDA131" s="224" t="s">
        <v>373</v>
      </c>
      <c r="GDB131" s="224" t="s">
        <v>373</v>
      </c>
      <c r="GDC131" s="224" t="s">
        <v>373</v>
      </c>
      <c r="GDD131" s="224" t="s">
        <v>373</v>
      </c>
      <c r="GDE131" s="224" t="s">
        <v>373</v>
      </c>
      <c r="GDF131" s="224" t="s">
        <v>373</v>
      </c>
      <c r="GDG131" s="224" t="s">
        <v>373</v>
      </c>
      <c r="GDH131" s="224" t="s">
        <v>373</v>
      </c>
      <c r="GDI131" s="224" t="s">
        <v>373</v>
      </c>
      <c r="GDJ131" s="224" t="s">
        <v>373</v>
      </c>
      <c r="GDK131" s="224" t="s">
        <v>373</v>
      </c>
      <c r="GDL131" s="224" t="s">
        <v>373</v>
      </c>
      <c r="GDM131" s="224" t="s">
        <v>373</v>
      </c>
      <c r="GDN131" s="224" t="s">
        <v>373</v>
      </c>
      <c r="GDO131" s="224" t="s">
        <v>373</v>
      </c>
      <c r="GDP131" s="224" t="s">
        <v>373</v>
      </c>
      <c r="GDQ131" s="224" t="s">
        <v>373</v>
      </c>
      <c r="GDR131" s="224" t="s">
        <v>373</v>
      </c>
      <c r="GDS131" s="224" t="s">
        <v>373</v>
      </c>
      <c r="GDT131" s="224" t="s">
        <v>373</v>
      </c>
      <c r="GDU131" s="224" t="s">
        <v>373</v>
      </c>
      <c r="GDV131" s="224" t="s">
        <v>373</v>
      </c>
      <c r="GDW131" s="224" t="s">
        <v>373</v>
      </c>
      <c r="GDX131" s="224" t="s">
        <v>373</v>
      </c>
      <c r="GDY131" s="224" t="s">
        <v>373</v>
      </c>
      <c r="GDZ131" s="224" t="s">
        <v>373</v>
      </c>
      <c r="GEA131" s="224" t="s">
        <v>373</v>
      </c>
      <c r="GEB131" s="224" t="s">
        <v>373</v>
      </c>
      <c r="GEC131" s="224" t="s">
        <v>373</v>
      </c>
      <c r="GED131" s="224" t="s">
        <v>373</v>
      </c>
      <c r="GEE131" s="224" t="s">
        <v>373</v>
      </c>
      <c r="GEF131" s="224" t="s">
        <v>373</v>
      </c>
      <c r="GEG131" s="224" t="s">
        <v>373</v>
      </c>
      <c r="GEH131" s="224" t="s">
        <v>373</v>
      </c>
      <c r="GEI131" s="224" t="s">
        <v>373</v>
      </c>
      <c r="GEJ131" s="224" t="s">
        <v>373</v>
      </c>
      <c r="GEK131" s="224" t="s">
        <v>373</v>
      </c>
      <c r="GEL131" s="224" t="s">
        <v>373</v>
      </c>
      <c r="GEM131" s="224" t="s">
        <v>373</v>
      </c>
      <c r="GEN131" s="224" t="s">
        <v>373</v>
      </c>
      <c r="GEO131" s="224" t="s">
        <v>373</v>
      </c>
      <c r="GEP131" s="224" t="s">
        <v>373</v>
      </c>
      <c r="GEQ131" s="224" t="s">
        <v>373</v>
      </c>
      <c r="GER131" s="224" t="s">
        <v>373</v>
      </c>
      <c r="GES131" s="224" t="s">
        <v>373</v>
      </c>
      <c r="GET131" s="224" t="s">
        <v>373</v>
      </c>
      <c r="GEU131" s="224" t="s">
        <v>373</v>
      </c>
      <c r="GEV131" s="224" t="s">
        <v>373</v>
      </c>
      <c r="GEW131" s="224" t="s">
        <v>373</v>
      </c>
      <c r="GEX131" s="224" t="s">
        <v>373</v>
      </c>
      <c r="GEY131" s="224" t="s">
        <v>373</v>
      </c>
      <c r="GEZ131" s="224" t="s">
        <v>373</v>
      </c>
      <c r="GFA131" s="224" t="s">
        <v>373</v>
      </c>
      <c r="GFB131" s="224" t="s">
        <v>373</v>
      </c>
      <c r="GFC131" s="224" t="s">
        <v>373</v>
      </c>
      <c r="GFD131" s="224" t="s">
        <v>373</v>
      </c>
      <c r="GFE131" s="224" t="s">
        <v>373</v>
      </c>
      <c r="GFF131" s="224" t="s">
        <v>373</v>
      </c>
      <c r="GFG131" s="224" t="s">
        <v>373</v>
      </c>
      <c r="GFH131" s="224" t="s">
        <v>373</v>
      </c>
      <c r="GFI131" s="224" t="s">
        <v>373</v>
      </c>
      <c r="GFJ131" s="224" t="s">
        <v>373</v>
      </c>
      <c r="GFK131" s="224" t="s">
        <v>373</v>
      </c>
      <c r="GFL131" s="224" t="s">
        <v>373</v>
      </c>
      <c r="GFM131" s="224" t="s">
        <v>373</v>
      </c>
      <c r="GFN131" s="224" t="s">
        <v>373</v>
      </c>
      <c r="GFO131" s="224" t="s">
        <v>373</v>
      </c>
      <c r="GFP131" s="224" t="s">
        <v>373</v>
      </c>
      <c r="GFQ131" s="224" t="s">
        <v>373</v>
      </c>
      <c r="GFR131" s="224" t="s">
        <v>373</v>
      </c>
      <c r="GFS131" s="224" t="s">
        <v>373</v>
      </c>
      <c r="GFT131" s="224" t="s">
        <v>373</v>
      </c>
      <c r="GFU131" s="224" t="s">
        <v>373</v>
      </c>
      <c r="GFV131" s="224" t="s">
        <v>373</v>
      </c>
      <c r="GFW131" s="224" t="s">
        <v>373</v>
      </c>
      <c r="GFX131" s="224" t="s">
        <v>373</v>
      </c>
      <c r="GFY131" s="224" t="s">
        <v>373</v>
      </c>
      <c r="GFZ131" s="224" t="s">
        <v>373</v>
      </c>
      <c r="GGA131" s="224" t="s">
        <v>373</v>
      </c>
      <c r="GGB131" s="224" t="s">
        <v>373</v>
      </c>
      <c r="GGC131" s="224" t="s">
        <v>373</v>
      </c>
      <c r="GGD131" s="224" t="s">
        <v>373</v>
      </c>
      <c r="GGE131" s="224" t="s">
        <v>373</v>
      </c>
      <c r="GGF131" s="224" t="s">
        <v>373</v>
      </c>
      <c r="GGG131" s="224" t="s">
        <v>373</v>
      </c>
      <c r="GGH131" s="224" t="s">
        <v>373</v>
      </c>
      <c r="GGI131" s="224" t="s">
        <v>373</v>
      </c>
      <c r="GGJ131" s="224" t="s">
        <v>373</v>
      </c>
      <c r="GGK131" s="224" t="s">
        <v>373</v>
      </c>
      <c r="GGL131" s="224" t="s">
        <v>373</v>
      </c>
      <c r="GGM131" s="224" t="s">
        <v>373</v>
      </c>
      <c r="GGN131" s="224" t="s">
        <v>373</v>
      </c>
      <c r="GGO131" s="224" t="s">
        <v>373</v>
      </c>
      <c r="GGP131" s="224" t="s">
        <v>373</v>
      </c>
      <c r="GGQ131" s="224" t="s">
        <v>373</v>
      </c>
      <c r="GGR131" s="224" t="s">
        <v>373</v>
      </c>
      <c r="GGS131" s="224" t="s">
        <v>373</v>
      </c>
      <c r="GGT131" s="224" t="s">
        <v>373</v>
      </c>
      <c r="GGU131" s="224" t="s">
        <v>373</v>
      </c>
      <c r="GGV131" s="224" t="s">
        <v>373</v>
      </c>
      <c r="GGW131" s="224" t="s">
        <v>373</v>
      </c>
      <c r="GGX131" s="224" t="s">
        <v>373</v>
      </c>
      <c r="GGY131" s="224" t="s">
        <v>373</v>
      </c>
      <c r="GGZ131" s="224" t="s">
        <v>373</v>
      </c>
      <c r="GHA131" s="224" t="s">
        <v>373</v>
      </c>
      <c r="GHB131" s="224" t="s">
        <v>373</v>
      </c>
      <c r="GHC131" s="224" t="s">
        <v>373</v>
      </c>
      <c r="GHD131" s="224" t="s">
        <v>373</v>
      </c>
      <c r="GHE131" s="224" t="s">
        <v>373</v>
      </c>
      <c r="GHF131" s="224" t="s">
        <v>373</v>
      </c>
      <c r="GHG131" s="224" t="s">
        <v>373</v>
      </c>
      <c r="GHH131" s="224" t="s">
        <v>373</v>
      </c>
      <c r="GHI131" s="224" t="s">
        <v>373</v>
      </c>
      <c r="GHJ131" s="224" t="s">
        <v>373</v>
      </c>
      <c r="GHK131" s="224" t="s">
        <v>373</v>
      </c>
      <c r="GHL131" s="224" t="s">
        <v>373</v>
      </c>
      <c r="GHM131" s="224" t="s">
        <v>373</v>
      </c>
      <c r="GHN131" s="224" t="s">
        <v>373</v>
      </c>
      <c r="GHO131" s="224" t="s">
        <v>373</v>
      </c>
      <c r="GHP131" s="224" t="s">
        <v>373</v>
      </c>
      <c r="GHQ131" s="224" t="s">
        <v>373</v>
      </c>
      <c r="GHR131" s="224" t="s">
        <v>373</v>
      </c>
      <c r="GHS131" s="224" t="s">
        <v>373</v>
      </c>
      <c r="GHT131" s="224" t="s">
        <v>373</v>
      </c>
      <c r="GHU131" s="224" t="s">
        <v>373</v>
      </c>
      <c r="GHV131" s="224" t="s">
        <v>373</v>
      </c>
      <c r="GHW131" s="224" t="s">
        <v>373</v>
      </c>
      <c r="GHX131" s="224" t="s">
        <v>373</v>
      </c>
      <c r="GHY131" s="224" t="s">
        <v>373</v>
      </c>
      <c r="GHZ131" s="224" t="s">
        <v>373</v>
      </c>
      <c r="GIA131" s="224" t="s">
        <v>373</v>
      </c>
      <c r="GIB131" s="224" t="s">
        <v>373</v>
      </c>
      <c r="GIC131" s="224" t="s">
        <v>373</v>
      </c>
      <c r="GID131" s="224" t="s">
        <v>373</v>
      </c>
      <c r="GIE131" s="224" t="s">
        <v>373</v>
      </c>
      <c r="GIF131" s="224" t="s">
        <v>373</v>
      </c>
      <c r="GIG131" s="224" t="s">
        <v>373</v>
      </c>
      <c r="GIH131" s="224" t="s">
        <v>373</v>
      </c>
      <c r="GII131" s="224" t="s">
        <v>373</v>
      </c>
      <c r="GIJ131" s="224" t="s">
        <v>373</v>
      </c>
      <c r="GIK131" s="224" t="s">
        <v>373</v>
      </c>
      <c r="GIL131" s="224" t="s">
        <v>373</v>
      </c>
      <c r="GIM131" s="224" t="s">
        <v>373</v>
      </c>
      <c r="GIN131" s="224" t="s">
        <v>373</v>
      </c>
      <c r="GIO131" s="224" t="s">
        <v>373</v>
      </c>
      <c r="GIP131" s="224" t="s">
        <v>373</v>
      </c>
      <c r="GIQ131" s="224" t="s">
        <v>373</v>
      </c>
      <c r="GIR131" s="224" t="s">
        <v>373</v>
      </c>
      <c r="GIS131" s="224" t="s">
        <v>373</v>
      </c>
      <c r="GIT131" s="224" t="s">
        <v>373</v>
      </c>
      <c r="GIU131" s="224" t="s">
        <v>373</v>
      </c>
      <c r="GIV131" s="224" t="s">
        <v>373</v>
      </c>
      <c r="GIW131" s="224" t="s">
        <v>373</v>
      </c>
      <c r="GIX131" s="224" t="s">
        <v>373</v>
      </c>
      <c r="GIY131" s="224" t="s">
        <v>373</v>
      </c>
      <c r="GIZ131" s="224" t="s">
        <v>373</v>
      </c>
      <c r="GJA131" s="224" t="s">
        <v>373</v>
      </c>
      <c r="GJB131" s="224" t="s">
        <v>373</v>
      </c>
      <c r="GJC131" s="224" t="s">
        <v>373</v>
      </c>
      <c r="GJD131" s="224" t="s">
        <v>373</v>
      </c>
      <c r="GJE131" s="224" t="s">
        <v>373</v>
      </c>
      <c r="GJF131" s="224" t="s">
        <v>373</v>
      </c>
      <c r="GJG131" s="224" t="s">
        <v>373</v>
      </c>
      <c r="GJH131" s="224" t="s">
        <v>373</v>
      </c>
      <c r="GJI131" s="224" t="s">
        <v>373</v>
      </c>
      <c r="GJJ131" s="224" t="s">
        <v>373</v>
      </c>
      <c r="GJK131" s="224" t="s">
        <v>373</v>
      </c>
      <c r="GJL131" s="224" t="s">
        <v>373</v>
      </c>
      <c r="GJM131" s="224" t="s">
        <v>373</v>
      </c>
      <c r="GJN131" s="224" t="s">
        <v>373</v>
      </c>
      <c r="GJO131" s="224" t="s">
        <v>373</v>
      </c>
      <c r="GJP131" s="224" t="s">
        <v>373</v>
      </c>
      <c r="GJQ131" s="224" t="s">
        <v>373</v>
      </c>
      <c r="GJR131" s="224" t="s">
        <v>373</v>
      </c>
      <c r="GJS131" s="224" t="s">
        <v>373</v>
      </c>
      <c r="GJT131" s="224" t="s">
        <v>373</v>
      </c>
      <c r="GJU131" s="224" t="s">
        <v>373</v>
      </c>
      <c r="GJV131" s="224" t="s">
        <v>373</v>
      </c>
      <c r="GJW131" s="224" t="s">
        <v>373</v>
      </c>
      <c r="GJX131" s="224" t="s">
        <v>373</v>
      </c>
      <c r="GJY131" s="224" t="s">
        <v>373</v>
      </c>
      <c r="GJZ131" s="224" t="s">
        <v>373</v>
      </c>
      <c r="GKA131" s="224" t="s">
        <v>373</v>
      </c>
      <c r="GKB131" s="224" t="s">
        <v>373</v>
      </c>
      <c r="GKC131" s="224" t="s">
        <v>373</v>
      </c>
      <c r="GKD131" s="224" t="s">
        <v>373</v>
      </c>
      <c r="GKE131" s="224" t="s">
        <v>373</v>
      </c>
      <c r="GKF131" s="224" t="s">
        <v>373</v>
      </c>
      <c r="GKG131" s="224" t="s">
        <v>373</v>
      </c>
      <c r="GKH131" s="224" t="s">
        <v>373</v>
      </c>
      <c r="GKI131" s="224" t="s">
        <v>373</v>
      </c>
      <c r="GKJ131" s="224" t="s">
        <v>373</v>
      </c>
      <c r="GKK131" s="224" t="s">
        <v>373</v>
      </c>
      <c r="GKL131" s="224" t="s">
        <v>373</v>
      </c>
      <c r="GKM131" s="224" t="s">
        <v>373</v>
      </c>
      <c r="GKN131" s="224" t="s">
        <v>373</v>
      </c>
      <c r="GKO131" s="224" t="s">
        <v>373</v>
      </c>
      <c r="GKP131" s="224" t="s">
        <v>373</v>
      </c>
      <c r="GKQ131" s="224" t="s">
        <v>373</v>
      </c>
      <c r="GKR131" s="224" t="s">
        <v>373</v>
      </c>
      <c r="GKS131" s="224" t="s">
        <v>373</v>
      </c>
      <c r="GKT131" s="224" t="s">
        <v>373</v>
      </c>
      <c r="GKU131" s="224" t="s">
        <v>373</v>
      </c>
      <c r="GKV131" s="224" t="s">
        <v>373</v>
      </c>
      <c r="GKW131" s="224" t="s">
        <v>373</v>
      </c>
      <c r="GKX131" s="224" t="s">
        <v>373</v>
      </c>
      <c r="GKY131" s="224" t="s">
        <v>373</v>
      </c>
      <c r="GKZ131" s="224" t="s">
        <v>373</v>
      </c>
      <c r="GLA131" s="224" t="s">
        <v>373</v>
      </c>
      <c r="GLB131" s="224" t="s">
        <v>373</v>
      </c>
      <c r="GLC131" s="224" t="s">
        <v>373</v>
      </c>
      <c r="GLD131" s="224" t="s">
        <v>373</v>
      </c>
      <c r="GLE131" s="224" t="s">
        <v>373</v>
      </c>
      <c r="GLF131" s="224" t="s">
        <v>373</v>
      </c>
      <c r="GLG131" s="224" t="s">
        <v>373</v>
      </c>
      <c r="GLH131" s="224" t="s">
        <v>373</v>
      </c>
      <c r="GLI131" s="224" t="s">
        <v>373</v>
      </c>
      <c r="GLJ131" s="224" t="s">
        <v>373</v>
      </c>
      <c r="GLK131" s="224" t="s">
        <v>373</v>
      </c>
      <c r="GLL131" s="224" t="s">
        <v>373</v>
      </c>
      <c r="GLM131" s="224" t="s">
        <v>373</v>
      </c>
      <c r="GLN131" s="224" t="s">
        <v>373</v>
      </c>
      <c r="GLO131" s="224" t="s">
        <v>373</v>
      </c>
      <c r="GLP131" s="224" t="s">
        <v>373</v>
      </c>
      <c r="GLQ131" s="224" t="s">
        <v>373</v>
      </c>
      <c r="GLR131" s="224" t="s">
        <v>373</v>
      </c>
      <c r="GLS131" s="224" t="s">
        <v>373</v>
      </c>
      <c r="GLT131" s="224" t="s">
        <v>373</v>
      </c>
      <c r="GLU131" s="224" t="s">
        <v>373</v>
      </c>
      <c r="GLV131" s="224" t="s">
        <v>373</v>
      </c>
      <c r="GLW131" s="224" t="s">
        <v>373</v>
      </c>
      <c r="GLX131" s="224" t="s">
        <v>373</v>
      </c>
      <c r="GLY131" s="224" t="s">
        <v>373</v>
      </c>
      <c r="GLZ131" s="224" t="s">
        <v>373</v>
      </c>
      <c r="GMA131" s="224" t="s">
        <v>373</v>
      </c>
      <c r="GMB131" s="224" t="s">
        <v>373</v>
      </c>
      <c r="GMC131" s="224" t="s">
        <v>373</v>
      </c>
      <c r="GMD131" s="224" t="s">
        <v>373</v>
      </c>
      <c r="GME131" s="224" t="s">
        <v>373</v>
      </c>
      <c r="GMF131" s="224" t="s">
        <v>373</v>
      </c>
      <c r="GMG131" s="224" t="s">
        <v>373</v>
      </c>
      <c r="GMH131" s="224" t="s">
        <v>373</v>
      </c>
      <c r="GMI131" s="224" t="s">
        <v>373</v>
      </c>
      <c r="GMJ131" s="224" t="s">
        <v>373</v>
      </c>
      <c r="GMK131" s="224" t="s">
        <v>373</v>
      </c>
      <c r="GML131" s="224" t="s">
        <v>373</v>
      </c>
      <c r="GMM131" s="224" t="s">
        <v>373</v>
      </c>
      <c r="GMN131" s="224" t="s">
        <v>373</v>
      </c>
      <c r="GMO131" s="224" t="s">
        <v>373</v>
      </c>
      <c r="GMP131" s="224" t="s">
        <v>373</v>
      </c>
      <c r="GMQ131" s="224" t="s">
        <v>373</v>
      </c>
      <c r="GMR131" s="224" t="s">
        <v>373</v>
      </c>
      <c r="GMS131" s="224" t="s">
        <v>373</v>
      </c>
      <c r="GMT131" s="224" t="s">
        <v>373</v>
      </c>
      <c r="GMU131" s="224" t="s">
        <v>373</v>
      </c>
      <c r="GMV131" s="224" t="s">
        <v>373</v>
      </c>
      <c r="GMW131" s="224" t="s">
        <v>373</v>
      </c>
      <c r="GMX131" s="224" t="s">
        <v>373</v>
      </c>
      <c r="GMY131" s="224" t="s">
        <v>373</v>
      </c>
      <c r="GMZ131" s="224" t="s">
        <v>373</v>
      </c>
      <c r="GNA131" s="224" t="s">
        <v>373</v>
      </c>
      <c r="GNB131" s="224" t="s">
        <v>373</v>
      </c>
      <c r="GNC131" s="224" t="s">
        <v>373</v>
      </c>
      <c r="GND131" s="224" t="s">
        <v>373</v>
      </c>
      <c r="GNE131" s="224" t="s">
        <v>373</v>
      </c>
      <c r="GNF131" s="224" t="s">
        <v>373</v>
      </c>
      <c r="GNG131" s="224" t="s">
        <v>373</v>
      </c>
      <c r="GNH131" s="224" t="s">
        <v>373</v>
      </c>
      <c r="GNI131" s="224" t="s">
        <v>373</v>
      </c>
      <c r="GNJ131" s="224" t="s">
        <v>373</v>
      </c>
      <c r="GNK131" s="224" t="s">
        <v>373</v>
      </c>
      <c r="GNL131" s="224" t="s">
        <v>373</v>
      </c>
      <c r="GNM131" s="224" t="s">
        <v>373</v>
      </c>
      <c r="GNN131" s="224" t="s">
        <v>373</v>
      </c>
      <c r="GNO131" s="224" t="s">
        <v>373</v>
      </c>
      <c r="GNP131" s="224" t="s">
        <v>373</v>
      </c>
      <c r="GNQ131" s="224" t="s">
        <v>373</v>
      </c>
      <c r="GNR131" s="224" t="s">
        <v>373</v>
      </c>
      <c r="GNS131" s="224" t="s">
        <v>373</v>
      </c>
      <c r="GNT131" s="224" t="s">
        <v>373</v>
      </c>
      <c r="GNU131" s="224" t="s">
        <v>373</v>
      </c>
      <c r="GNV131" s="224" t="s">
        <v>373</v>
      </c>
      <c r="GNW131" s="224" t="s">
        <v>373</v>
      </c>
      <c r="GNX131" s="224" t="s">
        <v>373</v>
      </c>
      <c r="GNY131" s="224" t="s">
        <v>373</v>
      </c>
      <c r="GNZ131" s="224" t="s">
        <v>373</v>
      </c>
      <c r="GOA131" s="224" t="s">
        <v>373</v>
      </c>
      <c r="GOB131" s="224" t="s">
        <v>373</v>
      </c>
      <c r="GOC131" s="224" t="s">
        <v>373</v>
      </c>
      <c r="GOD131" s="224" t="s">
        <v>373</v>
      </c>
      <c r="GOE131" s="224" t="s">
        <v>373</v>
      </c>
      <c r="GOF131" s="224" t="s">
        <v>373</v>
      </c>
      <c r="GOG131" s="224" t="s">
        <v>373</v>
      </c>
      <c r="GOH131" s="224" t="s">
        <v>373</v>
      </c>
      <c r="GOI131" s="224" t="s">
        <v>373</v>
      </c>
      <c r="GOJ131" s="224" t="s">
        <v>373</v>
      </c>
      <c r="GOK131" s="224" t="s">
        <v>373</v>
      </c>
      <c r="GOL131" s="224" t="s">
        <v>373</v>
      </c>
      <c r="GOM131" s="224" t="s">
        <v>373</v>
      </c>
      <c r="GON131" s="224" t="s">
        <v>373</v>
      </c>
      <c r="GOO131" s="224" t="s">
        <v>373</v>
      </c>
      <c r="GOP131" s="224" t="s">
        <v>373</v>
      </c>
      <c r="GOQ131" s="224" t="s">
        <v>373</v>
      </c>
      <c r="GOR131" s="224" t="s">
        <v>373</v>
      </c>
      <c r="GOS131" s="224" t="s">
        <v>373</v>
      </c>
      <c r="GOT131" s="224" t="s">
        <v>373</v>
      </c>
      <c r="GOU131" s="224" t="s">
        <v>373</v>
      </c>
      <c r="GOV131" s="224" t="s">
        <v>373</v>
      </c>
      <c r="GOW131" s="224" t="s">
        <v>373</v>
      </c>
      <c r="GOX131" s="224" t="s">
        <v>373</v>
      </c>
      <c r="GOY131" s="224" t="s">
        <v>373</v>
      </c>
      <c r="GOZ131" s="224" t="s">
        <v>373</v>
      </c>
      <c r="GPA131" s="224" t="s">
        <v>373</v>
      </c>
      <c r="GPB131" s="224" t="s">
        <v>373</v>
      </c>
      <c r="GPC131" s="224" t="s">
        <v>373</v>
      </c>
      <c r="GPD131" s="224" t="s">
        <v>373</v>
      </c>
      <c r="GPE131" s="224" t="s">
        <v>373</v>
      </c>
      <c r="GPF131" s="224" t="s">
        <v>373</v>
      </c>
      <c r="GPG131" s="224" t="s">
        <v>373</v>
      </c>
      <c r="GPH131" s="224" t="s">
        <v>373</v>
      </c>
      <c r="GPI131" s="224" t="s">
        <v>373</v>
      </c>
      <c r="GPJ131" s="224" t="s">
        <v>373</v>
      </c>
      <c r="GPK131" s="224" t="s">
        <v>373</v>
      </c>
      <c r="GPL131" s="224" t="s">
        <v>373</v>
      </c>
      <c r="GPM131" s="224" t="s">
        <v>373</v>
      </c>
      <c r="GPN131" s="224" t="s">
        <v>373</v>
      </c>
      <c r="GPO131" s="224" t="s">
        <v>373</v>
      </c>
      <c r="GPP131" s="224" t="s">
        <v>373</v>
      </c>
      <c r="GPQ131" s="224" t="s">
        <v>373</v>
      </c>
      <c r="GPR131" s="224" t="s">
        <v>373</v>
      </c>
      <c r="GPS131" s="224" t="s">
        <v>373</v>
      </c>
      <c r="GPT131" s="224" t="s">
        <v>373</v>
      </c>
      <c r="GPU131" s="224" t="s">
        <v>373</v>
      </c>
      <c r="GPV131" s="224" t="s">
        <v>373</v>
      </c>
      <c r="GPW131" s="224" t="s">
        <v>373</v>
      </c>
      <c r="GPX131" s="224" t="s">
        <v>373</v>
      </c>
      <c r="GPY131" s="224" t="s">
        <v>373</v>
      </c>
      <c r="GPZ131" s="224" t="s">
        <v>373</v>
      </c>
      <c r="GQA131" s="224" t="s">
        <v>373</v>
      </c>
      <c r="GQB131" s="224" t="s">
        <v>373</v>
      </c>
      <c r="GQC131" s="224" t="s">
        <v>373</v>
      </c>
      <c r="GQD131" s="224" t="s">
        <v>373</v>
      </c>
      <c r="GQE131" s="224" t="s">
        <v>373</v>
      </c>
      <c r="GQF131" s="224" t="s">
        <v>373</v>
      </c>
      <c r="GQG131" s="224" t="s">
        <v>373</v>
      </c>
      <c r="GQH131" s="224" t="s">
        <v>373</v>
      </c>
      <c r="GQI131" s="224" t="s">
        <v>373</v>
      </c>
      <c r="GQJ131" s="224" t="s">
        <v>373</v>
      </c>
      <c r="GQK131" s="224" t="s">
        <v>373</v>
      </c>
      <c r="GQL131" s="224" t="s">
        <v>373</v>
      </c>
      <c r="GQM131" s="224" t="s">
        <v>373</v>
      </c>
      <c r="GQN131" s="224" t="s">
        <v>373</v>
      </c>
      <c r="GQO131" s="224" t="s">
        <v>373</v>
      </c>
      <c r="GQP131" s="224" t="s">
        <v>373</v>
      </c>
      <c r="GQQ131" s="224" t="s">
        <v>373</v>
      </c>
      <c r="GQR131" s="224" t="s">
        <v>373</v>
      </c>
      <c r="GQS131" s="224" t="s">
        <v>373</v>
      </c>
      <c r="GQT131" s="224" t="s">
        <v>373</v>
      </c>
      <c r="GQU131" s="224" t="s">
        <v>373</v>
      </c>
      <c r="GQV131" s="224" t="s">
        <v>373</v>
      </c>
      <c r="GQW131" s="224" t="s">
        <v>373</v>
      </c>
      <c r="GQX131" s="224" t="s">
        <v>373</v>
      </c>
      <c r="GQY131" s="224" t="s">
        <v>373</v>
      </c>
      <c r="GQZ131" s="224" t="s">
        <v>373</v>
      </c>
      <c r="GRA131" s="224" t="s">
        <v>373</v>
      </c>
      <c r="GRB131" s="224" t="s">
        <v>373</v>
      </c>
      <c r="GRC131" s="224" t="s">
        <v>373</v>
      </c>
      <c r="GRD131" s="224" t="s">
        <v>373</v>
      </c>
      <c r="GRE131" s="224" t="s">
        <v>373</v>
      </c>
      <c r="GRF131" s="224" t="s">
        <v>373</v>
      </c>
      <c r="GRG131" s="224" t="s">
        <v>373</v>
      </c>
      <c r="GRH131" s="224" t="s">
        <v>373</v>
      </c>
      <c r="GRI131" s="224" t="s">
        <v>373</v>
      </c>
      <c r="GRJ131" s="224" t="s">
        <v>373</v>
      </c>
      <c r="GRK131" s="224" t="s">
        <v>373</v>
      </c>
      <c r="GRL131" s="224" t="s">
        <v>373</v>
      </c>
      <c r="GRM131" s="224" t="s">
        <v>373</v>
      </c>
      <c r="GRN131" s="224" t="s">
        <v>373</v>
      </c>
      <c r="GRO131" s="224" t="s">
        <v>373</v>
      </c>
      <c r="GRP131" s="224" t="s">
        <v>373</v>
      </c>
      <c r="GRQ131" s="224" t="s">
        <v>373</v>
      </c>
      <c r="GRR131" s="224" t="s">
        <v>373</v>
      </c>
      <c r="GRS131" s="224" t="s">
        <v>373</v>
      </c>
      <c r="GRT131" s="224" t="s">
        <v>373</v>
      </c>
      <c r="GRU131" s="224" t="s">
        <v>373</v>
      </c>
      <c r="GRV131" s="224" t="s">
        <v>373</v>
      </c>
      <c r="GRW131" s="224" t="s">
        <v>373</v>
      </c>
      <c r="GRX131" s="224" t="s">
        <v>373</v>
      </c>
      <c r="GRY131" s="224" t="s">
        <v>373</v>
      </c>
      <c r="GRZ131" s="224" t="s">
        <v>373</v>
      </c>
      <c r="GSA131" s="224" t="s">
        <v>373</v>
      </c>
      <c r="GSB131" s="224" t="s">
        <v>373</v>
      </c>
      <c r="GSC131" s="224" t="s">
        <v>373</v>
      </c>
      <c r="GSD131" s="224" t="s">
        <v>373</v>
      </c>
      <c r="GSE131" s="224" t="s">
        <v>373</v>
      </c>
      <c r="GSF131" s="224" t="s">
        <v>373</v>
      </c>
      <c r="GSG131" s="224" t="s">
        <v>373</v>
      </c>
      <c r="GSH131" s="224" t="s">
        <v>373</v>
      </c>
      <c r="GSI131" s="224" t="s">
        <v>373</v>
      </c>
      <c r="GSJ131" s="224" t="s">
        <v>373</v>
      </c>
      <c r="GSK131" s="224" t="s">
        <v>373</v>
      </c>
      <c r="GSL131" s="224" t="s">
        <v>373</v>
      </c>
      <c r="GSM131" s="224" t="s">
        <v>373</v>
      </c>
      <c r="GSN131" s="224" t="s">
        <v>373</v>
      </c>
      <c r="GSO131" s="224" t="s">
        <v>373</v>
      </c>
      <c r="GSP131" s="224" t="s">
        <v>373</v>
      </c>
      <c r="GSQ131" s="224" t="s">
        <v>373</v>
      </c>
      <c r="GSR131" s="224" t="s">
        <v>373</v>
      </c>
      <c r="GSS131" s="224" t="s">
        <v>373</v>
      </c>
      <c r="GST131" s="224" t="s">
        <v>373</v>
      </c>
      <c r="GSU131" s="224" t="s">
        <v>373</v>
      </c>
      <c r="GSV131" s="224" t="s">
        <v>373</v>
      </c>
      <c r="GSW131" s="224" t="s">
        <v>373</v>
      </c>
      <c r="GSX131" s="224" t="s">
        <v>373</v>
      </c>
      <c r="GSY131" s="224" t="s">
        <v>373</v>
      </c>
      <c r="GSZ131" s="224" t="s">
        <v>373</v>
      </c>
      <c r="GTA131" s="224" t="s">
        <v>373</v>
      </c>
      <c r="GTB131" s="224" t="s">
        <v>373</v>
      </c>
      <c r="GTC131" s="224" t="s">
        <v>373</v>
      </c>
      <c r="GTD131" s="224" t="s">
        <v>373</v>
      </c>
      <c r="GTE131" s="224" t="s">
        <v>373</v>
      </c>
      <c r="GTF131" s="224" t="s">
        <v>373</v>
      </c>
      <c r="GTG131" s="224" t="s">
        <v>373</v>
      </c>
      <c r="GTH131" s="224" t="s">
        <v>373</v>
      </c>
      <c r="GTI131" s="224" t="s">
        <v>373</v>
      </c>
      <c r="GTJ131" s="224" t="s">
        <v>373</v>
      </c>
      <c r="GTK131" s="224" t="s">
        <v>373</v>
      </c>
      <c r="GTL131" s="224" t="s">
        <v>373</v>
      </c>
      <c r="GTM131" s="224" t="s">
        <v>373</v>
      </c>
      <c r="GTN131" s="224" t="s">
        <v>373</v>
      </c>
      <c r="GTO131" s="224" t="s">
        <v>373</v>
      </c>
      <c r="GTP131" s="224" t="s">
        <v>373</v>
      </c>
      <c r="GTQ131" s="224" t="s">
        <v>373</v>
      </c>
      <c r="GTR131" s="224" t="s">
        <v>373</v>
      </c>
      <c r="GTS131" s="224" t="s">
        <v>373</v>
      </c>
      <c r="GTT131" s="224" t="s">
        <v>373</v>
      </c>
      <c r="GTU131" s="224" t="s">
        <v>373</v>
      </c>
      <c r="GTV131" s="224" t="s">
        <v>373</v>
      </c>
      <c r="GTW131" s="224" t="s">
        <v>373</v>
      </c>
      <c r="GTX131" s="224" t="s">
        <v>373</v>
      </c>
      <c r="GTY131" s="224" t="s">
        <v>373</v>
      </c>
      <c r="GTZ131" s="224" t="s">
        <v>373</v>
      </c>
      <c r="GUA131" s="224" t="s">
        <v>373</v>
      </c>
      <c r="GUB131" s="224" t="s">
        <v>373</v>
      </c>
      <c r="GUC131" s="224" t="s">
        <v>373</v>
      </c>
      <c r="GUD131" s="224" t="s">
        <v>373</v>
      </c>
      <c r="GUE131" s="224" t="s">
        <v>373</v>
      </c>
      <c r="GUF131" s="224" t="s">
        <v>373</v>
      </c>
      <c r="GUG131" s="224" t="s">
        <v>373</v>
      </c>
      <c r="GUH131" s="224" t="s">
        <v>373</v>
      </c>
      <c r="GUI131" s="224" t="s">
        <v>373</v>
      </c>
      <c r="GUJ131" s="224" t="s">
        <v>373</v>
      </c>
      <c r="GUK131" s="224" t="s">
        <v>373</v>
      </c>
      <c r="GUL131" s="224" t="s">
        <v>373</v>
      </c>
      <c r="GUM131" s="224" t="s">
        <v>373</v>
      </c>
      <c r="GUN131" s="224" t="s">
        <v>373</v>
      </c>
      <c r="GUO131" s="224" t="s">
        <v>373</v>
      </c>
      <c r="GUP131" s="224" t="s">
        <v>373</v>
      </c>
      <c r="GUQ131" s="224" t="s">
        <v>373</v>
      </c>
      <c r="GUR131" s="224" t="s">
        <v>373</v>
      </c>
      <c r="GUS131" s="224" t="s">
        <v>373</v>
      </c>
      <c r="GUT131" s="224" t="s">
        <v>373</v>
      </c>
      <c r="GUU131" s="224" t="s">
        <v>373</v>
      </c>
      <c r="GUV131" s="224" t="s">
        <v>373</v>
      </c>
      <c r="GUW131" s="224" t="s">
        <v>373</v>
      </c>
      <c r="GUX131" s="224" t="s">
        <v>373</v>
      </c>
      <c r="GUY131" s="224" t="s">
        <v>373</v>
      </c>
      <c r="GUZ131" s="224" t="s">
        <v>373</v>
      </c>
      <c r="GVA131" s="224" t="s">
        <v>373</v>
      </c>
      <c r="GVB131" s="224" t="s">
        <v>373</v>
      </c>
      <c r="GVC131" s="224" t="s">
        <v>373</v>
      </c>
      <c r="GVD131" s="224" t="s">
        <v>373</v>
      </c>
      <c r="GVE131" s="224" t="s">
        <v>373</v>
      </c>
      <c r="GVF131" s="224" t="s">
        <v>373</v>
      </c>
      <c r="GVG131" s="224" t="s">
        <v>373</v>
      </c>
      <c r="GVH131" s="224" t="s">
        <v>373</v>
      </c>
      <c r="GVI131" s="224" t="s">
        <v>373</v>
      </c>
      <c r="GVJ131" s="224" t="s">
        <v>373</v>
      </c>
      <c r="GVK131" s="224" t="s">
        <v>373</v>
      </c>
      <c r="GVL131" s="224" t="s">
        <v>373</v>
      </c>
      <c r="GVM131" s="224" t="s">
        <v>373</v>
      </c>
      <c r="GVN131" s="224" t="s">
        <v>373</v>
      </c>
      <c r="GVO131" s="224" t="s">
        <v>373</v>
      </c>
      <c r="GVP131" s="224" t="s">
        <v>373</v>
      </c>
      <c r="GVQ131" s="224" t="s">
        <v>373</v>
      </c>
      <c r="GVR131" s="224" t="s">
        <v>373</v>
      </c>
      <c r="GVS131" s="224" t="s">
        <v>373</v>
      </c>
      <c r="GVT131" s="224" t="s">
        <v>373</v>
      </c>
      <c r="GVU131" s="224" t="s">
        <v>373</v>
      </c>
      <c r="GVV131" s="224" t="s">
        <v>373</v>
      </c>
      <c r="GVW131" s="224" t="s">
        <v>373</v>
      </c>
      <c r="GVX131" s="224" t="s">
        <v>373</v>
      </c>
      <c r="GVY131" s="224" t="s">
        <v>373</v>
      </c>
      <c r="GVZ131" s="224" t="s">
        <v>373</v>
      </c>
      <c r="GWA131" s="224" t="s">
        <v>373</v>
      </c>
      <c r="GWB131" s="224" t="s">
        <v>373</v>
      </c>
      <c r="GWC131" s="224" t="s">
        <v>373</v>
      </c>
      <c r="GWD131" s="224" t="s">
        <v>373</v>
      </c>
      <c r="GWE131" s="224" t="s">
        <v>373</v>
      </c>
      <c r="GWF131" s="224" t="s">
        <v>373</v>
      </c>
      <c r="GWG131" s="224" t="s">
        <v>373</v>
      </c>
      <c r="GWH131" s="224" t="s">
        <v>373</v>
      </c>
      <c r="GWI131" s="224" t="s">
        <v>373</v>
      </c>
      <c r="GWJ131" s="224" t="s">
        <v>373</v>
      </c>
      <c r="GWK131" s="224" t="s">
        <v>373</v>
      </c>
      <c r="GWL131" s="224" t="s">
        <v>373</v>
      </c>
      <c r="GWM131" s="224" t="s">
        <v>373</v>
      </c>
      <c r="GWN131" s="224" t="s">
        <v>373</v>
      </c>
      <c r="GWO131" s="224" t="s">
        <v>373</v>
      </c>
      <c r="GWP131" s="224" t="s">
        <v>373</v>
      </c>
      <c r="GWQ131" s="224" t="s">
        <v>373</v>
      </c>
      <c r="GWR131" s="224" t="s">
        <v>373</v>
      </c>
      <c r="GWS131" s="224" t="s">
        <v>373</v>
      </c>
      <c r="GWT131" s="224" t="s">
        <v>373</v>
      </c>
      <c r="GWU131" s="224" t="s">
        <v>373</v>
      </c>
      <c r="GWV131" s="224" t="s">
        <v>373</v>
      </c>
      <c r="GWW131" s="224" t="s">
        <v>373</v>
      </c>
      <c r="GWX131" s="224" t="s">
        <v>373</v>
      </c>
      <c r="GWY131" s="224" t="s">
        <v>373</v>
      </c>
      <c r="GWZ131" s="224" t="s">
        <v>373</v>
      </c>
      <c r="GXA131" s="224" t="s">
        <v>373</v>
      </c>
      <c r="GXB131" s="224" t="s">
        <v>373</v>
      </c>
      <c r="GXC131" s="224" t="s">
        <v>373</v>
      </c>
      <c r="GXD131" s="224" t="s">
        <v>373</v>
      </c>
      <c r="GXE131" s="224" t="s">
        <v>373</v>
      </c>
      <c r="GXF131" s="224" t="s">
        <v>373</v>
      </c>
      <c r="GXG131" s="224" t="s">
        <v>373</v>
      </c>
      <c r="GXH131" s="224" t="s">
        <v>373</v>
      </c>
      <c r="GXI131" s="224" t="s">
        <v>373</v>
      </c>
      <c r="GXJ131" s="224" t="s">
        <v>373</v>
      </c>
      <c r="GXK131" s="224" t="s">
        <v>373</v>
      </c>
      <c r="GXL131" s="224" t="s">
        <v>373</v>
      </c>
      <c r="GXM131" s="224" t="s">
        <v>373</v>
      </c>
      <c r="GXN131" s="224" t="s">
        <v>373</v>
      </c>
      <c r="GXO131" s="224" t="s">
        <v>373</v>
      </c>
      <c r="GXP131" s="224" t="s">
        <v>373</v>
      </c>
      <c r="GXQ131" s="224" t="s">
        <v>373</v>
      </c>
      <c r="GXR131" s="224" t="s">
        <v>373</v>
      </c>
      <c r="GXS131" s="224" t="s">
        <v>373</v>
      </c>
      <c r="GXT131" s="224" t="s">
        <v>373</v>
      </c>
      <c r="GXU131" s="224" t="s">
        <v>373</v>
      </c>
      <c r="GXV131" s="224" t="s">
        <v>373</v>
      </c>
      <c r="GXW131" s="224" t="s">
        <v>373</v>
      </c>
      <c r="GXX131" s="224" t="s">
        <v>373</v>
      </c>
      <c r="GXY131" s="224" t="s">
        <v>373</v>
      </c>
      <c r="GXZ131" s="224" t="s">
        <v>373</v>
      </c>
      <c r="GYA131" s="224" t="s">
        <v>373</v>
      </c>
      <c r="GYB131" s="224" t="s">
        <v>373</v>
      </c>
      <c r="GYC131" s="224" t="s">
        <v>373</v>
      </c>
      <c r="GYD131" s="224" t="s">
        <v>373</v>
      </c>
      <c r="GYE131" s="224" t="s">
        <v>373</v>
      </c>
      <c r="GYF131" s="224" t="s">
        <v>373</v>
      </c>
      <c r="GYG131" s="224" t="s">
        <v>373</v>
      </c>
      <c r="GYH131" s="224" t="s">
        <v>373</v>
      </c>
      <c r="GYI131" s="224" t="s">
        <v>373</v>
      </c>
      <c r="GYJ131" s="224" t="s">
        <v>373</v>
      </c>
      <c r="GYK131" s="224" t="s">
        <v>373</v>
      </c>
      <c r="GYL131" s="224" t="s">
        <v>373</v>
      </c>
      <c r="GYM131" s="224" t="s">
        <v>373</v>
      </c>
      <c r="GYN131" s="224" t="s">
        <v>373</v>
      </c>
      <c r="GYO131" s="224" t="s">
        <v>373</v>
      </c>
      <c r="GYP131" s="224" t="s">
        <v>373</v>
      </c>
      <c r="GYQ131" s="224" t="s">
        <v>373</v>
      </c>
      <c r="GYR131" s="224" t="s">
        <v>373</v>
      </c>
      <c r="GYS131" s="224" t="s">
        <v>373</v>
      </c>
      <c r="GYT131" s="224" t="s">
        <v>373</v>
      </c>
      <c r="GYU131" s="224" t="s">
        <v>373</v>
      </c>
      <c r="GYV131" s="224" t="s">
        <v>373</v>
      </c>
      <c r="GYW131" s="224" t="s">
        <v>373</v>
      </c>
      <c r="GYX131" s="224" t="s">
        <v>373</v>
      </c>
      <c r="GYY131" s="224" t="s">
        <v>373</v>
      </c>
      <c r="GYZ131" s="224" t="s">
        <v>373</v>
      </c>
      <c r="GZA131" s="224" t="s">
        <v>373</v>
      </c>
      <c r="GZB131" s="224" t="s">
        <v>373</v>
      </c>
      <c r="GZC131" s="224" t="s">
        <v>373</v>
      </c>
      <c r="GZD131" s="224" t="s">
        <v>373</v>
      </c>
      <c r="GZE131" s="224" t="s">
        <v>373</v>
      </c>
      <c r="GZF131" s="224" t="s">
        <v>373</v>
      </c>
      <c r="GZG131" s="224" t="s">
        <v>373</v>
      </c>
      <c r="GZH131" s="224" t="s">
        <v>373</v>
      </c>
      <c r="GZI131" s="224" t="s">
        <v>373</v>
      </c>
      <c r="GZJ131" s="224" t="s">
        <v>373</v>
      </c>
      <c r="GZK131" s="224" t="s">
        <v>373</v>
      </c>
      <c r="GZL131" s="224" t="s">
        <v>373</v>
      </c>
      <c r="GZM131" s="224" t="s">
        <v>373</v>
      </c>
      <c r="GZN131" s="224" t="s">
        <v>373</v>
      </c>
      <c r="GZO131" s="224" t="s">
        <v>373</v>
      </c>
      <c r="GZP131" s="224" t="s">
        <v>373</v>
      </c>
      <c r="GZQ131" s="224" t="s">
        <v>373</v>
      </c>
      <c r="GZR131" s="224" t="s">
        <v>373</v>
      </c>
      <c r="GZS131" s="224" t="s">
        <v>373</v>
      </c>
      <c r="GZT131" s="224" t="s">
        <v>373</v>
      </c>
      <c r="GZU131" s="224" t="s">
        <v>373</v>
      </c>
      <c r="GZV131" s="224" t="s">
        <v>373</v>
      </c>
      <c r="GZW131" s="224" t="s">
        <v>373</v>
      </c>
      <c r="GZX131" s="224" t="s">
        <v>373</v>
      </c>
      <c r="GZY131" s="224" t="s">
        <v>373</v>
      </c>
      <c r="GZZ131" s="224" t="s">
        <v>373</v>
      </c>
      <c r="HAA131" s="224" t="s">
        <v>373</v>
      </c>
      <c r="HAB131" s="224" t="s">
        <v>373</v>
      </c>
      <c r="HAC131" s="224" t="s">
        <v>373</v>
      </c>
      <c r="HAD131" s="224" t="s">
        <v>373</v>
      </c>
      <c r="HAE131" s="224" t="s">
        <v>373</v>
      </c>
      <c r="HAF131" s="224" t="s">
        <v>373</v>
      </c>
      <c r="HAG131" s="224" t="s">
        <v>373</v>
      </c>
      <c r="HAH131" s="224" t="s">
        <v>373</v>
      </c>
      <c r="HAI131" s="224" t="s">
        <v>373</v>
      </c>
      <c r="HAJ131" s="224" t="s">
        <v>373</v>
      </c>
      <c r="HAK131" s="224" t="s">
        <v>373</v>
      </c>
      <c r="HAL131" s="224" t="s">
        <v>373</v>
      </c>
      <c r="HAM131" s="224" t="s">
        <v>373</v>
      </c>
      <c r="HAN131" s="224" t="s">
        <v>373</v>
      </c>
      <c r="HAO131" s="224" t="s">
        <v>373</v>
      </c>
      <c r="HAP131" s="224" t="s">
        <v>373</v>
      </c>
      <c r="HAQ131" s="224" t="s">
        <v>373</v>
      </c>
      <c r="HAR131" s="224" t="s">
        <v>373</v>
      </c>
      <c r="HAS131" s="224" t="s">
        <v>373</v>
      </c>
      <c r="HAT131" s="224" t="s">
        <v>373</v>
      </c>
      <c r="HAU131" s="224" t="s">
        <v>373</v>
      </c>
      <c r="HAV131" s="224" t="s">
        <v>373</v>
      </c>
      <c r="HAW131" s="224" t="s">
        <v>373</v>
      </c>
      <c r="HAX131" s="224" t="s">
        <v>373</v>
      </c>
      <c r="HAY131" s="224" t="s">
        <v>373</v>
      </c>
      <c r="HAZ131" s="224" t="s">
        <v>373</v>
      </c>
      <c r="HBA131" s="224" t="s">
        <v>373</v>
      </c>
      <c r="HBB131" s="224" t="s">
        <v>373</v>
      </c>
      <c r="HBC131" s="224" t="s">
        <v>373</v>
      </c>
      <c r="HBD131" s="224" t="s">
        <v>373</v>
      </c>
      <c r="HBE131" s="224" t="s">
        <v>373</v>
      </c>
      <c r="HBF131" s="224" t="s">
        <v>373</v>
      </c>
      <c r="HBG131" s="224" t="s">
        <v>373</v>
      </c>
      <c r="HBH131" s="224" t="s">
        <v>373</v>
      </c>
      <c r="HBI131" s="224" t="s">
        <v>373</v>
      </c>
      <c r="HBJ131" s="224" t="s">
        <v>373</v>
      </c>
      <c r="HBK131" s="224" t="s">
        <v>373</v>
      </c>
      <c r="HBL131" s="224" t="s">
        <v>373</v>
      </c>
      <c r="HBM131" s="224" t="s">
        <v>373</v>
      </c>
      <c r="HBN131" s="224" t="s">
        <v>373</v>
      </c>
      <c r="HBO131" s="224" t="s">
        <v>373</v>
      </c>
      <c r="HBP131" s="224" t="s">
        <v>373</v>
      </c>
      <c r="HBQ131" s="224" t="s">
        <v>373</v>
      </c>
      <c r="HBR131" s="224" t="s">
        <v>373</v>
      </c>
      <c r="HBS131" s="224" t="s">
        <v>373</v>
      </c>
      <c r="HBT131" s="224" t="s">
        <v>373</v>
      </c>
      <c r="HBU131" s="224" t="s">
        <v>373</v>
      </c>
      <c r="HBV131" s="224" t="s">
        <v>373</v>
      </c>
      <c r="HBW131" s="224" t="s">
        <v>373</v>
      </c>
      <c r="HBX131" s="224" t="s">
        <v>373</v>
      </c>
      <c r="HBY131" s="224" t="s">
        <v>373</v>
      </c>
      <c r="HBZ131" s="224" t="s">
        <v>373</v>
      </c>
      <c r="HCA131" s="224" t="s">
        <v>373</v>
      </c>
      <c r="HCB131" s="224" t="s">
        <v>373</v>
      </c>
      <c r="HCC131" s="224" t="s">
        <v>373</v>
      </c>
      <c r="HCD131" s="224" t="s">
        <v>373</v>
      </c>
      <c r="HCE131" s="224" t="s">
        <v>373</v>
      </c>
      <c r="HCF131" s="224" t="s">
        <v>373</v>
      </c>
      <c r="HCG131" s="224" t="s">
        <v>373</v>
      </c>
      <c r="HCH131" s="224" t="s">
        <v>373</v>
      </c>
      <c r="HCI131" s="224" t="s">
        <v>373</v>
      </c>
      <c r="HCJ131" s="224" t="s">
        <v>373</v>
      </c>
      <c r="HCK131" s="224" t="s">
        <v>373</v>
      </c>
      <c r="HCL131" s="224" t="s">
        <v>373</v>
      </c>
      <c r="HCM131" s="224" t="s">
        <v>373</v>
      </c>
      <c r="HCN131" s="224" t="s">
        <v>373</v>
      </c>
      <c r="HCO131" s="224" t="s">
        <v>373</v>
      </c>
      <c r="HCP131" s="224" t="s">
        <v>373</v>
      </c>
      <c r="HCQ131" s="224" t="s">
        <v>373</v>
      </c>
      <c r="HCR131" s="224" t="s">
        <v>373</v>
      </c>
      <c r="HCS131" s="224" t="s">
        <v>373</v>
      </c>
      <c r="HCT131" s="224" t="s">
        <v>373</v>
      </c>
      <c r="HCU131" s="224" t="s">
        <v>373</v>
      </c>
      <c r="HCV131" s="224" t="s">
        <v>373</v>
      </c>
      <c r="HCW131" s="224" t="s">
        <v>373</v>
      </c>
      <c r="HCX131" s="224" t="s">
        <v>373</v>
      </c>
      <c r="HCY131" s="224" t="s">
        <v>373</v>
      </c>
      <c r="HCZ131" s="224" t="s">
        <v>373</v>
      </c>
      <c r="HDA131" s="224" t="s">
        <v>373</v>
      </c>
      <c r="HDB131" s="224" t="s">
        <v>373</v>
      </c>
      <c r="HDC131" s="224" t="s">
        <v>373</v>
      </c>
      <c r="HDD131" s="224" t="s">
        <v>373</v>
      </c>
      <c r="HDE131" s="224" t="s">
        <v>373</v>
      </c>
      <c r="HDF131" s="224" t="s">
        <v>373</v>
      </c>
      <c r="HDG131" s="224" t="s">
        <v>373</v>
      </c>
      <c r="HDH131" s="224" t="s">
        <v>373</v>
      </c>
      <c r="HDI131" s="224" t="s">
        <v>373</v>
      </c>
      <c r="HDJ131" s="224" t="s">
        <v>373</v>
      </c>
      <c r="HDK131" s="224" t="s">
        <v>373</v>
      </c>
      <c r="HDL131" s="224" t="s">
        <v>373</v>
      </c>
      <c r="HDM131" s="224" t="s">
        <v>373</v>
      </c>
      <c r="HDN131" s="224" t="s">
        <v>373</v>
      </c>
      <c r="HDO131" s="224" t="s">
        <v>373</v>
      </c>
      <c r="HDP131" s="224" t="s">
        <v>373</v>
      </c>
      <c r="HDQ131" s="224" t="s">
        <v>373</v>
      </c>
      <c r="HDR131" s="224" t="s">
        <v>373</v>
      </c>
      <c r="HDS131" s="224" t="s">
        <v>373</v>
      </c>
      <c r="HDT131" s="224" t="s">
        <v>373</v>
      </c>
      <c r="HDU131" s="224" t="s">
        <v>373</v>
      </c>
      <c r="HDV131" s="224" t="s">
        <v>373</v>
      </c>
      <c r="HDW131" s="224" t="s">
        <v>373</v>
      </c>
      <c r="HDX131" s="224" t="s">
        <v>373</v>
      </c>
      <c r="HDY131" s="224" t="s">
        <v>373</v>
      </c>
      <c r="HDZ131" s="224" t="s">
        <v>373</v>
      </c>
      <c r="HEA131" s="224" t="s">
        <v>373</v>
      </c>
      <c r="HEB131" s="224" t="s">
        <v>373</v>
      </c>
      <c r="HEC131" s="224" t="s">
        <v>373</v>
      </c>
      <c r="HED131" s="224" t="s">
        <v>373</v>
      </c>
      <c r="HEE131" s="224" t="s">
        <v>373</v>
      </c>
      <c r="HEF131" s="224" t="s">
        <v>373</v>
      </c>
      <c r="HEG131" s="224" t="s">
        <v>373</v>
      </c>
      <c r="HEH131" s="224" t="s">
        <v>373</v>
      </c>
      <c r="HEI131" s="224" t="s">
        <v>373</v>
      </c>
      <c r="HEJ131" s="224" t="s">
        <v>373</v>
      </c>
      <c r="HEK131" s="224" t="s">
        <v>373</v>
      </c>
      <c r="HEL131" s="224" t="s">
        <v>373</v>
      </c>
      <c r="HEM131" s="224" t="s">
        <v>373</v>
      </c>
      <c r="HEN131" s="224" t="s">
        <v>373</v>
      </c>
      <c r="HEO131" s="224" t="s">
        <v>373</v>
      </c>
      <c r="HEP131" s="224" t="s">
        <v>373</v>
      </c>
      <c r="HEQ131" s="224" t="s">
        <v>373</v>
      </c>
      <c r="HER131" s="224" t="s">
        <v>373</v>
      </c>
      <c r="HES131" s="224" t="s">
        <v>373</v>
      </c>
      <c r="HET131" s="224" t="s">
        <v>373</v>
      </c>
      <c r="HEU131" s="224" t="s">
        <v>373</v>
      </c>
      <c r="HEV131" s="224" t="s">
        <v>373</v>
      </c>
      <c r="HEW131" s="224" t="s">
        <v>373</v>
      </c>
      <c r="HEX131" s="224" t="s">
        <v>373</v>
      </c>
      <c r="HEY131" s="224" t="s">
        <v>373</v>
      </c>
      <c r="HEZ131" s="224" t="s">
        <v>373</v>
      </c>
      <c r="HFA131" s="224" t="s">
        <v>373</v>
      </c>
      <c r="HFB131" s="224" t="s">
        <v>373</v>
      </c>
      <c r="HFC131" s="224" t="s">
        <v>373</v>
      </c>
      <c r="HFD131" s="224" t="s">
        <v>373</v>
      </c>
      <c r="HFE131" s="224" t="s">
        <v>373</v>
      </c>
      <c r="HFF131" s="224" t="s">
        <v>373</v>
      </c>
      <c r="HFG131" s="224" t="s">
        <v>373</v>
      </c>
      <c r="HFH131" s="224" t="s">
        <v>373</v>
      </c>
      <c r="HFI131" s="224" t="s">
        <v>373</v>
      </c>
      <c r="HFJ131" s="224" t="s">
        <v>373</v>
      </c>
      <c r="HFK131" s="224" t="s">
        <v>373</v>
      </c>
      <c r="HFL131" s="224" t="s">
        <v>373</v>
      </c>
      <c r="HFM131" s="224" t="s">
        <v>373</v>
      </c>
      <c r="HFN131" s="224" t="s">
        <v>373</v>
      </c>
      <c r="HFO131" s="224" t="s">
        <v>373</v>
      </c>
      <c r="HFP131" s="224" t="s">
        <v>373</v>
      </c>
      <c r="HFQ131" s="224" t="s">
        <v>373</v>
      </c>
      <c r="HFR131" s="224" t="s">
        <v>373</v>
      </c>
      <c r="HFS131" s="224" t="s">
        <v>373</v>
      </c>
      <c r="HFT131" s="224" t="s">
        <v>373</v>
      </c>
      <c r="HFU131" s="224" t="s">
        <v>373</v>
      </c>
      <c r="HFV131" s="224" t="s">
        <v>373</v>
      </c>
      <c r="HFW131" s="224" t="s">
        <v>373</v>
      </c>
      <c r="HFX131" s="224" t="s">
        <v>373</v>
      </c>
      <c r="HFY131" s="224" t="s">
        <v>373</v>
      </c>
      <c r="HFZ131" s="224" t="s">
        <v>373</v>
      </c>
      <c r="HGA131" s="224" t="s">
        <v>373</v>
      </c>
      <c r="HGB131" s="224" t="s">
        <v>373</v>
      </c>
      <c r="HGC131" s="224" t="s">
        <v>373</v>
      </c>
      <c r="HGD131" s="224" t="s">
        <v>373</v>
      </c>
      <c r="HGE131" s="224" t="s">
        <v>373</v>
      </c>
      <c r="HGF131" s="224" t="s">
        <v>373</v>
      </c>
      <c r="HGG131" s="224" t="s">
        <v>373</v>
      </c>
      <c r="HGH131" s="224" t="s">
        <v>373</v>
      </c>
      <c r="HGI131" s="224" t="s">
        <v>373</v>
      </c>
      <c r="HGJ131" s="224" t="s">
        <v>373</v>
      </c>
      <c r="HGK131" s="224" t="s">
        <v>373</v>
      </c>
      <c r="HGL131" s="224" t="s">
        <v>373</v>
      </c>
      <c r="HGM131" s="224" t="s">
        <v>373</v>
      </c>
      <c r="HGN131" s="224" t="s">
        <v>373</v>
      </c>
      <c r="HGO131" s="224" t="s">
        <v>373</v>
      </c>
      <c r="HGP131" s="224" t="s">
        <v>373</v>
      </c>
      <c r="HGQ131" s="224" t="s">
        <v>373</v>
      </c>
      <c r="HGR131" s="224" t="s">
        <v>373</v>
      </c>
      <c r="HGS131" s="224" t="s">
        <v>373</v>
      </c>
      <c r="HGT131" s="224" t="s">
        <v>373</v>
      </c>
      <c r="HGU131" s="224" t="s">
        <v>373</v>
      </c>
      <c r="HGV131" s="224" t="s">
        <v>373</v>
      </c>
      <c r="HGW131" s="224" t="s">
        <v>373</v>
      </c>
      <c r="HGX131" s="224" t="s">
        <v>373</v>
      </c>
      <c r="HGY131" s="224" t="s">
        <v>373</v>
      </c>
      <c r="HGZ131" s="224" t="s">
        <v>373</v>
      </c>
      <c r="HHA131" s="224" t="s">
        <v>373</v>
      </c>
      <c r="HHB131" s="224" t="s">
        <v>373</v>
      </c>
      <c r="HHC131" s="224" t="s">
        <v>373</v>
      </c>
      <c r="HHD131" s="224" t="s">
        <v>373</v>
      </c>
      <c r="HHE131" s="224" t="s">
        <v>373</v>
      </c>
      <c r="HHF131" s="224" t="s">
        <v>373</v>
      </c>
      <c r="HHG131" s="224" t="s">
        <v>373</v>
      </c>
      <c r="HHH131" s="224" t="s">
        <v>373</v>
      </c>
      <c r="HHI131" s="224" t="s">
        <v>373</v>
      </c>
      <c r="HHJ131" s="224" t="s">
        <v>373</v>
      </c>
      <c r="HHK131" s="224" t="s">
        <v>373</v>
      </c>
      <c r="HHL131" s="224" t="s">
        <v>373</v>
      </c>
      <c r="HHM131" s="224" t="s">
        <v>373</v>
      </c>
      <c r="HHN131" s="224" t="s">
        <v>373</v>
      </c>
      <c r="HHO131" s="224" t="s">
        <v>373</v>
      </c>
      <c r="HHP131" s="224" t="s">
        <v>373</v>
      </c>
      <c r="HHQ131" s="224" t="s">
        <v>373</v>
      </c>
      <c r="HHR131" s="224" t="s">
        <v>373</v>
      </c>
      <c r="HHS131" s="224" t="s">
        <v>373</v>
      </c>
      <c r="HHT131" s="224" t="s">
        <v>373</v>
      </c>
      <c r="HHU131" s="224" t="s">
        <v>373</v>
      </c>
      <c r="HHV131" s="224" t="s">
        <v>373</v>
      </c>
      <c r="HHW131" s="224" t="s">
        <v>373</v>
      </c>
      <c r="HHX131" s="224" t="s">
        <v>373</v>
      </c>
      <c r="HHY131" s="224" t="s">
        <v>373</v>
      </c>
      <c r="HHZ131" s="224" t="s">
        <v>373</v>
      </c>
      <c r="HIA131" s="224" t="s">
        <v>373</v>
      </c>
      <c r="HIB131" s="224" t="s">
        <v>373</v>
      </c>
      <c r="HIC131" s="224" t="s">
        <v>373</v>
      </c>
      <c r="HID131" s="224" t="s">
        <v>373</v>
      </c>
      <c r="HIE131" s="224" t="s">
        <v>373</v>
      </c>
      <c r="HIF131" s="224" t="s">
        <v>373</v>
      </c>
      <c r="HIG131" s="224" t="s">
        <v>373</v>
      </c>
      <c r="HIH131" s="224" t="s">
        <v>373</v>
      </c>
      <c r="HII131" s="224" t="s">
        <v>373</v>
      </c>
      <c r="HIJ131" s="224" t="s">
        <v>373</v>
      </c>
      <c r="HIK131" s="224" t="s">
        <v>373</v>
      </c>
      <c r="HIL131" s="224" t="s">
        <v>373</v>
      </c>
      <c r="HIM131" s="224" t="s">
        <v>373</v>
      </c>
      <c r="HIN131" s="224" t="s">
        <v>373</v>
      </c>
      <c r="HIO131" s="224" t="s">
        <v>373</v>
      </c>
      <c r="HIP131" s="224" t="s">
        <v>373</v>
      </c>
      <c r="HIQ131" s="224" t="s">
        <v>373</v>
      </c>
      <c r="HIR131" s="224" t="s">
        <v>373</v>
      </c>
      <c r="HIS131" s="224" t="s">
        <v>373</v>
      </c>
      <c r="HIT131" s="224" t="s">
        <v>373</v>
      </c>
      <c r="HIU131" s="224" t="s">
        <v>373</v>
      </c>
      <c r="HIV131" s="224" t="s">
        <v>373</v>
      </c>
      <c r="HIW131" s="224" t="s">
        <v>373</v>
      </c>
      <c r="HIX131" s="224" t="s">
        <v>373</v>
      </c>
      <c r="HIY131" s="224" t="s">
        <v>373</v>
      </c>
      <c r="HIZ131" s="224" t="s">
        <v>373</v>
      </c>
      <c r="HJA131" s="224" t="s">
        <v>373</v>
      </c>
      <c r="HJB131" s="224" t="s">
        <v>373</v>
      </c>
      <c r="HJC131" s="224" t="s">
        <v>373</v>
      </c>
      <c r="HJD131" s="224" t="s">
        <v>373</v>
      </c>
      <c r="HJE131" s="224" t="s">
        <v>373</v>
      </c>
      <c r="HJF131" s="224" t="s">
        <v>373</v>
      </c>
      <c r="HJG131" s="224" t="s">
        <v>373</v>
      </c>
      <c r="HJH131" s="224" t="s">
        <v>373</v>
      </c>
      <c r="HJI131" s="224" t="s">
        <v>373</v>
      </c>
      <c r="HJJ131" s="224" t="s">
        <v>373</v>
      </c>
      <c r="HJK131" s="224" t="s">
        <v>373</v>
      </c>
      <c r="HJL131" s="224" t="s">
        <v>373</v>
      </c>
      <c r="HJM131" s="224" t="s">
        <v>373</v>
      </c>
      <c r="HJN131" s="224" t="s">
        <v>373</v>
      </c>
      <c r="HJO131" s="224" t="s">
        <v>373</v>
      </c>
      <c r="HJP131" s="224" t="s">
        <v>373</v>
      </c>
      <c r="HJQ131" s="224" t="s">
        <v>373</v>
      </c>
      <c r="HJR131" s="224" t="s">
        <v>373</v>
      </c>
      <c r="HJS131" s="224" t="s">
        <v>373</v>
      </c>
      <c r="HJT131" s="224" t="s">
        <v>373</v>
      </c>
      <c r="HJU131" s="224" t="s">
        <v>373</v>
      </c>
      <c r="HJV131" s="224" t="s">
        <v>373</v>
      </c>
      <c r="HJW131" s="224" t="s">
        <v>373</v>
      </c>
      <c r="HJX131" s="224" t="s">
        <v>373</v>
      </c>
      <c r="HJY131" s="224" t="s">
        <v>373</v>
      </c>
      <c r="HJZ131" s="224" t="s">
        <v>373</v>
      </c>
      <c r="HKA131" s="224" t="s">
        <v>373</v>
      </c>
      <c r="HKB131" s="224" t="s">
        <v>373</v>
      </c>
      <c r="HKC131" s="224" t="s">
        <v>373</v>
      </c>
      <c r="HKD131" s="224" t="s">
        <v>373</v>
      </c>
      <c r="HKE131" s="224" t="s">
        <v>373</v>
      </c>
      <c r="HKF131" s="224" t="s">
        <v>373</v>
      </c>
      <c r="HKG131" s="224" t="s">
        <v>373</v>
      </c>
      <c r="HKH131" s="224" t="s">
        <v>373</v>
      </c>
      <c r="HKI131" s="224" t="s">
        <v>373</v>
      </c>
      <c r="HKJ131" s="224" t="s">
        <v>373</v>
      </c>
      <c r="HKK131" s="224" t="s">
        <v>373</v>
      </c>
      <c r="HKL131" s="224" t="s">
        <v>373</v>
      </c>
      <c r="HKM131" s="224" t="s">
        <v>373</v>
      </c>
      <c r="HKN131" s="224" t="s">
        <v>373</v>
      </c>
      <c r="HKO131" s="224" t="s">
        <v>373</v>
      </c>
      <c r="HKP131" s="224" t="s">
        <v>373</v>
      </c>
      <c r="HKQ131" s="224" t="s">
        <v>373</v>
      </c>
      <c r="HKR131" s="224" t="s">
        <v>373</v>
      </c>
      <c r="HKS131" s="224" t="s">
        <v>373</v>
      </c>
      <c r="HKT131" s="224" t="s">
        <v>373</v>
      </c>
      <c r="HKU131" s="224" t="s">
        <v>373</v>
      </c>
      <c r="HKV131" s="224" t="s">
        <v>373</v>
      </c>
      <c r="HKW131" s="224" t="s">
        <v>373</v>
      </c>
      <c r="HKX131" s="224" t="s">
        <v>373</v>
      </c>
      <c r="HKY131" s="224" t="s">
        <v>373</v>
      </c>
      <c r="HKZ131" s="224" t="s">
        <v>373</v>
      </c>
      <c r="HLA131" s="224" t="s">
        <v>373</v>
      </c>
      <c r="HLB131" s="224" t="s">
        <v>373</v>
      </c>
      <c r="HLC131" s="224" t="s">
        <v>373</v>
      </c>
      <c r="HLD131" s="224" t="s">
        <v>373</v>
      </c>
      <c r="HLE131" s="224" t="s">
        <v>373</v>
      </c>
      <c r="HLF131" s="224" t="s">
        <v>373</v>
      </c>
      <c r="HLG131" s="224" t="s">
        <v>373</v>
      </c>
      <c r="HLH131" s="224" t="s">
        <v>373</v>
      </c>
      <c r="HLI131" s="224" t="s">
        <v>373</v>
      </c>
      <c r="HLJ131" s="224" t="s">
        <v>373</v>
      </c>
      <c r="HLK131" s="224" t="s">
        <v>373</v>
      </c>
      <c r="HLL131" s="224" t="s">
        <v>373</v>
      </c>
      <c r="HLM131" s="224" t="s">
        <v>373</v>
      </c>
      <c r="HLN131" s="224" t="s">
        <v>373</v>
      </c>
      <c r="HLO131" s="224" t="s">
        <v>373</v>
      </c>
      <c r="HLP131" s="224" t="s">
        <v>373</v>
      </c>
      <c r="HLQ131" s="224" t="s">
        <v>373</v>
      </c>
      <c r="HLR131" s="224" t="s">
        <v>373</v>
      </c>
      <c r="HLS131" s="224" t="s">
        <v>373</v>
      </c>
      <c r="HLT131" s="224" t="s">
        <v>373</v>
      </c>
      <c r="HLU131" s="224" t="s">
        <v>373</v>
      </c>
      <c r="HLV131" s="224" t="s">
        <v>373</v>
      </c>
      <c r="HLW131" s="224" t="s">
        <v>373</v>
      </c>
      <c r="HLX131" s="224" t="s">
        <v>373</v>
      </c>
      <c r="HLY131" s="224" t="s">
        <v>373</v>
      </c>
      <c r="HLZ131" s="224" t="s">
        <v>373</v>
      </c>
      <c r="HMA131" s="224" t="s">
        <v>373</v>
      </c>
      <c r="HMB131" s="224" t="s">
        <v>373</v>
      </c>
      <c r="HMC131" s="224" t="s">
        <v>373</v>
      </c>
      <c r="HMD131" s="224" t="s">
        <v>373</v>
      </c>
      <c r="HME131" s="224" t="s">
        <v>373</v>
      </c>
      <c r="HMF131" s="224" t="s">
        <v>373</v>
      </c>
      <c r="HMG131" s="224" t="s">
        <v>373</v>
      </c>
      <c r="HMH131" s="224" t="s">
        <v>373</v>
      </c>
      <c r="HMI131" s="224" t="s">
        <v>373</v>
      </c>
      <c r="HMJ131" s="224" t="s">
        <v>373</v>
      </c>
      <c r="HMK131" s="224" t="s">
        <v>373</v>
      </c>
      <c r="HML131" s="224" t="s">
        <v>373</v>
      </c>
      <c r="HMM131" s="224" t="s">
        <v>373</v>
      </c>
      <c r="HMN131" s="224" t="s">
        <v>373</v>
      </c>
      <c r="HMO131" s="224" t="s">
        <v>373</v>
      </c>
      <c r="HMP131" s="224" t="s">
        <v>373</v>
      </c>
      <c r="HMQ131" s="224" t="s">
        <v>373</v>
      </c>
      <c r="HMR131" s="224" t="s">
        <v>373</v>
      </c>
      <c r="HMS131" s="224" t="s">
        <v>373</v>
      </c>
      <c r="HMT131" s="224" t="s">
        <v>373</v>
      </c>
      <c r="HMU131" s="224" t="s">
        <v>373</v>
      </c>
      <c r="HMV131" s="224" t="s">
        <v>373</v>
      </c>
      <c r="HMW131" s="224" t="s">
        <v>373</v>
      </c>
      <c r="HMX131" s="224" t="s">
        <v>373</v>
      </c>
      <c r="HMY131" s="224" t="s">
        <v>373</v>
      </c>
      <c r="HMZ131" s="224" t="s">
        <v>373</v>
      </c>
      <c r="HNA131" s="224" t="s">
        <v>373</v>
      </c>
      <c r="HNB131" s="224" t="s">
        <v>373</v>
      </c>
      <c r="HNC131" s="224" t="s">
        <v>373</v>
      </c>
      <c r="HND131" s="224" t="s">
        <v>373</v>
      </c>
      <c r="HNE131" s="224" t="s">
        <v>373</v>
      </c>
      <c r="HNF131" s="224" t="s">
        <v>373</v>
      </c>
      <c r="HNG131" s="224" t="s">
        <v>373</v>
      </c>
      <c r="HNH131" s="224" t="s">
        <v>373</v>
      </c>
      <c r="HNI131" s="224" t="s">
        <v>373</v>
      </c>
      <c r="HNJ131" s="224" t="s">
        <v>373</v>
      </c>
      <c r="HNK131" s="224" t="s">
        <v>373</v>
      </c>
      <c r="HNL131" s="224" t="s">
        <v>373</v>
      </c>
      <c r="HNM131" s="224" t="s">
        <v>373</v>
      </c>
      <c r="HNN131" s="224" t="s">
        <v>373</v>
      </c>
      <c r="HNO131" s="224" t="s">
        <v>373</v>
      </c>
      <c r="HNP131" s="224" t="s">
        <v>373</v>
      </c>
      <c r="HNQ131" s="224" t="s">
        <v>373</v>
      </c>
      <c r="HNR131" s="224" t="s">
        <v>373</v>
      </c>
      <c r="HNS131" s="224" t="s">
        <v>373</v>
      </c>
      <c r="HNT131" s="224" t="s">
        <v>373</v>
      </c>
      <c r="HNU131" s="224" t="s">
        <v>373</v>
      </c>
      <c r="HNV131" s="224" t="s">
        <v>373</v>
      </c>
      <c r="HNW131" s="224" t="s">
        <v>373</v>
      </c>
      <c r="HNX131" s="224" t="s">
        <v>373</v>
      </c>
      <c r="HNY131" s="224" t="s">
        <v>373</v>
      </c>
      <c r="HNZ131" s="224" t="s">
        <v>373</v>
      </c>
      <c r="HOA131" s="224" t="s">
        <v>373</v>
      </c>
      <c r="HOB131" s="224" t="s">
        <v>373</v>
      </c>
      <c r="HOC131" s="224" t="s">
        <v>373</v>
      </c>
      <c r="HOD131" s="224" t="s">
        <v>373</v>
      </c>
      <c r="HOE131" s="224" t="s">
        <v>373</v>
      </c>
      <c r="HOF131" s="224" t="s">
        <v>373</v>
      </c>
      <c r="HOG131" s="224" t="s">
        <v>373</v>
      </c>
      <c r="HOH131" s="224" t="s">
        <v>373</v>
      </c>
      <c r="HOI131" s="224" t="s">
        <v>373</v>
      </c>
      <c r="HOJ131" s="224" t="s">
        <v>373</v>
      </c>
      <c r="HOK131" s="224" t="s">
        <v>373</v>
      </c>
      <c r="HOL131" s="224" t="s">
        <v>373</v>
      </c>
      <c r="HOM131" s="224" t="s">
        <v>373</v>
      </c>
      <c r="HON131" s="224" t="s">
        <v>373</v>
      </c>
      <c r="HOO131" s="224" t="s">
        <v>373</v>
      </c>
      <c r="HOP131" s="224" t="s">
        <v>373</v>
      </c>
      <c r="HOQ131" s="224" t="s">
        <v>373</v>
      </c>
      <c r="HOR131" s="224" t="s">
        <v>373</v>
      </c>
      <c r="HOS131" s="224" t="s">
        <v>373</v>
      </c>
      <c r="HOT131" s="224" t="s">
        <v>373</v>
      </c>
      <c r="HOU131" s="224" t="s">
        <v>373</v>
      </c>
      <c r="HOV131" s="224" t="s">
        <v>373</v>
      </c>
      <c r="HOW131" s="224" t="s">
        <v>373</v>
      </c>
      <c r="HOX131" s="224" t="s">
        <v>373</v>
      </c>
      <c r="HOY131" s="224" t="s">
        <v>373</v>
      </c>
      <c r="HOZ131" s="224" t="s">
        <v>373</v>
      </c>
      <c r="HPA131" s="224" t="s">
        <v>373</v>
      </c>
      <c r="HPB131" s="224" t="s">
        <v>373</v>
      </c>
      <c r="HPC131" s="224" t="s">
        <v>373</v>
      </c>
      <c r="HPD131" s="224" t="s">
        <v>373</v>
      </c>
      <c r="HPE131" s="224" t="s">
        <v>373</v>
      </c>
      <c r="HPF131" s="224" t="s">
        <v>373</v>
      </c>
      <c r="HPG131" s="224" t="s">
        <v>373</v>
      </c>
      <c r="HPH131" s="224" t="s">
        <v>373</v>
      </c>
      <c r="HPI131" s="224" t="s">
        <v>373</v>
      </c>
      <c r="HPJ131" s="224" t="s">
        <v>373</v>
      </c>
      <c r="HPK131" s="224" t="s">
        <v>373</v>
      </c>
      <c r="HPL131" s="224" t="s">
        <v>373</v>
      </c>
      <c r="HPM131" s="224" t="s">
        <v>373</v>
      </c>
      <c r="HPN131" s="224" t="s">
        <v>373</v>
      </c>
      <c r="HPO131" s="224" t="s">
        <v>373</v>
      </c>
      <c r="HPP131" s="224" t="s">
        <v>373</v>
      </c>
      <c r="HPQ131" s="224" t="s">
        <v>373</v>
      </c>
      <c r="HPR131" s="224" t="s">
        <v>373</v>
      </c>
      <c r="HPS131" s="224" t="s">
        <v>373</v>
      </c>
      <c r="HPT131" s="224" t="s">
        <v>373</v>
      </c>
      <c r="HPU131" s="224" t="s">
        <v>373</v>
      </c>
      <c r="HPV131" s="224" t="s">
        <v>373</v>
      </c>
      <c r="HPW131" s="224" t="s">
        <v>373</v>
      </c>
      <c r="HPX131" s="224" t="s">
        <v>373</v>
      </c>
      <c r="HPY131" s="224" t="s">
        <v>373</v>
      </c>
      <c r="HPZ131" s="224" t="s">
        <v>373</v>
      </c>
      <c r="HQA131" s="224" t="s">
        <v>373</v>
      </c>
      <c r="HQB131" s="224" t="s">
        <v>373</v>
      </c>
      <c r="HQC131" s="224" t="s">
        <v>373</v>
      </c>
      <c r="HQD131" s="224" t="s">
        <v>373</v>
      </c>
      <c r="HQE131" s="224" t="s">
        <v>373</v>
      </c>
      <c r="HQF131" s="224" t="s">
        <v>373</v>
      </c>
      <c r="HQG131" s="224" t="s">
        <v>373</v>
      </c>
      <c r="HQH131" s="224" t="s">
        <v>373</v>
      </c>
      <c r="HQI131" s="224" t="s">
        <v>373</v>
      </c>
      <c r="HQJ131" s="224" t="s">
        <v>373</v>
      </c>
      <c r="HQK131" s="224" t="s">
        <v>373</v>
      </c>
      <c r="HQL131" s="224" t="s">
        <v>373</v>
      </c>
      <c r="HQM131" s="224" t="s">
        <v>373</v>
      </c>
      <c r="HQN131" s="224" t="s">
        <v>373</v>
      </c>
      <c r="HQO131" s="224" t="s">
        <v>373</v>
      </c>
      <c r="HQP131" s="224" t="s">
        <v>373</v>
      </c>
      <c r="HQQ131" s="224" t="s">
        <v>373</v>
      </c>
      <c r="HQR131" s="224" t="s">
        <v>373</v>
      </c>
      <c r="HQS131" s="224" t="s">
        <v>373</v>
      </c>
      <c r="HQT131" s="224" t="s">
        <v>373</v>
      </c>
      <c r="HQU131" s="224" t="s">
        <v>373</v>
      </c>
      <c r="HQV131" s="224" t="s">
        <v>373</v>
      </c>
      <c r="HQW131" s="224" t="s">
        <v>373</v>
      </c>
      <c r="HQX131" s="224" t="s">
        <v>373</v>
      </c>
      <c r="HQY131" s="224" t="s">
        <v>373</v>
      </c>
      <c r="HQZ131" s="224" t="s">
        <v>373</v>
      </c>
      <c r="HRA131" s="224" t="s">
        <v>373</v>
      </c>
      <c r="HRB131" s="224" t="s">
        <v>373</v>
      </c>
      <c r="HRC131" s="224" t="s">
        <v>373</v>
      </c>
      <c r="HRD131" s="224" t="s">
        <v>373</v>
      </c>
      <c r="HRE131" s="224" t="s">
        <v>373</v>
      </c>
      <c r="HRF131" s="224" t="s">
        <v>373</v>
      </c>
      <c r="HRG131" s="224" t="s">
        <v>373</v>
      </c>
      <c r="HRH131" s="224" t="s">
        <v>373</v>
      </c>
      <c r="HRI131" s="224" t="s">
        <v>373</v>
      </c>
      <c r="HRJ131" s="224" t="s">
        <v>373</v>
      </c>
      <c r="HRK131" s="224" t="s">
        <v>373</v>
      </c>
      <c r="HRL131" s="224" t="s">
        <v>373</v>
      </c>
      <c r="HRM131" s="224" t="s">
        <v>373</v>
      </c>
      <c r="HRN131" s="224" t="s">
        <v>373</v>
      </c>
      <c r="HRO131" s="224" t="s">
        <v>373</v>
      </c>
      <c r="HRP131" s="224" t="s">
        <v>373</v>
      </c>
      <c r="HRQ131" s="224" t="s">
        <v>373</v>
      </c>
      <c r="HRR131" s="224" t="s">
        <v>373</v>
      </c>
      <c r="HRS131" s="224" t="s">
        <v>373</v>
      </c>
      <c r="HRT131" s="224" t="s">
        <v>373</v>
      </c>
      <c r="HRU131" s="224" t="s">
        <v>373</v>
      </c>
      <c r="HRV131" s="224" t="s">
        <v>373</v>
      </c>
      <c r="HRW131" s="224" t="s">
        <v>373</v>
      </c>
      <c r="HRX131" s="224" t="s">
        <v>373</v>
      </c>
      <c r="HRY131" s="224" t="s">
        <v>373</v>
      </c>
      <c r="HRZ131" s="224" t="s">
        <v>373</v>
      </c>
      <c r="HSA131" s="224" t="s">
        <v>373</v>
      </c>
      <c r="HSB131" s="224" t="s">
        <v>373</v>
      </c>
      <c r="HSC131" s="224" t="s">
        <v>373</v>
      </c>
      <c r="HSD131" s="224" t="s">
        <v>373</v>
      </c>
      <c r="HSE131" s="224" t="s">
        <v>373</v>
      </c>
      <c r="HSF131" s="224" t="s">
        <v>373</v>
      </c>
      <c r="HSG131" s="224" t="s">
        <v>373</v>
      </c>
      <c r="HSH131" s="224" t="s">
        <v>373</v>
      </c>
      <c r="HSI131" s="224" t="s">
        <v>373</v>
      </c>
      <c r="HSJ131" s="224" t="s">
        <v>373</v>
      </c>
      <c r="HSK131" s="224" t="s">
        <v>373</v>
      </c>
      <c r="HSL131" s="224" t="s">
        <v>373</v>
      </c>
      <c r="HSM131" s="224" t="s">
        <v>373</v>
      </c>
      <c r="HSN131" s="224" t="s">
        <v>373</v>
      </c>
      <c r="HSO131" s="224" t="s">
        <v>373</v>
      </c>
      <c r="HSP131" s="224" t="s">
        <v>373</v>
      </c>
      <c r="HSQ131" s="224" t="s">
        <v>373</v>
      </c>
      <c r="HSR131" s="224" t="s">
        <v>373</v>
      </c>
      <c r="HSS131" s="224" t="s">
        <v>373</v>
      </c>
      <c r="HST131" s="224" t="s">
        <v>373</v>
      </c>
      <c r="HSU131" s="224" t="s">
        <v>373</v>
      </c>
      <c r="HSV131" s="224" t="s">
        <v>373</v>
      </c>
      <c r="HSW131" s="224" t="s">
        <v>373</v>
      </c>
      <c r="HSX131" s="224" t="s">
        <v>373</v>
      </c>
      <c r="HSY131" s="224" t="s">
        <v>373</v>
      </c>
      <c r="HSZ131" s="224" t="s">
        <v>373</v>
      </c>
      <c r="HTA131" s="224" t="s">
        <v>373</v>
      </c>
      <c r="HTB131" s="224" t="s">
        <v>373</v>
      </c>
      <c r="HTC131" s="224" t="s">
        <v>373</v>
      </c>
      <c r="HTD131" s="224" t="s">
        <v>373</v>
      </c>
      <c r="HTE131" s="224" t="s">
        <v>373</v>
      </c>
      <c r="HTF131" s="224" t="s">
        <v>373</v>
      </c>
      <c r="HTG131" s="224" t="s">
        <v>373</v>
      </c>
      <c r="HTH131" s="224" t="s">
        <v>373</v>
      </c>
      <c r="HTI131" s="224" t="s">
        <v>373</v>
      </c>
      <c r="HTJ131" s="224" t="s">
        <v>373</v>
      </c>
      <c r="HTK131" s="224" t="s">
        <v>373</v>
      </c>
      <c r="HTL131" s="224" t="s">
        <v>373</v>
      </c>
      <c r="HTM131" s="224" t="s">
        <v>373</v>
      </c>
      <c r="HTN131" s="224" t="s">
        <v>373</v>
      </c>
      <c r="HTO131" s="224" t="s">
        <v>373</v>
      </c>
      <c r="HTP131" s="224" t="s">
        <v>373</v>
      </c>
      <c r="HTQ131" s="224" t="s">
        <v>373</v>
      </c>
      <c r="HTR131" s="224" t="s">
        <v>373</v>
      </c>
      <c r="HTS131" s="224" t="s">
        <v>373</v>
      </c>
      <c r="HTT131" s="224" t="s">
        <v>373</v>
      </c>
      <c r="HTU131" s="224" t="s">
        <v>373</v>
      </c>
      <c r="HTV131" s="224" t="s">
        <v>373</v>
      </c>
      <c r="HTW131" s="224" t="s">
        <v>373</v>
      </c>
      <c r="HTX131" s="224" t="s">
        <v>373</v>
      </c>
      <c r="HTY131" s="224" t="s">
        <v>373</v>
      </c>
      <c r="HTZ131" s="224" t="s">
        <v>373</v>
      </c>
      <c r="HUA131" s="224" t="s">
        <v>373</v>
      </c>
      <c r="HUB131" s="224" t="s">
        <v>373</v>
      </c>
      <c r="HUC131" s="224" t="s">
        <v>373</v>
      </c>
      <c r="HUD131" s="224" t="s">
        <v>373</v>
      </c>
      <c r="HUE131" s="224" t="s">
        <v>373</v>
      </c>
      <c r="HUF131" s="224" t="s">
        <v>373</v>
      </c>
      <c r="HUG131" s="224" t="s">
        <v>373</v>
      </c>
      <c r="HUH131" s="224" t="s">
        <v>373</v>
      </c>
      <c r="HUI131" s="224" t="s">
        <v>373</v>
      </c>
      <c r="HUJ131" s="224" t="s">
        <v>373</v>
      </c>
      <c r="HUK131" s="224" t="s">
        <v>373</v>
      </c>
      <c r="HUL131" s="224" t="s">
        <v>373</v>
      </c>
      <c r="HUM131" s="224" t="s">
        <v>373</v>
      </c>
      <c r="HUN131" s="224" t="s">
        <v>373</v>
      </c>
      <c r="HUO131" s="224" t="s">
        <v>373</v>
      </c>
      <c r="HUP131" s="224" t="s">
        <v>373</v>
      </c>
      <c r="HUQ131" s="224" t="s">
        <v>373</v>
      </c>
      <c r="HUR131" s="224" t="s">
        <v>373</v>
      </c>
      <c r="HUS131" s="224" t="s">
        <v>373</v>
      </c>
      <c r="HUT131" s="224" t="s">
        <v>373</v>
      </c>
      <c r="HUU131" s="224" t="s">
        <v>373</v>
      </c>
      <c r="HUV131" s="224" t="s">
        <v>373</v>
      </c>
      <c r="HUW131" s="224" t="s">
        <v>373</v>
      </c>
      <c r="HUX131" s="224" t="s">
        <v>373</v>
      </c>
      <c r="HUY131" s="224" t="s">
        <v>373</v>
      </c>
      <c r="HUZ131" s="224" t="s">
        <v>373</v>
      </c>
      <c r="HVA131" s="224" t="s">
        <v>373</v>
      </c>
      <c r="HVB131" s="224" t="s">
        <v>373</v>
      </c>
      <c r="HVC131" s="224" t="s">
        <v>373</v>
      </c>
      <c r="HVD131" s="224" t="s">
        <v>373</v>
      </c>
      <c r="HVE131" s="224" t="s">
        <v>373</v>
      </c>
      <c r="HVF131" s="224" t="s">
        <v>373</v>
      </c>
      <c r="HVG131" s="224" t="s">
        <v>373</v>
      </c>
      <c r="HVH131" s="224" t="s">
        <v>373</v>
      </c>
      <c r="HVI131" s="224" t="s">
        <v>373</v>
      </c>
      <c r="HVJ131" s="224" t="s">
        <v>373</v>
      </c>
      <c r="HVK131" s="224" t="s">
        <v>373</v>
      </c>
      <c r="HVL131" s="224" t="s">
        <v>373</v>
      </c>
      <c r="HVM131" s="224" t="s">
        <v>373</v>
      </c>
      <c r="HVN131" s="224" t="s">
        <v>373</v>
      </c>
      <c r="HVO131" s="224" t="s">
        <v>373</v>
      </c>
      <c r="HVP131" s="224" t="s">
        <v>373</v>
      </c>
      <c r="HVQ131" s="224" t="s">
        <v>373</v>
      </c>
      <c r="HVR131" s="224" t="s">
        <v>373</v>
      </c>
      <c r="HVS131" s="224" t="s">
        <v>373</v>
      </c>
      <c r="HVT131" s="224" t="s">
        <v>373</v>
      </c>
      <c r="HVU131" s="224" t="s">
        <v>373</v>
      </c>
      <c r="HVV131" s="224" t="s">
        <v>373</v>
      </c>
      <c r="HVW131" s="224" t="s">
        <v>373</v>
      </c>
      <c r="HVX131" s="224" t="s">
        <v>373</v>
      </c>
      <c r="HVY131" s="224" t="s">
        <v>373</v>
      </c>
      <c r="HVZ131" s="224" t="s">
        <v>373</v>
      </c>
      <c r="HWA131" s="224" t="s">
        <v>373</v>
      </c>
      <c r="HWB131" s="224" t="s">
        <v>373</v>
      </c>
      <c r="HWC131" s="224" t="s">
        <v>373</v>
      </c>
      <c r="HWD131" s="224" t="s">
        <v>373</v>
      </c>
      <c r="HWE131" s="224" t="s">
        <v>373</v>
      </c>
      <c r="HWF131" s="224" t="s">
        <v>373</v>
      </c>
      <c r="HWG131" s="224" t="s">
        <v>373</v>
      </c>
      <c r="HWH131" s="224" t="s">
        <v>373</v>
      </c>
      <c r="HWI131" s="224" t="s">
        <v>373</v>
      </c>
      <c r="HWJ131" s="224" t="s">
        <v>373</v>
      </c>
      <c r="HWK131" s="224" t="s">
        <v>373</v>
      </c>
      <c r="HWL131" s="224" t="s">
        <v>373</v>
      </c>
      <c r="HWM131" s="224" t="s">
        <v>373</v>
      </c>
      <c r="HWN131" s="224" t="s">
        <v>373</v>
      </c>
      <c r="HWO131" s="224" t="s">
        <v>373</v>
      </c>
      <c r="HWP131" s="224" t="s">
        <v>373</v>
      </c>
      <c r="HWQ131" s="224" t="s">
        <v>373</v>
      </c>
      <c r="HWR131" s="224" t="s">
        <v>373</v>
      </c>
      <c r="HWS131" s="224" t="s">
        <v>373</v>
      </c>
      <c r="HWT131" s="224" t="s">
        <v>373</v>
      </c>
      <c r="HWU131" s="224" t="s">
        <v>373</v>
      </c>
      <c r="HWV131" s="224" t="s">
        <v>373</v>
      </c>
      <c r="HWW131" s="224" t="s">
        <v>373</v>
      </c>
      <c r="HWX131" s="224" t="s">
        <v>373</v>
      </c>
      <c r="HWY131" s="224" t="s">
        <v>373</v>
      </c>
      <c r="HWZ131" s="224" t="s">
        <v>373</v>
      </c>
      <c r="HXA131" s="224" t="s">
        <v>373</v>
      </c>
      <c r="HXB131" s="224" t="s">
        <v>373</v>
      </c>
      <c r="HXC131" s="224" t="s">
        <v>373</v>
      </c>
      <c r="HXD131" s="224" t="s">
        <v>373</v>
      </c>
      <c r="HXE131" s="224" t="s">
        <v>373</v>
      </c>
      <c r="HXF131" s="224" t="s">
        <v>373</v>
      </c>
      <c r="HXG131" s="224" t="s">
        <v>373</v>
      </c>
      <c r="HXH131" s="224" t="s">
        <v>373</v>
      </c>
      <c r="HXI131" s="224" t="s">
        <v>373</v>
      </c>
      <c r="HXJ131" s="224" t="s">
        <v>373</v>
      </c>
      <c r="HXK131" s="224" t="s">
        <v>373</v>
      </c>
      <c r="HXL131" s="224" t="s">
        <v>373</v>
      </c>
      <c r="HXM131" s="224" t="s">
        <v>373</v>
      </c>
      <c r="HXN131" s="224" t="s">
        <v>373</v>
      </c>
      <c r="HXO131" s="224" t="s">
        <v>373</v>
      </c>
      <c r="HXP131" s="224" t="s">
        <v>373</v>
      </c>
      <c r="HXQ131" s="224" t="s">
        <v>373</v>
      </c>
      <c r="HXR131" s="224" t="s">
        <v>373</v>
      </c>
      <c r="HXS131" s="224" t="s">
        <v>373</v>
      </c>
      <c r="HXT131" s="224" t="s">
        <v>373</v>
      </c>
      <c r="HXU131" s="224" t="s">
        <v>373</v>
      </c>
      <c r="HXV131" s="224" t="s">
        <v>373</v>
      </c>
      <c r="HXW131" s="224" t="s">
        <v>373</v>
      </c>
      <c r="HXX131" s="224" t="s">
        <v>373</v>
      </c>
      <c r="HXY131" s="224" t="s">
        <v>373</v>
      </c>
      <c r="HXZ131" s="224" t="s">
        <v>373</v>
      </c>
      <c r="HYA131" s="224" t="s">
        <v>373</v>
      </c>
      <c r="HYB131" s="224" t="s">
        <v>373</v>
      </c>
      <c r="HYC131" s="224" t="s">
        <v>373</v>
      </c>
      <c r="HYD131" s="224" t="s">
        <v>373</v>
      </c>
      <c r="HYE131" s="224" t="s">
        <v>373</v>
      </c>
      <c r="HYF131" s="224" t="s">
        <v>373</v>
      </c>
      <c r="HYG131" s="224" t="s">
        <v>373</v>
      </c>
      <c r="HYH131" s="224" t="s">
        <v>373</v>
      </c>
      <c r="HYI131" s="224" t="s">
        <v>373</v>
      </c>
      <c r="HYJ131" s="224" t="s">
        <v>373</v>
      </c>
      <c r="HYK131" s="224" t="s">
        <v>373</v>
      </c>
      <c r="HYL131" s="224" t="s">
        <v>373</v>
      </c>
      <c r="HYM131" s="224" t="s">
        <v>373</v>
      </c>
      <c r="HYN131" s="224" t="s">
        <v>373</v>
      </c>
      <c r="HYO131" s="224" t="s">
        <v>373</v>
      </c>
      <c r="HYP131" s="224" t="s">
        <v>373</v>
      </c>
      <c r="HYQ131" s="224" t="s">
        <v>373</v>
      </c>
      <c r="HYR131" s="224" t="s">
        <v>373</v>
      </c>
      <c r="HYS131" s="224" t="s">
        <v>373</v>
      </c>
      <c r="HYT131" s="224" t="s">
        <v>373</v>
      </c>
      <c r="HYU131" s="224" t="s">
        <v>373</v>
      </c>
      <c r="HYV131" s="224" t="s">
        <v>373</v>
      </c>
      <c r="HYW131" s="224" t="s">
        <v>373</v>
      </c>
      <c r="HYX131" s="224" t="s">
        <v>373</v>
      </c>
      <c r="HYY131" s="224" t="s">
        <v>373</v>
      </c>
      <c r="HYZ131" s="224" t="s">
        <v>373</v>
      </c>
      <c r="HZA131" s="224" t="s">
        <v>373</v>
      </c>
      <c r="HZB131" s="224" t="s">
        <v>373</v>
      </c>
      <c r="HZC131" s="224" t="s">
        <v>373</v>
      </c>
      <c r="HZD131" s="224" t="s">
        <v>373</v>
      </c>
      <c r="HZE131" s="224" t="s">
        <v>373</v>
      </c>
      <c r="HZF131" s="224" t="s">
        <v>373</v>
      </c>
      <c r="HZG131" s="224" t="s">
        <v>373</v>
      </c>
      <c r="HZH131" s="224" t="s">
        <v>373</v>
      </c>
      <c r="HZI131" s="224" t="s">
        <v>373</v>
      </c>
      <c r="HZJ131" s="224" t="s">
        <v>373</v>
      </c>
      <c r="HZK131" s="224" t="s">
        <v>373</v>
      </c>
      <c r="HZL131" s="224" t="s">
        <v>373</v>
      </c>
      <c r="HZM131" s="224" t="s">
        <v>373</v>
      </c>
      <c r="HZN131" s="224" t="s">
        <v>373</v>
      </c>
      <c r="HZO131" s="224" t="s">
        <v>373</v>
      </c>
      <c r="HZP131" s="224" t="s">
        <v>373</v>
      </c>
      <c r="HZQ131" s="224" t="s">
        <v>373</v>
      </c>
      <c r="HZR131" s="224" t="s">
        <v>373</v>
      </c>
      <c r="HZS131" s="224" t="s">
        <v>373</v>
      </c>
      <c r="HZT131" s="224" t="s">
        <v>373</v>
      </c>
      <c r="HZU131" s="224" t="s">
        <v>373</v>
      </c>
      <c r="HZV131" s="224" t="s">
        <v>373</v>
      </c>
      <c r="HZW131" s="224" t="s">
        <v>373</v>
      </c>
      <c r="HZX131" s="224" t="s">
        <v>373</v>
      </c>
      <c r="HZY131" s="224" t="s">
        <v>373</v>
      </c>
      <c r="HZZ131" s="224" t="s">
        <v>373</v>
      </c>
      <c r="IAA131" s="224" t="s">
        <v>373</v>
      </c>
      <c r="IAB131" s="224" t="s">
        <v>373</v>
      </c>
      <c r="IAC131" s="224" t="s">
        <v>373</v>
      </c>
      <c r="IAD131" s="224" t="s">
        <v>373</v>
      </c>
      <c r="IAE131" s="224" t="s">
        <v>373</v>
      </c>
      <c r="IAF131" s="224" t="s">
        <v>373</v>
      </c>
      <c r="IAG131" s="224" t="s">
        <v>373</v>
      </c>
      <c r="IAH131" s="224" t="s">
        <v>373</v>
      </c>
      <c r="IAI131" s="224" t="s">
        <v>373</v>
      </c>
      <c r="IAJ131" s="224" t="s">
        <v>373</v>
      </c>
      <c r="IAK131" s="224" t="s">
        <v>373</v>
      </c>
      <c r="IAL131" s="224" t="s">
        <v>373</v>
      </c>
      <c r="IAM131" s="224" t="s">
        <v>373</v>
      </c>
      <c r="IAN131" s="224" t="s">
        <v>373</v>
      </c>
      <c r="IAO131" s="224" t="s">
        <v>373</v>
      </c>
      <c r="IAP131" s="224" t="s">
        <v>373</v>
      </c>
      <c r="IAQ131" s="224" t="s">
        <v>373</v>
      </c>
      <c r="IAR131" s="224" t="s">
        <v>373</v>
      </c>
      <c r="IAS131" s="224" t="s">
        <v>373</v>
      </c>
      <c r="IAT131" s="224" t="s">
        <v>373</v>
      </c>
      <c r="IAU131" s="224" t="s">
        <v>373</v>
      </c>
      <c r="IAV131" s="224" t="s">
        <v>373</v>
      </c>
      <c r="IAW131" s="224" t="s">
        <v>373</v>
      </c>
      <c r="IAX131" s="224" t="s">
        <v>373</v>
      </c>
      <c r="IAY131" s="224" t="s">
        <v>373</v>
      </c>
      <c r="IAZ131" s="224" t="s">
        <v>373</v>
      </c>
      <c r="IBA131" s="224" t="s">
        <v>373</v>
      </c>
      <c r="IBB131" s="224" t="s">
        <v>373</v>
      </c>
      <c r="IBC131" s="224" t="s">
        <v>373</v>
      </c>
      <c r="IBD131" s="224" t="s">
        <v>373</v>
      </c>
      <c r="IBE131" s="224" t="s">
        <v>373</v>
      </c>
      <c r="IBF131" s="224" t="s">
        <v>373</v>
      </c>
      <c r="IBG131" s="224" t="s">
        <v>373</v>
      </c>
      <c r="IBH131" s="224" t="s">
        <v>373</v>
      </c>
      <c r="IBI131" s="224" t="s">
        <v>373</v>
      </c>
      <c r="IBJ131" s="224" t="s">
        <v>373</v>
      </c>
      <c r="IBK131" s="224" t="s">
        <v>373</v>
      </c>
      <c r="IBL131" s="224" t="s">
        <v>373</v>
      </c>
      <c r="IBM131" s="224" t="s">
        <v>373</v>
      </c>
      <c r="IBN131" s="224" t="s">
        <v>373</v>
      </c>
      <c r="IBO131" s="224" t="s">
        <v>373</v>
      </c>
      <c r="IBP131" s="224" t="s">
        <v>373</v>
      </c>
      <c r="IBQ131" s="224" t="s">
        <v>373</v>
      </c>
      <c r="IBR131" s="224" t="s">
        <v>373</v>
      </c>
      <c r="IBS131" s="224" t="s">
        <v>373</v>
      </c>
      <c r="IBT131" s="224" t="s">
        <v>373</v>
      </c>
      <c r="IBU131" s="224" t="s">
        <v>373</v>
      </c>
      <c r="IBV131" s="224" t="s">
        <v>373</v>
      </c>
      <c r="IBW131" s="224" t="s">
        <v>373</v>
      </c>
      <c r="IBX131" s="224" t="s">
        <v>373</v>
      </c>
      <c r="IBY131" s="224" t="s">
        <v>373</v>
      </c>
      <c r="IBZ131" s="224" t="s">
        <v>373</v>
      </c>
      <c r="ICA131" s="224" t="s">
        <v>373</v>
      </c>
      <c r="ICB131" s="224" t="s">
        <v>373</v>
      </c>
      <c r="ICC131" s="224" t="s">
        <v>373</v>
      </c>
      <c r="ICD131" s="224" t="s">
        <v>373</v>
      </c>
      <c r="ICE131" s="224" t="s">
        <v>373</v>
      </c>
      <c r="ICF131" s="224" t="s">
        <v>373</v>
      </c>
      <c r="ICG131" s="224" t="s">
        <v>373</v>
      </c>
      <c r="ICH131" s="224" t="s">
        <v>373</v>
      </c>
      <c r="ICI131" s="224" t="s">
        <v>373</v>
      </c>
      <c r="ICJ131" s="224" t="s">
        <v>373</v>
      </c>
      <c r="ICK131" s="224" t="s">
        <v>373</v>
      </c>
      <c r="ICL131" s="224" t="s">
        <v>373</v>
      </c>
      <c r="ICM131" s="224" t="s">
        <v>373</v>
      </c>
      <c r="ICN131" s="224" t="s">
        <v>373</v>
      </c>
      <c r="ICO131" s="224" t="s">
        <v>373</v>
      </c>
      <c r="ICP131" s="224" t="s">
        <v>373</v>
      </c>
      <c r="ICQ131" s="224" t="s">
        <v>373</v>
      </c>
      <c r="ICR131" s="224" t="s">
        <v>373</v>
      </c>
      <c r="ICS131" s="224" t="s">
        <v>373</v>
      </c>
      <c r="ICT131" s="224" t="s">
        <v>373</v>
      </c>
      <c r="ICU131" s="224" t="s">
        <v>373</v>
      </c>
      <c r="ICV131" s="224" t="s">
        <v>373</v>
      </c>
      <c r="ICW131" s="224" t="s">
        <v>373</v>
      </c>
      <c r="ICX131" s="224" t="s">
        <v>373</v>
      </c>
      <c r="ICY131" s="224" t="s">
        <v>373</v>
      </c>
      <c r="ICZ131" s="224" t="s">
        <v>373</v>
      </c>
      <c r="IDA131" s="224" t="s">
        <v>373</v>
      </c>
      <c r="IDB131" s="224" t="s">
        <v>373</v>
      </c>
      <c r="IDC131" s="224" t="s">
        <v>373</v>
      </c>
      <c r="IDD131" s="224" t="s">
        <v>373</v>
      </c>
      <c r="IDE131" s="224" t="s">
        <v>373</v>
      </c>
      <c r="IDF131" s="224" t="s">
        <v>373</v>
      </c>
      <c r="IDG131" s="224" t="s">
        <v>373</v>
      </c>
      <c r="IDH131" s="224" t="s">
        <v>373</v>
      </c>
      <c r="IDI131" s="224" t="s">
        <v>373</v>
      </c>
      <c r="IDJ131" s="224" t="s">
        <v>373</v>
      </c>
      <c r="IDK131" s="224" t="s">
        <v>373</v>
      </c>
      <c r="IDL131" s="224" t="s">
        <v>373</v>
      </c>
      <c r="IDM131" s="224" t="s">
        <v>373</v>
      </c>
      <c r="IDN131" s="224" t="s">
        <v>373</v>
      </c>
      <c r="IDO131" s="224" t="s">
        <v>373</v>
      </c>
      <c r="IDP131" s="224" t="s">
        <v>373</v>
      </c>
      <c r="IDQ131" s="224" t="s">
        <v>373</v>
      </c>
      <c r="IDR131" s="224" t="s">
        <v>373</v>
      </c>
      <c r="IDS131" s="224" t="s">
        <v>373</v>
      </c>
      <c r="IDT131" s="224" t="s">
        <v>373</v>
      </c>
      <c r="IDU131" s="224" t="s">
        <v>373</v>
      </c>
      <c r="IDV131" s="224" t="s">
        <v>373</v>
      </c>
      <c r="IDW131" s="224" t="s">
        <v>373</v>
      </c>
      <c r="IDX131" s="224" t="s">
        <v>373</v>
      </c>
      <c r="IDY131" s="224" t="s">
        <v>373</v>
      </c>
      <c r="IDZ131" s="224" t="s">
        <v>373</v>
      </c>
      <c r="IEA131" s="224" t="s">
        <v>373</v>
      </c>
      <c r="IEB131" s="224" t="s">
        <v>373</v>
      </c>
      <c r="IEC131" s="224" t="s">
        <v>373</v>
      </c>
      <c r="IED131" s="224" t="s">
        <v>373</v>
      </c>
      <c r="IEE131" s="224" t="s">
        <v>373</v>
      </c>
      <c r="IEF131" s="224" t="s">
        <v>373</v>
      </c>
      <c r="IEG131" s="224" t="s">
        <v>373</v>
      </c>
      <c r="IEH131" s="224" t="s">
        <v>373</v>
      </c>
      <c r="IEI131" s="224" t="s">
        <v>373</v>
      </c>
      <c r="IEJ131" s="224" t="s">
        <v>373</v>
      </c>
      <c r="IEK131" s="224" t="s">
        <v>373</v>
      </c>
      <c r="IEL131" s="224" t="s">
        <v>373</v>
      </c>
      <c r="IEM131" s="224" t="s">
        <v>373</v>
      </c>
      <c r="IEN131" s="224" t="s">
        <v>373</v>
      </c>
      <c r="IEO131" s="224" t="s">
        <v>373</v>
      </c>
      <c r="IEP131" s="224" t="s">
        <v>373</v>
      </c>
      <c r="IEQ131" s="224" t="s">
        <v>373</v>
      </c>
      <c r="IER131" s="224" t="s">
        <v>373</v>
      </c>
      <c r="IES131" s="224" t="s">
        <v>373</v>
      </c>
      <c r="IET131" s="224" t="s">
        <v>373</v>
      </c>
      <c r="IEU131" s="224" t="s">
        <v>373</v>
      </c>
      <c r="IEV131" s="224" t="s">
        <v>373</v>
      </c>
      <c r="IEW131" s="224" t="s">
        <v>373</v>
      </c>
      <c r="IEX131" s="224" t="s">
        <v>373</v>
      </c>
      <c r="IEY131" s="224" t="s">
        <v>373</v>
      </c>
      <c r="IEZ131" s="224" t="s">
        <v>373</v>
      </c>
      <c r="IFA131" s="224" t="s">
        <v>373</v>
      </c>
      <c r="IFB131" s="224" t="s">
        <v>373</v>
      </c>
      <c r="IFC131" s="224" t="s">
        <v>373</v>
      </c>
      <c r="IFD131" s="224" t="s">
        <v>373</v>
      </c>
      <c r="IFE131" s="224" t="s">
        <v>373</v>
      </c>
      <c r="IFF131" s="224" t="s">
        <v>373</v>
      </c>
      <c r="IFG131" s="224" t="s">
        <v>373</v>
      </c>
      <c r="IFH131" s="224" t="s">
        <v>373</v>
      </c>
      <c r="IFI131" s="224" t="s">
        <v>373</v>
      </c>
      <c r="IFJ131" s="224" t="s">
        <v>373</v>
      </c>
      <c r="IFK131" s="224" t="s">
        <v>373</v>
      </c>
      <c r="IFL131" s="224" t="s">
        <v>373</v>
      </c>
      <c r="IFM131" s="224" t="s">
        <v>373</v>
      </c>
      <c r="IFN131" s="224" t="s">
        <v>373</v>
      </c>
      <c r="IFO131" s="224" t="s">
        <v>373</v>
      </c>
      <c r="IFP131" s="224" t="s">
        <v>373</v>
      </c>
      <c r="IFQ131" s="224" t="s">
        <v>373</v>
      </c>
      <c r="IFR131" s="224" t="s">
        <v>373</v>
      </c>
      <c r="IFS131" s="224" t="s">
        <v>373</v>
      </c>
      <c r="IFT131" s="224" t="s">
        <v>373</v>
      </c>
      <c r="IFU131" s="224" t="s">
        <v>373</v>
      </c>
      <c r="IFV131" s="224" t="s">
        <v>373</v>
      </c>
      <c r="IFW131" s="224" t="s">
        <v>373</v>
      </c>
      <c r="IFX131" s="224" t="s">
        <v>373</v>
      </c>
      <c r="IFY131" s="224" t="s">
        <v>373</v>
      </c>
      <c r="IFZ131" s="224" t="s">
        <v>373</v>
      </c>
      <c r="IGA131" s="224" t="s">
        <v>373</v>
      </c>
      <c r="IGB131" s="224" t="s">
        <v>373</v>
      </c>
      <c r="IGC131" s="224" t="s">
        <v>373</v>
      </c>
      <c r="IGD131" s="224" t="s">
        <v>373</v>
      </c>
      <c r="IGE131" s="224" t="s">
        <v>373</v>
      </c>
      <c r="IGF131" s="224" t="s">
        <v>373</v>
      </c>
      <c r="IGG131" s="224" t="s">
        <v>373</v>
      </c>
      <c r="IGH131" s="224" t="s">
        <v>373</v>
      </c>
      <c r="IGI131" s="224" t="s">
        <v>373</v>
      </c>
      <c r="IGJ131" s="224" t="s">
        <v>373</v>
      </c>
      <c r="IGK131" s="224" t="s">
        <v>373</v>
      </c>
      <c r="IGL131" s="224" t="s">
        <v>373</v>
      </c>
      <c r="IGM131" s="224" t="s">
        <v>373</v>
      </c>
      <c r="IGN131" s="224" t="s">
        <v>373</v>
      </c>
      <c r="IGO131" s="224" t="s">
        <v>373</v>
      </c>
      <c r="IGP131" s="224" t="s">
        <v>373</v>
      </c>
      <c r="IGQ131" s="224" t="s">
        <v>373</v>
      </c>
      <c r="IGR131" s="224" t="s">
        <v>373</v>
      </c>
      <c r="IGS131" s="224" t="s">
        <v>373</v>
      </c>
      <c r="IGT131" s="224" t="s">
        <v>373</v>
      </c>
      <c r="IGU131" s="224" t="s">
        <v>373</v>
      </c>
      <c r="IGV131" s="224" t="s">
        <v>373</v>
      </c>
      <c r="IGW131" s="224" t="s">
        <v>373</v>
      </c>
      <c r="IGX131" s="224" t="s">
        <v>373</v>
      </c>
      <c r="IGY131" s="224" t="s">
        <v>373</v>
      </c>
      <c r="IGZ131" s="224" t="s">
        <v>373</v>
      </c>
      <c r="IHA131" s="224" t="s">
        <v>373</v>
      </c>
      <c r="IHB131" s="224" t="s">
        <v>373</v>
      </c>
      <c r="IHC131" s="224" t="s">
        <v>373</v>
      </c>
      <c r="IHD131" s="224" t="s">
        <v>373</v>
      </c>
      <c r="IHE131" s="224" t="s">
        <v>373</v>
      </c>
      <c r="IHF131" s="224" t="s">
        <v>373</v>
      </c>
      <c r="IHG131" s="224" t="s">
        <v>373</v>
      </c>
      <c r="IHH131" s="224" t="s">
        <v>373</v>
      </c>
      <c r="IHI131" s="224" t="s">
        <v>373</v>
      </c>
      <c r="IHJ131" s="224" t="s">
        <v>373</v>
      </c>
      <c r="IHK131" s="224" t="s">
        <v>373</v>
      </c>
      <c r="IHL131" s="224" t="s">
        <v>373</v>
      </c>
      <c r="IHM131" s="224" t="s">
        <v>373</v>
      </c>
      <c r="IHN131" s="224" t="s">
        <v>373</v>
      </c>
      <c r="IHO131" s="224" t="s">
        <v>373</v>
      </c>
      <c r="IHP131" s="224" t="s">
        <v>373</v>
      </c>
      <c r="IHQ131" s="224" t="s">
        <v>373</v>
      </c>
      <c r="IHR131" s="224" t="s">
        <v>373</v>
      </c>
      <c r="IHS131" s="224" t="s">
        <v>373</v>
      </c>
      <c r="IHT131" s="224" t="s">
        <v>373</v>
      </c>
      <c r="IHU131" s="224" t="s">
        <v>373</v>
      </c>
      <c r="IHV131" s="224" t="s">
        <v>373</v>
      </c>
      <c r="IHW131" s="224" t="s">
        <v>373</v>
      </c>
      <c r="IHX131" s="224" t="s">
        <v>373</v>
      </c>
      <c r="IHY131" s="224" t="s">
        <v>373</v>
      </c>
      <c r="IHZ131" s="224" t="s">
        <v>373</v>
      </c>
      <c r="IIA131" s="224" t="s">
        <v>373</v>
      </c>
      <c r="IIB131" s="224" t="s">
        <v>373</v>
      </c>
      <c r="IIC131" s="224" t="s">
        <v>373</v>
      </c>
      <c r="IID131" s="224" t="s">
        <v>373</v>
      </c>
      <c r="IIE131" s="224" t="s">
        <v>373</v>
      </c>
      <c r="IIF131" s="224" t="s">
        <v>373</v>
      </c>
      <c r="IIG131" s="224" t="s">
        <v>373</v>
      </c>
      <c r="IIH131" s="224" t="s">
        <v>373</v>
      </c>
      <c r="III131" s="224" t="s">
        <v>373</v>
      </c>
      <c r="IIJ131" s="224" t="s">
        <v>373</v>
      </c>
      <c r="IIK131" s="224" t="s">
        <v>373</v>
      </c>
      <c r="IIL131" s="224" t="s">
        <v>373</v>
      </c>
      <c r="IIM131" s="224" t="s">
        <v>373</v>
      </c>
      <c r="IIN131" s="224" t="s">
        <v>373</v>
      </c>
      <c r="IIO131" s="224" t="s">
        <v>373</v>
      </c>
      <c r="IIP131" s="224" t="s">
        <v>373</v>
      </c>
      <c r="IIQ131" s="224" t="s">
        <v>373</v>
      </c>
      <c r="IIR131" s="224" t="s">
        <v>373</v>
      </c>
      <c r="IIS131" s="224" t="s">
        <v>373</v>
      </c>
      <c r="IIT131" s="224" t="s">
        <v>373</v>
      </c>
      <c r="IIU131" s="224" t="s">
        <v>373</v>
      </c>
      <c r="IIV131" s="224" t="s">
        <v>373</v>
      </c>
      <c r="IIW131" s="224" t="s">
        <v>373</v>
      </c>
      <c r="IIX131" s="224" t="s">
        <v>373</v>
      </c>
      <c r="IIY131" s="224" t="s">
        <v>373</v>
      </c>
      <c r="IIZ131" s="224" t="s">
        <v>373</v>
      </c>
      <c r="IJA131" s="224" t="s">
        <v>373</v>
      </c>
      <c r="IJB131" s="224" t="s">
        <v>373</v>
      </c>
      <c r="IJC131" s="224" t="s">
        <v>373</v>
      </c>
      <c r="IJD131" s="224" t="s">
        <v>373</v>
      </c>
      <c r="IJE131" s="224" t="s">
        <v>373</v>
      </c>
      <c r="IJF131" s="224" t="s">
        <v>373</v>
      </c>
      <c r="IJG131" s="224" t="s">
        <v>373</v>
      </c>
      <c r="IJH131" s="224" t="s">
        <v>373</v>
      </c>
      <c r="IJI131" s="224" t="s">
        <v>373</v>
      </c>
      <c r="IJJ131" s="224" t="s">
        <v>373</v>
      </c>
      <c r="IJK131" s="224" t="s">
        <v>373</v>
      </c>
      <c r="IJL131" s="224" t="s">
        <v>373</v>
      </c>
      <c r="IJM131" s="224" t="s">
        <v>373</v>
      </c>
      <c r="IJN131" s="224" t="s">
        <v>373</v>
      </c>
      <c r="IJO131" s="224" t="s">
        <v>373</v>
      </c>
      <c r="IJP131" s="224" t="s">
        <v>373</v>
      </c>
      <c r="IJQ131" s="224" t="s">
        <v>373</v>
      </c>
      <c r="IJR131" s="224" t="s">
        <v>373</v>
      </c>
      <c r="IJS131" s="224" t="s">
        <v>373</v>
      </c>
      <c r="IJT131" s="224" t="s">
        <v>373</v>
      </c>
      <c r="IJU131" s="224" t="s">
        <v>373</v>
      </c>
      <c r="IJV131" s="224" t="s">
        <v>373</v>
      </c>
      <c r="IJW131" s="224" t="s">
        <v>373</v>
      </c>
      <c r="IJX131" s="224" t="s">
        <v>373</v>
      </c>
      <c r="IJY131" s="224" t="s">
        <v>373</v>
      </c>
      <c r="IJZ131" s="224" t="s">
        <v>373</v>
      </c>
      <c r="IKA131" s="224" t="s">
        <v>373</v>
      </c>
      <c r="IKB131" s="224" t="s">
        <v>373</v>
      </c>
      <c r="IKC131" s="224" t="s">
        <v>373</v>
      </c>
      <c r="IKD131" s="224" t="s">
        <v>373</v>
      </c>
      <c r="IKE131" s="224" t="s">
        <v>373</v>
      </c>
      <c r="IKF131" s="224" t="s">
        <v>373</v>
      </c>
      <c r="IKG131" s="224" t="s">
        <v>373</v>
      </c>
      <c r="IKH131" s="224" t="s">
        <v>373</v>
      </c>
      <c r="IKI131" s="224" t="s">
        <v>373</v>
      </c>
      <c r="IKJ131" s="224" t="s">
        <v>373</v>
      </c>
      <c r="IKK131" s="224" t="s">
        <v>373</v>
      </c>
      <c r="IKL131" s="224" t="s">
        <v>373</v>
      </c>
      <c r="IKM131" s="224" t="s">
        <v>373</v>
      </c>
      <c r="IKN131" s="224" t="s">
        <v>373</v>
      </c>
      <c r="IKO131" s="224" t="s">
        <v>373</v>
      </c>
      <c r="IKP131" s="224" t="s">
        <v>373</v>
      </c>
      <c r="IKQ131" s="224" t="s">
        <v>373</v>
      </c>
      <c r="IKR131" s="224" t="s">
        <v>373</v>
      </c>
      <c r="IKS131" s="224" t="s">
        <v>373</v>
      </c>
      <c r="IKT131" s="224" t="s">
        <v>373</v>
      </c>
      <c r="IKU131" s="224" t="s">
        <v>373</v>
      </c>
      <c r="IKV131" s="224" t="s">
        <v>373</v>
      </c>
      <c r="IKW131" s="224" t="s">
        <v>373</v>
      </c>
      <c r="IKX131" s="224" t="s">
        <v>373</v>
      </c>
      <c r="IKY131" s="224" t="s">
        <v>373</v>
      </c>
      <c r="IKZ131" s="224" t="s">
        <v>373</v>
      </c>
      <c r="ILA131" s="224" t="s">
        <v>373</v>
      </c>
      <c r="ILB131" s="224" t="s">
        <v>373</v>
      </c>
      <c r="ILC131" s="224" t="s">
        <v>373</v>
      </c>
      <c r="ILD131" s="224" t="s">
        <v>373</v>
      </c>
      <c r="ILE131" s="224" t="s">
        <v>373</v>
      </c>
      <c r="ILF131" s="224" t="s">
        <v>373</v>
      </c>
      <c r="ILG131" s="224" t="s">
        <v>373</v>
      </c>
      <c r="ILH131" s="224" t="s">
        <v>373</v>
      </c>
      <c r="ILI131" s="224" t="s">
        <v>373</v>
      </c>
      <c r="ILJ131" s="224" t="s">
        <v>373</v>
      </c>
      <c r="ILK131" s="224" t="s">
        <v>373</v>
      </c>
      <c r="ILL131" s="224" t="s">
        <v>373</v>
      </c>
      <c r="ILM131" s="224" t="s">
        <v>373</v>
      </c>
      <c r="ILN131" s="224" t="s">
        <v>373</v>
      </c>
      <c r="ILO131" s="224" t="s">
        <v>373</v>
      </c>
      <c r="ILP131" s="224" t="s">
        <v>373</v>
      </c>
      <c r="ILQ131" s="224" t="s">
        <v>373</v>
      </c>
      <c r="ILR131" s="224" t="s">
        <v>373</v>
      </c>
      <c r="ILS131" s="224" t="s">
        <v>373</v>
      </c>
      <c r="ILT131" s="224" t="s">
        <v>373</v>
      </c>
      <c r="ILU131" s="224" t="s">
        <v>373</v>
      </c>
      <c r="ILV131" s="224" t="s">
        <v>373</v>
      </c>
      <c r="ILW131" s="224" t="s">
        <v>373</v>
      </c>
      <c r="ILX131" s="224" t="s">
        <v>373</v>
      </c>
      <c r="ILY131" s="224" t="s">
        <v>373</v>
      </c>
      <c r="ILZ131" s="224" t="s">
        <v>373</v>
      </c>
      <c r="IMA131" s="224" t="s">
        <v>373</v>
      </c>
      <c r="IMB131" s="224" t="s">
        <v>373</v>
      </c>
      <c r="IMC131" s="224" t="s">
        <v>373</v>
      </c>
      <c r="IMD131" s="224" t="s">
        <v>373</v>
      </c>
      <c r="IME131" s="224" t="s">
        <v>373</v>
      </c>
      <c r="IMF131" s="224" t="s">
        <v>373</v>
      </c>
      <c r="IMG131" s="224" t="s">
        <v>373</v>
      </c>
      <c r="IMH131" s="224" t="s">
        <v>373</v>
      </c>
      <c r="IMI131" s="224" t="s">
        <v>373</v>
      </c>
      <c r="IMJ131" s="224" t="s">
        <v>373</v>
      </c>
      <c r="IMK131" s="224" t="s">
        <v>373</v>
      </c>
      <c r="IML131" s="224" t="s">
        <v>373</v>
      </c>
      <c r="IMM131" s="224" t="s">
        <v>373</v>
      </c>
      <c r="IMN131" s="224" t="s">
        <v>373</v>
      </c>
      <c r="IMO131" s="224" t="s">
        <v>373</v>
      </c>
      <c r="IMP131" s="224" t="s">
        <v>373</v>
      </c>
      <c r="IMQ131" s="224" t="s">
        <v>373</v>
      </c>
      <c r="IMR131" s="224" t="s">
        <v>373</v>
      </c>
      <c r="IMS131" s="224" t="s">
        <v>373</v>
      </c>
      <c r="IMT131" s="224" t="s">
        <v>373</v>
      </c>
      <c r="IMU131" s="224" t="s">
        <v>373</v>
      </c>
      <c r="IMV131" s="224" t="s">
        <v>373</v>
      </c>
      <c r="IMW131" s="224" t="s">
        <v>373</v>
      </c>
      <c r="IMX131" s="224" t="s">
        <v>373</v>
      </c>
      <c r="IMY131" s="224" t="s">
        <v>373</v>
      </c>
      <c r="IMZ131" s="224" t="s">
        <v>373</v>
      </c>
      <c r="INA131" s="224" t="s">
        <v>373</v>
      </c>
      <c r="INB131" s="224" t="s">
        <v>373</v>
      </c>
      <c r="INC131" s="224" t="s">
        <v>373</v>
      </c>
      <c r="IND131" s="224" t="s">
        <v>373</v>
      </c>
      <c r="INE131" s="224" t="s">
        <v>373</v>
      </c>
      <c r="INF131" s="224" t="s">
        <v>373</v>
      </c>
      <c r="ING131" s="224" t="s">
        <v>373</v>
      </c>
      <c r="INH131" s="224" t="s">
        <v>373</v>
      </c>
      <c r="INI131" s="224" t="s">
        <v>373</v>
      </c>
      <c r="INJ131" s="224" t="s">
        <v>373</v>
      </c>
      <c r="INK131" s="224" t="s">
        <v>373</v>
      </c>
      <c r="INL131" s="224" t="s">
        <v>373</v>
      </c>
      <c r="INM131" s="224" t="s">
        <v>373</v>
      </c>
      <c r="INN131" s="224" t="s">
        <v>373</v>
      </c>
      <c r="INO131" s="224" t="s">
        <v>373</v>
      </c>
      <c r="INP131" s="224" t="s">
        <v>373</v>
      </c>
      <c r="INQ131" s="224" t="s">
        <v>373</v>
      </c>
      <c r="INR131" s="224" t="s">
        <v>373</v>
      </c>
      <c r="INS131" s="224" t="s">
        <v>373</v>
      </c>
      <c r="INT131" s="224" t="s">
        <v>373</v>
      </c>
      <c r="INU131" s="224" t="s">
        <v>373</v>
      </c>
      <c r="INV131" s="224" t="s">
        <v>373</v>
      </c>
      <c r="INW131" s="224" t="s">
        <v>373</v>
      </c>
      <c r="INX131" s="224" t="s">
        <v>373</v>
      </c>
      <c r="INY131" s="224" t="s">
        <v>373</v>
      </c>
      <c r="INZ131" s="224" t="s">
        <v>373</v>
      </c>
      <c r="IOA131" s="224" t="s">
        <v>373</v>
      </c>
      <c r="IOB131" s="224" t="s">
        <v>373</v>
      </c>
      <c r="IOC131" s="224" t="s">
        <v>373</v>
      </c>
      <c r="IOD131" s="224" t="s">
        <v>373</v>
      </c>
      <c r="IOE131" s="224" t="s">
        <v>373</v>
      </c>
      <c r="IOF131" s="224" t="s">
        <v>373</v>
      </c>
      <c r="IOG131" s="224" t="s">
        <v>373</v>
      </c>
      <c r="IOH131" s="224" t="s">
        <v>373</v>
      </c>
      <c r="IOI131" s="224" t="s">
        <v>373</v>
      </c>
      <c r="IOJ131" s="224" t="s">
        <v>373</v>
      </c>
      <c r="IOK131" s="224" t="s">
        <v>373</v>
      </c>
      <c r="IOL131" s="224" t="s">
        <v>373</v>
      </c>
      <c r="IOM131" s="224" t="s">
        <v>373</v>
      </c>
      <c r="ION131" s="224" t="s">
        <v>373</v>
      </c>
      <c r="IOO131" s="224" t="s">
        <v>373</v>
      </c>
      <c r="IOP131" s="224" t="s">
        <v>373</v>
      </c>
      <c r="IOQ131" s="224" t="s">
        <v>373</v>
      </c>
      <c r="IOR131" s="224" t="s">
        <v>373</v>
      </c>
      <c r="IOS131" s="224" t="s">
        <v>373</v>
      </c>
      <c r="IOT131" s="224" t="s">
        <v>373</v>
      </c>
      <c r="IOU131" s="224" t="s">
        <v>373</v>
      </c>
      <c r="IOV131" s="224" t="s">
        <v>373</v>
      </c>
      <c r="IOW131" s="224" t="s">
        <v>373</v>
      </c>
      <c r="IOX131" s="224" t="s">
        <v>373</v>
      </c>
      <c r="IOY131" s="224" t="s">
        <v>373</v>
      </c>
      <c r="IOZ131" s="224" t="s">
        <v>373</v>
      </c>
      <c r="IPA131" s="224" t="s">
        <v>373</v>
      </c>
      <c r="IPB131" s="224" t="s">
        <v>373</v>
      </c>
      <c r="IPC131" s="224" t="s">
        <v>373</v>
      </c>
      <c r="IPD131" s="224" t="s">
        <v>373</v>
      </c>
      <c r="IPE131" s="224" t="s">
        <v>373</v>
      </c>
      <c r="IPF131" s="224" t="s">
        <v>373</v>
      </c>
      <c r="IPG131" s="224" t="s">
        <v>373</v>
      </c>
      <c r="IPH131" s="224" t="s">
        <v>373</v>
      </c>
      <c r="IPI131" s="224" t="s">
        <v>373</v>
      </c>
      <c r="IPJ131" s="224" t="s">
        <v>373</v>
      </c>
      <c r="IPK131" s="224" t="s">
        <v>373</v>
      </c>
      <c r="IPL131" s="224" t="s">
        <v>373</v>
      </c>
      <c r="IPM131" s="224" t="s">
        <v>373</v>
      </c>
      <c r="IPN131" s="224" t="s">
        <v>373</v>
      </c>
      <c r="IPO131" s="224" t="s">
        <v>373</v>
      </c>
      <c r="IPP131" s="224" t="s">
        <v>373</v>
      </c>
      <c r="IPQ131" s="224" t="s">
        <v>373</v>
      </c>
      <c r="IPR131" s="224" t="s">
        <v>373</v>
      </c>
      <c r="IPS131" s="224" t="s">
        <v>373</v>
      </c>
      <c r="IPT131" s="224" t="s">
        <v>373</v>
      </c>
      <c r="IPU131" s="224" t="s">
        <v>373</v>
      </c>
      <c r="IPV131" s="224" t="s">
        <v>373</v>
      </c>
      <c r="IPW131" s="224" t="s">
        <v>373</v>
      </c>
      <c r="IPX131" s="224" t="s">
        <v>373</v>
      </c>
      <c r="IPY131" s="224" t="s">
        <v>373</v>
      </c>
      <c r="IPZ131" s="224" t="s">
        <v>373</v>
      </c>
      <c r="IQA131" s="224" t="s">
        <v>373</v>
      </c>
      <c r="IQB131" s="224" t="s">
        <v>373</v>
      </c>
      <c r="IQC131" s="224" t="s">
        <v>373</v>
      </c>
      <c r="IQD131" s="224" t="s">
        <v>373</v>
      </c>
      <c r="IQE131" s="224" t="s">
        <v>373</v>
      </c>
      <c r="IQF131" s="224" t="s">
        <v>373</v>
      </c>
      <c r="IQG131" s="224" t="s">
        <v>373</v>
      </c>
      <c r="IQH131" s="224" t="s">
        <v>373</v>
      </c>
      <c r="IQI131" s="224" t="s">
        <v>373</v>
      </c>
      <c r="IQJ131" s="224" t="s">
        <v>373</v>
      </c>
      <c r="IQK131" s="224" t="s">
        <v>373</v>
      </c>
      <c r="IQL131" s="224" t="s">
        <v>373</v>
      </c>
      <c r="IQM131" s="224" t="s">
        <v>373</v>
      </c>
      <c r="IQN131" s="224" t="s">
        <v>373</v>
      </c>
      <c r="IQO131" s="224" t="s">
        <v>373</v>
      </c>
      <c r="IQP131" s="224" t="s">
        <v>373</v>
      </c>
      <c r="IQQ131" s="224" t="s">
        <v>373</v>
      </c>
      <c r="IQR131" s="224" t="s">
        <v>373</v>
      </c>
      <c r="IQS131" s="224" t="s">
        <v>373</v>
      </c>
      <c r="IQT131" s="224" t="s">
        <v>373</v>
      </c>
      <c r="IQU131" s="224" t="s">
        <v>373</v>
      </c>
      <c r="IQV131" s="224" t="s">
        <v>373</v>
      </c>
      <c r="IQW131" s="224" t="s">
        <v>373</v>
      </c>
      <c r="IQX131" s="224" t="s">
        <v>373</v>
      </c>
      <c r="IQY131" s="224" t="s">
        <v>373</v>
      </c>
      <c r="IQZ131" s="224" t="s">
        <v>373</v>
      </c>
      <c r="IRA131" s="224" t="s">
        <v>373</v>
      </c>
      <c r="IRB131" s="224" t="s">
        <v>373</v>
      </c>
      <c r="IRC131" s="224" t="s">
        <v>373</v>
      </c>
      <c r="IRD131" s="224" t="s">
        <v>373</v>
      </c>
      <c r="IRE131" s="224" t="s">
        <v>373</v>
      </c>
      <c r="IRF131" s="224" t="s">
        <v>373</v>
      </c>
      <c r="IRG131" s="224" t="s">
        <v>373</v>
      </c>
      <c r="IRH131" s="224" t="s">
        <v>373</v>
      </c>
      <c r="IRI131" s="224" t="s">
        <v>373</v>
      </c>
      <c r="IRJ131" s="224" t="s">
        <v>373</v>
      </c>
      <c r="IRK131" s="224" t="s">
        <v>373</v>
      </c>
      <c r="IRL131" s="224" t="s">
        <v>373</v>
      </c>
      <c r="IRM131" s="224" t="s">
        <v>373</v>
      </c>
      <c r="IRN131" s="224" t="s">
        <v>373</v>
      </c>
      <c r="IRO131" s="224" t="s">
        <v>373</v>
      </c>
      <c r="IRP131" s="224" t="s">
        <v>373</v>
      </c>
      <c r="IRQ131" s="224" t="s">
        <v>373</v>
      </c>
      <c r="IRR131" s="224" t="s">
        <v>373</v>
      </c>
      <c r="IRS131" s="224" t="s">
        <v>373</v>
      </c>
      <c r="IRT131" s="224" t="s">
        <v>373</v>
      </c>
      <c r="IRU131" s="224" t="s">
        <v>373</v>
      </c>
      <c r="IRV131" s="224" t="s">
        <v>373</v>
      </c>
      <c r="IRW131" s="224" t="s">
        <v>373</v>
      </c>
      <c r="IRX131" s="224" t="s">
        <v>373</v>
      </c>
      <c r="IRY131" s="224" t="s">
        <v>373</v>
      </c>
      <c r="IRZ131" s="224" t="s">
        <v>373</v>
      </c>
      <c r="ISA131" s="224" t="s">
        <v>373</v>
      </c>
      <c r="ISB131" s="224" t="s">
        <v>373</v>
      </c>
      <c r="ISC131" s="224" t="s">
        <v>373</v>
      </c>
      <c r="ISD131" s="224" t="s">
        <v>373</v>
      </c>
      <c r="ISE131" s="224" t="s">
        <v>373</v>
      </c>
      <c r="ISF131" s="224" t="s">
        <v>373</v>
      </c>
      <c r="ISG131" s="224" t="s">
        <v>373</v>
      </c>
      <c r="ISH131" s="224" t="s">
        <v>373</v>
      </c>
      <c r="ISI131" s="224" t="s">
        <v>373</v>
      </c>
      <c r="ISJ131" s="224" t="s">
        <v>373</v>
      </c>
      <c r="ISK131" s="224" t="s">
        <v>373</v>
      </c>
      <c r="ISL131" s="224" t="s">
        <v>373</v>
      </c>
      <c r="ISM131" s="224" t="s">
        <v>373</v>
      </c>
      <c r="ISN131" s="224" t="s">
        <v>373</v>
      </c>
      <c r="ISO131" s="224" t="s">
        <v>373</v>
      </c>
      <c r="ISP131" s="224" t="s">
        <v>373</v>
      </c>
      <c r="ISQ131" s="224" t="s">
        <v>373</v>
      </c>
      <c r="ISR131" s="224" t="s">
        <v>373</v>
      </c>
      <c r="ISS131" s="224" t="s">
        <v>373</v>
      </c>
      <c r="IST131" s="224" t="s">
        <v>373</v>
      </c>
      <c r="ISU131" s="224" t="s">
        <v>373</v>
      </c>
      <c r="ISV131" s="224" t="s">
        <v>373</v>
      </c>
      <c r="ISW131" s="224" t="s">
        <v>373</v>
      </c>
      <c r="ISX131" s="224" t="s">
        <v>373</v>
      </c>
      <c r="ISY131" s="224" t="s">
        <v>373</v>
      </c>
      <c r="ISZ131" s="224" t="s">
        <v>373</v>
      </c>
      <c r="ITA131" s="224" t="s">
        <v>373</v>
      </c>
      <c r="ITB131" s="224" t="s">
        <v>373</v>
      </c>
      <c r="ITC131" s="224" t="s">
        <v>373</v>
      </c>
      <c r="ITD131" s="224" t="s">
        <v>373</v>
      </c>
      <c r="ITE131" s="224" t="s">
        <v>373</v>
      </c>
      <c r="ITF131" s="224" t="s">
        <v>373</v>
      </c>
      <c r="ITG131" s="224" t="s">
        <v>373</v>
      </c>
      <c r="ITH131" s="224" t="s">
        <v>373</v>
      </c>
      <c r="ITI131" s="224" t="s">
        <v>373</v>
      </c>
      <c r="ITJ131" s="224" t="s">
        <v>373</v>
      </c>
      <c r="ITK131" s="224" t="s">
        <v>373</v>
      </c>
      <c r="ITL131" s="224" t="s">
        <v>373</v>
      </c>
      <c r="ITM131" s="224" t="s">
        <v>373</v>
      </c>
      <c r="ITN131" s="224" t="s">
        <v>373</v>
      </c>
      <c r="ITO131" s="224" t="s">
        <v>373</v>
      </c>
      <c r="ITP131" s="224" t="s">
        <v>373</v>
      </c>
      <c r="ITQ131" s="224" t="s">
        <v>373</v>
      </c>
      <c r="ITR131" s="224" t="s">
        <v>373</v>
      </c>
      <c r="ITS131" s="224" t="s">
        <v>373</v>
      </c>
      <c r="ITT131" s="224" t="s">
        <v>373</v>
      </c>
      <c r="ITU131" s="224" t="s">
        <v>373</v>
      </c>
      <c r="ITV131" s="224" t="s">
        <v>373</v>
      </c>
      <c r="ITW131" s="224" t="s">
        <v>373</v>
      </c>
      <c r="ITX131" s="224" t="s">
        <v>373</v>
      </c>
      <c r="ITY131" s="224" t="s">
        <v>373</v>
      </c>
      <c r="ITZ131" s="224" t="s">
        <v>373</v>
      </c>
      <c r="IUA131" s="224" t="s">
        <v>373</v>
      </c>
      <c r="IUB131" s="224" t="s">
        <v>373</v>
      </c>
      <c r="IUC131" s="224" t="s">
        <v>373</v>
      </c>
      <c r="IUD131" s="224" t="s">
        <v>373</v>
      </c>
      <c r="IUE131" s="224" t="s">
        <v>373</v>
      </c>
      <c r="IUF131" s="224" t="s">
        <v>373</v>
      </c>
      <c r="IUG131" s="224" t="s">
        <v>373</v>
      </c>
      <c r="IUH131" s="224" t="s">
        <v>373</v>
      </c>
      <c r="IUI131" s="224" t="s">
        <v>373</v>
      </c>
      <c r="IUJ131" s="224" t="s">
        <v>373</v>
      </c>
      <c r="IUK131" s="224" t="s">
        <v>373</v>
      </c>
      <c r="IUL131" s="224" t="s">
        <v>373</v>
      </c>
      <c r="IUM131" s="224" t="s">
        <v>373</v>
      </c>
      <c r="IUN131" s="224" t="s">
        <v>373</v>
      </c>
      <c r="IUO131" s="224" t="s">
        <v>373</v>
      </c>
      <c r="IUP131" s="224" t="s">
        <v>373</v>
      </c>
      <c r="IUQ131" s="224" t="s">
        <v>373</v>
      </c>
      <c r="IUR131" s="224" t="s">
        <v>373</v>
      </c>
      <c r="IUS131" s="224" t="s">
        <v>373</v>
      </c>
      <c r="IUT131" s="224" t="s">
        <v>373</v>
      </c>
      <c r="IUU131" s="224" t="s">
        <v>373</v>
      </c>
      <c r="IUV131" s="224" t="s">
        <v>373</v>
      </c>
      <c r="IUW131" s="224" t="s">
        <v>373</v>
      </c>
      <c r="IUX131" s="224" t="s">
        <v>373</v>
      </c>
      <c r="IUY131" s="224" t="s">
        <v>373</v>
      </c>
      <c r="IUZ131" s="224" t="s">
        <v>373</v>
      </c>
      <c r="IVA131" s="224" t="s">
        <v>373</v>
      </c>
      <c r="IVB131" s="224" t="s">
        <v>373</v>
      </c>
      <c r="IVC131" s="224" t="s">
        <v>373</v>
      </c>
      <c r="IVD131" s="224" t="s">
        <v>373</v>
      </c>
      <c r="IVE131" s="224" t="s">
        <v>373</v>
      </c>
      <c r="IVF131" s="224" t="s">
        <v>373</v>
      </c>
      <c r="IVG131" s="224" t="s">
        <v>373</v>
      </c>
      <c r="IVH131" s="224" t="s">
        <v>373</v>
      </c>
      <c r="IVI131" s="224" t="s">
        <v>373</v>
      </c>
      <c r="IVJ131" s="224" t="s">
        <v>373</v>
      </c>
      <c r="IVK131" s="224" t="s">
        <v>373</v>
      </c>
      <c r="IVL131" s="224" t="s">
        <v>373</v>
      </c>
      <c r="IVM131" s="224" t="s">
        <v>373</v>
      </c>
      <c r="IVN131" s="224" t="s">
        <v>373</v>
      </c>
      <c r="IVO131" s="224" t="s">
        <v>373</v>
      </c>
      <c r="IVP131" s="224" t="s">
        <v>373</v>
      </c>
      <c r="IVQ131" s="224" t="s">
        <v>373</v>
      </c>
      <c r="IVR131" s="224" t="s">
        <v>373</v>
      </c>
      <c r="IVS131" s="224" t="s">
        <v>373</v>
      </c>
      <c r="IVT131" s="224" t="s">
        <v>373</v>
      </c>
      <c r="IVU131" s="224" t="s">
        <v>373</v>
      </c>
      <c r="IVV131" s="224" t="s">
        <v>373</v>
      </c>
      <c r="IVW131" s="224" t="s">
        <v>373</v>
      </c>
      <c r="IVX131" s="224" t="s">
        <v>373</v>
      </c>
      <c r="IVY131" s="224" t="s">
        <v>373</v>
      </c>
      <c r="IVZ131" s="224" t="s">
        <v>373</v>
      </c>
      <c r="IWA131" s="224" t="s">
        <v>373</v>
      </c>
      <c r="IWB131" s="224" t="s">
        <v>373</v>
      </c>
      <c r="IWC131" s="224" t="s">
        <v>373</v>
      </c>
      <c r="IWD131" s="224" t="s">
        <v>373</v>
      </c>
      <c r="IWE131" s="224" t="s">
        <v>373</v>
      </c>
      <c r="IWF131" s="224" t="s">
        <v>373</v>
      </c>
      <c r="IWG131" s="224" t="s">
        <v>373</v>
      </c>
      <c r="IWH131" s="224" t="s">
        <v>373</v>
      </c>
      <c r="IWI131" s="224" t="s">
        <v>373</v>
      </c>
      <c r="IWJ131" s="224" t="s">
        <v>373</v>
      </c>
      <c r="IWK131" s="224" t="s">
        <v>373</v>
      </c>
      <c r="IWL131" s="224" t="s">
        <v>373</v>
      </c>
      <c r="IWM131" s="224" t="s">
        <v>373</v>
      </c>
      <c r="IWN131" s="224" t="s">
        <v>373</v>
      </c>
      <c r="IWO131" s="224" t="s">
        <v>373</v>
      </c>
      <c r="IWP131" s="224" t="s">
        <v>373</v>
      </c>
      <c r="IWQ131" s="224" t="s">
        <v>373</v>
      </c>
      <c r="IWR131" s="224" t="s">
        <v>373</v>
      </c>
      <c r="IWS131" s="224" t="s">
        <v>373</v>
      </c>
      <c r="IWT131" s="224" t="s">
        <v>373</v>
      </c>
      <c r="IWU131" s="224" t="s">
        <v>373</v>
      </c>
      <c r="IWV131" s="224" t="s">
        <v>373</v>
      </c>
      <c r="IWW131" s="224" t="s">
        <v>373</v>
      </c>
      <c r="IWX131" s="224" t="s">
        <v>373</v>
      </c>
      <c r="IWY131" s="224" t="s">
        <v>373</v>
      </c>
      <c r="IWZ131" s="224" t="s">
        <v>373</v>
      </c>
      <c r="IXA131" s="224" t="s">
        <v>373</v>
      </c>
      <c r="IXB131" s="224" t="s">
        <v>373</v>
      </c>
      <c r="IXC131" s="224" t="s">
        <v>373</v>
      </c>
      <c r="IXD131" s="224" t="s">
        <v>373</v>
      </c>
      <c r="IXE131" s="224" t="s">
        <v>373</v>
      </c>
      <c r="IXF131" s="224" t="s">
        <v>373</v>
      </c>
      <c r="IXG131" s="224" t="s">
        <v>373</v>
      </c>
      <c r="IXH131" s="224" t="s">
        <v>373</v>
      </c>
      <c r="IXI131" s="224" t="s">
        <v>373</v>
      </c>
      <c r="IXJ131" s="224" t="s">
        <v>373</v>
      </c>
      <c r="IXK131" s="224" t="s">
        <v>373</v>
      </c>
      <c r="IXL131" s="224" t="s">
        <v>373</v>
      </c>
      <c r="IXM131" s="224" t="s">
        <v>373</v>
      </c>
      <c r="IXN131" s="224" t="s">
        <v>373</v>
      </c>
      <c r="IXO131" s="224" t="s">
        <v>373</v>
      </c>
      <c r="IXP131" s="224" t="s">
        <v>373</v>
      </c>
      <c r="IXQ131" s="224" t="s">
        <v>373</v>
      </c>
      <c r="IXR131" s="224" t="s">
        <v>373</v>
      </c>
      <c r="IXS131" s="224" t="s">
        <v>373</v>
      </c>
      <c r="IXT131" s="224" t="s">
        <v>373</v>
      </c>
      <c r="IXU131" s="224" t="s">
        <v>373</v>
      </c>
      <c r="IXV131" s="224" t="s">
        <v>373</v>
      </c>
      <c r="IXW131" s="224" t="s">
        <v>373</v>
      </c>
      <c r="IXX131" s="224" t="s">
        <v>373</v>
      </c>
      <c r="IXY131" s="224" t="s">
        <v>373</v>
      </c>
      <c r="IXZ131" s="224" t="s">
        <v>373</v>
      </c>
      <c r="IYA131" s="224" t="s">
        <v>373</v>
      </c>
      <c r="IYB131" s="224" t="s">
        <v>373</v>
      </c>
      <c r="IYC131" s="224" t="s">
        <v>373</v>
      </c>
      <c r="IYD131" s="224" t="s">
        <v>373</v>
      </c>
      <c r="IYE131" s="224" t="s">
        <v>373</v>
      </c>
      <c r="IYF131" s="224" t="s">
        <v>373</v>
      </c>
      <c r="IYG131" s="224" t="s">
        <v>373</v>
      </c>
      <c r="IYH131" s="224" t="s">
        <v>373</v>
      </c>
      <c r="IYI131" s="224" t="s">
        <v>373</v>
      </c>
      <c r="IYJ131" s="224" t="s">
        <v>373</v>
      </c>
      <c r="IYK131" s="224" t="s">
        <v>373</v>
      </c>
      <c r="IYL131" s="224" t="s">
        <v>373</v>
      </c>
      <c r="IYM131" s="224" t="s">
        <v>373</v>
      </c>
      <c r="IYN131" s="224" t="s">
        <v>373</v>
      </c>
      <c r="IYO131" s="224" t="s">
        <v>373</v>
      </c>
      <c r="IYP131" s="224" t="s">
        <v>373</v>
      </c>
      <c r="IYQ131" s="224" t="s">
        <v>373</v>
      </c>
      <c r="IYR131" s="224" t="s">
        <v>373</v>
      </c>
      <c r="IYS131" s="224" t="s">
        <v>373</v>
      </c>
      <c r="IYT131" s="224" t="s">
        <v>373</v>
      </c>
      <c r="IYU131" s="224" t="s">
        <v>373</v>
      </c>
      <c r="IYV131" s="224" t="s">
        <v>373</v>
      </c>
      <c r="IYW131" s="224" t="s">
        <v>373</v>
      </c>
      <c r="IYX131" s="224" t="s">
        <v>373</v>
      </c>
      <c r="IYY131" s="224" t="s">
        <v>373</v>
      </c>
      <c r="IYZ131" s="224" t="s">
        <v>373</v>
      </c>
      <c r="IZA131" s="224" t="s">
        <v>373</v>
      </c>
      <c r="IZB131" s="224" t="s">
        <v>373</v>
      </c>
      <c r="IZC131" s="224" t="s">
        <v>373</v>
      </c>
      <c r="IZD131" s="224" t="s">
        <v>373</v>
      </c>
      <c r="IZE131" s="224" t="s">
        <v>373</v>
      </c>
      <c r="IZF131" s="224" t="s">
        <v>373</v>
      </c>
      <c r="IZG131" s="224" t="s">
        <v>373</v>
      </c>
      <c r="IZH131" s="224" t="s">
        <v>373</v>
      </c>
      <c r="IZI131" s="224" t="s">
        <v>373</v>
      </c>
      <c r="IZJ131" s="224" t="s">
        <v>373</v>
      </c>
      <c r="IZK131" s="224" t="s">
        <v>373</v>
      </c>
      <c r="IZL131" s="224" t="s">
        <v>373</v>
      </c>
      <c r="IZM131" s="224" t="s">
        <v>373</v>
      </c>
      <c r="IZN131" s="224" t="s">
        <v>373</v>
      </c>
      <c r="IZO131" s="224" t="s">
        <v>373</v>
      </c>
      <c r="IZP131" s="224" t="s">
        <v>373</v>
      </c>
      <c r="IZQ131" s="224" t="s">
        <v>373</v>
      </c>
      <c r="IZR131" s="224" t="s">
        <v>373</v>
      </c>
      <c r="IZS131" s="224" t="s">
        <v>373</v>
      </c>
      <c r="IZT131" s="224" t="s">
        <v>373</v>
      </c>
      <c r="IZU131" s="224" t="s">
        <v>373</v>
      </c>
      <c r="IZV131" s="224" t="s">
        <v>373</v>
      </c>
      <c r="IZW131" s="224" t="s">
        <v>373</v>
      </c>
      <c r="IZX131" s="224" t="s">
        <v>373</v>
      </c>
      <c r="IZY131" s="224" t="s">
        <v>373</v>
      </c>
      <c r="IZZ131" s="224" t="s">
        <v>373</v>
      </c>
      <c r="JAA131" s="224" t="s">
        <v>373</v>
      </c>
      <c r="JAB131" s="224" t="s">
        <v>373</v>
      </c>
      <c r="JAC131" s="224" t="s">
        <v>373</v>
      </c>
      <c r="JAD131" s="224" t="s">
        <v>373</v>
      </c>
      <c r="JAE131" s="224" t="s">
        <v>373</v>
      </c>
      <c r="JAF131" s="224" t="s">
        <v>373</v>
      </c>
      <c r="JAG131" s="224" t="s">
        <v>373</v>
      </c>
      <c r="JAH131" s="224" t="s">
        <v>373</v>
      </c>
      <c r="JAI131" s="224" t="s">
        <v>373</v>
      </c>
      <c r="JAJ131" s="224" t="s">
        <v>373</v>
      </c>
      <c r="JAK131" s="224" t="s">
        <v>373</v>
      </c>
      <c r="JAL131" s="224" t="s">
        <v>373</v>
      </c>
      <c r="JAM131" s="224" t="s">
        <v>373</v>
      </c>
      <c r="JAN131" s="224" t="s">
        <v>373</v>
      </c>
      <c r="JAO131" s="224" t="s">
        <v>373</v>
      </c>
      <c r="JAP131" s="224" t="s">
        <v>373</v>
      </c>
      <c r="JAQ131" s="224" t="s">
        <v>373</v>
      </c>
      <c r="JAR131" s="224" t="s">
        <v>373</v>
      </c>
      <c r="JAS131" s="224" t="s">
        <v>373</v>
      </c>
      <c r="JAT131" s="224" t="s">
        <v>373</v>
      </c>
      <c r="JAU131" s="224" t="s">
        <v>373</v>
      </c>
      <c r="JAV131" s="224" t="s">
        <v>373</v>
      </c>
      <c r="JAW131" s="224" t="s">
        <v>373</v>
      </c>
      <c r="JAX131" s="224" t="s">
        <v>373</v>
      </c>
      <c r="JAY131" s="224" t="s">
        <v>373</v>
      </c>
      <c r="JAZ131" s="224" t="s">
        <v>373</v>
      </c>
      <c r="JBA131" s="224" t="s">
        <v>373</v>
      </c>
      <c r="JBB131" s="224" t="s">
        <v>373</v>
      </c>
      <c r="JBC131" s="224" t="s">
        <v>373</v>
      </c>
      <c r="JBD131" s="224" t="s">
        <v>373</v>
      </c>
      <c r="JBE131" s="224" t="s">
        <v>373</v>
      </c>
      <c r="JBF131" s="224" t="s">
        <v>373</v>
      </c>
      <c r="JBG131" s="224" t="s">
        <v>373</v>
      </c>
      <c r="JBH131" s="224" t="s">
        <v>373</v>
      </c>
      <c r="JBI131" s="224" t="s">
        <v>373</v>
      </c>
      <c r="JBJ131" s="224" t="s">
        <v>373</v>
      </c>
      <c r="JBK131" s="224" t="s">
        <v>373</v>
      </c>
      <c r="JBL131" s="224" t="s">
        <v>373</v>
      </c>
      <c r="JBM131" s="224" t="s">
        <v>373</v>
      </c>
      <c r="JBN131" s="224" t="s">
        <v>373</v>
      </c>
      <c r="JBO131" s="224" t="s">
        <v>373</v>
      </c>
      <c r="JBP131" s="224" t="s">
        <v>373</v>
      </c>
      <c r="JBQ131" s="224" t="s">
        <v>373</v>
      </c>
      <c r="JBR131" s="224" t="s">
        <v>373</v>
      </c>
      <c r="JBS131" s="224" t="s">
        <v>373</v>
      </c>
      <c r="JBT131" s="224" t="s">
        <v>373</v>
      </c>
      <c r="JBU131" s="224" t="s">
        <v>373</v>
      </c>
      <c r="JBV131" s="224" t="s">
        <v>373</v>
      </c>
      <c r="JBW131" s="224" t="s">
        <v>373</v>
      </c>
      <c r="JBX131" s="224" t="s">
        <v>373</v>
      </c>
      <c r="JBY131" s="224" t="s">
        <v>373</v>
      </c>
      <c r="JBZ131" s="224" t="s">
        <v>373</v>
      </c>
      <c r="JCA131" s="224" t="s">
        <v>373</v>
      </c>
      <c r="JCB131" s="224" t="s">
        <v>373</v>
      </c>
      <c r="JCC131" s="224" t="s">
        <v>373</v>
      </c>
      <c r="JCD131" s="224" t="s">
        <v>373</v>
      </c>
      <c r="JCE131" s="224" t="s">
        <v>373</v>
      </c>
      <c r="JCF131" s="224" t="s">
        <v>373</v>
      </c>
      <c r="JCG131" s="224" t="s">
        <v>373</v>
      </c>
      <c r="JCH131" s="224" t="s">
        <v>373</v>
      </c>
      <c r="JCI131" s="224" t="s">
        <v>373</v>
      </c>
      <c r="JCJ131" s="224" t="s">
        <v>373</v>
      </c>
      <c r="JCK131" s="224" t="s">
        <v>373</v>
      </c>
      <c r="JCL131" s="224" t="s">
        <v>373</v>
      </c>
      <c r="JCM131" s="224" t="s">
        <v>373</v>
      </c>
      <c r="JCN131" s="224" t="s">
        <v>373</v>
      </c>
      <c r="JCO131" s="224" t="s">
        <v>373</v>
      </c>
      <c r="JCP131" s="224" t="s">
        <v>373</v>
      </c>
      <c r="JCQ131" s="224" t="s">
        <v>373</v>
      </c>
      <c r="JCR131" s="224" t="s">
        <v>373</v>
      </c>
      <c r="JCS131" s="224" t="s">
        <v>373</v>
      </c>
      <c r="JCT131" s="224" t="s">
        <v>373</v>
      </c>
      <c r="JCU131" s="224" t="s">
        <v>373</v>
      </c>
      <c r="JCV131" s="224" t="s">
        <v>373</v>
      </c>
      <c r="JCW131" s="224" t="s">
        <v>373</v>
      </c>
      <c r="JCX131" s="224" t="s">
        <v>373</v>
      </c>
      <c r="JCY131" s="224" t="s">
        <v>373</v>
      </c>
      <c r="JCZ131" s="224" t="s">
        <v>373</v>
      </c>
      <c r="JDA131" s="224" t="s">
        <v>373</v>
      </c>
      <c r="JDB131" s="224" t="s">
        <v>373</v>
      </c>
      <c r="JDC131" s="224" t="s">
        <v>373</v>
      </c>
      <c r="JDD131" s="224" t="s">
        <v>373</v>
      </c>
      <c r="JDE131" s="224" t="s">
        <v>373</v>
      </c>
      <c r="JDF131" s="224" t="s">
        <v>373</v>
      </c>
      <c r="JDG131" s="224" t="s">
        <v>373</v>
      </c>
      <c r="JDH131" s="224" t="s">
        <v>373</v>
      </c>
      <c r="JDI131" s="224" t="s">
        <v>373</v>
      </c>
      <c r="JDJ131" s="224" t="s">
        <v>373</v>
      </c>
      <c r="JDK131" s="224" t="s">
        <v>373</v>
      </c>
      <c r="JDL131" s="224" t="s">
        <v>373</v>
      </c>
      <c r="JDM131" s="224" t="s">
        <v>373</v>
      </c>
      <c r="JDN131" s="224" t="s">
        <v>373</v>
      </c>
      <c r="JDO131" s="224" t="s">
        <v>373</v>
      </c>
      <c r="JDP131" s="224" t="s">
        <v>373</v>
      </c>
      <c r="JDQ131" s="224" t="s">
        <v>373</v>
      </c>
      <c r="JDR131" s="224" t="s">
        <v>373</v>
      </c>
      <c r="JDS131" s="224" t="s">
        <v>373</v>
      </c>
      <c r="JDT131" s="224" t="s">
        <v>373</v>
      </c>
      <c r="JDU131" s="224" t="s">
        <v>373</v>
      </c>
      <c r="JDV131" s="224" t="s">
        <v>373</v>
      </c>
      <c r="JDW131" s="224" t="s">
        <v>373</v>
      </c>
      <c r="JDX131" s="224" t="s">
        <v>373</v>
      </c>
      <c r="JDY131" s="224" t="s">
        <v>373</v>
      </c>
      <c r="JDZ131" s="224" t="s">
        <v>373</v>
      </c>
      <c r="JEA131" s="224" t="s">
        <v>373</v>
      </c>
      <c r="JEB131" s="224" t="s">
        <v>373</v>
      </c>
      <c r="JEC131" s="224" t="s">
        <v>373</v>
      </c>
      <c r="JED131" s="224" t="s">
        <v>373</v>
      </c>
      <c r="JEE131" s="224" t="s">
        <v>373</v>
      </c>
      <c r="JEF131" s="224" t="s">
        <v>373</v>
      </c>
      <c r="JEG131" s="224" t="s">
        <v>373</v>
      </c>
      <c r="JEH131" s="224" t="s">
        <v>373</v>
      </c>
      <c r="JEI131" s="224" t="s">
        <v>373</v>
      </c>
      <c r="JEJ131" s="224" t="s">
        <v>373</v>
      </c>
      <c r="JEK131" s="224" t="s">
        <v>373</v>
      </c>
      <c r="JEL131" s="224" t="s">
        <v>373</v>
      </c>
      <c r="JEM131" s="224" t="s">
        <v>373</v>
      </c>
      <c r="JEN131" s="224" t="s">
        <v>373</v>
      </c>
      <c r="JEO131" s="224" t="s">
        <v>373</v>
      </c>
      <c r="JEP131" s="224" t="s">
        <v>373</v>
      </c>
      <c r="JEQ131" s="224" t="s">
        <v>373</v>
      </c>
      <c r="JER131" s="224" t="s">
        <v>373</v>
      </c>
      <c r="JES131" s="224" t="s">
        <v>373</v>
      </c>
      <c r="JET131" s="224" t="s">
        <v>373</v>
      </c>
      <c r="JEU131" s="224" t="s">
        <v>373</v>
      </c>
      <c r="JEV131" s="224" t="s">
        <v>373</v>
      </c>
      <c r="JEW131" s="224" t="s">
        <v>373</v>
      </c>
      <c r="JEX131" s="224" t="s">
        <v>373</v>
      </c>
      <c r="JEY131" s="224" t="s">
        <v>373</v>
      </c>
      <c r="JEZ131" s="224" t="s">
        <v>373</v>
      </c>
      <c r="JFA131" s="224" t="s">
        <v>373</v>
      </c>
      <c r="JFB131" s="224" t="s">
        <v>373</v>
      </c>
      <c r="JFC131" s="224" t="s">
        <v>373</v>
      </c>
      <c r="JFD131" s="224" t="s">
        <v>373</v>
      </c>
      <c r="JFE131" s="224" t="s">
        <v>373</v>
      </c>
      <c r="JFF131" s="224" t="s">
        <v>373</v>
      </c>
      <c r="JFG131" s="224" t="s">
        <v>373</v>
      </c>
      <c r="JFH131" s="224" t="s">
        <v>373</v>
      </c>
      <c r="JFI131" s="224" t="s">
        <v>373</v>
      </c>
      <c r="JFJ131" s="224" t="s">
        <v>373</v>
      </c>
      <c r="JFK131" s="224" t="s">
        <v>373</v>
      </c>
      <c r="JFL131" s="224" t="s">
        <v>373</v>
      </c>
      <c r="JFM131" s="224" t="s">
        <v>373</v>
      </c>
      <c r="JFN131" s="224" t="s">
        <v>373</v>
      </c>
      <c r="JFO131" s="224" t="s">
        <v>373</v>
      </c>
      <c r="JFP131" s="224" t="s">
        <v>373</v>
      </c>
      <c r="JFQ131" s="224" t="s">
        <v>373</v>
      </c>
      <c r="JFR131" s="224" t="s">
        <v>373</v>
      </c>
      <c r="JFS131" s="224" t="s">
        <v>373</v>
      </c>
      <c r="JFT131" s="224" t="s">
        <v>373</v>
      </c>
      <c r="JFU131" s="224" t="s">
        <v>373</v>
      </c>
      <c r="JFV131" s="224" t="s">
        <v>373</v>
      </c>
      <c r="JFW131" s="224" t="s">
        <v>373</v>
      </c>
      <c r="JFX131" s="224" t="s">
        <v>373</v>
      </c>
      <c r="JFY131" s="224" t="s">
        <v>373</v>
      </c>
      <c r="JFZ131" s="224" t="s">
        <v>373</v>
      </c>
      <c r="JGA131" s="224" t="s">
        <v>373</v>
      </c>
      <c r="JGB131" s="224" t="s">
        <v>373</v>
      </c>
      <c r="JGC131" s="224" t="s">
        <v>373</v>
      </c>
      <c r="JGD131" s="224" t="s">
        <v>373</v>
      </c>
      <c r="JGE131" s="224" t="s">
        <v>373</v>
      </c>
      <c r="JGF131" s="224" t="s">
        <v>373</v>
      </c>
      <c r="JGG131" s="224" t="s">
        <v>373</v>
      </c>
      <c r="JGH131" s="224" t="s">
        <v>373</v>
      </c>
      <c r="JGI131" s="224" t="s">
        <v>373</v>
      </c>
      <c r="JGJ131" s="224" t="s">
        <v>373</v>
      </c>
      <c r="JGK131" s="224" t="s">
        <v>373</v>
      </c>
      <c r="JGL131" s="224" t="s">
        <v>373</v>
      </c>
      <c r="JGM131" s="224" t="s">
        <v>373</v>
      </c>
      <c r="JGN131" s="224" t="s">
        <v>373</v>
      </c>
      <c r="JGO131" s="224" t="s">
        <v>373</v>
      </c>
      <c r="JGP131" s="224" t="s">
        <v>373</v>
      </c>
      <c r="JGQ131" s="224" t="s">
        <v>373</v>
      </c>
      <c r="JGR131" s="224" t="s">
        <v>373</v>
      </c>
      <c r="JGS131" s="224" t="s">
        <v>373</v>
      </c>
      <c r="JGT131" s="224" t="s">
        <v>373</v>
      </c>
      <c r="JGU131" s="224" t="s">
        <v>373</v>
      </c>
      <c r="JGV131" s="224" t="s">
        <v>373</v>
      </c>
      <c r="JGW131" s="224" t="s">
        <v>373</v>
      </c>
      <c r="JGX131" s="224" t="s">
        <v>373</v>
      </c>
      <c r="JGY131" s="224" t="s">
        <v>373</v>
      </c>
      <c r="JGZ131" s="224" t="s">
        <v>373</v>
      </c>
      <c r="JHA131" s="224" t="s">
        <v>373</v>
      </c>
      <c r="JHB131" s="224" t="s">
        <v>373</v>
      </c>
      <c r="JHC131" s="224" t="s">
        <v>373</v>
      </c>
      <c r="JHD131" s="224" t="s">
        <v>373</v>
      </c>
      <c r="JHE131" s="224" t="s">
        <v>373</v>
      </c>
      <c r="JHF131" s="224" t="s">
        <v>373</v>
      </c>
      <c r="JHG131" s="224" t="s">
        <v>373</v>
      </c>
      <c r="JHH131" s="224" t="s">
        <v>373</v>
      </c>
      <c r="JHI131" s="224" t="s">
        <v>373</v>
      </c>
      <c r="JHJ131" s="224" t="s">
        <v>373</v>
      </c>
      <c r="JHK131" s="224" t="s">
        <v>373</v>
      </c>
      <c r="JHL131" s="224" t="s">
        <v>373</v>
      </c>
      <c r="JHM131" s="224" t="s">
        <v>373</v>
      </c>
      <c r="JHN131" s="224" t="s">
        <v>373</v>
      </c>
      <c r="JHO131" s="224" t="s">
        <v>373</v>
      </c>
      <c r="JHP131" s="224" t="s">
        <v>373</v>
      </c>
      <c r="JHQ131" s="224" t="s">
        <v>373</v>
      </c>
      <c r="JHR131" s="224" t="s">
        <v>373</v>
      </c>
      <c r="JHS131" s="224" t="s">
        <v>373</v>
      </c>
      <c r="JHT131" s="224" t="s">
        <v>373</v>
      </c>
      <c r="JHU131" s="224" t="s">
        <v>373</v>
      </c>
      <c r="JHV131" s="224" t="s">
        <v>373</v>
      </c>
      <c r="JHW131" s="224" t="s">
        <v>373</v>
      </c>
      <c r="JHX131" s="224" t="s">
        <v>373</v>
      </c>
      <c r="JHY131" s="224" t="s">
        <v>373</v>
      </c>
      <c r="JHZ131" s="224" t="s">
        <v>373</v>
      </c>
      <c r="JIA131" s="224" t="s">
        <v>373</v>
      </c>
      <c r="JIB131" s="224" t="s">
        <v>373</v>
      </c>
      <c r="JIC131" s="224" t="s">
        <v>373</v>
      </c>
      <c r="JID131" s="224" t="s">
        <v>373</v>
      </c>
      <c r="JIE131" s="224" t="s">
        <v>373</v>
      </c>
      <c r="JIF131" s="224" t="s">
        <v>373</v>
      </c>
      <c r="JIG131" s="224" t="s">
        <v>373</v>
      </c>
      <c r="JIH131" s="224" t="s">
        <v>373</v>
      </c>
      <c r="JII131" s="224" t="s">
        <v>373</v>
      </c>
      <c r="JIJ131" s="224" t="s">
        <v>373</v>
      </c>
      <c r="JIK131" s="224" t="s">
        <v>373</v>
      </c>
      <c r="JIL131" s="224" t="s">
        <v>373</v>
      </c>
      <c r="JIM131" s="224" t="s">
        <v>373</v>
      </c>
      <c r="JIN131" s="224" t="s">
        <v>373</v>
      </c>
      <c r="JIO131" s="224" t="s">
        <v>373</v>
      </c>
      <c r="JIP131" s="224" t="s">
        <v>373</v>
      </c>
      <c r="JIQ131" s="224" t="s">
        <v>373</v>
      </c>
      <c r="JIR131" s="224" t="s">
        <v>373</v>
      </c>
      <c r="JIS131" s="224" t="s">
        <v>373</v>
      </c>
      <c r="JIT131" s="224" t="s">
        <v>373</v>
      </c>
      <c r="JIU131" s="224" t="s">
        <v>373</v>
      </c>
      <c r="JIV131" s="224" t="s">
        <v>373</v>
      </c>
      <c r="JIW131" s="224" t="s">
        <v>373</v>
      </c>
      <c r="JIX131" s="224" t="s">
        <v>373</v>
      </c>
      <c r="JIY131" s="224" t="s">
        <v>373</v>
      </c>
      <c r="JIZ131" s="224" t="s">
        <v>373</v>
      </c>
      <c r="JJA131" s="224" t="s">
        <v>373</v>
      </c>
      <c r="JJB131" s="224" t="s">
        <v>373</v>
      </c>
      <c r="JJC131" s="224" t="s">
        <v>373</v>
      </c>
      <c r="JJD131" s="224" t="s">
        <v>373</v>
      </c>
      <c r="JJE131" s="224" t="s">
        <v>373</v>
      </c>
      <c r="JJF131" s="224" t="s">
        <v>373</v>
      </c>
      <c r="JJG131" s="224" t="s">
        <v>373</v>
      </c>
      <c r="JJH131" s="224" t="s">
        <v>373</v>
      </c>
      <c r="JJI131" s="224" t="s">
        <v>373</v>
      </c>
      <c r="JJJ131" s="224" t="s">
        <v>373</v>
      </c>
      <c r="JJK131" s="224" t="s">
        <v>373</v>
      </c>
      <c r="JJL131" s="224" t="s">
        <v>373</v>
      </c>
      <c r="JJM131" s="224" t="s">
        <v>373</v>
      </c>
      <c r="JJN131" s="224" t="s">
        <v>373</v>
      </c>
      <c r="JJO131" s="224" t="s">
        <v>373</v>
      </c>
      <c r="JJP131" s="224" t="s">
        <v>373</v>
      </c>
      <c r="JJQ131" s="224" t="s">
        <v>373</v>
      </c>
      <c r="JJR131" s="224" t="s">
        <v>373</v>
      </c>
      <c r="JJS131" s="224" t="s">
        <v>373</v>
      </c>
      <c r="JJT131" s="224" t="s">
        <v>373</v>
      </c>
      <c r="JJU131" s="224" t="s">
        <v>373</v>
      </c>
      <c r="JJV131" s="224" t="s">
        <v>373</v>
      </c>
      <c r="JJW131" s="224" t="s">
        <v>373</v>
      </c>
      <c r="JJX131" s="224" t="s">
        <v>373</v>
      </c>
      <c r="JJY131" s="224" t="s">
        <v>373</v>
      </c>
      <c r="JJZ131" s="224" t="s">
        <v>373</v>
      </c>
      <c r="JKA131" s="224" t="s">
        <v>373</v>
      </c>
      <c r="JKB131" s="224" t="s">
        <v>373</v>
      </c>
      <c r="JKC131" s="224" t="s">
        <v>373</v>
      </c>
      <c r="JKD131" s="224" t="s">
        <v>373</v>
      </c>
      <c r="JKE131" s="224" t="s">
        <v>373</v>
      </c>
      <c r="JKF131" s="224" t="s">
        <v>373</v>
      </c>
      <c r="JKG131" s="224" t="s">
        <v>373</v>
      </c>
      <c r="JKH131" s="224" t="s">
        <v>373</v>
      </c>
      <c r="JKI131" s="224" t="s">
        <v>373</v>
      </c>
      <c r="JKJ131" s="224" t="s">
        <v>373</v>
      </c>
      <c r="JKK131" s="224" t="s">
        <v>373</v>
      </c>
      <c r="JKL131" s="224" t="s">
        <v>373</v>
      </c>
      <c r="JKM131" s="224" t="s">
        <v>373</v>
      </c>
      <c r="JKN131" s="224" t="s">
        <v>373</v>
      </c>
      <c r="JKO131" s="224" t="s">
        <v>373</v>
      </c>
      <c r="JKP131" s="224" t="s">
        <v>373</v>
      </c>
      <c r="JKQ131" s="224" t="s">
        <v>373</v>
      </c>
      <c r="JKR131" s="224" t="s">
        <v>373</v>
      </c>
      <c r="JKS131" s="224" t="s">
        <v>373</v>
      </c>
      <c r="JKT131" s="224" t="s">
        <v>373</v>
      </c>
      <c r="JKU131" s="224" t="s">
        <v>373</v>
      </c>
      <c r="JKV131" s="224" t="s">
        <v>373</v>
      </c>
      <c r="JKW131" s="224" t="s">
        <v>373</v>
      </c>
      <c r="JKX131" s="224" t="s">
        <v>373</v>
      </c>
      <c r="JKY131" s="224" t="s">
        <v>373</v>
      </c>
      <c r="JKZ131" s="224" t="s">
        <v>373</v>
      </c>
      <c r="JLA131" s="224" t="s">
        <v>373</v>
      </c>
      <c r="JLB131" s="224" t="s">
        <v>373</v>
      </c>
      <c r="JLC131" s="224" t="s">
        <v>373</v>
      </c>
      <c r="JLD131" s="224" t="s">
        <v>373</v>
      </c>
      <c r="JLE131" s="224" t="s">
        <v>373</v>
      </c>
      <c r="JLF131" s="224" t="s">
        <v>373</v>
      </c>
      <c r="JLG131" s="224" t="s">
        <v>373</v>
      </c>
      <c r="JLH131" s="224" t="s">
        <v>373</v>
      </c>
      <c r="JLI131" s="224" t="s">
        <v>373</v>
      </c>
      <c r="JLJ131" s="224" t="s">
        <v>373</v>
      </c>
      <c r="JLK131" s="224" t="s">
        <v>373</v>
      </c>
      <c r="JLL131" s="224" t="s">
        <v>373</v>
      </c>
      <c r="JLM131" s="224" t="s">
        <v>373</v>
      </c>
      <c r="JLN131" s="224" t="s">
        <v>373</v>
      </c>
      <c r="JLO131" s="224" t="s">
        <v>373</v>
      </c>
      <c r="JLP131" s="224" t="s">
        <v>373</v>
      </c>
      <c r="JLQ131" s="224" t="s">
        <v>373</v>
      </c>
      <c r="JLR131" s="224" t="s">
        <v>373</v>
      </c>
      <c r="JLS131" s="224" t="s">
        <v>373</v>
      </c>
      <c r="JLT131" s="224" t="s">
        <v>373</v>
      </c>
      <c r="JLU131" s="224" t="s">
        <v>373</v>
      </c>
      <c r="JLV131" s="224" t="s">
        <v>373</v>
      </c>
      <c r="JLW131" s="224" t="s">
        <v>373</v>
      </c>
      <c r="JLX131" s="224" t="s">
        <v>373</v>
      </c>
      <c r="JLY131" s="224" t="s">
        <v>373</v>
      </c>
      <c r="JLZ131" s="224" t="s">
        <v>373</v>
      </c>
      <c r="JMA131" s="224" t="s">
        <v>373</v>
      </c>
      <c r="JMB131" s="224" t="s">
        <v>373</v>
      </c>
      <c r="JMC131" s="224" t="s">
        <v>373</v>
      </c>
      <c r="JMD131" s="224" t="s">
        <v>373</v>
      </c>
      <c r="JME131" s="224" t="s">
        <v>373</v>
      </c>
      <c r="JMF131" s="224" t="s">
        <v>373</v>
      </c>
      <c r="JMG131" s="224" t="s">
        <v>373</v>
      </c>
      <c r="JMH131" s="224" t="s">
        <v>373</v>
      </c>
      <c r="JMI131" s="224" t="s">
        <v>373</v>
      </c>
      <c r="JMJ131" s="224" t="s">
        <v>373</v>
      </c>
      <c r="JMK131" s="224" t="s">
        <v>373</v>
      </c>
      <c r="JML131" s="224" t="s">
        <v>373</v>
      </c>
      <c r="JMM131" s="224" t="s">
        <v>373</v>
      </c>
      <c r="JMN131" s="224" t="s">
        <v>373</v>
      </c>
      <c r="JMO131" s="224" t="s">
        <v>373</v>
      </c>
      <c r="JMP131" s="224" t="s">
        <v>373</v>
      </c>
      <c r="JMQ131" s="224" t="s">
        <v>373</v>
      </c>
      <c r="JMR131" s="224" t="s">
        <v>373</v>
      </c>
      <c r="JMS131" s="224" t="s">
        <v>373</v>
      </c>
      <c r="JMT131" s="224" t="s">
        <v>373</v>
      </c>
      <c r="JMU131" s="224" t="s">
        <v>373</v>
      </c>
      <c r="JMV131" s="224" t="s">
        <v>373</v>
      </c>
      <c r="JMW131" s="224" t="s">
        <v>373</v>
      </c>
      <c r="JMX131" s="224" t="s">
        <v>373</v>
      </c>
      <c r="JMY131" s="224" t="s">
        <v>373</v>
      </c>
      <c r="JMZ131" s="224" t="s">
        <v>373</v>
      </c>
      <c r="JNA131" s="224" t="s">
        <v>373</v>
      </c>
      <c r="JNB131" s="224" t="s">
        <v>373</v>
      </c>
      <c r="JNC131" s="224" t="s">
        <v>373</v>
      </c>
      <c r="JND131" s="224" t="s">
        <v>373</v>
      </c>
      <c r="JNE131" s="224" t="s">
        <v>373</v>
      </c>
      <c r="JNF131" s="224" t="s">
        <v>373</v>
      </c>
      <c r="JNG131" s="224" t="s">
        <v>373</v>
      </c>
      <c r="JNH131" s="224" t="s">
        <v>373</v>
      </c>
      <c r="JNI131" s="224" t="s">
        <v>373</v>
      </c>
      <c r="JNJ131" s="224" t="s">
        <v>373</v>
      </c>
      <c r="JNK131" s="224" t="s">
        <v>373</v>
      </c>
      <c r="JNL131" s="224" t="s">
        <v>373</v>
      </c>
      <c r="JNM131" s="224" t="s">
        <v>373</v>
      </c>
      <c r="JNN131" s="224" t="s">
        <v>373</v>
      </c>
      <c r="JNO131" s="224" t="s">
        <v>373</v>
      </c>
      <c r="JNP131" s="224" t="s">
        <v>373</v>
      </c>
      <c r="JNQ131" s="224" t="s">
        <v>373</v>
      </c>
      <c r="JNR131" s="224" t="s">
        <v>373</v>
      </c>
      <c r="JNS131" s="224" t="s">
        <v>373</v>
      </c>
      <c r="JNT131" s="224" t="s">
        <v>373</v>
      </c>
      <c r="JNU131" s="224" t="s">
        <v>373</v>
      </c>
      <c r="JNV131" s="224" t="s">
        <v>373</v>
      </c>
      <c r="JNW131" s="224" t="s">
        <v>373</v>
      </c>
      <c r="JNX131" s="224" t="s">
        <v>373</v>
      </c>
      <c r="JNY131" s="224" t="s">
        <v>373</v>
      </c>
      <c r="JNZ131" s="224" t="s">
        <v>373</v>
      </c>
      <c r="JOA131" s="224" t="s">
        <v>373</v>
      </c>
      <c r="JOB131" s="224" t="s">
        <v>373</v>
      </c>
      <c r="JOC131" s="224" t="s">
        <v>373</v>
      </c>
      <c r="JOD131" s="224" t="s">
        <v>373</v>
      </c>
      <c r="JOE131" s="224" t="s">
        <v>373</v>
      </c>
      <c r="JOF131" s="224" t="s">
        <v>373</v>
      </c>
      <c r="JOG131" s="224" t="s">
        <v>373</v>
      </c>
      <c r="JOH131" s="224" t="s">
        <v>373</v>
      </c>
      <c r="JOI131" s="224" t="s">
        <v>373</v>
      </c>
      <c r="JOJ131" s="224" t="s">
        <v>373</v>
      </c>
      <c r="JOK131" s="224" t="s">
        <v>373</v>
      </c>
      <c r="JOL131" s="224" t="s">
        <v>373</v>
      </c>
      <c r="JOM131" s="224" t="s">
        <v>373</v>
      </c>
      <c r="JON131" s="224" t="s">
        <v>373</v>
      </c>
      <c r="JOO131" s="224" t="s">
        <v>373</v>
      </c>
      <c r="JOP131" s="224" t="s">
        <v>373</v>
      </c>
      <c r="JOQ131" s="224" t="s">
        <v>373</v>
      </c>
      <c r="JOR131" s="224" t="s">
        <v>373</v>
      </c>
      <c r="JOS131" s="224" t="s">
        <v>373</v>
      </c>
      <c r="JOT131" s="224" t="s">
        <v>373</v>
      </c>
      <c r="JOU131" s="224" t="s">
        <v>373</v>
      </c>
      <c r="JOV131" s="224" t="s">
        <v>373</v>
      </c>
      <c r="JOW131" s="224" t="s">
        <v>373</v>
      </c>
      <c r="JOX131" s="224" t="s">
        <v>373</v>
      </c>
      <c r="JOY131" s="224" t="s">
        <v>373</v>
      </c>
      <c r="JOZ131" s="224" t="s">
        <v>373</v>
      </c>
      <c r="JPA131" s="224" t="s">
        <v>373</v>
      </c>
      <c r="JPB131" s="224" t="s">
        <v>373</v>
      </c>
      <c r="JPC131" s="224" t="s">
        <v>373</v>
      </c>
      <c r="JPD131" s="224" t="s">
        <v>373</v>
      </c>
      <c r="JPE131" s="224" t="s">
        <v>373</v>
      </c>
      <c r="JPF131" s="224" t="s">
        <v>373</v>
      </c>
      <c r="JPG131" s="224" t="s">
        <v>373</v>
      </c>
      <c r="JPH131" s="224" t="s">
        <v>373</v>
      </c>
      <c r="JPI131" s="224" t="s">
        <v>373</v>
      </c>
      <c r="JPJ131" s="224" t="s">
        <v>373</v>
      </c>
      <c r="JPK131" s="224" t="s">
        <v>373</v>
      </c>
      <c r="JPL131" s="224" t="s">
        <v>373</v>
      </c>
      <c r="JPM131" s="224" t="s">
        <v>373</v>
      </c>
      <c r="JPN131" s="224" t="s">
        <v>373</v>
      </c>
      <c r="JPO131" s="224" t="s">
        <v>373</v>
      </c>
      <c r="JPP131" s="224" t="s">
        <v>373</v>
      </c>
      <c r="JPQ131" s="224" t="s">
        <v>373</v>
      </c>
      <c r="JPR131" s="224" t="s">
        <v>373</v>
      </c>
      <c r="JPS131" s="224" t="s">
        <v>373</v>
      </c>
      <c r="JPT131" s="224" t="s">
        <v>373</v>
      </c>
      <c r="JPU131" s="224" t="s">
        <v>373</v>
      </c>
      <c r="JPV131" s="224" t="s">
        <v>373</v>
      </c>
      <c r="JPW131" s="224" t="s">
        <v>373</v>
      </c>
      <c r="JPX131" s="224" t="s">
        <v>373</v>
      </c>
      <c r="JPY131" s="224" t="s">
        <v>373</v>
      </c>
      <c r="JPZ131" s="224" t="s">
        <v>373</v>
      </c>
      <c r="JQA131" s="224" t="s">
        <v>373</v>
      </c>
      <c r="JQB131" s="224" t="s">
        <v>373</v>
      </c>
      <c r="JQC131" s="224" t="s">
        <v>373</v>
      </c>
      <c r="JQD131" s="224" t="s">
        <v>373</v>
      </c>
      <c r="JQE131" s="224" t="s">
        <v>373</v>
      </c>
      <c r="JQF131" s="224" t="s">
        <v>373</v>
      </c>
      <c r="JQG131" s="224" t="s">
        <v>373</v>
      </c>
      <c r="JQH131" s="224" t="s">
        <v>373</v>
      </c>
      <c r="JQI131" s="224" t="s">
        <v>373</v>
      </c>
      <c r="JQJ131" s="224" t="s">
        <v>373</v>
      </c>
      <c r="JQK131" s="224" t="s">
        <v>373</v>
      </c>
      <c r="JQL131" s="224" t="s">
        <v>373</v>
      </c>
      <c r="JQM131" s="224" t="s">
        <v>373</v>
      </c>
      <c r="JQN131" s="224" t="s">
        <v>373</v>
      </c>
      <c r="JQO131" s="224" t="s">
        <v>373</v>
      </c>
      <c r="JQP131" s="224" t="s">
        <v>373</v>
      </c>
      <c r="JQQ131" s="224" t="s">
        <v>373</v>
      </c>
      <c r="JQR131" s="224" t="s">
        <v>373</v>
      </c>
      <c r="JQS131" s="224" t="s">
        <v>373</v>
      </c>
      <c r="JQT131" s="224" t="s">
        <v>373</v>
      </c>
      <c r="JQU131" s="224" t="s">
        <v>373</v>
      </c>
      <c r="JQV131" s="224" t="s">
        <v>373</v>
      </c>
      <c r="JQW131" s="224" t="s">
        <v>373</v>
      </c>
      <c r="JQX131" s="224" t="s">
        <v>373</v>
      </c>
      <c r="JQY131" s="224" t="s">
        <v>373</v>
      </c>
      <c r="JQZ131" s="224" t="s">
        <v>373</v>
      </c>
      <c r="JRA131" s="224" t="s">
        <v>373</v>
      </c>
      <c r="JRB131" s="224" t="s">
        <v>373</v>
      </c>
      <c r="JRC131" s="224" t="s">
        <v>373</v>
      </c>
      <c r="JRD131" s="224" t="s">
        <v>373</v>
      </c>
      <c r="JRE131" s="224" t="s">
        <v>373</v>
      </c>
      <c r="JRF131" s="224" t="s">
        <v>373</v>
      </c>
      <c r="JRG131" s="224" t="s">
        <v>373</v>
      </c>
      <c r="JRH131" s="224" t="s">
        <v>373</v>
      </c>
      <c r="JRI131" s="224" t="s">
        <v>373</v>
      </c>
      <c r="JRJ131" s="224" t="s">
        <v>373</v>
      </c>
      <c r="JRK131" s="224" t="s">
        <v>373</v>
      </c>
      <c r="JRL131" s="224" t="s">
        <v>373</v>
      </c>
      <c r="JRM131" s="224" t="s">
        <v>373</v>
      </c>
      <c r="JRN131" s="224" t="s">
        <v>373</v>
      </c>
      <c r="JRO131" s="224" t="s">
        <v>373</v>
      </c>
      <c r="JRP131" s="224" t="s">
        <v>373</v>
      </c>
      <c r="JRQ131" s="224" t="s">
        <v>373</v>
      </c>
      <c r="JRR131" s="224" t="s">
        <v>373</v>
      </c>
      <c r="JRS131" s="224" t="s">
        <v>373</v>
      </c>
      <c r="JRT131" s="224" t="s">
        <v>373</v>
      </c>
      <c r="JRU131" s="224" t="s">
        <v>373</v>
      </c>
      <c r="JRV131" s="224" t="s">
        <v>373</v>
      </c>
      <c r="JRW131" s="224" t="s">
        <v>373</v>
      </c>
      <c r="JRX131" s="224" t="s">
        <v>373</v>
      </c>
      <c r="JRY131" s="224" t="s">
        <v>373</v>
      </c>
      <c r="JRZ131" s="224" t="s">
        <v>373</v>
      </c>
      <c r="JSA131" s="224" t="s">
        <v>373</v>
      </c>
      <c r="JSB131" s="224" t="s">
        <v>373</v>
      </c>
      <c r="JSC131" s="224" t="s">
        <v>373</v>
      </c>
      <c r="JSD131" s="224" t="s">
        <v>373</v>
      </c>
      <c r="JSE131" s="224" t="s">
        <v>373</v>
      </c>
      <c r="JSF131" s="224" t="s">
        <v>373</v>
      </c>
      <c r="JSG131" s="224" t="s">
        <v>373</v>
      </c>
      <c r="JSH131" s="224" t="s">
        <v>373</v>
      </c>
      <c r="JSI131" s="224" t="s">
        <v>373</v>
      </c>
      <c r="JSJ131" s="224" t="s">
        <v>373</v>
      </c>
      <c r="JSK131" s="224" t="s">
        <v>373</v>
      </c>
      <c r="JSL131" s="224" t="s">
        <v>373</v>
      </c>
      <c r="JSM131" s="224" t="s">
        <v>373</v>
      </c>
      <c r="JSN131" s="224" t="s">
        <v>373</v>
      </c>
      <c r="JSO131" s="224" t="s">
        <v>373</v>
      </c>
      <c r="JSP131" s="224" t="s">
        <v>373</v>
      </c>
      <c r="JSQ131" s="224" t="s">
        <v>373</v>
      </c>
      <c r="JSR131" s="224" t="s">
        <v>373</v>
      </c>
      <c r="JSS131" s="224" t="s">
        <v>373</v>
      </c>
      <c r="JST131" s="224" t="s">
        <v>373</v>
      </c>
      <c r="JSU131" s="224" t="s">
        <v>373</v>
      </c>
      <c r="JSV131" s="224" t="s">
        <v>373</v>
      </c>
      <c r="JSW131" s="224" t="s">
        <v>373</v>
      </c>
      <c r="JSX131" s="224" t="s">
        <v>373</v>
      </c>
      <c r="JSY131" s="224" t="s">
        <v>373</v>
      </c>
      <c r="JSZ131" s="224" t="s">
        <v>373</v>
      </c>
      <c r="JTA131" s="224" t="s">
        <v>373</v>
      </c>
      <c r="JTB131" s="224" t="s">
        <v>373</v>
      </c>
      <c r="JTC131" s="224" t="s">
        <v>373</v>
      </c>
      <c r="JTD131" s="224" t="s">
        <v>373</v>
      </c>
      <c r="JTE131" s="224" t="s">
        <v>373</v>
      </c>
      <c r="JTF131" s="224" t="s">
        <v>373</v>
      </c>
      <c r="JTG131" s="224" t="s">
        <v>373</v>
      </c>
      <c r="JTH131" s="224" t="s">
        <v>373</v>
      </c>
      <c r="JTI131" s="224" t="s">
        <v>373</v>
      </c>
      <c r="JTJ131" s="224" t="s">
        <v>373</v>
      </c>
      <c r="JTK131" s="224" t="s">
        <v>373</v>
      </c>
      <c r="JTL131" s="224" t="s">
        <v>373</v>
      </c>
      <c r="JTM131" s="224" t="s">
        <v>373</v>
      </c>
      <c r="JTN131" s="224" t="s">
        <v>373</v>
      </c>
      <c r="JTO131" s="224" t="s">
        <v>373</v>
      </c>
      <c r="JTP131" s="224" t="s">
        <v>373</v>
      </c>
      <c r="JTQ131" s="224" t="s">
        <v>373</v>
      </c>
      <c r="JTR131" s="224" t="s">
        <v>373</v>
      </c>
      <c r="JTS131" s="224" t="s">
        <v>373</v>
      </c>
      <c r="JTT131" s="224" t="s">
        <v>373</v>
      </c>
      <c r="JTU131" s="224" t="s">
        <v>373</v>
      </c>
      <c r="JTV131" s="224" t="s">
        <v>373</v>
      </c>
      <c r="JTW131" s="224" t="s">
        <v>373</v>
      </c>
      <c r="JTX131" s="224" t="s">
        <v>373</v>
      </c>
      <c r="JTY131" s="224" t="s">
        <v>373</v>
      </c>
      <c r="JTZ131" s="224" t="s">
        <v>373</v>
      </c>
      <c r="JUA131" s="224" t="s">
        <v>373</v>
      </c>
      <c r="JUB131" s="224" t="s">
        <v>373</v>
      </c>
      <c r="JUC131" s="224" t="s">
        <v>373</v>
      </c>
      <c r="JUD131" s="224" t="s">
        <v>373</v>
      </c>
      <c r="JUE131" s="224" t="s">
        <v>373</v>
      </c>
      <c r="JUF131" s="224" t="s">
        <v>373</v>
      </c>
      <c r="JUG131" s="224" t="s">
        <v>373</v>
      </c>
      <c r="JUH131" s="224" t="s">
        <v>373</v>
      </c>
      <c r="JUI131" s="224" t="s">
        <v>373</v>
      </c>
      <c r="JUJ131" s="224" t="s">
        <v>373</v>
      </c>
      <c r="JUK131" s="224" t="s">
        <v>373</v>
      </c>
      <c r="JUL131" s="224" t="s">
        <v>373</v>
      </c>
      <c r="JUM131" s="224" t="s">
        <v>373</v>
      </c>
      <c r="JUN131" s="224" t="s">
        <v>373</v>
      </c>
      <c r="JUO131" s="224" t="s">
        <v>373</v>
      </c>
      <c r="JUP131" s="224" t="s">
        <v>373</v>
      </c>
      <c r="JUQ131" s="224" t="s">
        <v>373</v>
      </c>
      <c r="JUR131" s="224" t="s">
        <v>373</v>
      </c>
      <c r="JUS131" s="224" t="s">
        <v>373</v>
      </c>
      <c r="JUT131" s="224" t="s">
        <v>373</v>
      </c>
      <c r="JUU131" s="224" t="s">
        <v>373</v>
      </c>
      <c r="JUV131" s="224" t="s">
        <v>373</v>
      </c>
      <c r="JUW131" s="224" t="s">
        <v>373</v>
      </c>
      <c r="JUX131" s="224" t="s">
        <v>373</v>
      </c>
      <c r="JUY131" s="224" t="s">
        <v>373</v>
      </c>
      <c r="JUZ131" s="224" t="s">
        <v>373</v>
      </c>
      <c r="JVA131" s="224" t="s">
        <v>373</v>
      </c>
      <c r="JVB131" s="224" t="s">
        <v>373</v>
      </c>
      <c r="JVC131" s="224" t="s">
        <v>373</v>
      </c>
      <c r="JVD131" s="224" t="s">
        <v>373</v>
      </c>
      <c r="JVE131" s="224" t="s">
        <v>373</v>
      </c>
      <c r="JVF131" s="224" t="s">
        <v>373</v>
      </c>
      <c r="JVG131" s="224" t="s">
        <v>373</v>
      </c>
      <c r="JVH131" s="224" t="s">
        <v>373</v>
      </c>
      <c r="JVI131" s="224" t="s">
        <v>373</v>
      </c>
      <c r="JVJ131" s="224" t="s">
        <v>373</v>
      </c>
      <c r="JVK131" s="224" t="s">
        <v>373</v>
      </c>
      <c r="JVL131" s="224" t="s">
        <v>373</v>
      </c>
      <c r="JVM131" s="224" t="s">
        <v>373</v>
      </c>
      <c r="JVN131" s="224" t="s">
        <v>373</v>
      </c>
      <c r="JVO131" s="224" t="s">
        <v>373</v>
      </c>
      <c r="JVP131" s="224" t="s">
        <v>373</v>
      </c>
      <c r="JVQ131" s="224" t="s">
        <v>373</v>
      </c>
      <c r="JVR131" s="224" t="s">
        <v>373</v>
      </c>
      <c r="JVS131" s="224" t="s">
        <v>373</v>
      </c>
      <c r="JVT131" s="224" t="s">
        <v>373</v>
      </c>
      <c r="JVU131" s="224" t="s">
        <v>373</v>
      </c>
      <c r="JVV131" s="224" t="s">
        <v>373</v>
      </c>
      <c r="JVW131" s="224" t="s">
        <v>373</v>
      </c>
      <c r="JVX131" s="224" t="s">
        <v>373</v>
      </c>
      <c r="JVY131" s="224" t="s">
        <v>373</v>
      </c>
      <c r="JVZ131" s="224" t="s">
        <v>373</v>
      </c>
      <c r="JWA131" s="224" t="s">
        <v>373</v>
      </c>
      <c r="JWB131" s="224" t="s">
        <v>373</v>
      </c>
      <c r="JWC131" s="224" t="s">
        <v>373</v>
      </c>
      <c r="JWD131" s="224" t="s">
        <v>373</v>
      </c>
      <c r="JWE131" s="224" t="s">
        <v>373</v>
      </c>
      <c r="JWF131" s="224" t="s">
        <v>373</v>
      </c>
      <c r="JWG131" s="224" t="s">
        <v>373</v>
      </c>
      <c r="JWH131" s="224" t="s">
        <v>373</v>
      </c>
      <c r="JWI131" s="224" t="s">
        <v>373</v>
      </c>
      <c r="JWJ131" s="224" t="s">
        <v>373</v>
      </c>
      <c r="JWK131" s="224" t="s">
        <v>373</v>
      </c>
      <c r="JWL131" s="224" t="s">
        <v>373</v>
      </c>
      <c r="JWM131" s="224" t="s">
        <v>373</v>
      </c>
      <c r="JWN131" s="224" t="s">
        <v>373</v>
      </c>
      <c r="JWO131" s="224" t="s">
        <v>373</v>
      </c>
      <c r="JWP131" s="224" t="s">
        <v>373</v>
      </c>
      <c r="JWQ131" s="224" t="s">
        <v>373</v>
      </c>
      <c r="JWR131" s="224" t="s">
        <v>373</v>
      </c>
      <c r="JWS131" s="224" t="s">
        <v>373</v>
      </c>
      <c r="JWT131" s="224" t="s">
        <v>373</v>
      </c>
      <c r="JWU131" s="224" t="s">
        <v>373</v>
      </c>
      <c r="JWV131" s="224" t="s">
        <v>373</v>
      </c>
      <c r="JWW131" s="224" t="s">
        <v>373</v>
      </c>
      <c r="JWX131" s="224" t="s">
        <v>373</v>
      </c>
      <c r="JWY131" s="224" t="s">
        <v>373</v>
      </c>
      <c r="JWZ131" s="224" t="s">
        <v>373</v>
      </c>
      <c r="JXA131" s="224" t="s">
        <v>373</v>
      </c>
      <c r="JXB131" s="224" t="s">
        <v>373</v>
      </c>
      <c r="JXC131" s="224" t="s">
        <v>373</v>
      </c>
      <c r="JXD131" s="224" t="s">
        <v>373</v>
      </c>
      <c r="JXE131" s="224" t="s">
        <v>373</v>
      </c>
      <c r="JXF131" s="224" t="s">
        <v>373</v>
      </c>
      <c r="JXG131" s="224" t="s">
        <v>373</v>
      </c>
      <c r="JXH131" s="224" t="s">
        <v>373</v>
      </c>
      <c r="JXI131" s="224" t="s">
        <v>373</v>
      </c>
      <c r="JXJ131" s="224" t="s">
        <v>373</v>
      </c>
      <c r="JXK131" s="224" t="s">
        <v>373</v>
      </c>
      <c r="JXL131" s="224" t="s">
        <v>373</v>
      </c>
      <c r="JXM131" s="224" t="s">
        <v>373</v>
      </c>
      <c r="JXN131" s="224" t="s">
        <v>373</v>
      </c>
      <c r="JXO131" s="224" t="s">
        <v>373</v>
      </c>
      <c r="JXP131" s="224" t="s">
        <v>373</v>
      </c>
      <c r="JXQ131" s="224" t="s">
        <v>373</v>
      </c>
      <c r="JXR131" s="224" t="s">
        <v>373</v>
      </c>
      <c r="JXS131" s="224" t="s">
        <v>373</v>
      </c>
      <c r="JXT131" s="224" t="s">
        <v>373</v>
      </c>
      <c r="JXU131" s="224" t="s">
        <v>373</v>
      </c>
      <c r="JXV131" s="224" t="s">
        <v>373</v>
      </c>
      <c r="JXW131" s="224" t="s">
        <v>373</v>
      </c>
      <c r="JXX131" s="224" t="s">
        <v>373</v>
      </c>
      <c r="JXY131" s="224" t="s">
        <v>373</v>
      </c>
      <c r="JXZ131" s="224" t="s">
        <v>373</v>
      </c>
      <c r="JYA131" s="224" t="s">
        <v>373</v>
      </c>
      <c r="JYB131" s="224" t="s">
        <v>373</v>
      </c>
      <c r="JYC131" s="224" t="s">
        <v>373</v>
      </c>
      <c r="JYD131" s="224" t="s">
        <v>373</v>
      </c>
      <c r="JYE131" s="224" t="s">
        <v>373</v>
      </c>
      <c r="JYF131" s="224" t="s">
        <v>373</v>
      </c>
      <c r="JYG131" s="224" t="s">
        <v>373</v>
      </c>
      <c r="JYH131" s="224" t="s">
        <v>373</v>
      </c>
      <c r="JYI131" s="224" t="s">
        <v>373</v>
      </c>
      <c r="JYJ131" s="224" t="s">
        <v>373</v>
      </c>
      <c r="JYK131" s="224" t="s">
        <v>373</v>
      </c>
      <c r="JYL131" s="224" t="s">
        <v>373</v>
      </c>
      <c r="JYM131" s="224" t="s">
        <v>373</v>
      </c>
      <c r="JYN131" s="224" t="s">
        <v>373</v>
      </c>
      <c r="JYO131" s="224" t="s">
        <v>373</v>
      </c>
      <c r="JYP131" s="224" t="s">
        <v>373</v>
      </c>
      <c r="JYQ131" s="224" t="s">
        <v>373</v>
      </c>
      <c r="JYR131" s="224" t="s">
        <v>373</v>
      </c>
      <c r="JYS131" s="224" t="s">
        <v>373</v>
      </c>
      <c r="JYT131" s="224" t="s">
        <v>373</v>
      </c>
      <c r="JYU131" s="224" t="s">
        <v>373</v>
      </c>
      <c r="JYV131" s="224" t="s">
        <v>373</v>
      </c>
      <c r="JYW131" s="224" t="s">
        <v>373</v>
      </c>
      <c r="JYX131" s="224" t="s">
        <v>373</v>
      </c>
      <c r="JYY131" s="224" t="s">
        <v>373</v>
      </c>
      <c r="JYZ131" s="224" t="s">
        <v>373</v>
      </c>
      <c r="JZA131" s="224" t="s">
        <v>373</v>
      </c>
      <c r="JZB131" s="224" t="s">
        <v>373</v>
      </c>
      <c r="JZC131" s="224" t="s">
        <v>373</v>
      </c>
      <c r="JZD131" s="224" t="s">
        <v>373</v>
      </c>
      <c r="JZE131" s="224" t="s">
        <v>373</v>
      </c>
      <c r="JZF131" s="224" t="s">
        <v>373</v>
      </c>
      <c r="JZG131" s="224" t="s">
        <v>373</v>
      </c>
      <c r="JZH131" s="224" t="s">
        <v>373</v>
      </c>
      <c r="JZI131" s="224" t="s">
        <v>373</v>
      </c>
      <c r="JZJ131" s="224" t="s">
        <v>373</v>
      </c>
      <c r="JZK131" s="224" t="s">
        <v>373</v>
      </c>
      <c r="JZL131" s="224" t="s">
        <v>373</v>
      </c>
      <c r="JZM131" s="224" t="s">
        <v>373</v>
      </c>
      <c r="JZN131" s="224" t="s">
        <v>373</v>
      </c>
      <c r="JZO131" s="224" t="s">
        <v>373</v>
      </c>
      <c r="JZP131" s="224" t="s">
        <v>373</v>
      </c>
      <c r="JZQ131" s="224" t="s">
        <v>373</v>
      </c>
      <c r="JZR131" s="224" t="s">
        <v>373</v>
      </c>
      <c r="JZS131" s="224" t="s">
        <v>373</v>
      </c>
      <c r="JZT131" s="224" t="s">
        <v>373</v>
      </c>
      <c r="JZU131" s="224" t="s">
        <v>373</v>
      </c>
      <c r="JZV131" s="224" t="s">
        <v>373</v>
      </c>
      <c r="JZW131" s="224" t="s">
        <v>373</v>
      </c>
      <c r="JZX131" s="224" t="s">
        <v>373</v>
      </c>
      <c r="JZY131" s="224" t="s">
        <v>373</v>
      </c>
      <c r="JZZ131" s="224" t="s">
        <v>373</v>
      </c>
      <c r="KAA131" s="224" t="s">
        <v>373</v>
      </c>
      <c r="KAB131" s="224" t="s">
        <v>373</v>
      </c>
      <c r="KAC131" s="224" t="s">
        <v>373</v>
      </c>
      <c r="KAD131" s="224" t="s">
        <v>373</v>
      </c>
      <c r="KAE131" s="224" t="s">
        <v>373</v>
      </c>
      <c r="KAF131" s="224" t="s">
        <v>373</v>
      </c>
      <c r="KAG131" s="224" t="s">
        <v>373</v>
      </c>
      <c r="KAH131" s="224" t="s">
        <v>373</v>
      </c>
      <c r="KAI131" s="224" t="s">
        <v>373</v>
      </c>
      <c r="KAJ131" s="224" t="s">
        <v>373</v>
      </c>
      <c r="KAK131" s="224" t="s">
        <v>373</v>
      </c>
      <c r="KAL131" s="224" t="s">
        <v>373</v>
      </c>
      <c r="KAM131" s="224" t="s">
        <v>373</v>
      </c>
      <c r="KAN131" s="224" t="s">
        <v>373</v>
      </c>
      <c r="KAO131" s="224" t="s">
        <v>373</v>
      </c>
      <c r="KAP131" s="224" t="s">
        <v>373</v>
      </c>
      <c r="KAQ131" s="224" t="s">
        <v>373</v>
      </c>
      <c r="KAR131" s="224" t="s">
        <v>373</v>
      </c>
      <c r="KAS131" s="224" t="s">
        <v>373</v>
      </c>
      <c r="KAT131" s="224" t="s">
        <v>373</v>
      </c>
      <c r="KAU131" s="224" t="s">
        <v>373</v>
      </c>
      <c r="KAV131" s="224" t="s">
        <v>373</v>
      </c>
      <c r="KAW131" s="224" t="s">
        <v>373</v>
      </c>
      <c r="KAX131" s="224" t="s">
        <v>373</v>
      </c>
      <c r="KAY131" s="224" t="s">
        <v>373</v>
      </c>
      <c r="KAZ131" s="224" t="s">
        <v>373</v>
      </c>
      <c r="KBA131" s="224" t="s">
        <v>373</v>
      </c>
      <c r="KBB131" s="224" t="s">
        <v>373</v>
      </c>
      <c r="KBC131" s="224" t="s">
        <v>373</v>
      </c>
      <c r="KBD131" s="224" t="s">
        <v>373</v>
      </c>
      <c r="KBE131" s="224" t="s">
        <v>373</v>
      </c>
      <c r="KBF131" s="224" t="s">
        <v>373</v>
      </c>
      <c r="KBG131" s="224" t="s">
        <v>373</v>
      </c>
      <c r="KBH131" s="224" t="s">
        <v>373</v>
      </c>
      <c r="KBI131" s="224" t="s">
        <v>373</v>
      </c>
      <c r="KBJ131" s="224" t="s">
        <v>373</v>
      </c>
      <c r="KBK131" s="224" t="s">
        <v>373</v>
      </c>
      <c r="KBL131" s="224" t="s">
        <v>373</v>
      </c>
      <c r="KBM131" s="224" t="s">
        <v>373</v>
      </c>
      <c r="KBN131" s="224" t="s">
        <v>373</v>
      </c>
      <c r="KBO131" s="224" t="s">
        <v>373</v>
      </c>
      <c r="KBP131" s="224" t="s">
        <v>373</v>
      </c>
      <c r="KBQ131" s="224" t="s">
        <v>373</v>
      </c>
      <c r="KBR131" s="224" t="s">
        <v>373</v>
      </c>
      <c r="KBS131" s="224" t="s">
        <v>373</v>
      </c>
      <c r="KBT131" s="224" t="s">
        <v>373</v>
      </c>
      <c r="KBU131" s="224" t="s">
        <v>373</v>
      </c>
      <c r="KBV131" s="224" t="s">
        <v>373</v>
      </c>
      <c r="KBW131" s="224" t="s">
        <v>373</v>
      </c>
      <c r="KBX131" s="224" t="s">
        <v>373</v>
      </c>
      <c r="KBY131" s="224" t="s">
        <v>373</v>
      </c>
      <c r="KBZ131" s="224" t="s">
        <v>373</v>
      </c>
      <c r="KCA131" s="224" t="s">
        <v>373</v>
      </c>
      <c r="KCB131" s="224" t="s">
        <v>373</v>
      </c>
      <c r="KCC131" s="224" t="s">
        <v>373</v>
      </c>
      <c r="KCD131" s="224" t="s">
        <v>373</v>
      </c>
      <c r="KCE131" s="224" t="s">
        <v>373</v>
      </c>
      <c r="KCF131" s="224" t="s">
        <v>373</v>
      </c>
      <c r="KCG131" s="224" t="s">
        <v>373</v>
      </c>
      <c r="KCH131" s="224" t="s">
        <v>373</v>
      </c>
      <c r="KCI131" s="224" t="s">
        <v>373</v>
      </c>
      <c r="KCJ131" s="224" t="s">
        <v>373</v>
      </c>
      <c r="KCK131" s="224" t="s">
        <v>373</v>
      </c>
      <c r="KCL131" s="224" t="s">
        <v>373</v>
      </c>
      <c r="KCM131" s="224" t="s">
        <v>373</v>
      </c>
      <c r="KCN131" s="224" t="s">
        <v>373</v>
      </c>
      <c r="KCO131" s="224" t="s">
        <v>373</v>
      </c>
      <c r="KCP131" s="224" t="s">
        <v>373</v>
      </c>
      <c r="KCQ131" s="224" t="s">
        <v>373</v>
      </c>
      <c r="KCR131" s="224" t="s">
        <v>373</v>
      </c>
      <c r="KCS131" s="224" t="s">
        <v>373</v>
      </c>
      <c r="KCT131" s="224" t="s">
        <v>373</v>
      </c>
      <c r="KCU131" s="224" t="s">
        <v>373</v>
      </c>
      <c r="KCV131" s="224" t="s">
        <v>373</v>
      </c>
      <c r="KCW131" s="224" t="s">
        <v>373</v>
      </c>
      <c r="KCX131" s="224" t="s">
        <v>373</v>
      </c>
      <c r="KCY131" s="224" t="s">
        <v>373</v>
      </c>
      <c r="KCZ131" s="224" t="s">
        <v>373</v>
      </c>
      <c r="KDA131" s="224" t="s">
        <v>373</v>
      </c>
      <c r="KDB131" s="224" t="s">
        <v>373</v>
      </c>
      <c r="KDC131" s="224" t="s">
        <v>373</v>
      </c>
      <c r="KDD131" s="224" t="s">
        <v>373</v>
      </c>
      <c r="KDE131" s="224" t="s">
        <v>373</v>
      </c>
      <c r="KDF131" s="224" t="s">
        <v>373</v>
      </c>
      <c r="KDG131" s="224" t="s">
        <v>373</v>
      </c>
      <c r="KDH131" s="224" t="s">
        <v>373</v>
      </c>
      <c r="KDI131" s="224" t="s">
        <v>373</v>
      </c>
      <c r="KDJ131" s="224" t="s">
        <v>373</v>
      </c>
      <c r="KDK131" s="224" t="s">
        <v>373</v>
      </c>
      <c r="KDL131" s="224" t="s">
        <v>373</v>
      </c>
      <c r="KDM131" s="224" t="s">
        <v>373</v>
      </c>
      <c r="KDN131" s="224" t="s">
        <v>373</v>
      </c>
      <c r="KDO131" s="224" t="s">
        <v>373</v>
      </c>
      <c r="KDP131" s="224" t="s">
        <v>373</v>
      </c>
      <c r="KDQ131" s="224" t="s">
        <v>373</v>
      </c>
      <c r="KDR131" s="224" t="s">
        <v>373</v>
      </c>
      <c r="KDS131" s="224" t="s">
        <v>373</v>
      </c>
      <c r="KDT131" s="224" t="s">
        <v>373</v>
      </c>
      <c r="KDU131" s="224" t="s">
        <v>373</v>
      </c>
      <c r="KDV131" s="224" t="s">
        <v>373</v>
      </c>
      <c r="KDW131" s="224" t="s">
        <v>373</v>
      </c>
      <c r="KDX131" s="224" t="s">
        <v>373</v>
      </c>
      <c r="KDY131" s="224" t="s">
        <v>373</v>
      </c>
      <c r="KDZ131" s="224" t="s">
        <v>373</v>
      </c>
      <c r="KEA131" s="224" t="s">
        <v>373</v>
      </c>
      <c r="KEB131" s="224" t="s">
        <v>373</v>
      </c>
      <c r="KEC131" s="224" t="s">
        <v>373</v>
      </c>
      <c r="KED131" s="224" t="s">
        <v>373</v>
      </c>
      <c r="KEE131" s="224" t="s">
        <v>373</v>
      </c>
      <c r="KEF131" s="224" t="s">
        <v>373</v>
      </c>
      <c r="KEG131" s="224" t="s">
        <v>373</v>
      </c>
      <c r="KEH131" s="224" t="s">
        <v>373</v>
      </c>
      <c r="KEI131" s="224" t="s">
        <v>373</v>
      </c>
      <c r="KEJ131" s="224" t="s">
        <v>373</v>
      </c>
      <c r="KEK131" s="224" t="s">
        <v>373</v>
      </c>
      <c r="KEL131" s="224" t="s">
        <v>373</v>
      </c>
      <c r="KEM131" s="224" t="s">
        <v>373</v>
      </c>
      <c r="KEN131" s="224" t="s">
        <v>373</v>
      </c>
      <c r="KEO131" s="224" t="s">
        <v>373</v>
      </c>
      <c r="KEP131" s="224" t="s">
        <v>373</v>
      </c>
      <c r="KEQ131" s="224" t="s">
        <v>373</v>
      </c>
      <c r="KER131" s="224" t="s">
        <v>373</v>
      </c>
      <c r="KES131" s="224" t="s">
        <v>373</v>
      </c>
      <c r="KET131" s="224" t="s">
        <v>373</v>
      </c>
      <c r="KEU131" s="224" t="s">
        <v>373</v>
      </c>
      <c r="KEV131" s="224" t="s">
        <v>373</v>
      </c>
      <c r="KEW131" s="224" t="s">
        <v>373</v>
      </c>
      <c r="KEX131" s="224" t="s">
        <v>373</v>
      </c>
      <c r="KEY131" s="224" t="s">
        <v>373</v>
      </c>
      <c r="KEZ131" s="224" t="s">
        <v>373</v>
      </c>
      <c r="KFA131" s="224" t="s">
        <v>373</v>
      </c>
      <c r="KFB131" s="224" t="s">
        <v>373</v>
      </c>
      <c r="KFC131" s="224" t="s">
        <v>373</v>
      </c>
      <c r="KFD131" s="224" t="s">
        <v>373</v>
      </c>
      <c r="KFE131" s="224" t="s">
        <v>373</v>
      </c>
      <c r="KFF131" s="224" t="s">
        <v>373</v>
      </c>
      <c r="KFG131" s="224" t="s">
        <v>373</v>
      </c>
      <c r="KFH131" s="224" t="s">
        <v>373</v>
      </c>
      <c r="KFI131" s="224" t="s">
        <v>373</v>
      </c>
      <c r="KFJ131" s="224" t="s">
        <v>373</v>
      </c>
      <c r="KFK131" s="224" t="s">
        <v>373</v>
      </c>
      <c r="KFL131" s="224" t="s">
        <v>373</v>
      </c>
      <c r="KFM131" s="224" t="s">
        <v>373</v>
      </c>
      <c r="KFN131" s="224" t="s">
        <v>373</v>
      </c>
      <c r="KFO131" s="224" t="s">
        <v>373</v>
      </c>
      <c r="KFP131" s="224" t="s">
        <v>373</v>
      </c>
      <c r="KFQ131" s="224" t="s">
        <v>373</v>
      </c>
      <c r="KFR131" s="224" t="s">
        <v>373</v>
      </c>
      <c r="KFS131" s="224" t="s">
        <v>373</v>
      </c>
      <c r="KFT131" s="224" t="s">
        <v>373</v>
      </c>
      <c r="KFU131" s="224" t="s">
        <v>373</v>
      </c>
      <c r="KFV131" s="224" t="s">
        <v>373</v>
      </c>
      <c r="KFW131" s="224" t="s">
        <v>373</v>
      </c>
      <c r="KFX131" s="224" t="s">
        <v>373</v>
      </c>
      <c r="KFY131" s="224" t="s">
        <v>373</v>
      </c>
      <c r="KFZ131" s="224" t="s">
        <v>373</v>
      </c>
      <c r="KGA131" s="224" t="s">
        <v>373</v>
      </c>
      <c r="KGB131" s="224" t="s">
        <v>373</v>
      </c>
      <c r="KGC131" s="224" t="s">
        <v>373</v>
      </c>
      <c r="KGD131" s="224" t="s">
        <v>373</v>
      </c>
      <c r="KGE131" s="224" t="s">
        <v>373</v>
      </c>
      <c r="KGF131" s="224" t="s">
        <v>373</v>
      </c>
      <c r="KGG131" s="224" t="s">
        <v>373</v>
      </c>
      <c r="KGH131" s="224" t="s">
        <v>373</v>
      </c>
      <c r="KGI131" s="224" t="s">
        <v>373</v>
      </c>
      <c r="KGJ131" s="224" t="s">
        <v>373</v>
      </c>
      <c r="KGK131" s="224" t="s">
        <v>373</v>
      </c>
      <c r="KGL131" s="224" t="s">
        <v>373</v>
      </c>
      <c r="KGM131" s="224" t="s">
        <v>373</v>
      </c>
      <c r="KGN131" s="224" t="s">
        <v>373</v>
      </c>
      <c r="KGO131" s="224" t="s">
        <v>373</v>
      </c>
      <c r="KGP131" s="224" t="s">
        <v>373</v>
      </c>
      <c r="KGQ131" s="224" t="s">
        <v>373</v>
      </c>
      <c r="KGR131" s="224" t="s">
        <v>373</v>
      </c>
      <c r="KGS131" s="224" t="s">
        <v>373</v>
      </c>
      <c r="KGT131" s="224" t="s">
        <v>373</v>
      </c>
      <c r="KGU131" s="224" t="s">
        <v>373</v>
      </c>
      <c r="KGV131" s="224" t="s">
        <v>373</v>
      </c>
      <c r="KGW131" s="224" t="s">
        <v>373</v>
      </c>
      <c r="KGX131" s="224" t="s">
        <v>373</v>
      </c>
      <c r="KGY131" s="224" t="s">
        <v>373</v>
      </c>
      <c r="KGZ131" s="224" t="s">
        <v>373</v>
      </c>
      <c r="KHA131" s="224" t="s">
        <v>373</v>
      </c>
      <c r="KHB131" s="224" t="s">
        <v>373</v>
      </c>
      <c r="KHC131" s="224" t="s">
        <v>373</v>
      </c>
      <c r="KHD131" s="224" t="s">
        <v>373</v>
      </c>
      <c r="KHE131" s="224" t="s">
        <v>373</v>
      </c>
      <c r="KHF131" s="224" t="s">
        <v>373</v>
      </c>
      <c r="KHG131" s="224" t="s">
        <v>373</v>
      </c>
      <c r="KHH131" s="224" t="s">
        <v>373</v>
      </c>
      <c r="KHI131" s="224" t="s">
        <v>373</v>
      </c>
      <c r="KHJ131" s="224" t="s">
        <v>373</v>
      </c>
      <c r="KHK131" s="224" t="s">
        <v>373</v>
      </c>
      <c r="KHL131" s="224" t="s">
        <v>373</v>
      </c>
      <c r="KHM131" s="224" t="s">
        <v>373</v>
      </c>
      <c r="KHN131" s="224" t="s">
        <v>373</v>
      </c>
      <c r="KHO131" s="224" t="s">
        <v>373</v>
      </c>
      <c r="KHP131" s="224" t="s">
        <v>373</v>
      </c>
      <c r="KHQ131" s="224" t="s">
        <v>373</v>
      </c>
      <c r="KHR131" s="224" t="s">
        <v>373</v>
      </c>
      <c r="KHS131" s="224" t="s">
        <v>373</v>
      </c>
      <c r="KHT131" s="224" t="s">
        <v>373</v>
      </c>
      <c r="KHU131" s="224" t="s">
        <v>373</v>
      </c>
      <c r="KHV131" s="224" t="s">
        <v>373</v>
      </c>
      <c r="KHW131" s="224" t="s">
        <v>373</v>
      </c>
      <c r="KHX131" s="224" t="s">
        <v>373</v>
      </c>
      <c r="KHY131" s="224" t="s">
        <v>373</v>
      </c>
      <c r="KHZ131" s="224" t="s">
        <v>373</v>
      </c>
      <c r="KIA131" s="224" t="s">
        <v>373</v>
      </c>
      <c r="KIB131" s="224" t="s">
        <v>373</v>
      </c>
      <c r="KIC131" s="224" t="s">
        <v>373</v>
      </c>
      <c r="KID131" s="224" t="s">
        <v>373</v>
      </c>
      <c r="KIE131" s="224" t="s">
        <v>373</v>
      </c>
      <c r="KIF131" s="224" t="s">
        <v>373</v>
      </c>
      <c r="KIG131" s="224" t="s">
        <v>373</v>
      </c>
      <c r="KIH131" s="224" t="s">
        <v>373</v>
      </c>
      <c r="KII131" s="224" t="s">
        <v>373</v>
      </c>
      <c r="KIJ131" s="224" t="s">
        <v>373</v>
      </c>
      <c r="KIK131" s="224" t="s">
        <v>373</v>
      </c>
      <c r="KIL131" s="224" t="s">
        <v>373</v>
      </c>
      <c r="KIM131" s="224" t="s">
        <v>373</v>
      </c>
      <c r="KIN131" s="224" t="s">
        <v>373</v>
      </c>
      <c r="KIO131" s="224" t="s">
        <v>373</v>
      </c>
      <c r="KIP131" s="224" t="s">
        <v>373</v>
      </c>
      <c r="KIQ131" s="224" t="s">
        <v>373</v>
      </c>
      <c r="KIR131" s="224" t="s">
        <v>373</v>
      </c>
      <c r="KIS131" s="224" t="s">
        <v>373</v>
      </c>
      <c r="KIT131" s="224" t="s">
        <v>373</v>
      </c>
      <c r="KIU131" s="224" t="s">
        <v>373</v>
      </c>
      <c r="KIV131" s="224" t="s">
        <v>373</v>
      </c>
      <c r="KIW131" s="224" t="s">
        <v>373</v>
      </c>
      <c r="KIX131" s="224" t="s">
        <v>373</v>
      </c>
      <c r="KIY131" s="224" t="s">
        <v>373</v>
      </c>
      <c r="KIZ131" s="224" t="s">
        <v>373</v>
      </c>
      <c r="KJA131" s="224" t="s">
        <v>373</v>
      </c>
      <c r="KJB131" s="224" t="s">
        <v>373</v>
      </c>
      <c r="KJC131" s="224" t="s">
        <v>373</v>
      </c>
      <c r="KJD131" s="224" t="s">
        <v>373</v>
      </c>
      <c r="KJE131" s="224" t="s">
        <v>373</v>
      </c>
      <c r="KJF131" s="224" t="s">
        <v>373</v>
      </c>
      <c r="KJG131" s="224" t="s">
        <v>373</v>
      </c>
      <c r="KJH131" s="224" t="s">
        <v>373</v>
      </c>
      <c r="KJI131" s="224" t="s">
        <v>373</v>
      </c>
      <c r="KJJ131" s="224" t="s">
        <v>373</v>
      </c>
      <c r="KJK131" s="224" t="s">
        <v>373</v>
      </c>
      <c r="KJL131" s="224" t="s">
        <v>373</v>
      </c>
      <c r="KJM131" s="224" t="s">
        <v>373</v>
      </c>
      <c r="KJN131" s="224" t="s">
        <v>373</v>
      </c>
      <c r="KJO131" s="224" t="s">
        <v>373</v>
      </c>
      <c r="KJP131" s="224" t="s">
        <v>373</v>
      </c>
      <c r="KJQ131" s="224" t="s">
        <v>373</v>
      </c>
      <c r="KJR131" s="224" t="s">
        <v>373</v>
      </c>
      <c r="KJS131" s="224" t="s">
        <v>373</v>
      </c>
      <c r="KJT131" s="224" t="s">
        <v>373</v>
      </c>
      <c r="KJU131" s="224" t="s">
        <v>373</v>
      </c>
      <c r="KJV131" s="224" t="s">
        <v>373</v>
      </c>
      <c r="KJW131" s="224" t="s">
        <v>373</v>
      </c>
      <c r="KJX131" s="224" t="s">
        <v>373</v>
      </c>
      <c r="KJY131" s="224" t="s">
        <v>373</v>
      </c>
      <c r="KJZ131" s="224" t="s">
        <v>373</v>
      </c>
      <c r="KKA131" s="224" t="s">
        <v>373</v>
      </c>
      <c r="KKB131" s="224" t="s">
        <v>373</v>
      </c>
      <c r="KKC131" s="224" t="s">
        <v>373</v>
      </c>
      <c r="KKD131" s="224" t="s">
        <v>373</v>
      </c>
      <c r="KKE131" s="224" t="s">
        <v>373</v>
      </c>
      <c r="KKF131" s="224" t="s">
        <v>373</v>
      </c>
      <c r="KKG131" s="224" t="s">
        <v>373</v>
      </c>
      <c r="KKH131" s="224" t="s">
        <v>373</v>
      </c>
      <c r="KKI131" s="224" t="s">
        <v>373</v>
      </c>
      <c r="KKJ131" s="224" t="s">
        <v>373</v>
      </c>
      <c r="KKK131" s="224" t="s">
        <v>373</v>
      </c>
      <c r="KKL131" s="224" t="s">
        <v>373</v>
      </c>
      <c r="KKM131" s="224" t="s">
        <v>373</v>
      </c>
      <c r="KKN131" s="224" t="s">
        <v>373</v>
      </c>
      <c r="KKO131" s="224" t="s">
        <v>373</v>
      </c>
      <c r="KKP131" s="224" t="s">
        <v>373</v>
      </c>
      <c r="KKQ131" s="224" t="s">
        <v>373</v>
      </c>
      <c r="KKR131" s="224" t="s">
        <v>373</v>
      </c>
      <c r="KKS131" s="224" t="s">
        <v>373</v>
      </c>
      <c r="KKT131" s="224" t="s">
        <v>373</v>
      </c>
      <c r="KKU131" s="224" t="s">
        <v>373</v>
      </c>
      <c r="KKV131" s="224" t="s">
        <v>373</v>
      </c>
      <c r="KKW131" s="224" t="s">
        <v>373</v>
      </c>
      <c r="KKX131" s="224" t="s">
        <v>373</v>
      </c>
      <c r="KKY131" s="224" t="s">
        <v>373</v>
      </c>
      <c r="KKZ131" s="224" t="s">
        <v>373</v>
      </c>
      <c r="KLA131" s="224" t="s">
        <v>373</v>
      </c>
      <c r="KLB131" s="224" t="s">
        <v>373</v>
      </c>
      <c r="KLC131" s="224" t="s">
        <v>373</v>
      </c>
      <c r="KLD131" s="224" t="s">
        <v>373</v>
      </c>
      <c r="KLE131" s="224" t="s">
        <v>373</v>
      </c>
      <c r="KLF131" s="224" t="s">
        <v>373</v>
      </c>
      <c r="KLG131" s="224" t="s">
        <v>373</v>
      </c>
      <c r="KLH131" s="224" t="s">
        <v>373</v>
      </c>
      <c r="KLI131" s="224" t="s">
        <v>373</v>
      </c>
      <c r="KLJ131" s="224" t="s">
        <v>373</v>
      </c>
      <c r="KLK131" s="224" t="s">
        <v>373</v>
      </c>
      <c r="KLL131" s="224" t="s">
        <v>373</v>
      </c>
      <c r="KLM131" s="224" t="s">
        <v>373</v>
      </c>
      <c r="KLN131" s="224" t="s">
        <v>373</v>
      </c>
      <c r="KLO131" s="224" t="s">
        <v>373</v>
      </c>
      <c r="KLP131" s="224" t="s">
        <v>373</v>
      </c>
      <c r="KLQ131" s="224" t="s">
        <v>373</v>
      </c>
      <c r="KLR131" s="224" t="s">
        <v>373</v>
      </c>
      <c r="KLS131" s="224" t="s">
        <v>373</v>
      </c>
      <c r="KLT131" s="224" t="s">
        <v>373</v>
      </c>
      <c r="KLU131" s="224" t="s">
        <v>373</v>
      </c>
      <c r="KLV131" s="224" t="s">
        <v>373</v>
      </c>
      <c r="KLW131" s="224" t="s">
        <v>373</v>
      </c>
      <c r="KLX131" s="224" t="s">
        <v>373</v>
      </c>
      <c r="KLY131" s="224" t="s">
        <v>373</v>
      </c>
      <c r="KLZ131" s="224" t="s">
        <v>373</v>
      </c>
      <c r="KMA131" s="224" t="s">
        <v>373</v>
      </c>
      <c r="KMB131" s="224" t="s">
        <v>373</v>
      </c>
      <c r="KMC131" s="224" t="s">
        <v>373</v>
      </c>
      <c r="KMD131" s="224" t="s">
        <v>373</v>
      </c>
      <c r="KME131" s="224" t="s">
        <v>373</v>
      </c>
      <c r="KMF131" s="224" t="s">
        <v>373</v>
      </c>
      <c r="KMG131" s="224" t="s">
        <v>373</v>
      </c>
      <c r="KMH131" s="224" t="s">
        <v>373</v>
      </c>
      <c r="KMI131" s="224" t="s">
        <v>373</v>
      </c>
      <c r="KMJ131" s="224" t="s">
        <v>373</v>
      </c>
      <c r="KMK131" s="224" t="s">
        <v>373</v>
      </c>
      <c r="KML131" s="224" t="s">
        <v>373</v>
      </c>
      <c r="KMM131" s="224" t="s">
        <v>373</v>
      </c>
      <c r="KMN131" s="224" t="s">
        <v>373</v>
      </c>
      <c r="KMO131" s="224" t="s">
        <v>373</v>
      </c>
      <c r="KMP131" s="224" t="s">
        <v>373</v>
      </c>
      <c r="KMQ131" s="224" t="s">
        <v>373</v>
      </c>
      <c r="KMR131" s="224" t="s">
        <v>373</v>
      </c>
      <c r="KMS131" s="224" t="s">
        <v>373</v>
      </c>
      <c r="KMT131" s="224" t="s">
        <v>373</v>
      </c>
      <c r="KMU131" s="224" t="s">
        <v>373</v>
      </c>
      <c r="KMV131" s="224" t="s">
        <v>373</v>
      </c>
      <c r="KMW131" s="224" t="s">
        <v>373</v>
      </c>
      <c r="KMX131" s="224" t="s">
        <v>373</v>
      </c>
      <c r="KMY131" s="224" t="s">
        <v>373</v>
      </c>
      <c r="KMZ131" s="224" t="s">
        <v>373</v>
      </c>
      <c r="KNA131" s="224" t="s">
        <v>373</v>
      </c>
      <c r="KNB131" s="224" t="s">
        <v>373</v>
      </c>
      <c r="KNC131" s="224" t="s">
        <v>373</v>
      </c>
      <c r="KND131" s="224" t="s">
        <v>373</v>
      </c>
      <c r="KNE131" s="224" t="s">
        <v>373</v>
      </c>
      <c r="KNF131" s="224" t="s">
        <v>373</v>
      </c>
      <c r="KNG131" s="224" t="s">
        <v>373</v>
      </c>
      <c r="KNH131" s="224" t="s">
        <v>373</v>
      </c>
      <c r="KNI131" s="224" t="s">
        <v>373</v>
      </c>
      <c r="KNJ131" s="224" t="s">
        <v>373</v>
      </c>
      <c r="KNK131" s="224" t="s">
        <v>373</v>
      </c>
      <c r="KNL131" s="224" t="s">
        <v>373</v>
      </c>
      <c r="KNM131" s="224" t="s">
        <v>373</v>
      </c>
      <c r="KNN131" s="224" t="s">
        <v>373</v>
      </c>
      <c r="KNO131" s="224" t="s">
        <v>373</v>
      </c>
      <c r="KNP131" s="224" t="s">
        <v>373</v>
      </c>
      <c r="KNQ131" s="224" t="s">
        <v>373</v>
      </c>
      <c r="KNR131" s="224" t="s">
        <v>373</v>
      </c>
      <c r="KNS131" s="224" t="s">
        <v>373</v>
      </c>
      <c r="KNT131" s="224" t="s">
        <v>373</v>
      </c>
      <c r="KNU131" s="224" t="s">
        <v>373</v>
      </c>
      <c r="KNV131" s="224" t="s">
        <v>373</v>
      </c>
      <c r="KNW131" s="224" t="s">
        <v>373</v>
      </c>
      <c r="KNX131" s="224" t="s">
        <v>373</v>
      </c>
      <c r="KNY131" s="224" t="s">
        <v>373</v>
      </c>
      <c r="KNZ131" s="224" t="s">
        <v>373</v>
      </c>
      <c r="KOA131" s="224" t="s">
        <v>373</v>
      </c>
      <c r="KOB131" s="224" t="s">
        <v>373</v>
      </c>
      <c r="KOC131" s="224" t="s">
        <v>373</v>
      </c>
      <c r="KOD131" s="224" t="s">
        <v>373</v>
      </c>
      <c r="KOE131" s="224" t="s">
        <v>373</v>
      </c>
      <c r="KOF131" s="224" t="s">
        <v>373</v>
      </c>
      <c r="KOG131" s="224" t="s">
        <v>373</v>
      </c>
      <c r="KOH131" s="224" t="s">
        <v>373</v>
      </c>
      <c r="KOI131" s="224" t="s">
        <v>373</v>
      </c>
      <c r="KOJ131" s="224" t="s">
        <v>373</v>
      </c>
      <c r="KOK131" s="224" t="s">
        <v>373</v>
      </c>
      <c r="KOL131" s="224" t="s">
        <v>373</v>
      </c>
      <c r="KOM131" s="224" t="s">
        <v>373</v>
      </c>
      <c r="KON131" s="224" t="s">
        <v>373</v>
      </c>
      <c r="KOO131" s="224" t="s">
        <v>373</v>
      </c>
      <c r="KOP131" s="224" t="s">
        <v>373</v>
      </c>
      <c r="KOQ131" s="224" t="s">
        <v>373</v>
      </c>
      <c r="KOR131" s="224" t="s">
        <v>373</v>
      </c>
      <c r="KOS131" s="224" t="s">
        <v>373</v>
      </c>
      <c r="KOT131" s="224" t="s">
        <v>373</v>
      </c>
      <c r="KOU131" s="224" t="s">
        <v>373</v>
      </c>
      <c r="KOV131" s="224" t="s">
        <v>373</v>
      </c>
      <c r="KOW131" s="224" t="s">
        <v>373</v>
      </c>
      <c r="KOX131" s="224" t="s">
        <v>373</v>
      </c>
      <c r="KOY131" s="224" t="s">
        <v>373</v>
      </c>
      <c r="KOZ131" s="224" t="s">
        <v>373</v>
      </c>
      <c r="KPA131" s="224" t="s">
        <v>373</v>
      </c>
      <c r="KPB131" s="224" t="s">
        <v>373</v>
      </c>
      <c r="KPC131" s="224" t="s">
        <v>373</v>
      </c>
      <c r="KPD131" s="224" t="s">
        <v>373</v>
      </c>
      <c r="KPE131" s="224" t="s">
        <v>373</v>
      </c>
      <c r="KPF131" s="224" t="s">
        <v>373</v>
      </c>
      <c r="KPG131" s="224" t="s">
        <v>373</v>
      </c>
      <c r="KPH131" s="224" t="s">
        <v>373</v>
      </c>
      <c r="KPI131" s="224" t="s">
        <v>373</v>
      </c>
      <c r="KPJ131" s="224" t="s">
        <v>373</v>
      </c>
      <c r="KPK131" s="224" t="s">
        <v>373</v>
      </c>
      <c r="KPL131" s="224" t="s">
        <v>373</v>
      </c>
      <c r="KPM131" s="224" t="s">
        <v>373</v>
      </c>
      <c r="KPN131" s="224" t="s">
        <v>373</v>
      </c>
      <c r="KPO131" s="224" t="s">
        <v>373</v>
      </c>
      <c r="KPP131" s="224" t="s">
        <v>373</v>
      </c>
      <c r="KPQ131" s="224" t="s">
        <v>373</v>
      </c>
      <c r="KPR131" s="224" t="s">
        <v>373</v>
      </c>
      <c r="KPS131" s="224" t="s">
        <v>373</v>
      </c>
      <c r="KPT131" s="224" t="s">
        <v>373</v>
      </c>
      <c r="KPU131" s="224" t="s">
        <v>373</v>
      </c>
      <c r="KPV131" s="224" t="s">
        <v>373</v>
      </c>
      <c r="KPW131" s="224" t="s">
        <v>373</v>
      </c>
      <c r="KPX131" s="224" t="s">
        <v>373</v>
      </c>
      <c r="KPY131" s="224" t="s">
        <v>373</v>
      </c>
      <c r="KPZ131" s="224" t="s">
        <v>373</v>
      </c>
      <c r="KQA131" s="224" t="s">
        <v>373</v>
      </c>
      <c r="KQB131" s="224" t="s">
        <v>373</v>
      </c>
      <c r="KQC131" s="224" t="s">
        <v>373</v>
      </c>
      <c r="KQD131" s="224" t="s">
        <v>373</v>
      </c>
      <c r="KQE131" s="224" t="s">
        <v>373</v>
      </c>
      <c r="KQF131" s="224" t="s">
        <v>373</v>
      </c>
      <c r="KQG131" s="224" t="s">
        <v>373</v>
      </c>
      <c r="KQH131" s="224" t="s">
        <v>373</v>
      </c>
      <c r="KQI131" s="224" t="s">
        <v>373</v>
      </c>
      <c r="KQJ131" s="224" t="s">
        <v>373</v>
      </c>
      <c r="KQK131" s="224" t="s">
        <v>373</v>
      </c>
      <c r="KQL131" s="224" t="s">
        <v>373</v>
      </c>
      <c r="KQM131" s="224" t="s">
        <v>373</v>
      </c>
      <c r="KQN131" s="224" t="s">
        <v>373</v>
      </c>
      <c r="KQO131" s="224" t="s">
        <v>373</v>
      </c>
      <c r="KQP131" s="224" t="s">
        <v>373</v>
      </c>
      <c r="KQQ131" s="224" t="s">
        <v>373</v>
      </c>
      <c r="KQR131" s="224" t="s">
        <v>373</v>
      </c>
      <c r="KQS131" s="224" t="s">
        <v>373</v>
      </c>
      <c r="KQT131" s="224" t="s">
        <v>373</v>
      </c>
      <c r="KQU131" s="224" t="s">
        <v>373</v>
      </c>
      <c r="KQV131" s="224" t="s">
        <v>373</v>
      </c>
      <c r="KQW131" s="224" t="s">
        <v>373</v>
      </c>
      <c r="KQX131" s="224" t="s">
        <v>373</v>
      </c>
      <c r="KQY131" s="224" t="s">
        <v>373</v>
      </c>
      <c r="KQZ131" s="224" t="s">
        <v>373</v>
      </c>
      <c r="KRA131" s="224" t="s">
        <v>373</v>
      </c>
      <c r="KRB131" s="224" t="s">
        <v>373</v>
      </c>
      <c r="KRC131" s="224" t="s">
        <v>373</v>
      </c>
      <c r="KRD131" s="224" t="s">
        <v>373</v>
      </c>
      <c r="KRE131" s="224" t="s">
        <v>373</v>
      </c>
      <c r="KRF131" s="224" t="s">
        <v>373</v>
      </c>
      <c r="KRG131" s="224" t="s">
        <v>373</v>
      </c>
      <c r="KRH131" s="224" t="s">
        <v>373</v>
      </c>
      <c r="KRI131" s="224" t="s">
        <v>373</v>
      </c>
      <c r="KRJ131" s="224" t="s">
        <v>373</v>
      </c>
      <c r="KRK131" s="224" t="s">
        <v>373</v>
      </c>
      <c r="KRL131" s="224" t="s">
        <v>373</v>
      </c>
      <c r="KRM131" s="224" t="s">
        <v>373</v>
      </c>
      <c r="KRN131" s="224" t="s">
        <v>373</v>
      </c>
      <c r="KRO131" s="224" t="s">
        <v>373</v>
      </c>
      <c r="KRP131" s="224" t="s">
        <v>373</v>
      </c>
      <c r="KRQ131" s="224" t="s">
        <v>373</v>
      </c>
      <c r="KRR131" s="224" t="s">
        <v>373</v>
      </c>
      <c r="KRS131" s="224" t="s">
        <v>373</v>
      </c>
      <c r="KRT131" s="224" t="s">
        <v>373</v>
      </c>
      <c r="KRU131" s="224" t="s">
        <v>373</v>
      </c>
      <c r="KRV131" s="224" t="s">
        <v>373</v>
      </c>
      <c r="KRW131" s="224" t="s">
        <v>373</v>
      </c>
      <c r="KRX131" s="224" t="s">
        <v>373</v>
      </c>
      <c r="KRY131" s="224" t="s">
        <v>373</v>
      </c>
      <c r="KRZ131" s="224" t="s">
        <v>373</v>
      </c>
      <c r="KSA131" s="224" t="s">
        <v>373</v>
      </c>
      <c r="KSB131" s="224" t="s">
        <v>373</v>
      </c>
      <c r="KSC131" s="224" t="s">
        <v>373</v>
      </c>
      <c r="KSD131" s="224" t="s">
        <v>373</v>
      </c>
      <c r="KSE131" s="224" t="s">
        <v>373</v>
      </c>
      <c r="KSF131" s="224" t="s">
        <v>373</v>
      </c>
      <c r="KSG131" s="224" t="s">
        <v>373</v>
      </c>
      <c r="KSH131" s="224" t="s">
        <v>373</v>
      </c>
      <c r="KSI131" s="224" t="s">
        <v>373</v>
      </c>
      <c r="KSJ131" s="224" t="s">
        <v>373</v>
      </c>
      <c r="KSK131" s="224" t="s">
        <v>373</v>
      </c>
      <c r="KSL131" s="224" t="s">
        <v>373</v>
      </c>
      <c r="KSM131" s="224" t="s">
        <v>373</v>
      </c>
      <c r="KSN131" s="224" t="s">
        <v>373</v>
      </c>
      <c r="KSO131" s="224" t="s">
        <v>373</v>
      </c>
      <c r="KSP131" s="224" t="s">
        <v>373</v>
      </c>
      <c r="KSQ131" s="224" t="s">
        <v>373</v>
      </c>
      <c r="KSR131" s="224" t="s">
        <v>373</v>
      </c>
      <c r="KSS131" s="224" t="s">
        <v>373</v>
      </c>
      <c r="KST131" s="224" t="s">
        <v>373</v>
      </c>
      <c r="KSU131" s="224" t="s">
        <v>373</v>
      </c>
      <c r="KSV131" s="224" t="s">
        <v>373</v>
      </c>
      <c r="KSW131" s="224" t="s">
        <v>373</v>
      </c>
      <c r="KSX131" s="224" t="s">
        <v>373</v>
      </c>
      <c r="KSY131" s="224" t="s">
        <v>373</v>
      </c>
      <c r="KSZ131" s="224" t="s">
        <v>373</v>
      </c>
      <c r="KTA131" s="224" t="s">
        <v>373</v>
      </c>
      <c r="KTB131" s="224" t="s">
        <v>373</v>
      </c>
      <c r="KTC131" s="224" t="s">
        <v>373</v>
      </c>
      <c r="KTD131" s="224" t="s">
        <v>373</v>
      </c>
      <c r="KTE131" s="224" t="s">
        <v>373</v>
      </c>
      <c r="KTF131" s="224" t="s">
        <v>373</v>
      </c>
      <c r="KTG131" s="224" t="s">
        <v>373</v>
      </c>
      <c r="KTH131" s="224" t="s">
        <v>373</v>
      </c>
      <c r="KTI131" s="224" t="s">
        <v>373</v>
      </c>
      <c r="KTJ131" s="224" t="s">
        <v>373</v>
      </c>
      <c r="KTK131" s="224" t="s">
        <v>373</v>
      </c>
      <c r="KTL131" s="224" t="s">
        <v>373</v>
      </c>
      <c r="KTM131" s="224" t="s">
        <v>373</v>
      </c>
      <c r="KTN131" s="224" t="s">
        <v>373</v>
      </c>
      <c r="KTO131" s="224" t="s">
        <v>373</v>
      </c>
      <c r="KTP131" s="224" t="s">
        <v>373</v>
      </c>
      <c r="KTQ131" s="224" t="s">
        <v>373</v>
      </c>
      <c r="KTR131" s="224" t="s">
        <v>373</v>
      </c>
      <c r="KTS131" s="224" t="s">
        <v>373</v>
      </c>
      <c r="KTT131" s="224" t="s">
        <v>373</v>
      </c>
      <c r="KTU131" s="224" t="s">
        <v>373</v>
      </c>
      <c r="KTV131" s="224" t="s">
        <v>373</v>
      </c>
      <c r="KTW131" s="224" t="s">
        <v>373</v>
      </c>
      <c r="KTX131" s="224" t="s">
        <v>373</v>
      </c>
      <c r="KTY131" s="224" t="s">
        <v>373</v>
      </c>
      <c r="KTZ131" s="224" t="s">
        <v>373</v>
      </c>
      <c r="KUA131" s="224" t="s">
        <v>373</v>
      </c>
      <c r="KUB131" s="224" t="s">
        <v>373</v>
      </c>
      <c r="KUC131" s="224" t="s">
        <v>373</v>
      </c>
      <c r="KUD131" s="224" t="s">
        <v>373</v>
      </c>
      <c r="KUE131" s="224" t="s">
        <v>373</v>
      </c>
      <c r="KUF131" s="224" t="s">
        <v>373</v>
      </c>
      <c r="KUG131" s="224" t="s">
        <v>373</v>
      </c>
      <c r="KUH131" s="224" t="s">
        <v>373</v>
      </c>
      <c r="KUI131" s="224" t="s">
        <v>373</v>
      </c>
      <c r="KUJ131" s="224" t="s">
        <v>373</v>
      </c>
      <c r="KUK131" s="224" t="s">
        <v>373</v>
      </c>
      <c r="KUL131" s="224" t="s">
        <v>373</v>
      </c>
      <c r="KUM131" s="224" t="s">
        <v>373</v>
      </c>
      <c r="KUN131" s="224" t="s">
        <v>373</v>
      </c>
      <c r="KUO131" s="224" t="s">
        <v>373</v>
      </c>
      <c r="KUP131" s="224" t="s">
        <v>373</v>
      </c>
      <c r="KUQ131" s="224" t="s">
        <v>373</v>
      </c>
      <c r="KUR131" s="224" t="s">
        <v>373</v>
      </c>
      <c r="KUS131" s="224" t="s">
        <v>373</v>
      </c>
      <c r="KUT131" s="224" t="s">
        <v>373</v>
      </c>
      <c r="KUU131" s="224" t="s">
        <v>373</v>
      </c>
      <c r="KUV131" s="224" t="s">
        <v>373</v>
      </c>
      <c r="KUW131" s="224" t="s">
        <v>373</v>
      </c>
      <c r="KUX131" s="224" t="s">
        <v>373</v>
      </c>
      <c r="KUY131" s="224" t="s">
        <v>373</v>
      </c>
      <c r="KUZ131" s="224" t="s">
        <v>373</v>
      </c>
      <c r="KVA131" s="224" t="s">
        <v>373</v>
      </c>
      <c r="KVB131" s="224" t="s">
        <v>373</v>
      </c>
      <c r="KVC131" s="224" t="s">
        <v>373</v>
      </c>
      <c r="KVD131" s="224" t="s">
        <v>373</v>
      </c>
      <c r="KVE131" s="224" t="s">
        <v>373</v>
      </c>
      <c r="KVF131" s="224" t="s">
        <v>373</v>
      </c>
      <c r="KVG131" s="224" t="s">
        <v>373</v>
      </c>
      <c r="KVH131" s="224" t="s">
        <v>373</v>
      </c>
      <c r="KVI131" s="224" t="s">
        <v>373</v>
      </c>
      <c r="KVJ131" s="224" t="s">
        <v>373</v>
      </c>
      <c r="KVK131" s="224" t="s">
        <v>373</v>
      </c>
      <c r="KVL131" s="224" t="s">
        <v>373</v>
      </c>
      <c r="KVM131" s="224" t="s">
        <v>373</v>
      </c>
      <c r="KVN131" s="224" t="s">
        <v>373</v>
      </c>
      <c r="KVO131" s="224" t="s">
        <v>373</v>
      </c>
      <c r="KVP131" s="224" t="s">
        <v>373</v>
      </c>
      <c r="KVQ131" s="224" t="s">
        <v>373</v>
      </c>
      <c r="KVR131" s="224" t="s">
        <v>373</v>
      </c>
      <c r="KVS131" s="224" t="s">
        <v>373</v>
      </c>
      <c r="KVT131" s="224" t="s">
        <v>373</v>
      </c>
      <c r="KVU131" s="224" t="s">
        <v>373</v>
      </c>
      <c r="KVV131" s="224" t="s">
        <v>373</v>
      </c>
      <c r="KVW131" s="224" t="s">
        <v>373</v>
      </c>
      <c r="KVX131" s="224" t="s">
        <v>373</v>
      </c>
      <c r="KVY131" s="224" t="s">
        <v>373</v>
      </c>
      <c r="KVZ131" s="224" t="s">
        <v>373</v>
      </c>
      <c r="KWA131" s="224" t="s">
        <v>373</v>
      </c>
      <c r="KWB131" s="224" t="s">
        <v>373</v>
      </c>
      <c r="KWC131" s="224" t="s">
        <v>373</v>
      </c>
      <c r="KWD131" s="224" t="s">
        <v>373</v>
      </c>
      <c r="KWE131" s="224" t="s">
        <v>373</v>
      </c>
      <c r="KWF131" s="224" t="s">
        <v>373</v>
      </c>
      <c r="KWG131" s="224" t="s">
        <v>373</v>
      </c>
      <c r="KWH131" s="224" t="s">
        <v>373</v>
      </c>
      <c r="KWI131" s="224" t="s">
        <v>373</v>
      </c>
      <c r="KWJ131" s="224" t="s">
        <v>373</v>
      </c>
      <c r="KWK131" s="224" t="s">
        <v>373</v>
      </c>
      <c r="KWL131" s="224" t="s">
        <v>373</v>
      </c>
      <c r="KWM131" s="224" t="s">
        <v>373</v>
      </c>
      <c r="KWN131" s="224" t="s">
        <v>373</v>
      </c>
      <c r="KWO131" s="224" t="s">
        <v>373</v>
      </c>
      <c r="KWP131" s="224" t="s">
        <v>373</v>
      </c>
      <c r="KWQ131" s="224" t="s">
        <v>373</v>
      </c>
      <c r="KWR131" s="224" t="s">
        <v>373</v>
      </c>
      <c r="KWS131" s="224" t="s">
        <v>373</v>
      </c>
      <c r="KWT131" s="224" t="s">
        <v>373</v>
      </c>
      <c r="KWU131" s="224" t="s">
        <v>373</v>
      </c>
      <c r="KWV131" s="224" t="s">
        <v>373</v>
      </c>
      <c r="KWW131" s="224" t="s">
        <v>373</v>
      </c>
      <c r="KWX131" s="224" t="s">
        <v>373</v>
      </c>
      <c r="KWY131" s="224" t="s">
        <v>373</v>
      </c>
      <c r="KWZ131" s="224" t="s">
        <v>373</v>
      </c>
      <c r="KXA131" s="224" t="s">
        <v>373</v>
      </c>
      <c r="KXB131" s="224" t="s">
        <v>373</v>
      </c>
      <c r="KXC131" s="224" t="s">
        <v>373</v>
      </c>
      <c r="KXD131" s="224" t="s">
        <v>373</v>
      </c>
      <c r="KXE131" s="224" t="s">
        <v>373</v>
      </c>
      <c r="KXF131" s="224" t="s">
        <v>373</v>
      </c>
      <c r="KXG131" s="224" t="s">
        <v>373</v>
      </c>
      <c r="KXH131" s="224" t="s">
        <v>373</v>
      </c>
      <c r="KXI131" s="224" t="s">
        <v>373</v>
      </c>
      <c r="KXJ131" s="224" t="s">
        <v>373</v>
      </c>
      <c r="KXK131" s="224" t="s">
        <v>373</v>
      </c>
      <c r="KXL131" s="224" t="s">
        <v>373</v>
      </c>
      <c r="KXM131" s="224" t="s">
        <v>373</v>
      </c>
      <c r="KXN131" s="224" t="s">
        <v>373</v>
      </c>
      <c r="KXO131" s="224" t="s">
        <v>373</v>
      </c>
      <c r="KXP131" s="224" t="s">
        <v>373</v>
      </c>
      <c r="KXQ131" s="224" t="s">
        <v>373</v>
      </c>
      <c r="KXR131" s="224" t="s">
        <v>373</v>
      </c>
      <c r="KXS131" s="224" t="s">
        <v>373</v>
      </c>
      <c r="KXT131" s="224" t="s">
        <v>373</v>
      </c>
      <c r="KXU131" s="224" t="s">
        <v>373</v>
      </c>
      <c r="KXV131" s="224" t="s">
        <v>373</v>
      </c>
      <c r="KXW131" s="224" t="s">
        <v>373</v>
      </c>
      <c r="KXX131" s="224" t="s">
        <v>373</v>
      </c>
      <c r="KXY131" s="224" t="s">
        <v>373</v>
      </c>
      <c r="KXZ131" s="224" t="s">
        <v>373</v>
      </c>
      <c r="KYA131" s="224" t="s">
        <v>373</v>
      </c>
      <c r="KYB131" s="224" t="s">
        <v>373</v>
      </c>
      <c r="KYC131" s="224" t="s">
        <v>373</v>
      </c>
      <c r="KYD131" s="224" t="s">
        <v>373</v>
      </c>
      <c r="KYE131" s="224" t="s">
        <v>373</v>
      </c>
      <c r="KYF131" s="224" t="s">
        <v>373</v>
      </c>
      <c r="KYG131" s="224" t="s">
        <v>373</v>
      </c>
      <c r="KYH131" s="224" t="s">
        <v>373</v>
      </c>
      <c r="KYI131" s="224" t="s">
        <v>373</v>
      </c>
      <c r="KYJ131" s="224" t="s">
        <v>373</v>
      </c>
      <c r="KYK131" s="224" t="s">
        <v>373</v>
      </c>
      <c r="KYL131" s="224" t="s">
        <v>373</v>
      </c>
      <c r="KYM131" s="224" t="s">
        <v>373</v>
      </c>
      <c r="KYN131" s="224" t="s">
        <v>373</v>
      </c>
      <c r="KYO131" s="224" t="s">
        <v>373</v>
      </c>
      <c r="KYP131" s="224" t="s">
        <v>373</v>
      </c>
      <c r="KYQ131" s="224" t="s">
        <v>373</v>
      </c>
      <c r="KYR131" s="224" t="s">
        <v>373</v>
      </c>
      <c r="KYS131" s="224" t="s">
        <v>373</v>
      </c>
      <c r="KYT131" s="224" t="s">
        <v>373</v>
      </c>
      <c r="KYU131" s="224" t="s">
        <v>373</v>
      </c>
      <c r="KYV131" s="224" t="s">
        <v>373</v>
      </c>
      <c r="KYW131" s="224" t="s">
        <v>373</v>
      </c>
      <c r="KYX131" s="224" t="s">
        <v>373</v>
      </c>
      <c r="KYY131" s="224" t="s">
        <v>373</v>
      </c>
      <c r="KYZ131" s="224" t="s">
        <v>373</v>
      </c>
      <c r="KZA131" s="224" t="s">
        <v>373</v>
      </c>
      <c r="KZB131" s="224" t="s">
        <v>373</v>
      </c>
      <c r="KZC131" s="224" t="s">
        <v>373</v>
      </c>
      <c r="KZD131" s="224" t="s">
        <v>373</v>
      </c>
      <c r="KZE131" s="224" t="s">
        <v>373</v>
      </c>
      <c r="KZF131" s="224" t="s">
        <v>373</v>
      </c>
      <c r="KZG131" s="224" t="s">
        <v>373</v>
      </c>
      <c r="KZH131" s="224" t="s">
        <v>373</v>
      </c>
      <c r="KZI131" s="224" t="s">
        <v>373</v>
      </c>
      <c r="KZJ131" s="224" t="s">
        <v>373</v>
      </c>
      <c r="KZK131" s="224" t="s">
        <v>373</v>
      </c>
      <c r="KZL131" s="224" t="s">
        <v>373</v>
      </c>
      <c r="KZM131" s="224" t="s">
        <v>373</v>
      </c>
      <c r="KZN131" s="224" t="s">
        <v>373</v>
      </c>
      <c r="KZO131" s="224" t="s">
        <v>373</v>
      </c>
      <c r="KZP131" s="224" t="s">
        <v>373</v>
      </c>
      <c r="KZQ131" s="224" t="s">
        <v>373</v>
      </c>
      <c r="KZR131" s="224" t="s">
        <v>373</v>
      </c>
      <c r="KZS131" s="224" t="s">
        <v>373</v>
      </c>
      <c r="KZT131" s="224" t="s">
        <v>373</v>
      </c>
      <c r="KZU131" s="224" t="s">
        <v>373</v>
      </c>
      <c r="KZV131" s="224" t="s">
        <v>373</v>
      </c>
      <c r="KZW131" s="224" t="s">
        <v>373</v>
      </c>
      <c r="KZX131" s="224" t="s">
        <v>373</v>
      </c>
      <c r="KZY131" s="224" t="s">
        <v>373</v>
      </c>
      <c r="KZZ131" s="224" t="s">
        <v>373</v>
      </c>
      <c r="LAA131" s="224" t="s">
        <v>373</v>
      </c>
      <c r="LAB131" s="224" t="s">
        <v>373</v>
      </c>
      <c r="LAC131" s="224" t="s">
        <v>373</v>
      </c>
      <c r="LAD131" s="224" t="s">
        <v>373</v>
      </c>
      <c r="LAE131" s="224" t="s">
        <v>373</v>
      </c>
      <c r="LAF131" s="224" t="s">
        <v>373</v>
      </c>
      <c r="LAG131" s="224" t="s">
        <v>373</v>
      </c>
      <c r="LAH131" s="224" t="s">
        <v>373</v>
      </c>
      <c r="LAI131" s="224" t="s">
        <v>373</v>
      </c>
      <c r="LAJ131" s="224" t="s">
        <v>373</v>
      </c>
      <c r="LAK131" s="224" t="s">
        <v>373</v>
      </c>
      <c r="LAL131" s="224" t="s">
        <v>373</v>
      </c>
      <c r="LAM131" s="224" t="s">
        <v>373</v>
      </c>
      <c r="LAN131" s="224" t="s">
        <v>373</v>
      </c>
      <c r="LAO131" s="224" t="s">
        <v>373</v>
      </c>
      <c r="LAP131" s="224" t="s">
        <v>373</v>
      </c>
      <c r="LAQ131" s="224" t="s">
        <v>373</v>
      </c>
      <c r="LAR131" s="224" t="s">
        <v>373</v>
      </c>
      <c r="LAS131" s="224" t="s">
        <v>373</v>
      </c>
      <c r="LAT131" s="224" t="s">
        <v>373</v>
      </c>
      <c r="LAU131" s="224" t="s">
        <v>373</v>
      </c>
      <c r="LAV131" s="224" t="s">
        <v>373</v>
      </c>
      <c r="LAW131" s="224" t="s">
        <v>373</v>
      </c>
      <c r="LAX131" s="224" t="s">
        <v>373</v>
      </c>
      <c r="LAY131" s="224" t="s">
        <v>373</v>
      </c>
      <c r="LAZ131" s="224" t="s">
        <v>373</v>
      </c>
      <c r="LBA131" s="224" t="s">
        <v>373</v>
      </c>
      <c r="LBB131" s="224" t="s">
        <v>373</v>
      </c>
      <c r="LBC131" s="224" t="s">
        <v>373</v>
      </c>
      <c r="LBD131" s="224" t="s">
        <v>373</v>
      </c>
      <c r="LBE131" s="224" t="s">
        <v>373</v>
      </c>
      <c r="LBF131" s="224" t="s">
        <v>373</v>
      </c>
      <c r="LBG131" s="224" t="s">
        <v>373</v>
      </c>
      <c r="LBH131" s="224" t="s">
        <v>373</v>
      </c>
      <c r="LBI131" s="224" t="s">
        <v>373</v>
      </c>
      <c r="LBJ131" s="224" t="s">
        <v>373</v>
      </c>
      <c r="LBK131" s="224" t="s">
        <v>373</v>
      </c>
      <c r="LBL131" s="224" t="s">
        <v>373</v>
      </c>
      <c r="LBM131" s="224" t="s">
        <v>373</v>
      </c>
      <c r="LBN131" s="224" t="s">
        <v>373</v>
      </c>
      <c r="LBO131" s="224" t="s">
        <v>373</v>
      </c>
      <c r="LBP131" s="224" t="s">
        <v>373</v>
      </c>
      <c r="LBQ131" s="224" t="s">
        <v>373</v>
      </c>
      <c r="LBR131" s="224" t="s">
        <v>373</v>
      </c>
      <c r="LBS131" s="224" t="s">
        <v>373</v>
      </c>
      <c r="LBT131" s="224" t="s">
        <v>373</v>
      </c>
      <c r="LBU131" s="224" t="s">
        <v>373</v>
      </c>
      <c r="LBV131" s="224" t="s">
        <v>373</v>
      </c>
      <c r="LBW131" s="224" t="s">
        <v>373</v>
      </c>
      <c r="LBX131" s="224" t="s">
        <v>373</v>
      </c>
      <c r="LBY131" s="224" t="s">
        <v>373</v>
      </c>
      <c r="LBZ131" s="224" t="s">
        <v>373</v>
      </c>
      <c r="LCA131" s="224" t="s">
        <v>373</v>
      </c>
      <c r="LCB131" s="224" t="s">
        <v>373</v>
      </c>
      <c r="LCC131" s="224" t="s">
        <v>373</v>
      </c>
      <c r="LCD131" s="224" t="s">
        <v>373</v>
      </c>
      <c r="LCE131" s="224" t="s">
        <v>373</v>
      </c>
      <c r="LCF131" s="224" t="s">
        <v>373</v>
      </c>
      <c r="LCG131" s="224" t="s">
        <v>373</v>
      </c>
      <c r="LCH131" s="224" t="s">
        <v>373</v>
      </c>
      <c r="LCI131" s="224" t="s">
        <v>373</v>
      </c>
      <c r="LCJ131" s="224" t="s">
        <v>373</v>
      </c>
      <c r="LCK131" s="224" t="s">
        <v>373</v>
      </c>
      <c r="LCL131" s="224" t="s">
        <v>373</v>
      </c>
      <c r="LCM131" s="224" t="s">
        <v>373</v>
      </c>
      <c r="LCN131" s="224" t="s">
        <v>373</v>
      </c>
      <c r="LCO131" s="224" t="s">
        <v>373</v>
      </c>
      <c r="LCP131" s="224" t="s">
        <v>373</v>
      </c>
      <c r="LCQ131" s="224" t="s">
        <v>373</v>
      </c>
      <c r="LCR131" s="224" t="s">
        <v>373</v>
      </c>
      <c r="LCS131" s="224" t="s">
        <v>373</v>
      </c>
      <c r="LCT131" s="224" t="s">
        <v>373</v>
      </c>
      <c r="LCU131" s="224" t="s">
        <v>373</v>
      </c>
      <c r="LCV131" s="224" t="s">
        <v>373</v>
      </c>
      <c r="LCW131" s="224" t="s">
        <v>373</v>
      </c>
      <c r="LCX131" s="224" t="s">
        <v>373</v>
      </c>
      <c r="LCY131" s="224" t="s">
        <v>373</v>
      </c>
      <c r="LCZ131" s="224" t="s">
        <v>373</v>
      </c>
      <c r="LDA131" s="224" t="s">
        <v>373</v>
      </c>
      <c r="LDB131" s="224" t="s">
        <v>373</v>
      </c>
      <c r="LDC131" s="224" t="s">
        <v>373</v>
      </c>
      <c r="LDD131" s="224" t="s">
        <v>373</v>
      </c>
      <c r="LDE131" s="224" t="s">
        <v>373</v>
      </c>
      <c r="LDF131" s="224" t="s">
        <v>373</v>
      </c>
      <c r="LDG131" s="224" t="s">
        <v>373</v>
      </c>
      <c r="LDH131" s="224" t="s">
        <v>373</v>
      </c>
      <c r="LDI131" s="224" t="s">
        <v>373</v>
      </c>
      <c r="LDJ131" s="224" t="s">
        <v>373</v>
      </c>
      <c r="LDK131" s="224" t="s">
        <v>373</v>
      </c>
      <c r="LDL131" s="224" t="s">
        <v>373</v>
      </c>
      <c r="LDM131" s="224" t="s">
        <v>373</v>
      </c>
      <c r="LDN131" s="224" t="s">
        <v>373</v>
      </c>
      <c r="LDO131" s="224" t="s">
        <v>373</v>
      </c>
      <c r="LDP131" s="224" t="s">
        <v>373</v>
      </c>
      <c r="LDQ131" s="224" t="s">
        <v>373</v>
      </c>
      <c r="LDR131" s="224" t="s">
        <v>373</v>
      </c>
      <c r="LDS131" s="224" t="s">
        <v>373</v>
      </c>
      <c r="LDT131" s="224" t="s">
        <v>373</v>
      </c>
      <c r="LDU131" s="224" t="s">
        <v>373</v>
      </c>
      <c r="LDV131" s="224" t="s">
        <v>373</v>
      </c>
      <c r="LDW131" s="224" t="s">
        <v>373</v>
      </c>
      <c r="LDX131" s="224" t="s">
        <v>373</v>
      </c>
      <c r="LDY131" s="224" t="s">
        <v>373</v>
      </c>
      <c r="LDZ131" s="224" t="s">
        <v>373</v>
      </c>
      <c r="LEA131" s="224" t="s">
        <v>373</v>
      </c>
      <c r="LEB131" s="224" t="s">
        <v>373</v>
      </c>
      <c r="LEC131" s="224" t="s">
        <v>373</v>
      </c>
      <c r="LED131" s="224" t="s">
        <v>373</v>
      </c>
      <c r="LEE131" s="224" t="s">
        <v>373</v>
      </c>
      <c r="LEF131" s="224" t="s">
        <v>373</v>
      </c>
      <c r="LEG131" s="224" t="s">
        <v>373</v>
      </c>
      <c r="LEH131" s="224" t="s">
        <v>373</v>
      </c>
      <c r="LEI131" s="224" t="s">
        <v>373</v>
      </c>
      <c r="LEJ131" s="224" t="s">
        <v>373</v>
      </c>
      <c r="LEK131" s="224" t="s">
        <v>373</v>
      </c>
      <c r="LEL131" s="224" t="s">
        <v>373</v>
      </c>
      <c r="LEM131" s="224" t="s">
        <v>373</v>
      </c>
      <c r="LEN131" s="224" t="s">
        <v>373</v>
      </c>
      <c r="LEO131" s="224" t="s">
        <v>373</v>
      </c>
      <c r="LEP131" s="224" t="s">
        <v>373</v>
      </c>
      <c r="LEQ131" s="224" t="s">
        <v>373</v>
      </c>
      <c r="LER131" s="224" t="s">
        <v>373</v>
      </c>
      <c r="LES131" s="224" t="s">
        <v>373</v>
      </c>
      <c r="LET131" s="224" t="s">
        <v>373</v>
      </c>
      <c r="LEU131" s="224" t="s">
        <v>373</v>
      </c>
      <c r="LEV131" s="224" t="s">
        <v>373</v>
      </c>
      <c r="LEW131" s="224" t="s">
        <v>373</v>
      </c>
      <c r="LEX131" s="224" t="s">
        <v>373</v>
      </c>
      <c r="LEY131" s="224" t="s">
        <v>373</v>
      </c>
      <c r="LEZ131" s="224" t="s">
        <v>373</v>
      </c>
      <c r="LFA131" s="224" t="s">
        <v>373</v>
      </c>
      <c r="LFB131" s="224" t="s">
        <v>373</v>
      </c>
      <c r="LFC131" s="224" t="s">
        <v>373</v>
      </c>
      <c r="LFD131" s="224" t="s">
        <v>373</v>
      </c>
      <c r="LFE131" s="224" t="s">
        <v>373</v>
      </c>
      <c r="LFF131" s="224" t="s">
        <v>373</v>
      </c>
      <c r="LFG131" s="224" t="s">
        <v>373</v>
      </c>
      <c r="LFH131" s="224" t="s">
        <v>373</v>
      </c>
      <c r="LFI131" s="224" t="s">
        <v>373</v>
      </c>
      <c r="LFJ131" s="224" t="s">
        <v>373</v>
      </c>
      <c r="LFK131" s="224" t="s">
        <v>373</v>
      </c>
      <c r="LFL131" s="224" t="s">
        <v>373</v>
      </c>
      <c r="LFM131" s="224" t="s">
        <v>373</v>
      </c>
      <c r="LFN131" s="224" t="s">
        <v>373</v>
      </c>
      <c r="LFO131" s="224" t="s">
        <v>373</v>
      </c>
      <c r="LFP131" s="224" t="s">
        <v>373</v>
      </c>
      <c r="LFQ131" s="224" t="s">
        <v>373</v>
      </c>
      <c r="LFR131" s="224" t="s">
        <v>373</v>
      </c>
      <c r="LFS131" s="224" t="s">
        <v>373</v>
      </c>
      <c r="LFT131" s="224" t="s">
        <v>373</v>
      </c>
      <c r="LFU131" s="224" t="s">
        <v>373</v>
      </c>
      <c r="LFV131" s="224" t="s">
        <v>373</v>
      </c>
      <c r="LFW131" s="224" t="s">
        <v>373</v>
      </c>
      <c r="LFX131" s="224" t="s">
        <v>373</v>
      </c>
      <c r="LFY131" s="224" t="s">
        <v>373</v>
      </c>
      <c r="LFZ131" s="224" t="s">
        <v>373</v>
      </c>
      <c r="LGA131" s="224" t="s">
        <v>373</v>
      </c>
      <c r="LGB131" s="224" t="s">
        <v>373</v>
      </c>
      <c r="LGC131" s="224" t="s">
        <v>373</v>
      </c>
      <c r="LGD131" s="224" t="s">
        <v>373</v>
      </c>
      <c r="LGE131" s="224" t="s">
        <v>373</v>
      </c>
      <c r="LGF131" s="224" t="s">
        <v>373</v>
      </c>
      <c r="LGG131" s="224" t="s">
        <v>373</v>
      </c>
      <c r="LGH131" s="224" t="s">
        <v>373</v>
      </c>
      <c r="LGI131" s="224" t="s">
        <v>373</v>
      </c>
      <c r="LGJ131" s="224" t="s">
        <v>373</v>
      </c>
      <c r="LGK131" s="224" t="s">
        <v>373</v>
      </c>
      <c r="LGL131" s="224" t="s">
        <v>373</v>
      </c>
      <c r="LGM131" s="224" t="s">
        <v>373</v>
      </c>
      <c r="LGN131" s="224" t="s">
        <v>373</v>
      </c>
      <c r="LGO131" s="224" t="s">
        <v>373</v>
      </c>
      <c r="LGP131" s="224" t="s">
        <v>373</v>
      </c>
      <c r="LGQ131" s="224" t="s">
        <v>373</v>
      </c>
      <c r="LGR131" s="224" t="s">
        <v>373</v>
      </c>
      <c r="LGS131" s="224" t="s">
        <v>373</v>
      </c>
      <c r="LGT131" s="224" t="s">
        <v>373</v>
      </c>
      <c r="LGU131" s="224" t="s">
        <v>373</v>
      </c>
      <c r="LGV131" s="224" t="s">
        <v>373</v>
      </c>
      <c r="LGW131" s="224" t="s">
        <v>373</v>
      </c>
      <c r="LGX131" s="224" t="s">
        <v>373</v>
      </c>
      <c r="LGY131" s="224" t="s">
        <v>373</v>
      </c>
      <c r="LGZ131" s="224" t="s">
        <v>373</v>
      </c>
      <c r="LHA131" s="224" t="s">
        <v>373</v>
      </c>
      <c r="LHB131" s="224" t="s">
        <v>373</v>
      </c>
      <c r="LHC131" s="224" t="s">
        <v>373</v>
      </c>
      <c r="LHD131" s="224" t="s">
        <v>373</v>
      </c>
      <c r="LHE131" s="224" t="s">
        <v>373</v>
      </c>
      <c r="LHF131" s="224" t="s">
        <v>373</v>
      </c>
      <c r="LHG131" s="224" t="s">
        <v>373</v>
      </c>
      <c r="LHH131" s="224" t="s">
        <v>373</v>
      </c>
      <c r="LHI131" s="224" t="s">
        <v>373</v>
      </c>
      <c r="LHJ131" s="224" t="s">
        <v>373</v>
      </c>
      <c r="LHK131" s="224" t="s">
        <v>373</v>
      </c>
      <c r="LHL131" s="224" t="s">
        <v>373</v>
      </c>
      <c r="LHM131" s="224" t="s">
        <v>373</v>
      </c>
      <c r="LHN131" s="224" t="s">
        <v>373</v>
      </c>
      <c r="LHO131" s="224" t="s">
        <v>373</v>
      </c>
      <c r="LHP131" s="224" t="s">
        <v>373</v>
      </c>
      <c r="LHQ131" s="224" t="s">
        <v>373</v>
      </c>
      <c r="LHR131" s="224" t="s">
        <v>373</v>
      </c>
      <c r="LHS131" s="224" t="s">
        <v>373</v>
      </c>
      <c r="LHT131" s="224" t="s">
        <v>373</v>
      </c>
      <c r="LHU131" s="224" t="s">
        <v>373</v>
      </c>
      <c r="LHV131" s="224" t="s">
        <v>373</v>
      </c>
      <c r="LHW131" s="224" t="s">
        <v>373</v>
      </c>
      <c r="LHX131" s="224" t="s">
        <v>373</v>
      </c>
      <c r="LHY131" s="224" t="s">
        <v>373</v>
      </c>
      <c r="LHZ131" s="224" t="s">
        <v>373</v>
      </c>
      <c r="LIA131" s="224" t="s">
        <v>373</v>
      </c>
      <c r="LIB131" s="224" t="s">
        <v>373</v>
      </c>
      <c r="LIC131" s="224" t="s">
        <v>373</v>
      </c>
      <c r="LID131" s="224" t="s">
        <v>373</v>
      </c>
      <c r="LIE131" s="224" t="s">
        <v>373</v>
      </c>
      <c r="LIF131" s="224" t="s">
        <v>373</v>
      </c>
      <c r="LIG131" s="224" t="s">
        <v>373</v>
      </c>
      <c r="LIH131" s="224" t="s">
        <v>373</v>
      </c>
      <c r="LII131" s="224" t="s">
        <v>373</v>
      </c>
      <c r="LIJ131" s="224" t="s">
        <v>373</v>
      </c>
      <c r="LIK131" s="224" t="s">
        <v>373</v>
      </c>
      <c r="LIL131" s="224" t="s">
        <v>373</v>
      </c>
      <c r="LIM131" s="224" t="s">
        <v>373</v>
      </c>
      <c r="LIN131" s="224" t="s">
        <v>373</v>
      </c>
      <c r="LIO131" s="224" t="s">
        <v>373</v>
      </c>
      <c r="LIP131" s="224" t="s">
        <v>373</v>
      </c>
      <c r="LIQ131" s="224" t="s">
        <v>373</v>
      </c>
      <c r="LIR131" s="224" t="s">
        <v>373</v>
      </c>
      <c r="LIS131" s="224" t="s">
        <v>373</v>
      </c>
      <c r="LIT131" s="224" t="s">
        <v>373</v>
      </c>
      <c r="LIU131" s="224" t="s">
        <v>373</v>
      </c>
      <c r="LIV131" s="224" t="s">
        <v>373</v>
      </c>
      <c r="LIW131" s="224" t="s">
        <v>373</v>
      </c>
      <c r="LIX131" s="224" t="s">
        <v>373</v>
      </c>
      <c r="LIY131" s="224" t="s">
        <v>373</v>
      </c>
      <c r="LIZ131" s="224" t="s">
        <v>373</v>
      </c>
      <c r="LJA131" s="224" t="s">
        <v>373</v>
      </c>
      <c r="LJB131" s="224" t="s">
        <v>373</v>
      </c>
      <c r="LJC131" s="224" t="s">
        <v>373</v>
      </c>
      <c r="LJD131" s="224" t="s">
        <v>373</v>
      </c>
      <c r="LJE131" s="224" t="s">
        <v>373</v>
      </c>
      <c r="LJF131" s="224" t="s">
        <v>373</v>
      </c>
      <c r="LJG131" s="224" t="s">
        <v>373</v>
      </c>
      <c r="LJH131" s="224" t="s">
        <v>373</v>
      </c>
      <c r="LJI131" s="224" t="s">
        <v>373</v>
      </c>
      <c r="LJJ131" s="224" t="s">
        <v>373</v>
      </c>
      <c r="LJK131" s="224" t="s">
        <v>373</v>
      </c>
      <c r="LJL131" s="224" t="s">
        <v>373</v>
      </c>
      <c r="LJM131" s="224" t="s">
        <v>373</v>
      </c>
      <c r="LJN131" s="224" t="s">
        <v>373</v>
      </c>
      <c r="LJO131" s="224" t="s">
        <v>373</v>
      </c>
      <c r="LJP131" s="224" t="s">
        <v>373</v>
      </c>
      <c r="LJQ131" s="224" t="s">
        <v>373</v>
      </c>
      <c r="LJR131" s="224" t="s">
        <v>373</v>
      </c>
      <c r="LJS131" s="224" t="s">
        <v>373</v>
      </c>
      <c r="LJT131" s="224" t="s">
        <v>373</v>
      </c>
      <c r="LJU131" s="224" t="s">
        <v>373</v>
      </c>
      <c r="LJV131" s="224" t="s">
        <v>373</v>
      </c>
      <c r="LJW131" s="224" t="s">
        <v>373</v>
      </c>
      <c r="LJX131" s="224" t="s">
        <v>373</v>
      </c>
      <c r="LJY131" s="224" t="s">
        <v>373</v>
      </c>
      <c r="LJZ131" s="224" t="s">
        <v>373</v>
      </c>
      <c r="LKA131" s="224" t="s">
        <v>373</v>
      </c>
      <c r="LKB131" s="224" t="s">
        <v>373</v>
      </c>
      <c r="LKC131" s="224" t="s">
        <v>373</v>
      </c>
      <c r="LKD131" s="224" t="s">
        <v>373</v>
      </c>
      <c r="LKE131" s="224" t="s">
        <v>373</v>
      </c>
      <c r="LKF131" s="224" t="s">
        <v>373</v>
      </c>
      <c r="LKG131" s="224" t="s">
        <v>373</v>
      </c>
      <c r="LKH131" s="224" t="s">
        <v>373</v>
      </c>
      <c r="LKI131" s="224" t="s">
        <v>373</v>
      </c>
      <c r="LKJ131" s="224" t="s">
        <v>373</v>
      </c>
      <c r="LKK131" s="224" t="s">
        <v>373</v>
      </c>
      <c r="LKL131" s="224" t="s">
        <v>373</v>
      </c>
      <c r="LKM131" s="224" t="s">
        <v>373</v>
      </c>
      <c r="LKN131" s="224" t="s">
        <v>373</v>
      </c>
      <c r="LKO131" s="224" t="s">
        <v>373</v>
      </c>
      <c r="LKP131" s="224" t="s">
        <v>373</v>
      </c>
      <c r="LKQ131" s="224" t="s">
        <v>373</v>
      </c>
      <c r="LKR131" s="224" t="s">
        <v>373</v>
      </c>
      <c r="LKS131" s="224" t="s">
        <v>373</v>
      </c>
      <c r="LKT131" s="224" t="s">
        <v>373</v>
      </c>
      <c r="LKU131" s="224" t="s">
        <v>373</v>
      </c>
      <c r="LKV131" s="224" t="s">
        <v>373</v>
      </c>
      <c r="LKW131" s="224" t="s">
        <v>373</v>
      </c>
      <c r="LKX131" s="224" t="s">
        <v>373</v>
      </c>
      <c r="LKY131" s="224" t="s">
        <v>373</v>
      </c>
      <c r="LKZ131" s="224" t="s">
        <v>373</v>
      </c>
      <c r="LLA131" s="224" t="s">
        <v>373</v>
      </c>
      <c r="LLB131" s="224" t="s">
        <v>373</v>
      </c>
      <c r="LLC131" s="224" t="s">
        <v>373</v>
      </c>
      <c r="LLD131" s="224" t="s">
        <v>373</v>
      </c>
      <c r="LLE131" s="224" t="s">
        <v>373</v>
      </c>
      <c r="LLF131" s="224" t="s">
        <v>373</v>
      </c>
      <c r="LLG131" s="224" t="s">
        <v>373</v>
      </c>
      <c r="LLH131" s="224" t="s">
        <v>373</v>
      </c>
      <c r="LLI131" s="224" t="s">
        <v>373</v>
      </c>
      <c r="LLJ131" s="224" t="s">
        <v>373</v>
      </c>
      <c r="LLK131" s="224" t="s">
        <v>373</v>
      </c>
      <c r="LLL131" s="224" t="s">
        <v>373</v>
      </c>
      <c r="LLM131" s="224" t="s">
        <v>373</v>
      </c>
      <c r="LLN131" s="224" t="s">
        <v>373</v>
      </c>
      <c r="LLO131" s="224" t="s">
        <v>373</v>
      </c>
      <c r="LLP131" s="224" t="s">
        <v>373</v>
      </c>
      <c r="LLQ131" s="224" t="s">
        <v>373</v>
      </c>
      <c r="LLR131" s="224" t="s">
        <v>373</v>
      </c>
      <c r="LLS131" s="224" t="s">
        <v>373</v>
      </c>
      <c r="LLT131" s="224" t="s">
        <v>373</v>
      </c>
      <c r="LLU131" s="224" t="s">
        <v>373</v>
      </c>
      <c r="LLV131" s="224" t="s">
        <v>373</v>
      </c>
      <c r="LLW131" s="224" t="s">
        <v>373</v>
      </c>
      <c r="LLX131" s="224" t="s">
        <v>373</v>
      </c>
      <c r="LLY131" s="224" t="s">
        <v>373</v>
      </c>
      <c r="LLZ131" s="224" t="s">
        <v>373</v>
      </c>
      <c r="LMA131" s="224" t="s">
        <v>373</v>
      </c>
      <c r="LMB131" s="224" t="s">
        <v>373</v>
      </c>
      <c r="LMC131" s="224" t="s">
        <v>373</v>
      </c>
      <c r="LMD131" s="224" t="s">
        <v>373</v>
      </c>
      <c r="LME131" s="224" t="s">
        <v>373</v>
      </c>
      <c r="LMF131" s="224" t="s">
        <v>373</v>
      </c>
      <c r="LMG131" s="224" t="s">
        <v>373</v>
      </c>
      <c r="LMH131" s="224" t="s">
        <v>373</v>
      </c>
      <c r="LMI131" s="224" t="s">
        <v>373</v>
      </c>
      <c r="LMJ131" s="224" t="s">
        <v>373</v>
      </c>
      <c r="LMK131" s="224" t="s">
        <v>373</v>
      </c>
      <c r="LML131" s="224" t="s">
        <v>373</v>
      </c>
      <c r="LMM131" s="224" t="s">
        <v>373</v>
      </c>
      <c r="LMN131" s="224" t="s">
        <v>373</v>
      </c>
      <c r="LMO131" s="224" t="s">
        <v>373</v>
      </c>
      <c r="LMP131" s="224" t="s">
        <v>373</v>
      </c>
      <c r="LMQ131" s="224" t="s">
        <v>373</v>
      </c>
      <c r="LMR131" s="224" t="s">
        <v>373</v>
      </c>
      <c r="LMS131" s="224" t="s">
        <v>373</v>
      </c>
      <c r="LMT131" s="224" t="s">
        <v>373</v>
      </c>
      <c r="LMU131" s="224" t="s">
        <v>373</v>
      </c>
      <c r="LMV131" s="224" t="s">
        <v>373</v>
      </c>
      <c r="LMW131" s="224" t="s">
        <v>373</v>
      </c>
      <c r="LMX131" s="224" t="s">
        <v>373</v>
      </c>
      <c r="LMY131" s="224" t="s">
        <v>373</v>
      </c>
      <c r="LMZ131" s="224" t="s">
        <v>373</v>
      </c>
      <c r="LNA131" s="224" t="s">
        <v>373</v>
      </c>
      <c r="LNB131" s="224" t="s">
        <v>373</v>
      </c>
      <c r="LNC131" s="224" t="s">
        <v>373</v>
      </c>
      <c r="LND131" s="224" t="s">
        <v>373</v>
      </c>
      <c r="LNE131" s="224" t="s">
        <v>373</v>
      </c>
      <c r="LNF131" s="224" t="s">
        <v>373</v>
      </c>
      <c r="LNG131" s="224" t="s">
        <v>373</v>
      </c>
      <c r="LNH131" s="224" t="s">
        <v>373</v>
      </c>
      <c r="LNI131" s="224" t="s">
        <v>373</v>
      </c>
      <c r="LNJ131" s="224" t="s">
        <v>373</v>
      </c>
      <c r="LNK131" s="224" t="s">
        <v>373</v>
      </c>
      <c r="LNL131" s="224" t="s">
        <v>373</v>
      </c>
      <c r="LNM131" s="224" t="s">
        <v>373</v>
      </c>
      <c r="LNN131" s="224" t="s">
        <v>373</v>
      </c>
      <c r="LNO131" s="224" t="s">
        <v>373</v>
      </c>
      <c r="LNP131" s="224" t="s">
        <v>373</v>
      </c>
      <c r="LNQ131" s="224" t="s">
        <v>373</v>
      </c>
      <c r="LNR131" s="224" t="s">
        <v>373</v>
      </c>
      <c r="LNS131" s="224" t="s">
        <v>373</v>
      </c>
      <c r="LNT131" s="224" t="s">
        <v>373</v>
      </c>
      <c r="LNU131" s="224" t="s">
        <v>373</v>
      </c>
      <c r="LNV131" s="224" t="s">
        <v>373</v>
      </c>
      <c r="LNW131" s="224" t="s">
        <v>373</v>
      </c>
      <c r="LNX131" s="224" t="s">
        <v>373</v>
      </c>
      <c r="LNY131" s="224" t="s">
        <v>373</v>
      </c>
      <c r="LNZ131" s="224" t="s">
        <v>373</v>
      </c>
      <c r="LOA131" s="224" t="s">
        <v>373</v>
      </c>
      <c r="LOB131" s="224" t="s">
        <v>373</v>
      </c>
      <c r="LOC131" s="224" t="s">
        <v>373</v>
      </c>
      <c r="LOD131" s="224" t="s">
        <v>373</v>
      </c>
      <c r="LOE131" s="224" t="s">
        <v>373</v>
      </c>
      <c r="LOF131" s="224" t="s">
        <v>373</v>
      </c>
      <c r="LOG131" s="224" t="s">
        <v>373</v>
      </c>
      <c r="LOH131" s="224" t="s">
        <v>373</v>
      </c>
      <c r="LOI131" s="224" t="s">
        <v>373</v>
      </c>
      <c r="LOJ131" s="224" t="s">
        <v>373</v>
      </c>
      <c r="LOK131" s="224" t="s">
        <v>373</v>
      </c>
      <c r="LOL131" s="224" t="s">
        <v>373</v>
      </c>
      <c r="LOM131" s="224" t="s">
        <v>373</v>
      </c>
      <c r="LON131" s="224" t="s">
        <v>373</v>
      </c>
      <c r="LOO131" s="224" t="s">
        <v>373</v>
      </c>
      <c r="LOP131" s="224" t="s">
        <v>373</v>
      </c>
      <c r="LOQ131" s="224" t="s">
        <v>373</v>
      </c>
      <c r="LOR131" s="224" t="s">
        <v>373</v>
      </c>
      <c r="LOS131" s="224" t="s">
        <v>373</v>
      </c>
      <c r="LOT131" s="224" t="s">
        <v>373</v>
      </c>
      <c r="LOU131" s="224" t="s">
        <v>373</v>
      </c>
      <c r="LOV131" s="224" t="s">
        <v>373</v>
      </c>
      <c r="LOW131" s="224" t="s">
        <v>373</v>
      </c>
      <c r="LOX131" s="224" t="s">
        <v>373</v>
      </c>
      <c r="LOY131" s="224" t="s">
        <v>373</v>
      </c>
      <c r="LOZ131" s="224" t="s">
        <v>373</v>
      </c>
      <c r="LPA131" s="224" t="s">
        <v>373</v>
      </c>
      <c r="LPB131" s="224" t="s">
        <v>373</v>
      </c>
      <c r="LPC131" s="224" t="s">
        <v>373</v>
      </c>
      <c r="LPD131" s="224" t="s">
        <v>373</v>
      </c>
      <c r="LPE131" s="224" t="s">
        <v>373</v>
      </c>
      <c r="LPF131" s="224" t="s">
        <v>373</v>
      </c>
      <c r="LPG131" s="224" t="s">
        <v>373</v>
      </c>
      <c r="LPH131" s="224" t="s">
        <v>373</v>
      </c>
      <c r="LPI131" s="224" t="s">
        <v>373</v>
      </c>
      <c r="LPJ131" s="224" t="s">
        <v>373</v>
      </c>
      <c r="LPK131" s="224" t="s">
        <v>373</v>
      </c>
      <c r="LPL131" s="224" t="s">
        <v>373</v>
      </c>
      <c r="LPM131" s="224" t="s">
        <v>373</v>
      </c>
      <c r="LPN131" s="224" t="s">
        <v>373</v>
      </c>
      <c r="LPO131" s="224" t="s">
        <v>373</v>
      </c>
      <c r="LPP131" s="224" t="s">
        <v>373</v>
      </c>
      <c r="LPQ131" s="224" t="s">
        <v>373</v>
      </c>
      <c r="LPR131" s="224" t="s">
        <v>373</v>
      </c>
      <c r="LPS131" s="224" t="s">
        <v>373</v>
      </c>
      <c r="LPT131" s="224" t="s">
        <v>373</v>
      </c>
      <c r="LPU131" s="224" t="s">
        <v>373</v>
      </c>
      <c r="LPV131" s="224" t="s">
        <v>373</v>
      </c>
      <c r="LPW131" s="224" t="s">
        <v>373</v>
      </c>
      <c r="LPX131" s="224" t="s">
        <v>373</v>
      </c>
      <c r="LPY131" s="224" t="s">
        <v>373</v>
      </c>
      <c r="LPZ131" s="224" t="s">
        <v>373</v>
      </c>
      <c r="LQA131" s="224" t="s">
        <v>373</v>
      </c>
      <c r="LQB131" s="224" t="s">
        <v>373</v>
      </c>
      <c r="LQC131" s="224" t="s">
        <v>373</v>
      </c>
      <c r="LQD131" s="224" t="s">
        <v>373</v>
      </c>
      <c r="LQE131" s="224" t="s">
        <v>373</v>
      </c>
      <c r="LQF131" s="224" t="s">
        <v>373</v>
      </c>
      <c r="LQG131" s="224" t="s">
        <v>373</v>
      </c>
      <c r="LQH131" s="224" t="s">
        <v>373</v>
      </c>
      <c r="LQI131" s="224" t="s">
        <v>373</v>
      </c>
      <c r="LQJ131" s="224" t="s">
        <v>373</v>
      </c>
      <c r="LQK131" s="224" t="s">
        <v>373</v>
      </c>
      <c r="LQL131" s="224" t="s">
        <v>373</v>
      </c>
      <c r="LQM131" s="224" t="s">
        <v>373</v>
      </c>
      <c r="LQN131" s="224" t="s">
        <v>373</v>
      </c>
      <c r="LQO131" s="224" t="s">
        <v>373</v>
      </c>
      <c r="LQP131" s="224" t="s">
        <v>373</v>
      </c>
      <c r="LQQ131" s="224" t="s">
        <v>373</v>
      </c>
      <c r="LQR131" s="224" t="s">
        <v>373</v>
      </c>
      <c r="LQS131" s="224" t="s">
        <v>373</v>
      </c>
      <c r="LQT131" s="224" t="s">
        <v>373</v>
      </c>
      <c r="LQU131" s="224" t="s">
        <v>373</v>
      </c>
      <c r="LQV131" s="224" t="s">
        <v>373</v>
      </c>
      <c r="LQW131" s="224" t="s">
        <v>373</v>
      </c>
      <c r="LQX131" s="224" t="s">
        <v>373</v>
      </c>
      <c r="LQY131" s="224" t="s">
        <v>373</v>
      </c>
      <c r="LQZ131" s="224" t="s">
        <v>373</v>
      </c>
      <c r="LRA131" s="224" t="s">
        <v>373</v>
      </c>
      <c r="LRB131" s="224" t="s">
        <v>373</v>
      </c>
      <c r="LRC131" s="224" t="s">
        <v>373</v>
      </c>
      <c r="LRD131" s="224" t="s">
        <v>373</v>
      </c>
      <c r="LRE131" s="224" t="s">
        <v>373</v>
      </c>
      <c r="LRF131" s="224" t="s">
        <v>373</v>
      </c>
      <c r="LRG131" s="224" t="s">
        <v>373</v>
      </c>
      <c r="LRH131" s="224" t="s">
        <v>373</v>
      </c>
      <c r="LRI131" s="224" t="s">
        <v>373</v>
      </c>
      <c r="LRJ131" s="224" t="s">
        <v>373</v>
      </c>
      <c r="LRK131" s="224" t="s">
        <v>373</v>
      </c>
      <c r="LRL131" s="224" t="s">
        <v>373</v>
      </c>
      <c r="LRM131" s="224" t="s">
        <v>373</v>
      </c>
      <c r="LRN131" s="224" t="s">
        <v>373</v>
      </c>
      <c r="LRO131" s="224" t="s">
        <v>373</v>
      </c>
      <c r="LRP131" s="224" t="s">
        <v>373</v>
      </c>
      <c r="LRQ131" s="224" t="s">
        <v>373</v>
      </c>
      <c r="LRR131" s="224" t="s">
        <v>373</v>
      </c>
      <c r="LRS131" s="224" t="s">
        <v>373</v>
      </c>
      <c r="LRT131" s="224" t="s">
        <v>373</v>
      </c>
      <c r="LRU131" s="224" t="s">
        <v>373</v>
      </c>
      <c r="LRV131" s="224" t="s">
        <v>373</v>
      </c>
      <c r="LRW131" s="224" t="s">
        <v>373</v>
      </c>
      <c r="LRX131" s="224" t="s">
        <v>373</v>
      </c>
      <c r="LRY131" s="224" t="s">
        <v>373</v>
      </c>
      <c r="LRZ131" s="224" t="s">
        <v>373</v>
      </c>
      <c r="LSA131" s="224" t="s">
        <v>373</v>
      </c>
      <c r="LSB131" s="224" t="s">
        <v>373</v>
      </c>
      <c r="LSC131" s="224" t="s">
        <v>373</v>
      </c>
      <c r="LSD131" s="224" t="s">
        <v>373</v>
      </c>
      <c r="LSE131" s="224" t="s">
        <v>373</v>
      </c>
      <c r="LSF131" s="224" t="s">
        <v>373</v>
      </c>
      <c r="LSG131" s="224" t="s">
        <v>373</v>
      </c>
      <c r="LSH131" s="224" t="s">
        <v>373</v>
      </c>
      <c r="LSI131" s="224" t="s">
        <v>373</v>
      </c>
      <c r="LSJ131" s="224" t="s">
        <v>373</v>
      </c>
      <c r="LSK131" s="224" t="s">
        <v>373</v>
      </c>
      <c r="LSL131" s="224" t="s">
        <v>373</v>
      </c>
      <c r="LSM131" s="224" t="s">
        <v>373</v>
      </c>
      <c r="LSN131" s="224" t="s">
        <v>373</v>
      </c>
      <c r="LSO131" s="224" t="s">
        <v>373</v>
      </c>
      <c r="LSP131" s="224" t="s">
        <v>373</v>
      </c>
      <c r="LSQ131" s="224" t="s">
        <v>373</v>
      </c>
      <c r="LSR131" s="224" t="s">
        <v>373</v>
      </c>
      <c r="LSS131" s="224" t="s">
        <v>373</v>
      </c>
      <c r="LST131" s="224" t="s">
        <v>373</v>
      </c>
      <c r="LSU131" s="224" t="s">
        <v>373</v>
      </c>
      <c r="LSV131" s="224" t="s">
        <v>373</v>
      </c>
      <c r="LSW131" s="224" t="s">
        <v>373</v>
      </c>
      <c r="LSX131" s="224" t="s">
        <v>373</v>
      </c>
      <c r="LSY131" s="224" t="s">
        <v>373</v>
      </c>
      <c r="LSZ131" s="224" t="s">
        <v>373</v>
      </c>
      <c r="LTA131" s="224" t="s">
        <v>373</v>
      </c>
      <c r="LTB131" s="224" t="s">
        <v>373</v>
      </c>
      <c r="LTC131" s="224" t="s">
        <v>373</v>
      </c>
      <c r="LTD131" s="224" t="s">
        <v>373</v>
      </c>
      <c r="LTE131" s="224" t="s">
        <v>373</v>
      </c>
      <c r="LTF131" s="224" t="s">
        <v>373</v>
      </c>
      <c r="LTG131" s="224" t="s">
        <v>373</v>
      </c>
      <c r="LTH131" s="224" t="s">
        <v>373</v>
      </c>
      <c r="LTI131" s="224" t="s">
        <v>373</v>
      </c>
      <c r="LTJ131" s="224" t="s">
        <v>373</v>
      </c>
      <c r="LTK131" s="224" t="s">
        <v>373</v>
      </c>
      <c r="LTL131" s="224" t="s">
        <v>373</v>
      </c>
      <c r="LTM131" s="224" t="s">
        <v>373</v>
      </c>
      <c r="LTN131" s="224" t="s">
        <v>373</v>
      </c>
      <c r="LTO131" s="224" t="s">
        <v>373</v>
      </c>
      <c r="LTP131" s="224" t="s">
        <v>373</v>
      </c>
      <c r="LTQ131" s="224" t="s">
        <v>373</v>
      </c>
      <c r="LTR131" s="224" t="s">
        <v>373</v>
      </c>
      <c r="LTS131" s="224" t="s">
        <v>373</v>
      </c>
      <c r="LTT131" s="224" t="s">
        <v>373</v>
      </c>
      <c r="LTU131" s="224" t="s">
        <v>373</v>
      </c>
      <c r="LTV131" s="224" t="s">
        <v>373</v>
      </c>
      <c r="LTW131" s="224" t="s">
        <v>373</v>
      </c>
      <c r="LTX131" s="224" t="s">
        <v>373</v>
      </c>
      <c r="LTY131" s="224" t="s">
        <v>373</v>
      </c>
      <c r="LTZ131" s="224" t="s">
        <v>373</v>
      </c>
      <c r="LUA131" s="224" t="s">
        <v>373</v>
      </c>
      <c r="LUB131" s="224" t="s">
        <v>373</v>
      </c>
      <c r="LUC131" s="224" t="s">
        <v>373</v>
      </c>
      <c r="LUD131" s="224" t="s">
        <v>373</v>
      </c>
      <c r="LUE131" s="224" t="s">
        <v>373</v>
      </c>
      <c r="LUF131" s="224" t="s">
        <v>373</v>
      </c>
      <c r="LUG131" s="224" t="s">
        <v>373</v>
      </c>
      <c r="LUH131" s="224" t="s">
        <v>373</v>
      </c>
      <c r="LUI131" s="224" t="s">
        <v>373</v>
      </c>
      <c r="LUJ131" s="224" t="s">
        <v>373</v>
      </c>
      <c r="LUK131" s="224" t="s">
        <v>373</v>
      </c>
      <c r="LUL131" s="224" t="s">
        <v>373</v>
      </c>
      <c r="LUM131" s="224" t="s">
        <v>373</v>
      </c>
      <c r="LUN131" s="224" t="s">
        <v>373</v>
      </c>
      <c r="LUO131" s="224" t="s">
        <v>373</v>
      </c>
      <c r="LUP131" s="224" t="s">
        <v>373</v>
      </c>
      <c r="LUQ131" s="224" t="s">
        <v>373</v>
      </c>
      <c r="LUR131" s="224" t="s">
        <v>373</v>
      </c>
      <c r="LUS131" s="224" t="s">
        <v>373</v>
      </c>
      <c r="LUT131" s="224" t="s">
        <v>373</v>
      </c>
      <c r="LUU131" s="224" t="s">
        <v>373</v>
      </c>
      <c r="LUV131" s="224" t="s">
        <v>373</v>
      </c>
      <c r="LUW131" s="224" t="s">
        <v>373</v>
      </c>
      <c r="LUX131" s="224" t="s">
        <v>373</v>
      </c>
      <c r="LUY131" s="224" t="s">
        <v>373</v>
      </c>
      <c r="LUZ131" s="224" t="s">
        <v>373</v>
      </c>
      <c r="LVA131" s="224" t="s">
        <v>373</v>
      </c>
      <c r="LVB131" s="224" t="s">
        <v>373</v>
      </c>
      <c r="LVC131" s="224" t="s">
        <v>373</v>
      </c>
      <c r="LVD131" s="224" t="s">
        <v>373</v>
      </c>
      <c r="LVE131" s="224" t="s">
        <v>373</v>
      </c>
      <c r="LVF131" s="224" t="s">
        <v>373</v>
      </c>
      <c r="LVG131" s="224" t="s">
        <v>373</v>
      </c>
      <c r="LVH131" s="224" t="s">
        <v>373</v>
      </c>
      <c r="LVI131" s="224" t="s">
        <v>373</v>
      </c>
      <c r="LVJ131" s="224" t="s">
        <v>373</v>
      </c>
      <c r="LVK131" s="224" t="s">
        <v>373</v>
      </c>
      <c r="LVL131" s="224" t="s">
        <v>373</v>
      </c>
      <c r="LVM131" s="224" t="s">
        <v>373</v>
      </c>
      <c r="LVN131" s="224" t="s">
        <v>373</v>
      </c>
      <c r="LVO131" s="224" t="s">
        <v>373</v>
      </c>
      <c r="LVP131" s="224" t="s">
        <v>373</v>
      </c>
      <c r="LVQ131" s="224" t="s">
        <v>373</v>
      </c>
      <c r="LVR131" s="224" t="s">
        <v>373</v>
      </c>
      <c r="LVS131" s="224" t="s">
        <v>373</v>
      </c>
      <c r="LVT131" s="224" t="s">
        <v>373</v>
      </c>
      <c r="LVU131" s="224" t="s">
        <v>373</v>
      </c>
      <c r="LVV131" s="224" t="s">
        <v>373</v>
      </c>
      <c r="LVW131" s="224" t="s">
        <v>373</v>
      </c>
      <c r="LVX131" s="224" t="s">
        <v>373</v>
      </c>
      <c r="LVY131" s="224" t="s">
        <v>373</v>
      </c>
      <c r="LVZ131" s="224" t="s">
        <v>373</v>
      </c>
      <c r="LWA131" s="224" t="s">
        <v>373</v>
      </c>
      <c r="LWB131" s="224" t="s">
        <v>373</v>
      </c>
      <c r="LWC131" s="224" t="s">
        <v>373</v>
      </c>
      <c r="LWD131" s="224" t="s">
        <v>373</v>
      </c>
      <c r="LWE131" s="224" t="s">
        <v>373</v>
      </c>
      <c r="LWF131" s="224" t="s">
        <v>373</v>
      </c>
      <c r="LWG131" s="224" t="s">
        <v>373</v>
      </c>
      <c r="LWH131" s="224" t="s">
        <v>373</v>
      </c>
      <c r="LWI131" s="224" t="s">
        <v>373</v>
      </c>
      <c r="LWJ131" s="224" t="s">
        <v>373</v>
      </c>
      <c r="LWK131" s="224" t="s">
        <v>373</v>
      </c>
      <c r="LWL131" s="224" t="s">
        <v>373</v>
      </c>
      <c r="LWM131" s="224" t="s">
        <v>373</v>
      </c>
      <c r="LWN131" s="224" t="s">
        <v>373</v>
      </c>
      <c r="LWO131" s="224" t="s">
        <v>373</v>
      </c>
      <c r="LWP131" s="224" t="s">
        <v>373</v>
      </c>
      <c r="LWQ131" s="224" t="s">
        <v>373</v>
      </c>
      <c r="LWR131" s="224" t="s">
        <v>373</v>
      </c>
      <c r="LWS131" s="224" t="s">
        <v>373</v>
      </c>
      <c r="LWT131" s="224" t="s">
        <v>373</v>
      </c>
      <c r="LWU131" s="224" t="s">
        <v>373</v>
      </c>
      <c r="LWV131" s="224" t="s">
        <v>373</v>
      </c>
      <c r="LWW131" s="224" t="s">
        <v>373</v>
      </c>
      <c r="LWX131" s="224" t="s">
        <v>373</v>
      </c>
      <c r="LWY131" s="224" t="s">
        <v>373</v>
      </c>
      <c r="LWZ131" s="224" t="s">
        <v>373</v>
      </c>
      <c r="LXA131" s="224" t="s">
        <v>373</v>
      </c>
      <c r="LXB131" s="224" t="s">
        <v>373</v>
      </c>
      <c r="LXC131" s="224" t="s">
        <v>373</v>
      </c>
      <c r="LXD131" s="224" t="s">
        <v>373</v>
      </c>
      <c r="LXE131" s="224" t="s">
        <v>373</v>
      </c>
      <c r="LXF131" s="224" t="s">
        <v>373</v>
      </c>
      <c r="LXG131" s="224" t="s">
        <v>373</v>
      </c>
      <c r="LXH131" s="224" t="s">
        <v>373</v>
      </c>
      <c r="LXI131" s="224" t="s">
        <v>373</v>
      </c>
      <c r="LXJ131" s="224" t="s">
        <v>373</v>
      </c>
      <c r="LXK131" s="224" t="s">
        <v>373</v>
      </c>
      <c r="LXL131" s="224" t="s">
        <v>373</v>
      </c>
      <c r="LXM131" s="224" t="s">
        <v>373</v>
      </c>
      <c r="LXN131" s="224" t="s">
        <v>373</v>
      </c>
      <c r="LXO131" s="224" t="s">
        <v>373</v>
      </c>
      <c r="LXP131" s="224" t="s">
        <v>373</v>
      </c>
      <c r="LXQ131" s="224" t="s">
        <v>373</v>
      </c>
      <c r="LXR131" s="224" t="s">
        <v>373</v>
      </c>
      <c r="LXS131" s="224" t="s">
        <v>373</v>
      </c>
      <c r="LXT131" s="224" t="s">
        <v>373</v>
      </c>
      <c r="LXU131" s="224" t="s">
        <v>373</v>
      </c>
      <c r="LXV131" s="224" t="s">
        <v>373</v>
      </c>
      <c r="LXW131" s="224" t="s">
        <v>373</v>
      </c>
      <c r="LXX131" s="224" t="s">
        <v>373</v>
      </c>
      <c r="LXY131" s="224" t="s">
        <v>373</v>
      </c>
      <c r="LXZ131" s="224" t="s">
        <v>373</v>
      </c>
      <c r="LYA131" s="224" t="s">
        <v>373</v>
      </c>
      <c r="LYB131" s="224" t="s">
        <v>373</v>
      </c>
      <c r="LYC131" s="224" t="s">
        <v>373</v>
      </c>
      <c r="LYD131" s="224" t="s">
        <v>373</v>
      </c>
      <c r="LYE131" s="224" t="s">
        <v>373</v>
      </c>
      <c r="LYF131" s="224" t="s">
        <v>373</v>
      </c>
      <c r="LYG131" s="224" t="s">
        <v>373</v>
      </c>
      <c r="LYH131" s="224" t="s">
        <v>373</v>
      </c>
      <c r="LYI131" s="224" t="s">
        <v>373</v>
      </c>
      <c r="LYJ131" s="224" t="s">
        <v>373</v>
      </c>
      <c r="LYK131" s="224" t="s">
        <v>373</v>
      </c>
      <c r="LYL131" s="224" t="s">
        <v>373</v>
      </c>
      <c r="LYM131" s="224" t="s">
        <v>373</v>
      </c>
      <c r="LYN131" s="224" t="s">
        <v>373</v>
      </c>
      <c r="LYO131" s="224" t="s">
        <v>373</v>
      </c>
      <c r="LYP131" s="224" t="s">
        <v>373</v>
      </c>
      <c r="LYQ131" s="224" t="s">
        <v>373</v>
      </c>
      <c r="LYR131" s="224" t="s">
        <v>373</v>
      </c>
      <c r="LYS131" s="224" t="s">
        <v>373</v>
      </c>
      <c r="LYT131" s="224" t="s">
        <v>373</v>
      </c>
      <c r="LYU131" s="224" t="s">
        <v>373</v>
      </c>
      <c r="LYV131" s="224" t="s">
        <v>373</v>
      </c>
      <c r="LYW131" s="224" t="s">
        <v>373</v>
      </c>
      <c r="LYX131" s="224" t="s">
        <v>373</v>
      </c>
      <c r="LYY131" s="224" t="s">
        <v>373</v>
      </c>
      <c r="LYZ131" s="224" t="s">
        <v>373</v>
      </c>
      <c r="LZA131" s="224" t="s">
        <v>373</v>
      </c>
      <c r="LZB131" s="224" t="s">
        <v>373</v>
      </c>
      <c r="LZC131" s="224" t="s">
        <v>373</v>
      </c>
      <c r="LZD131" s="224" t="s">
        <v>373</v>
      </c>
      <c r="LZE131" s="224" t="s">
        <v>373</v>
      </c>
      <c r="LZF131" s="224" t="s">
        <v>373</v>
      </c>
      <c r="LZG131" s="224" t="s">
        <v>373</v>
      </c>
      <c r="LZH131" s="224" t="s">
        <v>373</v>
      </c>
      <c r="LZI131" s="224" t="s">
        <v>373</v>
      </c>
      <c r="LZJ131" s="224" t="s">
        <v>373</v>
      </c>
      <c r="LZK131" s="224" t="s">
        <v>373</v>
      </c>
      <c r="LZL131" s="224" t="s">
        <v>373</v>
      </c>
      <c r="LZM131" s="224" t="s">
        <v>373</v>
      </c>
      <c r="LZN131" s="224" t="s">
        <v>373</v>
      </c>
      <c r="LZO131" s="224" t="s">
        <v>373</v>
      </c>
      <c r="LZP131" s="224" t="s">
        <v>373</v>
      </c>
      <c r="LZQ131" s="224" t="s">
        <v>373</v>
      </c>
      <c r="LZR131" s="224" t="s">
        <v>373</v>
      </c>
      <c r="LZS131" s="224" t="s">
        <v>373</v>
      </c>
      <c r="LZT131" s="224" t="s">
        <v>373</v>
      </c>
      <c r="LZU131" s="224" t="s">
        <v>373</v>
      </c>
      <c r="LZV131" s="224" t="s">
        <v>373</v>
      </c>
      <c r="LZW131" s="224" t="s">
        <v>373</v>
      </c>
      <c r="LZX131" s="224" t="s">
        <v>373</v>
      </c>
      <c r="LZY131" s="224" t="s">
        <v>373</v>
      </c>
      <c r="LZZ131" s="224" t="s">
        <v>373</v>
      </c>
      <c r="MAA131" s="224" t="s">
        <v>373</v>
      </c>
      <c r="MAB131" s="224" t="s">
        <v>373</v>
      </c>
      <c r="MAC131" s="224" t="s">
        <v>373</v>
      </c>
      <c r="MAD131" s="224" t="s">
        <v>373</v>
      </c>
      <c r="MAE131" s="224" t="s">
        <v>373</v>
      </c>
      <c r="MAF131" s="224" t="s">
        <v>373</v>
      </c>
      <c r="MAG131" s="224" t="s">
        <v>373</v>
      </c>
      <c r="MAH131" s="224" t="s">
        <v>373</v>
      </c>
      <c r="MAI131" s="224" t="s">
        <v>373</v>
      </c>
      <c r="MAJ131" s="224" t="s">
        <v>373</v>
      </c>
      <c r="MAK131" s="224" t="s">
        <v>373</v>
      </c>
      <c r="MAL131" s="224" t="s">
        <v>373</v>
      </c>
      <c r="MAM131" s="224" t="s">
        <v>373</v>
      </c>
      <c r="MAN131" s="224" t="s">
        <v>373</v>
      </c>
      <c r="MAO131" s="224" t="s">
        <v>373</v>
      </c>
      <c r="MAP131" s="224" t="s">
        <v>373</v>
      </c>
      <c r="MAQ131" s="224" t="s">
        <v>373</v>
      </c>
      <c r="MAR131" s="224" t="s">
        <v>373</v>
      </c>
      <c r="MAS131" s="224" t="s">
        <v>373</v>
      </c>
      <c r="MAT131" s="224" t="s">
        <v>373</v>
      </c>
      <c r="MAU131" s="224" t="s">
        <v>373</v>
      </c>
      <c r="MAV131" s="224" t="s">
        <v>373</v>
      </c>
      <c r="MAW131" s="224" t="s">
        <v>373</v>
      </c>
      <c r="MAX131" s="224" t="s">
        <v>373</v>
      </c>
      <c r="MAY131" s="224" t="s">
        <v>373</v>
      </c>
      <c r="MAZ131" s="224" t="s">
        <v>373</v>
      </c>
      <c r="MBA131" s="224" t="s">
        <v>373</v>
      </c>
      <c r="MBB131" s="224" t="s">
        <v>373</v>
      </c>
      <c r="MBC131" s="224" t="s">
        <v>373</v>
      </c>
      <c r="MBD131" s="224" t="s">
        <v>373</v>
      </c>
      <c r="MBE131" s="224" t="s">
        <v>373</v>
      </c>
      <c r="MBF131" s="224" t="s">
        <v>373</v>
      </c>
      <c r="MBG131" s="224" t="s">
        <v>373</v>
      </c>
      <c r="MBH131" s="224" t="s">
        <v>373</v>
      </c>
      <c r="MBI131" s="224" t="s">
        <v>373</v>
      </c>
      <c r="MBJ131" s="224" t="s">
        <v>373</v>
      </c>
      <c r="MBK131" s="224" t="s">
        <v>373</v>
      </c>
      <c r="MBL131" s="224" t="s">
        <v>373</v>
      </c>
      <c r="MBM131" s="224" t="s">
        <v>373</v>
      </c>
      <c r="MBN131" s="224" t="s">
        <v>373</v>
      </c>
      <c r="MBO131" s="224" t="s">
        <v>373</v>
      </c>
      <c r="MBP131" s="224" t="s">
        <v>373</v>
      </c>
      <c r="MBQ131" s="224" t="s">
        <v>373</v>
      </c>
      <c r="MBR131" s="224" t="s">
        <v>373</v>
      </c>
      <c r="MBS131" s="224" t="s">
        <v>373</v>
      </c>
      <c r="MBT131" s="224" t="s">
        <v>373</v>
      </c>
      <c r="MBU131" s="224" t="s">
        <v>373</v>
      </c>
      <c r="MBV131" s="224" t="s">
        <v>373</v>
      </c>
      <c r="MBW131" s="224" t="s">
        <v>373</v>
      </c>
      <c r="MBX131" s="224" t="s">
        <v>373</v>
      </c>
      <c r="MBY131" s="224" t="s">
        <v>373</v>
      </c>
      <c r="MBZ131" s="224" t="s">
        <v>373</v>
      </c>
      <c r="MCA131" s="224" t="s">
        <v>373</v>
      </c>
      <c r="MCB131" s="224" t="s">
        <v>373</v>
      </c>
      <c r="MCC131" s="224" t="s">
        <v>373</v>
      </c>
      <c r="MCD131" s="224" t="s">
        <v>373</v>
      </c>
      <c r="MCE131" s="224" t="s">
        <v>373</v>
      </c>
      <c r="MCF131" s="224" t="s">
        <v>373</v>
      </c>
      <c r="MCG131" s="224" t="s">
        <v>373</v>
      </c>
      <c r="MCH131" s="224" t="s">
        <v>373</v>
      </c>
      <c r="MCI131" s="224" t="s">
        <v>373</v>
      </c>
      <c r="MCJ131" s="224" t="s">
        <v>373</v>
      </c>
      <c r="MCK131" s="224" t="s">
        <v>373</v>
      </c>
      <c r="MCL131" s="224" t="s">
        <v>373</v>
      </c>
      <c r="MCM131" s="224" t="s">
        <v>373</v>
      </c>
      <c r="MCN131" s="224" t="s">
        <v>373</v>
      </c>
      <c r="MCO131" s="224" t="s">
        <v>373</v>
      </c>
      <c r="MCP131" s="224" t="s">
        <v>373</v>
      </c>
      <c r="MCQ131" s="224" t="s">
        <v>373</v>
      </c>
      <c r="MCR131" s="224" t="s">
        <v>373</v>
      </c>
      <c r="MCS131" s="224" t="s">
        <v>373</v>
      </c>
      <c r="MCT131" s="224" t="s">
        <v>373</v>
      </c>
      <c r="MCU131" s="224" t="s">
        <v>373</v>
      </c>
      <c r="MCV131" s="224" t="s">
        <v>373</v>
      </c>
      <c r="MCW131" s="224" t="s">
        <v>373</v>
      </c>
      <c r="MCX131" s="224" t="s">
        <v>373</v>
      </c>
      <c r="MCY131" s="224" t="s">
        <v>373</v>
      </c>
      <c r="MCZ131" s="224" t="s">
        <v>373</v>
      </c>
      <c r="MDA131" s="224" t="s">
        <v>373</v>
      </c>
      <c r="MDB131" s="224" t="s">
        <v>373</v>
      </c>
      <c r="MDC131" s="224" t="s">
        <v>373</v>
      </c>
      <c r="MDD131" s="224" t="s">
        <v>373</v>
      </c>
      <c r="MDE131" s="224" t="s">
        <v>373</v>
      </c>
      <c r="MDF131" s="224" t="s">
        <v>373</v>
      </c>
      <c r="MDG131" s="224" t="s">
        <v>373</v>
      </c>
      <c r="MDH131" s="224" t="s">
        <v>373</v>
      </c>
      <c r="MDI131" s="224" t="s">
        <v>373</v>
      </c>
      <c r="MDJ131" s="224" t="s">
        <v>373</v>
      </c>
      <c r="MDK131" s="224" t="s">
        <v>373</v>
      </c>
      <c r="MDL131" s="224" t="s">
        <v>373</v>
      </c>
      <c r="MDM131" s="224" t="s">
        <v>373</v>
      </c>
      <c r="MDN131" s="224" t="s">
        <v>373</v>
      </c>
      <c r="MDO131" s="224" t="s">
        <v>373</v>
      </c>
      <c r="MDP131" s="224" t="s">
        <v>373</v>
      </c>
      <c r="MDQ131" s="224" t="s">
        <v>373</v>
      </c>
      <c r="MDR131" s="224" t="s">
        <v>373</v>
      </c>
      <c r="MDS131" s="224" t="s">
        <v>373</v>
      </c>
      <c r="MDT131" s="224" t="s">
        <v>373</v>
      </c>
      <c r="MDU131" s="224" t="s">
        <v>373</v>
      </c>
      <c r="MDV131" s="224" t="s">
        <v>373</v>
      </c>
      <c r="MDW131" s="224" t="s">
        <v>373</v>
      </c>
      <c r="MDX131" s="224" t="s">
        <v>373</v>
      </c>
      <c r="MDY131" s="224" t="s">
        <v>373</v>
      </c>
      <c r="MDZ131" s="224" t="s">
        <v>373</v>
      </c>
      <c r="MEA131" s="224" t="s">
        <v>373</v>
      </c>
      <c r="MEB131" s="224" t="s">
        <v>373</v>
      </c>
      <c r="MEC131" s="224" t="s">
        <v>373</v>
      </c>
      <c r="MED131" s="224" t="s">
        <v>373</v>
      </c>
      <c r="MEE131" s="224" t="s">
        <v>373</v>
      </c>
      <c r="MEF131" s="224" t="s">
        <v>373</v>
      </c>
      <c r="MEG131" s="224" t="s">
        <v>373</v>
      </c>
      <c r="MEH131" s="224" t="s">
        <v>373</v>
      </c>
      <c r="MEI131" s="224" t="s">
        <v>373</v>
      </c>
      <c r="MEJ131" s="224" t="s">
        <v>373</v>
      </c>
      <c r="MEK131" s="224" t="s">
        <v>373</v>
      </c>
      <c r="MEL131" s="224" t="s">
        <v>373</v>
      </c>
      <c r="MEM131" s="224" t="s">
        <v>373</v>
      </c>
      <c r="MEN131" s="224" t="s">
        <v>373</v>
      </c>
      <c r="MEO131" s="224" t="s">
        <v>373</v>
      </c>
      <c r="MEP131" s="224" t="s">
        <v>373</v>
      </c>
      <c r="MEQ131" s="224" t="s">
        <v>373</v>
      </c>
      <c r="MER131" s="224" t="s">
        <v>373</v>
      </c>
      <c r="MES131" s="224" t="s">
        <v>373</v>
      </c>
      <c r="MET131" s="224" t="s">
        <v>373</v>
      </c>
      <c r="MEU131" s="224" t="s">
        <v>373</v>
      </c>
      <c r="MEV131" s="224" t="s">
        <v>373</v>
      </c>
      <c r="MEW131" s="224" t="s">
        <v>373</v>
      </c>
      <c r="MEX131" s="224" t="s">
        <v>373</v>
      </c>
      <c r="MEY131" s="224" t="s">
        <v>373</v>
      </c>
      <c r="MEZ131" s="224" t="s">
        <v>373</v>
      </c>
      <c r="MFA131" s="224" t="s">
        <v>373</v>
      </c>
      <c r="MFB131" s="224" t="s">
        <v>373</v>
      </c>
      <c r="MFC131" s="224" t="s">
        <v>373</v>
      </c>
      <c r="MFD131" s="224" t="s">
        <v>373</v>
      </c>
      <c r="MFE131" s="224" t="s">
        <v>373</v>
      </c>
      <c r="MFF131" s="224" t="s">
        <v>373</v>
      </c>
      <c r="MFG131" s="224" t="s">
        <v>373</v>
      </c>
      <c r="MFH131" s="224" t="s">
        <v>373</v>
      </c>
      <c r="MFI131" s="224" t="s">
        <v>373</v>
      </c>
      <c r="MFJ131" s="224" t="s">
        <v>373</v>
      </c>
      <c r="MFK131" s="224" t="s">
        <v>373</v>
      </c>
      <c r="MFL131" s="224" t="s">
        <v>373</v>
      </c>
      <c r="MFM131" s="224" t="s">
        <v>373</v>
      </c>
      <c r="MFN131" s="224" t="s">
        <v>373</v>
      </c>
      <c r="MFO131" s="224" t="s">
        <v>373</v>
      </c>
      <c r="MFP131" s="224" t="s">
        <v>373</v>
      </c>
      <c r="MFQ131" s="224" t="s">
        <v>373</v>
      </c>
      <c r="MFR131" s="224" t="s">
        <v>373</v>
      </c>
      <c r="MFS131" s="224" t="s">
        <v>373</v>
      </c>
      <c r="MFT131" s="224" t="s">
        <v>373</v>
      </c>
      <c r="MFU131" s="224" t="s">
        <v>373</v>
      </c>
      <c r="MFV131" s="224" t="s">
        <v>373</v>
      </c>
      <c r="MFW131" s="224" t="s">
        <v>373</v>
      </c>
      <c r="MFX131" s="224" t="s">
        <v>373</v>
      </c>
      <c r="MFY131" s="224" t="s">
        <v>373</v>
      </c>
      <c r="MFZ131" s="224" t="s">
        <v>373</v>
      </c>
      <c r="MGA131" s="224" t="s">
        <v>373</v>
      </c>
      <c r="MGB131" s="224" t="s">
        <v>373</v>
      </c>
      <c r="MGC131" s="224" t="s">
        <v>373</v>
      </c>
      <c r="MGD131" s="224" t="s">
        <v>373</v>
      </c>
      <c r="MGE131" s="224" t="s">
        <v>373</v>
      </c>
      <c r="MGF131" s="224" t="s">
        <v>373</v>
      </c>
      <c r="MGG131" s="224" t="s">
        <v>373</v>
      </c>
      <c r="MGH131" s="224" t="s">
        <v>373</v>
      </c>
      <c r="MGI131" s="224" t="s">
        <v>373</v>
      </c>
      <c r="MGJ131" s="224" t="s">
        <v>373</v>
      </c>
      <c r="MGK131" s="224" t="s">
        <v>373</v>
      </c>
      <c r="MGL131" s="224" t="s">
        <v>373</v>
      </c>
      <c r="MGM131" s="224" t="s">
        <v>373</v>
      </c>
      <c r="MGN131" s="224" t="s">
        <v>373</v>
      </c>
      <c r="MGO131" s="224" t="s">
        <v>373</v>
      </c>
      <c r="MGP131" s="224" t="s">
        <v>373</v>
      </c>
      <c r="MGQ131" s="224" t="s">
        <v>373</v>
      </c>
      <c r="MGR131" s="224" t="s">
        <v>373</v>
      </c>
      <c r="MGS131" s="224" t="s">
        <v>373</v>
      </c>
      <c r="MGT131" s="224" t="s">
        <v>373</v>
      </c>
      <c r="MGU131" s="224" t="s">
        <v>373</v>
      </c>
      <c r="MGV131" s="224" t="s">
        <v>373</v>
      </c>
      <c r="MGW131" s="224" t="s">
        <v>373</v>
      </c>
      <c r="MGX131" s="224" t="s">
        <v>373</v>
      </c>
      <c r="MGY131" s="224" t="s">
        <v>373</v>
      </c>
      <c r="MGZ131" s="224" t="s">
        <v>373</v>
      </c>
      <c r="MHA131" s="224" t="s">
        <v>373</v>
      </c>
      <c r="MHB131" s="224" t="s">
        <v>373</v>
      </c>
      <c r="MHC131" s="224" t="s">
        <v>373</v>
      </c>
      <c r="MHD131" s="224" t="s">
        <v>373</v>
      </c>
      <c r="MHE131" s="224" t="s">
        <v>373</v>
      </c>
      <c r="MHF131" s="224" t="s">
        <v>373</v>
      </c>
      <c r="MHG131" s="224" t="s">
        <v>373</v>
      </c>
      <c r="MHH131" s="224" t="s">
        <v>373</v>
      </c>
      <c r="MHI131" s="224" t="s">
        <v>373</v>
      </c>
      <c r="MHJ131" s="224" t="s">
        <v>373</v>
      </c>
      <c r="MHK131" s="224" t="s">
        <v>373</v>
      </c>
      <c r="MHL131" s="224" t="s">
        <v>373</v>
      </c>
      <c r="MHM131" s="224" t="s">
        <v>373</v>
      </c>
      <c r="MHN131" s="224" t="s">
        <v>373</v>
      </c>
      <c r="MHO131" s="224" t="s">
        <v>373</v>
      </c>
      <c r="MHP131" s="224" t="s">
        <v>373</v>
      </c>
      <c r="MHQ131" s="224" t="s">
        <v>373</v>
      </c>
      <c r="MHR131" s="224" t="s">
        <v>373</v>
      </c>
      <c r="MHS131" s="224" t="s">
        <v>373</v>
      </c>
      <c r="MHT131" s="224" t="s">
        <v>373</v>
      </c>
      <c r="MHU131" s="224" t="s">
        <v>373</v>
      </c>
      <c r="MHV131" s="224" t="s">
        <v>373</v>
      </c>
      <c r="MHW131" s="224" t="s">
        <v>373</v>
      </c>
      <c r="MHX131" s="224" t="s">
        <v>373</v>
      </c>
      <c r="MHY131" s="224" t="s">
        <v>373</v>
      </c>
      <c r="MHZ131" s="224" t="s">
        <v>373</v>
      </c>
      <c r="MIA131" s="224" t="s">
        <v>373</v>
      </c>
      <c r="MIB131" s="224" t="s">
        <v>373</v>
      </c>
      <c r="MIC131" s="224" t="s">
        <v>373</v>
      </c>
      <c r="MID131" s="224" t="s">
        <v>373</v>
      </c>
      <c r="MIE131" s="224" t="s">
        <v>373</v>
      </c>
      <c r="MIF131" s="224" t="s">
        <v>373</v>
      </c>
      <c r="MIG131" s="224" t="s">
        <v>373</v>
      </c>
      <c r="MIH131" s="224" t="s">
        <v>373</v>
      </c>
      <c r="MII131" s="224" t="s">
        <v>373</v>
      </c>
      <c r="MIJ131" s="224" t="s">
        <v>373</v>
      </c>
      <c r="MIK131" s="224" t="s">
        <v>373</v>
      </c>
      <c r="MIL131" s="224" t="s">
        <v>373</v>
      </c>
      <c r="MIM131" s="224" t="s">
        <v>373</v>
      </c>
      <c r="MIN131" s="224" t="s">
        <v>373</v>
      </c>
      <c r="MIO131" s="224" t="s">
        <v>373</v>
      </c>
      <c r="MIP131" s="224" t="s">
        <v>373</v>
      </c>
      <c r="MIQ131" s="224" t="s">
        <v>373</v>
      </c>
      <c r="MIR131" s="224" t="s">
        <v>373</v>
      </c>
      <c r="MIS131" s="224" t="s">
        <v>373</v>
      </c>
      <c r="MIT131" s="224" t="s">
        <v>373</v>
      </c>
      <c r="MIU131" s="224" t="s">
        <v>373</v>
      </c>
      <c r="MIV131" s="224" t="s">
        <v>373</v>
      </c>
      <c r="MIW131" s="224" t="s">
        <v>373</v>
      </c>
      <c r="MIX131" s="224" t="s">
        <v>373</v>
      </c>
      <c r="MIY131" s="224" t="s">
        <v>373</v>
      </c>
      <c r="MIZ131" s="224" t="s">
        <v>373</v>
      </c>
      <c r="MJA131" s="224" t="s">
        <v>373</v>
      </c>
      <c r="MJB131" s="224" t="s">
        <v>373</v>
      </c>
      <c r="MJC131" s="224" t="s">
        <v>373</v>
      </c>
      <c r="MJD131" s="224" t="s">
        <v>373</v>
      </c>
      <c r="MJE131" s="224" t="s">
        <v>373</v>
      </c>
      <c r="MJF131" s="224" t="s">
        <v>373</v>
      </c>
      <c r="MJG131" s="224" t="s">
        <v>373</v>
      </c>
      <c r="MJH131" s="224" t="s">
        <v>373</v>
      </c>
      <c r="MJI131" s="224" t="s">
        <v>373</v>
      </c>
      <c r="MJJ131" s="224" t="s">
        <v>373</v>
      </c>
      <c r="MJK131" s="224" t="s">
        <v>373</v>
      </c>
      <c r="MJL131" s="224" t="s">
        <v>373</v>
      </c>
      <c r="MJM131" s="224" t="s">
        <v>373</v>
      </c>
      <c r="MJN131" s="224" t="s">
        <v>373</v>
      </c>
      <c r="MJO131" s="224" t="s">
        <v>373</v>
      </c>
      <c r="MJP131" s="224" t="s">
        <v>373</v>
      </c>
      <c r="MJQ131" s="224" t="s">
        <v>373</v>
      </c>
      <c r="MJR131" s="224" t="s">
        <v>373</v>
      </c>
      <c r="MJS131" s="224" t="s">
        <v>373</v>
      </c>
      <c r="MJT131" s="224" t="s">
        <v>373</v>
      </c>
      <c r="MJU131" s="224" t="s">
        <v>373</v>
      </c>
      <c r="MJV131" s="224" t="s">
        <v>373</v>
      </c>
      <c r="MJW131" s="224" t="s">
        <v>373</v>
      </c>
      <c r="MJX131" s="224" t="s">
        <v>373</v>
      </c>
      <c r="MJY131" s="224" t="s">
        <v>373</v>
      </c>
      <c r="MJZ131" s="224" t="s">
        <v>373</v>
      </c>
      <c r="MKA131" s="224" t="s">
        <v>373</v>
      </c>
      <c r="MKB131" s="224" t="s">
        <v>373</v>
      </c>
      <c r="MKC131" s="224" t="s">
        <v>373</v>
      </c>
      <c r="MKD131" s="224" t="s">
        <v>373</v>
      </c>
      <c r="MKE131" s="224" t="s">
        <v>373</v>
      </c>
      <c r="MKF131" s="224" t="s">
        <v>373</v>
      </c>
      <c r="MKG131" s="224" t="s">
        <v>373</v>
      </c>
      <c r="MKH131" s="224" t="s">
        <v>373</v>
      </c>
      <c r="MKI131" s="224" t="s">
        <v>373</v>
      </c>
      <c r="MKJ131" s="224" t="s">
        <v>373</v>
      </c>
      <c r="MKK131" s="224" t="s">
        <v>373</v>
      </c>
      <c r="MKL131" s="224" t="s">
        <v>373</v>
      </c>
      <c r="MKM131" s="224" t="s">
        <v>373</v>
      </c>
      <c r="MKN131" s="224" t="s">
        <v>373</v>
      </c>
      <c r="MKO131" s="224" t="s">
        <v>373</v>
      </c>
      <c r="MKP131" s="224" t="s">
        <v>373</v>
      </c>
      <c r="MKQ131" s="224" t="s">
        <v>373</v>
      </c>
      <c r="MKR131" s="224" t="s">
        <v>373</v>
      </c>
      <c r="MKS131" s="224" t="s">
        <v>373</v>
      </c>
      <c r="MKT131" s="224" t="s">
        <v>373</v>
      </c>
      <c r="MKU131" s="224" t="s">
        <v>373</v>
      </c>
      <c r="MKV131" s="224" t="s">
        <v>373</v>
      </c>
      <c r="MKW131" s="224" t="s">
        <v>373</v>
      </c>
      <c r="MKX131" s="224" t="s">
        <v>373</v>
      </c>
      <c r="MKY131" s="224" t="s">
        <v>373</v>
      </c>
      <c r="MKZ131" s="224" t="s">
        <v>373</v>
      </c>
      <c r="MLA131" s="224" t="s">
        <v>373</v>
      </c>
      <c r="MLB131" s="224" t="s">
        <v>373</v>
      </c>
      <c r="MLC131" s="224" t="s">
        <v>373</v>
      </c>
      <c r="MLD131" s="224" t="s">
        <v>373</v>
      </c>
      <c r="MLE131" s="224" t="s">
        <v>373</v>
      </c>
      <c r="MLF131" s="224" t="s">
        <v>373</v>
      </c>
      <c r="MLG131" s="224" t="s">
        <v>373</v>
      </c>
      <c r="MLH131" s="224" t="s">
        <v>373</v>
      </c>
      <c r="MLI131" s="224" t="s">
        <v>373</v>
      </c>
      <c r="MLJ131" s="224" t="s">
        <v>373</v>
      </c>
      <c r="MLK131" s="224" t="s">
        <v>373</v>
      </c>
      <c r="MLL131" s="224" t="s">
        <v>373</v>
      </c>
      <c r="MLM131" s="224" t="s">
        <v>373</v>
      </c>
      <c r="MLN131" s="224" t="s">
        <v>373</v>
      </c>
      <c r="MLO131" s="224" t="s">
        <v>373</v>
      </c>
      <c r="MLP131" s="224" t="s">
        <v>373</v>
      </c>
      <c r="MLQ131" s="224" t="s">
        <v>373</v>
      </c>
      <c r="MLR131" s="224" t="s">
        <v>373</v>
      </c>
      <c r="MLS131" s="224" t="s">
        <v>373</v>
      </c>
      <c r="MLT131" s="224" t="s">
        <v>373</v>
      </c>
      <c r="MLU131" s="224" t="s">
        <v>373</v>
      </c>
      <c r="MLV131" s="224" t="s">
        <v>373</v>
      </c>
      <c r="MLW131" s="224" t="s">
        <v>373</v>
      </c>
      <c r="MLX131" s="224" t="s">
        <v>373</v>
      </c>
      <c r="MLY131" s="224" t="s">
        <v>373</v>
      </c>
      <c r="MLZ131" s="224" t="s">
        <v>373</v>
      </c>
      <c r="MMA131" s="224" t="s">
        <v>373</v>
      </c>
      <c r="MMB131" s="224" t="s">
        <v>373</v>
      </c>
      <c r="MMC131" s="224" t="s">
        <v>373</v>
      </c>
      <c r="MMD131" s="224" t="s">
        <v>373</v>
      </c>
      <c r="MME131" s="224" t="s">
        <v>373</v>
      </c>
      <c r="MMF131" s="224" t="s">
        <v>373</v>
      </c>
      <c r="MMG131" s="224" t="s">
        <v>373</v>
      </c>
      <c r="MMH131" s="224" t="s">
        <v>373</v>
      </c>
      <c r="MMI131" s="224" t="s">
        <v>373</v>
      </c>
      <c r="MMJ131" s="224" t="s">
        <v>373</v>
      </c>
      <c r="MMK131" s="224" t="s">
        <v>373</v>
      </c>
      <c r="MML131" s="224" t="s">
        <v>373</v>
      </c>
      <c r="MMM131" s="224" t="s">
        <v>373</v>
      </c>
      <c r="MMN131" s="224" t="s">
        <v>373</v>
      </c>
      <c r="MMO131" s="224" t="s">
        <v>373</v>
      </c>
      <c r="MMP131" s="224" t="s">
        <v>373</v>
      </c>
      <c r="MMQ131" s="224" t="s">
        <v>373</v>
      </c>
      <c r="MMR131" s="224" t="s">
        <v>373</v>
      </c>
      <c r="MMS131" s="224" t="s">
        <v>373</v>
      </c>
      <c r="MMT131" s="224" t="s">
        <v>373</v>
      </c>
      <c r="MMU131" s="224" t="s">
        <v>373</v>
      </c>
      <c r="MMV131" s="224" t="s">
        <v>373</v>
      </c>
      <c r="MMW131" s="224" t="s">
        <v>373</v>
      </c>
      <c r="MMX131" s="224" t="s">
        <v>373</v>
      </c>
      <c r="MMY131" s="224" t="s">
        <v>373</v>
      </c>
      <c r="MMZ131" s="224" t="s">
        <v>373</v>
      </c>
      <c r="MNA131" s="224" t="s">
        <v>373</v>
      </c>
      <c r="MNB131" s="224" t="s">
        <v>373</v>
      </c>
      <c r="MNC131" s="224" t="s">
        <v>373</v>
      </c>
      <c r="MND131" s="224" t="s">
        <v>373</v>
      </c>
      <c r="MNE131" s="224" t="s">
        <v>373</v>
      </c>
      <c r="MNF131" s="224" t="s">
        <v>373</v>
      </c>
      <c r="MNG131" s="224" t="s">
        <v>373</v>
      </c>
      <c r="MNH131" s="224" t="s">
        <v>373</v>
      </c>
      <c r="MNI131" s="224" t="s">
        <v>373</v>
      </c>
      <c r="MNJ131" s="224" t="s">
        <v>373</v>
      </c>
      <c r="MNK131" s="224" t="s">
        <v>373</v>
      </c>
      <c r="MNL131" s="224" t="s">
        <v>373</v>
      </c>
      <c r="MNM131" s="224" t="s">
        <v>373</v>
      </c>
      <c r="MNN131" s="224" t="s">
        <v>373</v>
      </c>
      <c r="MNO131" s="224" t="s">
        <v>373</v>
      </c>
      <c r="MNP131" s="224" t="s">
        <v>373</v>
      </c>
      <c r="MNQ131" s="224" t="s">
        <v>373</v>
      </c>
      <c r="MNR131" s="224" t="s">
        <v>373</v>
      </c>
      <c r="MNS131" s="224" t="s">
        <v>373</v>
      </c>
      <c r="MNT131" s="224" t="s">
        <v>373</v>
      </c>
      <c r="MNU131" s="224" t="s">
        <v>373</v>
      </c>
      <c r="MNV131" s="224" t="s">
        <v>373</v>
      </c>
      <c r="MNW131" s="224" t="s">
        <v>373</v>
      </c>
      <c r="MNX131" s="224" t="s">
        <v>373</v>
      </c>
      <c r="MNY131" s="224" t="s">
        <v>373</v>
      </c>
      <c r="MNZ131" s="224" t="s">
        <v>373</v>
      </c>
      <c r="MOA131" s="224" t="s">
        <v>373</v>
      </c>
      <c r="MOB131" s="224" t="s">
        <v>373</v>
      </c>
      <c r="MOC131" s="224" t="s">
        <v>373</v>
      </c>
      <c r="MOD131" s="224" t="s">
        <v>373</v>
      </c>
      <c r="MOE131" s="224" t="s">
        <v>373</v>
      </c>
      <c r="MOF131" s="224" t="s">
        <v>373</v>
      </c>
      <c r="MOG131" s="224" t="s">
        <v>373</v>
      </c>
      <c r="MOH131" s="224" t="s">
        <v>373</v>
      </c>
      <c r="MOI131" s="224" t="s">
        <v>373</v>
      </c>
      <c r="MOJ131" s="224" t="s">
        <v>373</v>
      </c>
      <c r="MOK131" s="224" t="s">
        <v>373</v>
      </c>
      <c r="MOL131" s="224" t="s">
        <v>373</v>
      </c>
      <c r="MOM131" s="224" t="s">
        <v>373</v>
      </c>
      <c r="MON131" s="224" t="s">
        <v>373</v>
      </c>
      <c r="MOO131" s="224" t="s">
        <v>373</v>
      </c>
      <c r="MOP131" s="224" t="s">
        <v>373</v>
      </c>
      <c r="MOQ131" s="224" t="s">
        <v>373</v>
      </c>
      <c r="MOR131" s="224" t="s">
        <v>373</v>
      </c>
      <c r="MOS131" s="224" t="s">
        <v>373</v>
      </c>
      <c r="MOT131" s="224" t="s">
        <v>373</v>
      </c>
      <c r="MOU131" s="224" t="s">
        <v>373</v>
      </c>
      <c r="MOV131" s="224" t="s">
        <v>373</v>
      </c>
      <c r="MOW131" s="224" t="s">
        <v>373</v>
      </c>
      <c r="MOX131" s="224" t="s">
        <v>373</v>
      </c>
      <c r="MOY131" s="224" t="s">
        <v>373</v>
      </c>
      <c r="MOZ131" s="224" t="s">
        <v>373</v>
      </c>
      <c r="MPA131" s="224" t="s">
        <v>373</v>
      </c>
      <c r="MPB131" s="224" t="s">
        <v>373</v>
      </c>
      <c r="MPC131" s="224" t="s">
        <v>373</v>
      </c>
      <c r="MPD131" s="224" t="s">
        <v>373</v>
      </c>
      <c r="MPE131" s="224" t="s">
        <v>373</v>
      </c>
      <c r="MPF131" s="224" t="s">
        <v>373</v>
      </c>
      <c r="MPG131" s="224" t="s">
        <v>373</v>
      </c>
      <c r="MPH131" s="224" t="s">
        <v>373</v>
      </c>
      <c r="MPI131" s="224" t="s">
        <v>373</v>
      </c>
      <c r="MPJ131" s="224" t="s">
        <v>373</v>
      </c>
      <c r="MPK131" s="224" t="s">
        <v>373</v>
      </c>
      <c r="MPL131" s="224" t="s">
        <v>373</v>
      </c>
      <c r="MPM131" s="224" t="s">
        <v>373</v>
      </c>
      <c r="MPN131" s="224" t="s">
        <v>373</v>
      </c>
      <c r="MPO131" s="224" t="s">
        <v>373</v>
      </c>
      <c r="MPP131" s="224" t="s">
        <v>373</v>
      </c>
      <c r="MPQ131" s="224" t="s">
        <v>373</v>
      </c>
      <c r="MPR131" s="224" t="s">
        <v>373</v>
      </c>
      <c r="MPS131" s="224" t="s">
        <v>373</v>
      </c>
      <c r="MPT131" s="224" t="s">
        <v>373</v>
      </c>
      <c r="MPU131" s="224" t="s">
        <v>373</v>
      </c>
      <c r="MPV131" s="224" t="s">
        <v>373</v>
      </c>
      <c r="MPW131" s="224" t="s">
        <v>373</v>
      </c>
      <c r="MPX131" s="224" t="s">
        <v>373</v>
      </c>
      <c r="MPY131" s="224" t="s">
        <v>373</v>
      </c>
      <c r="MPZ131" s="224" t="s">
        <v>373</v>
      </c>
      <c r="MQA131" s="224" t="s">
        <v>373</v>
      </c>
      <c r="MQB131" s="224" t="s">
        <v>373</v>
      </c>
      <c r="MQC131" s="224" t="s">
        <v>373</v>
      </c>
      <c r="MQD131" s="224" t="s">
        <v>373</v>
      </c>
      <c r="MQE131" s="224" t="s">
        <v>373</v>
      </c>
      <c r="MQF131" s="224" t="s">
        <v>373</v>
      </c>
      <c r="MQG131" s="224" t="s">
        <v>373</v>
      </c>
      <c r="MQH131" s="224" t="s">
        <v>373</v>
      </c>
      <c r="MQI131" s="224" t="s">
        <v>373</v>
      </c>
      <c r="MQJ131" s="224" t="s">
        <v>373</v>
      </c>
      <c r="MQK131" s="224" t="s">
        <v>373</v>
      </c>
      <c r="MQL131" s="224" t="s">
        <v>373</v>
      </c>
      <c r="MQM131" s="224" t="s">
        <v>373</v>
      </c>
      <c r="MQN131" s="224" t="s">
        <v>373</v>
      </c>
      <c r="MQO131" s="224" t="s">
        <v>373</v>
      </c>
      <c r="MQP131" s="224" t="s">
        <v>373</v>
      </c>
      <c r="MQQ131" s="224" t="s">
        <v>373</v>
      </c>
      <c r="MQR131" s="224" t="s">
        <v>373</v>
      </c>
      <c r="MQS131" s="224" t="s">
        <v>373</v>
      </c>
      <c r="MQT131" s="224" t="s">
        <v>373</v>
      </c>
      <c r="MQU131" s="224" t="s">
        <v>373</v>
      </c>
      <c r="MQV131" s="224" t="s">
        <v>373</v>
      </c>
      <c r="MQW131" s="224" t="s">
        <v>373</v>
      </c>
      <c r="MQX131" s="224" t="s">
        <v>373</v>
      </c>
      <c r="MQY131" s="224" t="s">
        <v>373</v>
      </c>
      <c r="MQZ131" s="224" t="s">
        <v>373</v>
      </c>
      <c r="MRA131" s="224" t="s">
        <v>373</v>
      </c>
      <c r="MRB131" s="224" t="s">
        <v>373</v>
      </c>
      <c r="MRC131" s="224" t="s">
        <v>373</v>
      </c>
      <c r="MRD131" s="224" t="s">
        <v>373</v>
      </c>
      <c r="MRE131" s="224" t="s">
        <v>373</v>
      </c>
      <c r="MRF131" s="224" t="s">
        <v>373</v>
      </c>
      <c r="MRG131" s="224" t="s">
        <v>373</v>
      </c>
      <c r="MRH131" s="224" t="s">
        <v>373</v>
      </c>
      <c r="MRI131" s="224" t="s">
        <v>373</v>
      </c>
      <c r="MRJ131" s="224" t="s">
        <v>373</v>
      </c>
      <c r="MRK131" s="224" t="s">
        <v>373</v>
      </c>
      <c r="MRL131" s="224" t="s">
        <v>373</v>
      </c>
      <c r="MRM131" s="224" t="s">
        <v>373</v>
      </c>
      <c r="MRN131" s="224" t="s">
        <v>373</v>
      </c>
      <c r="MRO131" s="224" t="s">
        <v>373</v>
      </c>
      <c r="MRP131" s="224" t="s">
        <v>373</v>
      </c>
      <c r="MRQ131" s="224" t="s">
        <v>373</v>
      </c>
      <c r="MRR131" s="224" t="s">
        <v>373</v>
      </c>
      <c r="MRS131" s="224" t="s">
        <v>373</v>
      </c>
      <c r="MRT131" s="224" t="s">
        <v>373</v>
      </c>
      <c r="MRU131" s="224" t="s">
        <v>373</v>
      </c>
      <c r="MRV131" s="224" t="s">
        <v>373</v>
      </c>
      <c r="MRW131" s="224" t="s">
        <v>373</v>
      </c>
      <c r="MRX131" s="224" t="s">
        <v>373</v>
      </c>
      <c r="MRY131" s="224" t="s">
        <v>373</v>
      </c>
      <c r="MRZ131" s="224" t="s">
        <v>373</v>
      </c>
      <c r="MSA131" s="224" t="s">
        <v>373</v>
      </c>
      <c r="MSB131" s="224" t="s">
        <v>373</v>
      </c>
      <c r="MSC131" s="224" t="s">
        <v>373</v>
      </c>
      <c r="MSD131" s="224" t="s">
        <v>373</v>
      </c>
      <c r="MSE131" s="224" t="s">
        <v>373</v>
      </c>
      <c r="MSF131" s="224" t="s">
        <v>373</v>
      </c>
      <c r="MSG131" s="224" t="s">
        <v>373</v>
      </c>
      <c r="MSH131" s="224" t="s">
        <v>373</v>
      </c>
      <c r="MSI131" s="224" t="s">
        <v>373</v>
      </c>
      <c r="MSJ131" s="224" t="s">
        <v>373</v>
      </c>
      <c r="MSK131" s="224" t="s">
        <v>373</v>
      </c>
      <c r="MSL131" s="224" t="s">
        <v>373</v>
      </c>
      <c r="MSM131" s="224" t="s">
        <v>373</v>
      </c>
      <c r="MSN131" s="224" t="s">
        <v>373</v>
      </c>
      <c r="MSO131" s="224" t="s">
        <v>373</v>
      </c>
      <c r="MSP131" s="224" t="s">
        <v>373</v>
      </c>
      <c r="MSQ131" s="224" t="s">
        <v>373</v>
      </c>
      <c r="MSR131" s="224" t="s">
        <v>373</v>
      </c>
      <c r="MSS131" s="224" t="s">
        <v>373</v>
      </c>
      <c r="MST131" s="224" t="s">
        <v>373</v>
      </c>
      <c r="MSU131" s="224" t="s">
        <v>373</v>
      </c>
      <c r="MSV131" s="224" t="s">
        <v>373</v>
      </c>
      <c r="MSW131" s="224" t="s">
        <v>373</v>
      </c>
      <c r="MSX131" s="224" t="s">
        <v>373</v>
      </c>
      <c r="MSY131" s="224" t="s">
        <v>373</v>
      </c>
      <c r="MSZ131" s="224" t="s">
        <v>373</v>
      </c>
      <c r="MTA131" s="224" t="s">
        <v>373</v>
      </c>
      <c r="MTB131" s="224" t="s">
        <v>373</v>
      </c>
      <c r="MTC131" s="224" t="s">
        <v>373</v>
      </c>
      <c r="MTD131" s="224" t="s">
        <v>373</v>
      </c>
      <c r="MTE131" s="224" t="s">
        <v>373</v>
      </c>
      <c r="MTF131" s="224" t="s">
        <v>373</v>
      </c>
      <c r="MTG131" s="224" t="s">
        <v>373</v>
      </c>
      <c r="MTH131" s="224" t="s">
        <v>373</v>
      </c>
      <c r="MTI131" s="224" t="s">
        <v>373</v>
      </c>
      <c r="MTJ131" s="224" t="s">
        <v>373</v>
      </c>
      <c r="MTK131" s="224" t="s">
        <v>373</v>
      </c>
      <c r="MTL131" s="224" t="s">
        <v>373</v>
      </c>
      <c r="MTM131" s="224" t="s">
        <v>373</v>
      </c>
      <c r="MTN131" s="224" t="s">
        <v>373</v>
      </c>
      <c r="MTO131" s="224" t="s">
        <v>373</v>
      </c>
      <c r="MTP131" s="224" t="s">
        <v>373</v>
      </c>
      <c r="MTQ131" s="224" t="s">
        <v>373</v>
      </c>
      <c r="MTR131" s="224" t="s">
        <v>373</v>
      </c>
      <c r="MTS131" s="224" t="s">
        <v>373</v>
      </c>
      <c r="MTT131" s="224" t="s">
        <v>373</v>
      </c>
      <c r="MTU131" s="224" t="s">
        <v>373</v>
      </c>
      <c r="MTV131" s="224" t="s">
        <v>373</v>
      </c>
      <c r="MTW131" s="224" t="s">
        <v>373</v>
      </c>
      <c r="MTX131" s="224" t="s">
        <v>373</v>
      </c>
      <c r="MTY131" s="224" t="s">
        <v>373</v>
      </c>
      <c r="MTZ131" s="224" t="s">
        <v>373</v>
      </c>
      <c r="MUA131" s="224" t="s">
        <v>373</v>
      </c>
      <c r="MUB131" s="224" t="s">
        <v>373</v>
      </c>
      <c r="MUC131" s="224" t="s">
        <v>373</v>
      </c>
      <c r="MUD131" s="224" t="s">
        <v>373</v>
      </c>
      <c r="MUE131" s="224" t="s">
        <v>373</v>
      </c>
      <c r="MUF131" s="224" t="s">
        <v>373</v>
      </c>
      <c r="MUG131" s="224" t="s">
        <v>373</v>
      </c>
      <c r="MUH131" s="224" t="s">
        <v>373</v>
      </c>
      <c r="MUI131" s="224" t="s">
        <v>373</v>
      </c>
      <c r="MUJ131" s="224" t="s">
        <v>373</v>
      </c>
      <c r="MUK131" s="224" t="s">
        <v>373</v>
      </c>
      <c r="MUL131" s="224" t="s">
        <v>373</v>
      </c>
      <c r="MUM131" s="224" t="s">
        <v>373</v>
      </c>
      <c r="MUN131" s="224" t="s">
        <v>373</v>
      </c>
      <c r="MUO131" s="224" t="s">
        <v>373</v>
      </c>
      <c r="MUP131" s="224" t="s">
        <v>373</v>
      </c>
      <c r="MUQ131" s="224" t="s">
        <v>373</v>
      </c>
      <c r="MUR131" s="224" t="s">
        <v>373</v>
      </c>
      <c r="MUS131" s="224" t="s">
        <v>373</v>
      </c>
      <c r="MUT131" s="224" t="s">
        <v>373</v>
      </c>
      <c r="MUU131" s="224" t="s">
        <v>373</v>
      </c>
      <c r="MUV131" s="224" t="s">
        <v>373</v>
      </c>
      <c r="MUW131" s="224" t="s">
        <v>373</v>
      </c>
      <c r="MUX131" s="224" t="s">
        <v>373</v>
      </c>
      <c r="MUY131" s="224" t="s">
        <v>373</v>
      </c>
      <c r="MUZ131" s="224" t="s">
        <v>373</v>
      </c>
      <c r="MVA131" s="224" t="s">
        <v>373</v>
      </c>
      <c r="MVB131" s="224" t="s">
        <v>373</v>
      </c>
      <c r="MVC131" s="224" t="s">
        <v>373</v>
      </c>
      <c r="MVD131" s="224" t="s">
        <v>373</v>
      </c>
      <c r="MVE131" s="224" t="s">
        <v>373</v>
      </c>
      <c r="MVF131" s="224" t="s">
        <v>373</v>
      </c>
      <c r="MVG131" s="224" t="s">
        <v>373</v>
      </c>
      <c r="MVH131" s="224" t="s">
        <v>373</v>
      </c>
      <c r="MVI131" s="224" t="s">
        <v>373</v>
      </c>
      <c r="MVJ131" s="224" t="s">
        <v>373</v>
      </c>
      <c r="MVK131" s="224" t="s">
        <v>373</v>
      </c>
      <c r="MVL131" s="224" t="s">
        <v>373</v>
      </c>
      <c r="MVM131" s="224" t="s">
        <v>373</v>
      </c>
      <c r="MVN131" s="224" t="s">
        <v>373</v>
      </c>
      <c r="MVO131" s="224" t="s">
        <v>373</v>
      </c>
      <c r="MVP131" s="224" t="s">
        <v>373</v>
      </c>
      <c r="MVQ131" s="224" t="s">
        <v>373</v>
      </c>
      <c r="MVR131" s="224" t="s">
        <v>373</v>
      </c>
      <c r="MVS131" s="224" t="s">
        <v>373</v>
      </c>
      <c r="MVT131" s="224" t="s">
        <v>373</v>
      </c>
      <c r="MVU131" s="224" t="s">
        <v>373</v>
      </c>
      <c r="MVV131" s="224" t="s">
        <v>373</v>
      </c>
      <c r="MVW131" s="224" t="s">
        <v>373</v>
      </c>
      <c r="MVX131" s="224" t="s">
        <v>373</v>
      </c>
      <c r="MVY131" s="224" t="s">
        <v>373</v>
      </c>
      <c r="MVZ131" s="224" t="s">
        <v>373</v>
      </c>
      <c r="MWA131" s="224" t="s">
        <v>373</v>
      </c>
      <c r="MWB131" s="224" t="s">
        <v>373</v>
      </c>
      <c r="MWC131" s="224" t="s">
        <v>373</v>
      </c>
      <c r="MWD131" s="224" t="s">
        <v>373</v>
      </c>
      <c r="MWE131" s="224" t="s">
        <v>373</v>
      </c>
      <c r="MWF131" s="224" t="s">
        <v>373</v>
      </c>
      <c r="MWG131" s="224" t="s">
        <v>373</v>
      </c>
      <c r="MWH131" s="224" t="s">
        <v>373</v>
      </c>
      <c r="MWI131" s="224" t="s">
        <v>373</v>
      </c>
      <c r="MWJ131" s="224" t="s">
        <v>373</v>
      </c>
      <c r="MWK131" s="224" t="s">
        <v>373</v>
      </c>
      <c r="MWL131" s="224" t="s">
        <v>373</v>
      </c>
      <c r="MWM131" s="224" t="s">
        <v>373</v>
      </c>
      <c r="MWN131" s="224" t="s">
        <v>373</v>
      </c>
      <c r="MWO131" s="224" t="s">
        <v>373</v>
      </c>
      <c r="MWP131" s="224" t="s">
        <v>373</v>
      </c>
      <c r="MWQ131" s="224" t="s">
        <v>373</v>
      </c>
      <c r="MWR131" s="224" t="s">
        <v>373</v>
      </c>
      <c r="MWS131" s="224" t="s">
        <v>373</v>
      </c>
      <c r="MWT131" s="224" t="s">
        <v>373</v>
      </c>
      <c r="MWU131" s="224" t="s">
        <v>373</v>
      </c>
      <c r="MWV131" s="224" t="s">
        <v>373</v>
      </c>
      <c r="MWW131" s="224" t="s">
        <v>373</v>
      </c>
      <c r="MWX131" s="224" t="s">
        <v>373</v>
      </c>
      <c r="MWY131" s="224" t="s">
        <v>373</v>
      </c>
      <c r="MWZ131" s="224" t="s">
        <v>373</v>
      </c>
      <c r="MXA131" s="224" t="s">
        <v>373</v>
      </c>
      <c r="MXB131" s="224" t="s">
        <v>373</v>
      </c>
      <c r="MXC131" s="224" t="s">
        <v>373</v>
      </c>
      <c r="MXD131" s="224" t="s">
        <v>373</v>
      </c>
      <c r="MXE131" s="224" t="s">
        <v>373</v>
      </c>
      <c r="MXF131" s="224" t="s">
        <v>373</v>
      </c>
      <c r="MXG131" s="224" t="s">
        <v>373</v>
      </c>
      <c r="MXH131" s="224" t="s">
        <v>373</v>
      </c>
      <c r="MXI131" s="224" t="s">
        <v>373</v>
      </c>
      <c r="MXJ131" s="224" t="s">
        <v>373</v>
      </c>
      <c r="MXK131" s="224" t="s">
        <v>373</v>
      </c>
      <c r="MXL131" s="224" t="s">
        <v>373</v>
      </c>
      <c r="MXM131" s="224" t="s">
        <v>373</v>
      </c>
      <c r="MXN131" s="224" t="s">
        <v>373</v>
      </c>
      <c r="MXO131" s="224" t="s">
        <v>373</v>
      </c>
      <c r="MXP131" s="224" t="s">
        <v>373</v>
      </c>
      <c r="MXQ131" s="224" t="s">
        <v>373</v>
      </c>
      <c r="MXR131" s="224" t="s">
        <v>373</v>
      </c>
      <c r="MXS131" s="224" t="s">
        <v>373</v>
      </c>
      <c r="MXT131" s="224" t="s">
        <v>373</v>
      </c>
      <c r="MXU131" s="224" t="s">
        <v>373</v>
      </c>
      <c r="MXV131" s="224" t="s">
        <v>373</v>
      </c>
      <c r="MXW131" s="224" t="s">
        <v>373</v>
      </c>
      <c r="MXX131" s="224" t="s">
        <v>373</v>
      </c>
      <c r="MXY131" s="224" t="s">
        <v>373</v>
      </c>
      <c r="MXZ131" s="224" t="s">
        <v>373</v>
      </c>
      <c r="MYA131" s="224" t="s">
        <v>373</v>
      </c>
      <c r="MYB131" s="224" t="s">
        <v>373</v>
      </c>
      <c r="MYC131" s="224" t="s">
        <v>373</v>
      </c>
      <c r="MYD131" s="224" t="s">
        <v>373</v>
      </c>
      <c r="MYE131" s="224" t="s">
        <v>373</v>
      </c>
      <c r="MYF131" s="224" t="s">
        <v>373</v>
      </c>
      <c r="MYG131" s="224" t="s">
        <v>373</v>
      </c>
      <c r="MYH131" s="224" t="s">
        <v>373</v>
      </c>
      <c r="MYI131" s="224" t="s">
        <v>373</v>
      </c>
      <c r="MYJ131" s="224" t="s">
        <v>373</v>
      </c>
      <c r="MYK131" s="224" t="s">
        <v>373</v>
      </c>
      <c r="MYL131" s="224" t="s">
        <v>373</v>
      </c>
      <c r="MYM131" s="224" t="s">
        <v>373</v>
      </c>
      <c r="MYN131" s="224" t="s">
        <v>373</v>
      </c>
      <c r="MYO131" s="224" t="s">
        <v>373</v>
      </c>
      <c r="MYP131" s="224" t="s">
        <v>373</v>
      </c>
      <c r="MYQ131" s="224" t="s">
        <v>373</v>
      </c>
      <c r="MYR131" s="224" t="s">
        <v>373</v>
      </c>
      <c r="MYS131" s="224" t="s">
        <v>373</v>
      </c>
      <c r="MYT131" s="224" t="s">
        <v>373</v>
      </c>
      <c r="MYU131" s="224" t="s">
        <v>373</v>
      </c>
      <c r="MYV131" s="224" t="s">
        <v>373</v>
      </c>
      <c r="MYW131" s="224" t="s">
        <v>373</v>
      </c>
      <c r="MYX131" s="224" t="s">
        <v>373</v>
      </c>
      <c r="MYY131" s="224" t="s">
        <v>373</v>
      </c>
      <c r="MYZ131" s="224" t="s">
        <v>373</v>
      </c>
      <c r="MZA131" s="224" t="s">
        <v>373</v>
      </c>
      <c r="MZB131" s="224" t="s">
        <v>373</v>
      </c>
      <c r="MZC131" s="224" t="s">
        <v>373</v>
      </c>
      <c r="MZD131" s="224" t="s">
        <v>373</v>
      </c>
      <c r="MZE131" s="224" t="s">
        <v>373</v>
      </c>
      <c r="MZF131" s="224" t="s">
        <v>373</v>
      </c>
      <c r="MZG131" s="224" t="s">
        <v>373</v>
      </c>
      <c r="MZH131" s="224" t="s">
        <v>373</v>
      </c>
      <c r="MZI131" s="224" t="s">
        <v>373</v>
      </c>
      <c r="MZJ131" s="224" t="s">
        <v>373</v>
      </c>
      <c r="MZK131" s="224" t="s">
        <v>373</v>
      </c>
      <c r="MZL131" s="224" t="s">
        <v>373</v>
      </c>
      <c r="MZM131" s="224" t="s">
        <v>373</v>
      </c>
      <c r="MZN131" s="224" t="s">
        <v>373</v>
      </c>
      <c r="MZO131" s="224" t="s">
        <v>373</v>
      </c>
      <c r="MZP131" s="224" t="s">
        <v>373</v>
      </c>
      <c r="MZQ131" s="224" t="s">
        <v>373</v>
      </c>
      <c r="MZR131" s="224" t="s">
        <v>373</v>
      </c>
      <c r="MZS131" s="224" t="s">
        <v>373</v>
      </c>
      <c r="MZT131" s="224" t="s">
        <v>373</v>
      </c>
      <c r="MZU131" s="224" t="s">
        <v>373</v>
      </c>
      <c r="MZV131" s="224" t="s">
        <v>373</v>
      </c>
      <c r="MZW131" s="224" t="s">
        <v>373</v>
      </c>
      <c r="MZX131" s="224" t="s">
        <v>373</v>
      </c>
      <c r="MZY131" s="224" t="s">
        <v>373</v>
      </c>
      <c r="MZZ131" s="224" t="s">
        <v>373</v>
      </c>
      <c r="NAA131" s="224" t="s">
        <v>373</v>
      </c>
      <c r="NAB131" s="224" t="s">
        <v>373</v>
      </c>
      <c r="NAC131" s="224" t="s">
        <v>373</v>
      </c>
      <c r="NAD131" s="224" t="s">
        <v>373</v>
      </c>
      <c r="NAE131" s="224" t="s">
        <v>373</v>
      </c>
      <c r="NAF131" s="224" t="s">
        <v>373</v>
      </c>
      <c r="NAG131" s="224" t="s">
        <v>373</v>
      </c>
      <c r="NAH131" s="224" t="s">
        <v>373</v>
      </c>
      <c r="NAI131" s="224" t="s">
        <v>373</v>
      </c>
      <c r="NAJ131" s="224" t="s">
        <v>373</v>
      </c>
      <c r="NAK131" s="224" t="s">
        <v>373</v>
      </c>
      <c r="NAL131" s="224" t="s">
        <v>373</v>
      </c>
      <c r="NAM131" s="224" t="s">
        <v>373</v>
      </c>
      <c r="NAN131" s="224" t="s">
        <v>373</v>
      </c>
      <c r="NAO131" s="224" t="s">
        <v>373</v>
      </c>
      <c r="NAP131" s="224" t="s">
        <v>373</v>
      </c>
      <c r="NAQ131" s="224" t="s">
        <v>373</v>
      </c>
      <c r="NAR131" s="224" t="s">
        <v>373</v>
      </c>
      <c r="NAS131" s="224" t="s">
        <v>373</v>
      </c>
      <c r="NAT131" s="224" t="s">
        <v>373</v>
      </c>
      <c r="NAU131" s="224" t="s">
        <v>373</v>
      </c>
      <c r="NAV131" s="224" t="s">
        <v>373</v>
      </c>
      <c r="NAW131" s="224" t="s">
        <v>373</v>
      </c>
      <c r="NAX131" s="224" t="s">
        <v>373</v>
      </c>
      <c r="NAY131" s="224" t="s">
        <v>373</v>
      </c>
      <c r="NAZ131" s="224" t="s">
        <v>373</v>
      </c>
      <c r="NBA131" s="224" t="s">
        <v>373</v>
      </c>
      <c r="NBB131" s="224" t="s">
        <v>373</v>
      </c>
      <c r="NBC131" s="224" t="s">
        <v>373</v>
      </c>
      <c r="NBD131" s="224" t="s">
        <v>373</v>
      </c>
      <c r="NBE131" s="224" t="s">
        <v>373</v>
      </c>
      <c r="NBF131" s="224" t="s">
        <v>373</v>
      </c>
      <c r="NBG131" s="224" t="s">
        <v>373</v>
      </c>
      <c r="NBH131" s="224" t="s">
        <v>373</v>
      </c>
      <c r="NBI131" s="224" t="s">
        <v>373</v>
      </c>
      <c r="NBJ131" s="224" t="s">
        <v>373</v>
      </c>
      <c r="NBK131" s="224" t="s">
        <v>373</v>
      </c>
      <c r="NBL131" s="224" t="s">
        <v>373</v>
      </c>
      <c r="NBM131" s="224" t="s">
        <v>373</v>
      </c>
      <c r="NBN131" s="224" t="s">
        <v>373</v>
      </c>
      <c r="NBO131" s="224" t="s">
        <v>373</v>
      </c>
      <c r="NBP131" s="224" t="s">
        <v>373</v>
      </c>
      <c r="NBQ131" s="224" t="s">
        <v>373</v>
      </c>
      <c r="NBR131" s="224" t="s">
        <v>373</v>
      </c>
      <c r="NBS131" s="224" t="s">
        <v>373</v>
      </c>
      <c r="NBT131" s="224" t="s">
        <v>373</v>
      </c>
      <c r="NBU131" s="224" t="s">
        <v>373</v>
      </c>
      <c r="NBV131" s="224" t="s">
        <v>373</v>
      </c>
      <c r="NBW131" s="224" t="s">
        <v>373</v>
      </c>
      <c r="NBX131" s="224" t="s">
        <v>373</v>
      </c>
      <c r="NBY131" s="224" t="s">
        <v>373</v>
      </c>
      <c r="NBZ131" s="224" t="s">
        <v>373</v>
      </c>
      <c r="NCA131" s="224" t="s">
        <v>373</v>
      </c>
      <c r="NCB131" s="224" t="s">
        <v>373</v>
      </c>
      <c r="NCC131" s="224" t="s">
        <v>373</v>
      </c>
      <c r="NCD131" s="224" t="s">
        <v>373</v>
      </c>
      <c r="NCE131" s="224" t="s">
        <v>373</v>
      </c>
      <c r="NCF131" s="224" t="s">
        <v>373</v>
      </c>
      <c r="NCG131" s="224" t="s">
        <v>373</v>
      </c>
      <c r="NCH131" s="224" t="s">
        <v>373</v>
      </c>
      <c r="NCI131" s="224" t="s">
        <v>373</v>
      </c>
      <c r="NCJ131" s="224" t="s">
        <v>373</v>
      </c>
      <c r="NCK131" s="224" t="s">
        <v>373</v>
      </c>
      <c r="NCL131" s="224" t="s">
        <v>373</v>
      </c>
      <c r="NCM131" s="224" t="s">
        <v>373</v>
      </c>
      <c r="NCN131" s="224" t="s">
        <v>373</v>
      </c>
      <c r="NCO131" s="224" t="s">
        <v>373</v>
      </c>
      <c r="NCP131" s="224" t="s">
        <v>373</v>
      </c>
      <c r="NCQ131" s="224" t="s">
        <v>373</v>
      </c>
      <c r="NCR131" s="224" t="s">
        <v>373</v>
      </c>
      <c r="NCS131" s="224" t="s">
        <v>373</v>
      </c>
      <c r="NCT131" s="224" t="s">
        <v>373</v>
      </c>
      <c r="NCU131" s="224" t="s">
        <v>373</v>
      </c>
      <c r="NCV131" s="224" t="s">
        <v>373</v>
      </c>
      <c r="NCW131" s="224" t="s">
        <v>373</v>
      </c>
      <c r="NCX131" s="224" t="s">
        <v>373</v>
      </c>
      <c r="NCY131" s="224" t="s">
        <v>373</v>
      </c>
      <c r="NCZ131" s="224" t="s">
        <v>373</v>
      </c>
      <c r="NDA131" s="224" t="s">
        <v>373</v>
      </c>
      <c r="NDB131" s="224" t="s">
        <v>373</v>
      </c>
      <c r="NDC131" s="224" t="s">
        <v>373</v>
      </c>
      <c r="NDD131" s="224" t="s">
        <v>373</v>
      </c>
      <c r="NDE131" s="224" t="s">
        <v>373</v>
      </c>
      <c r="NDF131" s="224" t="s">
        <v>373</v>
      </c>
      <c r="NDG131" s="224" t="s">
        <v>373</v>
      </c>
      <c r="NDH131" s="224" t="s">
        <v>373</v>
      </c>
      <c r="NDI131" s="224" t="s">
        <v>373</v>
      </c>
      <c r="NDJ131" s="224" t="s">
        <v>373</v>
      </c>
      <c r="NDK131" s="224" t="s">
        <v>373</v>
      </c>
      <c r="NDL131" s="224" t="s">
        <v>373</v>
      </c>
      <c r="NDM131" s="224" t="s">
        <v>373</v>
      </c>
      <c r="NDN131" s="224" t="s">
        <v>373</v>
      </c>
      <c r="NDO131" s="224" t="s">
        <v>373</v>
      </c>
      <c r="NDP131" s="224" t="s">
        <v>373</v>
      </c>
      <c r="NDQ131" s="224" t="s">
        <v>373</v>
      </c>
      <c r="NDR131" s="224" t="s">
        <v>373</v>
      </c>
      <c r="NDS131" s="224" t="s">
        <v>373</v>
      </c>
      <c r="NDT131" s="224" t="s">
        <v>373</v>
      </c>
      <c r="NDU131" s="224" t="s">
        <v>373</v>
      </c>
      <c r="NDV131" s="224" t="s">
        <v>373</v>
      </c>
      <c r="NDW131" s="224" t="s">
        <v>373</v>
      </c>
      <c r="NDX131" s="224" t="s">
        <v>373</v>
      </c>
      <c r="NDY131" s="224" t="s">
        <v>373</v>
      </c>
      <c r="NDZ131" s="224" t="s">
        <v>373</v>
      </c>
      <c r="NEA131" s="224" t="s">
        <v>373</v>
      </c>
      <c r="NEB131" s="224" t="s">
        <v>373</v>
      </c>
      <c r="NEC131" s="224" t="s">
        <v>373</v>
      </c>
      <c r="NED131" s="224" t="s">
        <v>373</v>
      </c>
      <c r="NEE131" s="224" t="s">
        <v>373</v>
      </c>
      <c r="NEF131" s="224" t="s">
        <v>373</v>
      </c>
      <c r="NEG131" s="224" t="s">
        <v>373</v>
      </c>
      <c r="NEH131" s="224" t="s">
        <v>373</v>
      </c>
      <c r="NEI131" s="224" t="s">
        <v>373</v>
      </c>
      <c r="NEJ131" s="224" t="s">
        <v>373</v>
      </c>
      <c r="NEK131" s="224" t="s">
        <v>373</v>
      </c>
      <c r="NEL131" s="224" t="s">
        <v>373</v>
      </c>
      <c r="NEM131" s="224" t="s">
        <v>373</v>
      </c>
      <c r="NEN131" s="224" t="s">
        <v>373</v>
      </c>
      <c r="NEO131" s="224" t="s">
        <v>373</v>
      </c>
      <c r="NEP131" s="224" t="s">
        <v>373</v>
      </c>
      <c r="NEQ131" s="224" t="s">
        <v>373</v>
      </c>
      <c r="NER131" s="224" t="s">
        <v>373</v>
      </c>
      <c r="NES131" s="224" t="s">
        <v>373</v>
      </c>
      <c r="NET131" s="224" t="s">
        <v>373</v>
      </c>
      <c r="NEU131" s="224" t="s">
        <v>373</v>
      </c>
      <c r="NEV131" s="224" t="s">
        <v>373</v>
      </c>
      <c r="NEW131" s="224" t="s">
        <v>373</v>
      </c>
      <c r="NEX131" s="224" t="s">
        <v>373</v>
      </c>
      <c r="NEY131" s="224" t="s">
        <v>373</v>
      </c>
      <c r="NEZ131" s="224" t="s">
        <v>373</v>
      </c>
      <c r="NFA131" s="224" t="s">
        <v>373</v>
      </c>
      <c r="NFB131" s="224" t="s">
        <v>373</v>
      </c>
      <c r="NFC131" s="224" t="s">
        <v>373</v>
      </c>
      <c r="NFD131" s="224" t="s">
        <v>373</v>
      </c>
      <c r="NFE131" s="224" t="s">
        <v>373</v>
      </c>
      <c r="NFF131" s="224" t="s">
        <v>373</v>
      </c>
      <c r="NFG131" s="224" t="s">
        <v>373</v>
      </c>
      <c r="NFH131" s="224" t="s">
        <v>373</v>
      </c>
      <c r="NFI131" s="224" t="s">
        <v>373</v>
      </c>
      <c r="NFJ131" s="224" t="s">
        <v>373</v>
      </c>
      <c r="NFK131" s="224" t="s">
        <v>373</v>
      </c>
      <c r="NFL131" s="224" t="s">
        <v>373</v>
      </c>
      <c r="NFM131" s="224" t="s">
        <v>373</v>
      </c>
      <c r="NFN131" s="224" t="s">
        <v>373</v>
      </c>
      <c r="NFO131" s="224" t="s">
        <v>373</v>
      </c>
      <c r="NFP131" s="224" t="s">
        <v>373</v>
      </c>
      <c r="NFQ131" s="224" t="s">
        <v>373</v>
      </c>
      <c r="NFR131" s="224" t="s">
        <v>373</v>
      </c>
      <c r="NFS131" s="224" t="s">
        <v>373</v>
      </c>
      <c r="NFT131" s="224" t="s">
        <v>373</v>
      </c>
      <c r="NFU131" s="224" t="s">
        <v>373</v>
      </c>
      <c r="NFV131" s="224" t="s">
        <v>373</v>
      </c>
      <c r="NFW131" s="224" t="s">
        <v>373</v>
      </c>
      <c r="NFX131" s="224" t="s">
        <v>373</v>
      </c>
      <c r="NFY131" s="224" t="s">
        <v>373</v>
      </c>
      <c r="NFZ131" s="224" t="s">
        <v>373</v>
      </c>
      <c r="NGA131" s="224" t="s">
        <v>373</v>
      </c>
      <c r="NGB131" s="224" t="s">
        <v>373</v>
      </c>
      <c r="NGC131" s="224" t="s">
        <v>373</v>
      </c>
      <c r="NGD131" s="224" t="s">
        <v>373</v>
      </c>
      <c r="NGE131" s="224" t="s">
        <v>373</v>
      </c>
      <c r="NGF131" s="224" t="s">
        <v>373</v>
      </c>
      <c r="NGG131" s="224" t="s">
        <v>373</v>
      </c>
      <c r="NGH131" s="224" t="s">
        <v>373</v>
      </c>
      <c r="NGI131" s="224" t="s">
        <v>373</v>
      </c>
      <c r="NGJ131" s="224" t="s">
        <v>373</v>
      </c>
      <c r="NGK131" s="224" t="s">
        <v>373</v>
      </c>
      <c r="NGL131" s="224" t="s">
        <v>373</v>
      </c>
      <c r="NGM131" s="224" t="s">
        <v>373</v>
      </c>
      <c r="NGN131" s="224" t="s">
        <v>373</v>
      </c>
      <c r="NGO131" s="224" t="s">
        <v>373</v>
      </c>
      <c r="NGP131" s="224" t="s">
        <v>373</v>
      </c>
      <c r="NGQ131" s="224" t="s">
        <v>373</v>
      </c>
      <c r="NGR131" s="224" t="s">
        <v>373</v>
      </c>
      <c r="NGS131" s="224" t="s">
        <v>373</v>
      </c>
      <c r="NGT131" s="224" t="s">
        <v>373</v>
      </c>
      <c r="NGU131" s="224" t="s">
        <v>373</v>
      </c>
      <c r="NGV131" s="224" t="s">
        <v>373</v>
      </c>
      <c r="NGW131" s="224" t="s">
        <v>373</v>
      </c>
      <c r="NGX131" s="224" t="s">
        <v>373</v>
      </c>
      <c r="NGY131" s="224" t="s">
        <v>373</v>
      </c>
      <c r="NGZ131" s="224" t="s">
        <v>373</v>
      </c>
      <c r="NHA131" s="224" t="s">
        <v>373</v>
      </c>
      <c r="NHB131" s="224" t="s">
        <v>373</v>
      </c>
      <c r="NHC131" s="224" t="s">
        <v>373</v>
      </c>
      <c r="NHD131" s="224" t="s">
        <v>373</v>
      </c>
      <c r="NHE131" s="224" t="s">
        <v>373</v>
      </c>
      <c r="NHF131" s="224" t="s">
        <v>373</v>
      </c>
      <c r="NHG131" s="224" t="s">
        <v>373</v>
      </c>
      <c r="NHH131" s="224" t="s">
        <v>373</v>
      </c>
      <c r="NHI131" s="224" t="s">
        <v>373</v>
      </c>
      <c r="NHJ131" s="224" t="s">
        <v>373</v>
      </c>
      <c r="NHK131" s="224" t="s">
        <v>373</v>
      </c>
      <c r="NHL131" s="224" t="s">
        <v>373</v>
      </c>
      <c r="NHM131" s="224" t="s">
        <v>373</v>
      </c>
      <c r="NHN131" s="224" t="s">
        <v>373</v>
      </c>
      <c r="NHO131" s="224" t="s">
        <v>373</v>
      </c>
      <c r="NHP131" s="224" t="s">
        <v>373</v>
      </c>
      <c r="NHQ131" s="224" t="s">
        <v>373</v>
      </c>
      <c r="NHR131" s="224" t="s">
        <v>373</v>
      </c>
      <c r="NHS131" s="224" t="s">
        <v>373</v>
      </c>
      <c r="NHT131" s="224" t="s">
        <v>373</v>
      </c>
      <c r="NHU131" s="224" t="s">
        <v>373</v>
      </c>
      <c r="NHV131" s="224" t="s">
        <v>373</v>
      </c>
      <c r="NHW131" s="224" t="s">
        <v>373</v>
      </c>
      <c r="NHX131" s="224" t="s">
        <v>373</v>
      </c>
      <c r="NHY131" s="224" t="s">
        <v>373</v>
      </c>
      <c r="NHZ131" s="224" t="s">
        <v>373</v>
      </c>
      <c r="NIA131" s="224" t="s">
        <v>373</v>
      </c>
      <c r="NIB131" s="224" t="s">
        <v>373</v>
      </c>
      <c r="NIC131" s="224" t="s">
        <v>373</v>
      </c>
      <c r="NID131" s="224" t="s">
        <v>373</v>
      </c>
      <c r="NIE131" s="224" t="s">
        <v>373</v>
      </c>
      <c r="NIF131" s="224" t="s">
        <v>373</v>
      </c>
      <c r="NIG131" s="224" t="s">
        <v>373</v>
      </c>
      <c r="NIH131" s="224" t="s">
        <v>373</v>
      </c>
      <c r="NII131" s="224" t="s">
        <v>373</v>
      </c>
      <c r="NIJ131" s="224" t="s">
        <v>373</v>
      </c>
      <c r="NIK131" s="224" t="s">
        <v>373</v>
      </c>
      <c r="NIL131" s="224" t="s">
        <v>373</v>
      </c>
      <c r="NIM131" s="224" t="s">
        <v>373</v>
      </c>
      <c r="NIN131" s="224" t="s">
        <v>373</v>
      </c>
      <c r="NIO131" s="224" t="s">
        <v>373</v>
      </c>
      <c r="NIP131" s="224" t="s">
        <v>373</v>
      </c>
      <c r="NIQ131" s="224" t="s">
        <v>373</v>
      </c>
      <c r="NIR131" s="224" t="s">
        <v>373</v>
      </c>
      <c r="NIS131" s="224" t="s">
        <v>373</v>
      </c>
      <c r="NIT131" s="224" t="s">
        <v>373</v>
      </c>
      <c r="NIU131" s="224" t="s">
        <v>373</v>
      </c>
      <c r="NIV131" s="224" t="s">
        <v>373</v>
      </c>
      <c r="NIW131" s="224" t="s">
        <v>373</v>
      </c>
      <c r="NIX131" s="224" t="s">
        <v>373</v>
      </c>
      <c r="NIY131" s="224" t="s">
        <v>373</v>
      </c>
      <c r="NIZ131" s="224" t="s">
        <v>373</v>
      </c>
      <c r="NJA131" s="224" t="s">
        <v>373</v>
      </c>
      <c r="NJB131" s="224" t="s">
        <v>373</v>
      </c>
      <c r="NJC131" s="224" t="s">
        <v>373</v>
      </c>
      <c r="NJD131" s="224" t="s">
        <v>373</v>
      </c>
      <c r="NJE131" s="224" t="s">
        <v>373</v>
      </c>
      <c r="NJF131" s="224" t="s">
        <v>373</v>
      </c>
      <c r="NJG131" s="224" t="s">
        <v>373</v>
      </c>
      <c r="NJH131" s="224" t="s">
        <v>373</v>
      </c>
      <c r="NJI131" s="224" t="s">
        <v>373</v>
      </c>
      <c r="NJJ131" s="224" t="s">
        <v>373</v>
      </c>
      <c r="NJK131" s="224" t="s">
        <v>373</v>
      </c>
      <c r="NJL131" s="224" t="s">
        <v>373</v>
      </c>
      <c r="NJM131" s="224" t="s">
        <v>373</v>
      </c>
      <c r="NJN131" s="224" t="s">
        <v>373</v>
      </c>
      <c r="NJO131" s="224" t="s">
        <v>373</v>
      </c>
      <c r="NJP131" s="224" t="s">
        <v>373</v>
      </c>
      <c r="NJQ131" s="224" t="s">
        <v>373</v>
      </c>
      <c r="NJR131" s="224" t="s">
        <v>373</v>
      </c>
      <c r="NJS131" s="224" t="s">
        <v>373</v>
      </c>
      <c r="NJT131" s="224" t="s">
        <v>373</v>
      </c>
      <c r="NJU131" s="224" t="s">
        <v>373</v>
      </c>
      <c r="NJV131" s="224" t="s">
        <v>373</v>
      </c>
      <c r="NJW131" s="224" t="s">
        <v>373</v>
      </c>
      <c r="NJX131" s="224" t="s">
        <v>373</v>
      </c>
      <c r="NJY131" s="224" t="s">
        <v>373</v>
      </c>
      <c r="NJZ131" s="224" t="s">
        <v>373</v>
      </c>
      <c r="NKA131" s="224" t="s">
        <v>373</v>
      </c>
      <c r="NKB131" s="224" t="s">
        <v>373</v>
      </c>
      <c r="NKC131" s="224" t="s">
        <v>373</v>
      </c>
      <c r="NKD131" s="224" t="s">
        <v>373</v>
      </c>
      <c r="NKE131" s="224" t="s">
        <v>373</v>
      </c>
      <c r="NKF131" s="224" t="s">
        <v>373</v>
      </c>
      <c r="NKG131" s="224" t="s">
        <v>373</v>
      </c>
      <c r="NKH131" s="224" t="s">
        <v>373</v>
      </c>
      <c r="NKI131" s="224" t="s">
        <v>373</v>
      </c>
      <c r="NKJ131" s="224" t="s">
        <v>373</v>
      </c>
      <c r="NKK131" s="224" t="s">
        <v>373</v>
      </c>
      <c r="NKL131" s="224" t="s">
        <v>373</v>
      </c>
      <c r="NKM131" s="224" t="s">
        <v>373</v>
      </c>
      <c r="NKN131" s="224" t="s">
        <v>373</v>
      </c>
      <c r="NKO131" s="224" t="s">
        <v>373</v>
      </c>
      <c r="NKP131" s="224" t="s">
        <v>373</v>
      </c>
      <c r="NKQ131" s="224" t="s">
        <v>373</v>
      </c>
      <c r="NKR131" s="224" t="s">
        <v>373</v>
      </c>
      <c r="NKS131" s="224" t="s">
        <v>373</v>
      </c>
      <c r="NKT131" s="224" t="s">
        <v>373</v>
      </c>
      <c r="NKU131" s="224" t="s">
        <v>373</v>
      </c>
      <c r="NKV131" s="224" t="s">
        <v>373</v>
      </c>
      <c r="NKW131" s="224" t="s">
        <v>373</v>
      </c>
      <c r="NKX131" s="224" t="s">
        <v>373</v>
      </c>
      <c r="NKY131" s="224" t="s">
        <v>373</v>
      </c>
      <c r="NKZ131" s="224" t="s">
        <v>373</v>
      </c>
      <c r="NLA131" s="224" t="s">
        <v>373</v>
      </c>
      <c r="NLB131" s="224" t="s">
        <v>373</v>
      </c>
      <c r="NLC131" s="224" t="s">
        <v>373</v>
      </c>
      <c r="NLD131" s="224" t="s">
        <v>373</v>
      </c>
      <c r="NLE131" s="224" t="s">
        <v>373</v>
      </c>
      <c r="NLF131" s="224" t="s">
        <v>373</v>
      </c>
      <c r="NLG131" s="224" t="s">
        <v>373</v>
      </c>
      <c r="NLH131" s="224" t="s">
        <v>373</v>
      </c>
      <c r="NLI131" s="224" t="s">
        <v>373</v>
      </c>
      <c r="NLJ131" s="224" t="s">
        <v>373</v>
      </c>
      <c r="NLK131" s="224" t="s">
        <v>373</v>
      </c>
      <c r="NLL131" s="224" t="s">
        <v>373</v>
      </c>
      <c r="NLM131" s="224" t="s">
        <v>373</v>
      </c>
      <c r="NLN131" s="224" t="s">
        <v>373</v>
      </c>
      <c r="NLO131" s="224" t="s">
        <v>373</v>
      </c>
      <c r="NLP131" s="224" t="s">
        <v>373</v>
      </c>
      <c r="NLQ131" s="224" t="s">
        <v>373</v>
      </c>
      <c r="NLR131" s="224" t="s">
        <v>373</v>
      </c>
      <c r="NLS131" s="224" t="s">
        <v>373</v>
      </c>
      <c r="NLT131" s="224" t="s">
        <v>373</v>
      </c>
      <c r="NLU131" s="224" t="s">
        <v>373</v>
      </c>
      <c r="NLV131" s="224" t="s">
        <v>373</v>
      </c>
      <c r="NLW131" s="224" t="s">
        <v>373</v>
      </c>
      <c r="NLX131" s="224" t="s">
        <v>373</v>
      </c>
      <c r="NLY131" s="224" t="s">
        <v>373</v>
      </c>
      <c r="NLZ131" s="224" t="s">
        <v>373</v>
      </c>
      <c r="NMA131" s="224" t="s">
        <v>373</v>
      </c>
      <c r="NMB131" s="224" t="s">
        <v>373</v>
      </c>
      <c r="NMC131" s="224" t="s">
        <v>373</v>
      </c>
      <c r="NMD131" s="224" t="s">
        <v>373</v>
      </c>
      <c r="NME131" s="224" t="s">
        <v>373</v>
      </c>
      <c r="NMF131" s="224" t="s">
        <v>373</v>
      </c>
      <c r="NMG131" s="224" t="s">
        <v>373</v>
      </c>
      <c r="NMH131" s="224" t="s">
        <v>373</v>
      </c>
      <c r="NMI131" s="224" t="s">
        <v>373</v>
      </c>
      <c r="NMJ131" s="224" t="s">
        <v>373</v>
      </c>
      <c r="NMK131" s="224" t="s">
        <v>373</v>
      </c>
      <c r="NML131" s="224" t="s">
        <v>373</v>
      </c>
      <c r="NMM131" s="224" t="s">
        <v>373</v>
      </c>
      <c r="NMN131" s="224" t="s">
        <v>373</v>
      </c>
      <c r="NMO131" s="224" t="s">
        <v>373</v>
      </c>
      <c r="NMP131" s="224" t="s">
        <v>373</v>
      </c>
      <c r="NMQ131" s="224" t="s">
        <v>373</v>
      </c>
      <c r="NMR131" s="224" t="s">
        <v>373</v>
      </c>
      <c r="NMS131" s="224" t="s">
        <v>373</v>
      </c>
      <c r="NMT131" s="224" t="s">
        <v>373</v>
      </c>
      <c r="NMU131" s="224" t="s">
        <v>373</v>
      </c>
      <c r="NMV131" s="224" t="s">
        <v>373</v>
      </c>
      <c r="NMW131" s="224" t="s">
        <v>373</v>
      </c>
      <c r="NMX131" s="224" t="s">
        <v>373</v>
      </c>
      <c r="NMY131" s="224" t="s">
        <v>373</v>
      </c>
      <c r="NMZ131" s="224" t="s">
        <v>373</v>
      </c>
      <c r="NNA131" s="224" t="s">
        <v>373</v>
      </c>
      <c r="NNB131" s="224" t="s">
        <v>373</v>
      </c>
      <c r="NNC131" s="224" t="s">
        <v>373</v>
      </c>
      <c r="NND131" s="224" t="s">
        <v>373</v>
      </c>
      <c r="NNE131" s="224" t="s">
        <v>373</v>
      </c>
      <c r="NNF131" s="224" t="s">
        <v>373</v>
      </c>
      <c r="NNG131" s="224" t="s">
        <v>373</v>
      </c>
      <c r="NNH131" s="224" t="s">
        <v>373</v>
      </c>
      <c r="NNI131" s="224" t="s">
        <v>373</v>
      </c>
      <c r="NNJ131" s="224" t="s">
        <v>373</v>
      </c>
      <c r="NNK131" s="224" t="s">
        <v>373</v>
      </c>
      <c r="NNL131" s="224" t="s">
        <v>373</v>
      </c>
      <c r="NNM131" s="224" t="s">
        <v>373</v>
      </c>
      <c r="NNN131" s="224" t="s">
        <v>373</v>
      </c>
      <c r="NNO131" s="224" t="s">
        <v>373</v>
      </c>
      <c r="NNP131" s="224" t="s">
        <v>373</v>
      </c>
      <c r="NNQ131" s="224" t="s">
        <v>373</v>
      </c>
      <c r="NNR131" s="224" t="s">
        <v>373</v>
      </c>
      <c r="NNS131" s="224" t="s">
        <v>373</v>
      </c>
      <c r="NNT131" s="224" t="s">
        <v>373</v>
      </c>
      <c r="NNU131" s="224" t="s">
        <v>373</v>
      </c>
      <c r="NNV131" s="224" t="s">
        <v>373</v>
      </c>
      <c r="NNW131" s="224" t="s">
        <v>373</v>
      </c>
      <c r="NNX131" s="224" t="s">
        <v>373</v>
      </c>
      <c r="NNY131" s="224" t="s">
        <v>373</v>
      </c>
      <c r="NNZ131" s="224" t="s">
        <v>373</v>
      </c>
      <c r="NOA131" s="224" t="s">
        <v>373</v>
      </c>
      <c r="NOB131" s="224" t="s">
        <v>373</v>
      </c>
      <c r="NOC131" s="224" t="s">
        <v>373</v>
      </c>
      <c r="NOD131" s="224" t="s">
        <v>373</v>
      </c>
      <c r="NOE131" s="224" t="s">
        <v>373</v>
      </c>
      <c r="NOF131" s="224" t="s">
        <v>373</v>
      </c>
      <c r="NOG131" s="224" t="s">
        <v>373</v>
      </c>
      <c r="NOH131" s="224" t="s">
        <v>373</v>
      </c>
      <c r="NOI131" s="224" t="s">
        <v>373</v>
      </c>
      <c r="NOJ131" s="224" t="s">
        <v>373</v>
      </c>
      <c r="NOK131" s="224" t="s">
        <v>373</v>
      </c>
      <c r="NOL131" s="224" t="s">
        <v>373</v>
      </c>
      <c r="NOM131" s="224" t="s">
        <v>373</v>
      </c>
      <c r="NON131" s="224" t="s">
        <v>373</v>
      </c>
      <c r="NOO131" s="224" t="s">
        <v>373</v>
      </c>
      <c r="NOP131" s="224" t="s">
        <v>373</v>
      </c>
      <c r="NOQ131" s="224" t="s">
        <v>373</v>
      </c>
      <c r="NOR131" s="224" t="s">
        <v>373</v>
      </c>
      <c r="NOS131" s="224" t="s">
        <v>373</v>
      </c>
      <c r="NOT131" s="224" t="s">
        <v>373</v>
      </c>
      <c r="NOU131" s="224" t="s">
        <v>373</v>
      </c>
      <c r="NOV131" s="224" t="s">
        <v>373</v>
      </c>
      <c r="NOW131" s="224" t="s">
        <v>373</v>
      </c>
      <c r="NOX131" s="224" t="s">
        <v>373</v>
      </c>
      <c r="NOY131" s="224" t="s">
        <v>373</v>
      </c>
      <c r="NOZ131" s="224" t="s">
        <v>373</v>
      </c>
      <c r="NPA131" s="224" t="s">
        <v>373</v>
      </c>
      <c r="NPB131" s="224" t="s">
        <v>373</v>
      </c>
      <c r="NPC131" s="224" t="s">
        <v>373</v>
      </c>
      <c r="NPD131" s="224" t="s">
        <v>373</v>
      </c>
      <c r="NPE131" s="224" t="s">
        <v>373</v>
      </c>
      <c r="NPF131" s="224" t="s">
        <v>373</v>
      </c>
      <c r="NPG131" s="224" t="s">
        <v>373</v>
      </c>
      <c r="NPH131" s="224" t="s">
        <v>373</v>
      </c>
      <c r="NPI131" s="224" t="s">
        <v>373</v>
      </c>
      <c r="NPJ131" s="224" t="s">
        <v>373</v>
      </c>
      <c r="NPK131" s="224" t="s">
        <v>373</v>
      </c>
      <c r="NPL131" s="224" t="s">
        <v>373</v>
      </c>
      <c r="NPM131" s="224" t="s">
        <v>373</v>
      </c>
      <c r="NPN131" s="224" t="s">
        <v>373</v>
      </c>
      <c r="NPO131" s="224" t="s">
        <v>373</v>
      </c>
      <c r="NPP131" s="224" t="s">
        <v>373</v>
      </c>
      <c r="NPQ131" s="224" t="s">
        <v>373</v>
      </c>
      <c r="NPR131" s="224" t="s">
        <v>373</v>
      </c>
      <c r="NPS131" s="224" t="s">
        <v>373</v>
      </c>
      <c r="NPT131" s="224" t="s">
        <v>373</v>
      </c>
      <c r="NPU131" s="224" t="s">
        <v>373</v>
      </c>
      <c r="NPV131" s="224" t="s">
        <v>373</v>
      </c>
      <c r="NPW131" s="224" t="s">
        <v>373</v>
      </c>
      <c r="NPX131" s="224" t="s">
        <v>373</v>
      </c>
      <c r="NPY131" s="224" t="s">
        <v>373</v>
      </c>
      <c r="NPZ131" s="224" t="s">
        <v>373</v>
      </c>
      <c r="NQA131" s="224" t="s">
        <v>373</v>
      </c>
      <c r="NQB131" s="224" t="s">
        <v>373</v>
      </c>
      <c r="NQC131" s="224" t="s">
        <v>373</v>
      </c>
      <c r="NQD131" s="224" t="s">
        <v>373</v>
      </c>
      <c r="NQE131" s="224" t="s">
        <v>373</v>
      </c>
      <c r="NQF131" s="224" t="s">
        <v>373</v>
      </c>
      <c r="NQG131" s="224" t="s">
        <v>373</v>
      </c>
      <c r="NQH131" s="224" t="s">
        <v>373</v>
      </c>
      <c r="NQI131" s="224" t="s">
        <v>373</v>
      </c>
      <c r="NQJ131" s="224" t="s">
        <v>373</v>
      </c>
      <c r="NQK131" s="224" t="s">
        <v>373</v>
      </c>
      <c r="NQL131" s="224" t="s">
        <v>373</v>
      </c>
      <c r="NQM131" s="224" t="s">
        <v>373</v>
      </c>
      <c r="NQN131" s="224" t="s">
        <v>373</v>
      </c>
      <c r="NQO131" s="224" t="s">
        <v>373</v>
      </c>
      <c r="NQP131" s="224" t="s">
        <v>373</v>
      </c>
      <c r="NQQ131" s="224" t="s">
        <v>373</v>
      </c>
      <c r="NQR131" s="224" t="s">
        <v>373</v>
      </c>
      <c r="NQS131" s="224" t="s">
        <v>373</v>
      </c>
      <c r="NQT131" s="224" t="s">
        <v>373</v>
      </c>
      <c r="NQU131" s="224" t="s">
        <v>373</v>
      </c>
      <c r="NQV131" s="224" t="s">
        <v>373</v>
      </c>
      <c r="NQW131" s="224" t="s">
        <v>373</v>
      </c>
      <c r="NQX131" s="224" t="s">
        <v>373</v>
      </c>
      <c r="NQY131" s="224" t="s">
        <v>373</v>
      </c>
      <c r="NQZ131" s="224" t="s">
        <v>373</v>
      </c>
      <c r="NRA131" s="224" t="s">
        <v>373</v>
      </c>
      <c r="NRB131" s="224" t="s">
        <v>373</v>
      </c>
      <c r="NRC131" s="224" t="s">
        <v>373</v>
      </c>
      <c r="NRD131" s="224" t="s">
        <v>373</v>
      </c>
      <c r="NRE131" s="224" t="s">
        <v>373</v>
      </c>
      <c r="NRF131" s="224" t="s">
        <v>373</v>
      </c>
      <c r="NRG131" s="224" t="s">
        <v>373</v>
      </c>
      <c r="NRH131" s="224" t="s">
        <v>373</v>
      </c>
      <c r="NRI131" s="224" t="s">
        <v>373</v>
      </c>
      <c r="NRJ131" s="224" t="s">
        <v>373</v>
      </c>
      <c r="NRK131" s="224" t="s">
        <v>373</v>
      </c>
      <c r="NRL131" s="224" t="s">
        <v>373</v>
      </c>
      <c r="NRM131" s="224" t="s">
        <v>373</v>
      </c>
      <c r="NRN131" s="224" t="s">
        <v>373</v>
      </c>
      <c r="NRO131" s="224" t="s">
        <v>373</v>
      </c>
      <c r="NRP131" s="224" t="s">
        <v>373</v>
      </c>
      <c r="NRQ131" s="224" t="s">
        <v>373</v>
      </c>
      <c r="NRR131" s="224" t="s">
        <v>373</v>
      </c>
      <c r="NRS131" s="224" t="s">
        <v>373</v>
      </c>
      <c r="NRT131" s="224" t="s">
        <v>373</v>
      </c>
      <c r="NRU131" s="224" t="s">
        <v>373</v>
      </c>
      <c r="NRV131" s="224" t="s">
        <v>373</v>
      </c>
      <c r="NRW131" s="224" t="s">
        <v>373</v>
      </c>
      <c r="NRX131" s="224" t="s">
        <v>373</v>
      </c>
      <c r="NRY131" s="224" t="s">
        <v>373</v>
      </c>
      <c r="NRZ131" s="224" t="s">
        <v>373</v>
      </c>
      <c r="NSA131" s="224" t="s">
        <v>373</v>
      </c>
      <c r="NSB131" s="224" t="s">
        <v>373</v>
      </c>
      <c r="NSC131" s="224" t="s">
        <v>373</v>
      </c>
      <c r="NSD131" s="224" t="s">
        <v>373</v>
      </c>
      <c r="NSE131" s="224" t="s">
        <v>373</v>
      </c>
      <c r="NSF131" s="224" t="s">
        <v>373</v>
      </c>
      <c r="NSG131" s="224" t="s">
        <v>373</v>
      </c>
      <c r="NSH131" s="224" t="s">
        <v>373</v>
      </c>
      <c r="NSI131" s="224" t="s">
        <v>373</v>
      </c>
      <c r="NSJ131" s="224" t="s">
        <v>373</v>
      </c>
      <c r="NSK131" s="224" t="s">
        <v>373</v>
      </c>
      <c r="NSL131" s="224" t="s">
        <v>373</v>
      </c>
      <c r="NSM131" s="224" t="s">
        <v>373</v>
      </c>
      <c r="NSN131" s="224" t="s">
        <v>373</v>
      </c>
      <c r="NSO131" s="224" t="s">
        <v>373</v>
      </c>
      <c r="NSP131" s="224" t="s">
        <v>373</v>
      </c>
      <c r="NSQ131" s="224" t="s">
        <v>373</v>
      </c>
      <c r="NSR131" s="224" t="s">
        <v>373</v>
      </c>
      <c r="NSS131" s="224" t="s">
        <v>373</v>
      </c>
      <c r="NST131" s="224" t="s">
        <v>373</v>
      </c>
      <c r="NSU131" s="224" t="s">
        <v>373</v>
      </c>
      <c r="NSV131" s="224" t="s">
        <v>373</v>
      </c>
      <c r="NSW131" s="224" t="s">
        <v>373</v>
      </c>
      <c r="NSX131" s="224" t="s">
        <v>373</v>
      </c>
      <c r="NSY131" s="224" t="s">
        <v>373</v>
      </c>
      <c r="NSZ131" s="224" t="s">
        <v>373</v>
      </c>
      <c r="NTA131" s="224" t="s">
        <v>373</v>
      </c>
      <c r="NTB131" s="224" t="s">
        <v>373</v>
      </c>
      <c r="NTC131" s="224" t="s">
        <v>373</v>
      </c>
      <c r="NTD131" s="224" t="s">
        <v>373</v>
      </c>
      <c r="NTE131" s="224" t="s">
        <v>373</v>
      </c>
      <c r="NTF131" s="224" t="s">
        <v>373</v>
      </c>
      <c r="NTG131" s="224" t="s">
        <v>373</v>
      </c>
      <c r="NTH131" s="224" t="s">
        <v>373</v>
      </c>
      <c r="NTI131" s="224" t="s">
        <v>373</v>
      </c>
      <c r="NTJ131" s="224" t="s">
        <v>373</v>
      </c>
      <c r="NTK131" s="224" t="s">
        <v>373</v>
      </c>
      <c r="NTL131" s="224" t="s">
        <v>373</v>
      </c>
      <c r="NTM131" s="224" t="s">
        <v>373</v>
      </c>
      <c r="NTN131" s="224" t="s">
        <v>373</v>
      </c>
      <c r="NTO131" s="224" t="s">
        <v>373</v>
      </c>
      <c r="NTP131" s="224" t="s">
        <v>373</v>
      </c>
      <c r="NTQ131" s="224" t="s">
        <v>373</v>
      </c>
      <c r="NTR131" s="224" t="s">
        <v>373</v>
      </c>
      <c r="NTS131" s="224" t="s">
        <v>373</v>
      </c>
      <c r="NTT131" s="224" t="s">
        <v>373</v>
      </c>
      <c r="NTU131" s="224" t="s">
        <v>373</v>
      </c>
      <c r="NTV131" s="224" t="s">
        <v>373</v>
      </c>
      <c r="NTW131" s="224" t="s">
        <v>373</v>
      </c>
      <c r="NTX131" s="224" t="s">
        <v>373</v>
      </c>
      <c r="NTY131" s="224" t="s">
        <v>373</v>
      </c>
      <c r="NTZ131" s="224" t="s">
        <v>373</v>
      </c>
      <c r="NUA131" s="224" t="s">
        <v>373</v>
      </c>
      <c r="NUB131" s="224" t="s">
        <v>373</v>
      </c>
      <c r="NUC131" s="224" t="s">
        <v>373</v>
      </c>
      <c r="NUD131" s="224" t="s">
        <v>373</v>
      </c>
      <c r="NUE131" s="224" t="s">
        <v>373</v>
      </c>
      <c r="NUF131" s="224" t="s">
        <v>373</v>
      </c>
      <c r="NUG131" s="224" t="s">
        <v>373</v>
      </c>
      <c r="NUH131" s="224" t="s">
        <v>373</v>
      </c>
      <c r="NUI131" s="224" t="s">
        <v>373</v>
      </c>
      <c r="NUJ131" s="224" t="s">
        <v>373</v>
      </c>
      <c r="NUK131" s="224" t="s">
        <v>373</v>
      </c>
      <c r="NUL131" s="224" t="s">
        <v>373</v>
      </c>
      <c r="NUM131" s="224" t="s">
        <v>373</v>
      </c>
      <c r="NUN131" s="224" t="s">
        <v>373</v>
      </c>
      <c r="NUO131" s="224" t="s">
        <v>373</v>
      </c>
      <c r="NUP131" s="224" t="s">
        <v>373</v>
      </c>
      <c r="NUQ131" s="224" t="s">
        <v>373</v>
      </c>
      <c r="NUR131" s="224" t="s">
        <v>373</v>
      </c>
      <c r="NUS131" s="224" t="s">
        <v>373</v>
      </c>
      <c r="NUT131" s="224" t="s">
        <v>373</v>
      </c>
      <c r="NUU131" s="224" t="s">
        <v>373</v>
      </c>
      <c r="NUV131" s="224" t="s">
        <v>373</v>
      </c>
      <c r="NUW131" s="224" t="s">
        <v>373</v>
      </c>
      <c r="NUX131" s="224" t="s">
        <v>373</v>
      </c>
      <c r="NUY131" s="224" t="s">
        <v>373</v>
      </c>
      <c r="NUZ131" s="224" t="s">
        <v>373</v>
      </c>
      <c r="NVA131" s="224" t="s">
        <v>373</v>
      </c>
      <c r="NVB131" s="224" t="s">
        <v>373</v>
      </c>
      <c r="NVC131" s="224" t="s">
        <v>373</v>
      </c>
      <c r="NVD131" s="224" t="s">
        <v>373</v>
      </c>
      <c r="NVE131" s="224" t="s">
        <v>373</v>
      </c>
      <c r="NVF131" s="224" t="s">
        <v>373</v>
      </c>
      <c r="NVG131" s="224" t="s">
        <v>373</v>
      </c>
      <c r="NVH131" s="224" t="s">
        <v>373</v>
      </c>
      <c r="NVI131" s="224" t="s">
        <v>373</v>
      </c>
      <c r="NVJ131" s="224" t="s">
        <v>373</v>
      </c>
      <c r="NVK131" s="224" t="s">
        <v>373</v>
      </c>
      <c r="NVL131" s="224" t="s">
        <v>373</v>
      </c>
      <c r="NVM131" s="224" t="s">
        <v>373</v>
      </c>
      <c r="NVN131" s="224" t="s">
        <v>373</v>
      </c>
      <c r="NVO131" s="224" t="s">
        <v>373</v>
      </c>
      <c r="NVP131" s="224" t="s">
        <v>373</v>
      </c>
      <c r="NVQ131" s="224" t="s">
        <v>373</v>
      </c>
      <c r="NVR131" s="224" t="s">
        <v>373</v>
      </c>
      <c r="NVS131" s="224" t="s">
        <v>373</v>
      </c>
      <c r="NVT131" s="224" t="s">
        <v>373</v>
      </c>
      <c r="NVU131" s="224" t="s">
        <v>373</v>
      </c>
      <c r="NVV131" s="224" t="s">
        <v>373</v>
      </c>
      <c r="NVW131" s="224" t="s">
        <v>373</v>
      </c>
      <c r="NVX131" s="224" t="s">
        <v>373</v>
      </c>
      <c r="NVY131" s="224" t="s">
        <v>373</v>
      </c>
      <c r="NVZ131" s="224" t="s">
        <v>373</v>
      </c>
      <c r="NWA131" s="224" t="s">
        <v>373</v>
      </c>
      <c r="NWB131" s="224" t="s">
        <v>373</v>
      </c>
      <c r="NWC131" s="224" t="s">
        <v>373</v>
      </c>
      <c r="NWD131" s="224" t="s">
        <v>373</v>
      </c>
      <c r="NWE131" s="224" t="s">
        <v>373</v>
      </c>
      <c r="NWF131" s="224" t="s">
        <v>373</v>
      </c>
      <c r="NWG131" s="224" t="s">
        <v>373</v>
      </c>
      <c r="NWH131" s="224" t="s">
        <v>373</v>
      </c>
      <c r="NWI131" s="224" t="s">
        <v>373</v>
      </c>
      <c r="NWJ131" s="224" t="s">
        <v>373</v>
      </c>
      <c r="NWK131" s="224" t="s">
        <v>373</v>
      </c>
      <c r="NWL131" s="224" t="s">
        <v>373</v>
      </c>
      <c r="NWM131" s="224" t="s">
        <v>373</v>
      </c>
      <c r="NWN131" s="224" t="s">
        <v>373</v>
      </c>
      <c r="NWO131" s="224" t="s">
        <v>373</v>
      </c>
      <c r="NWP131" s="224" t="s">
        <v>373</v>
      </c>
      <c r="NWQ131" s="224" t="s">
        <v>373</v>
      </c>
      <c r="NWR131" s="224" t="s">
        <v>373</v>
      </c>
      <c r="NWS131" s="224" t="s">
        <v>373</v>
      </c>
      <c r="NWT131" s="224" t="s">
        <v>373</v>
      </c>
      <c r="NWU131" s="224" t="s">
        <v>373</v>
      </c>
      <c r="NWV131" s="224" t="s">
        <v>373</v>
      </c>
      <c r="NWW131" s="224" t="s">
        <v>373</v>
      </c>
      <c r="NWX131" s="224" t="s">
        <v>373</v>
      </c>
      <c r="NWY131" s="224" t="s">
        <v>373</v>
      </c>
      <c r="NWZ131" s="224" t="s">
        <v>373</v>
      </c>
      <c r="NXA131" s="224" t="s">
        <v>373</v>
      </c>
      <c r="NXB131" s="224" t="s">
        <v>373</v>
      </c>
      <c r="NXC131" s="224" t="s">
        <v>373</v>
      </c>
      <c r="NXD131" s="224" t="s">
        <v>373</v>
      </c>
      <c r="NXE131" s="224" t="s">
        <v>373</v>
      </c>
      <c r="NXF131" s="224" t="s">
        <v>373</v>
      </c>
      <c r="NXG131" s="224" t="s">
        <v>373</v>
      </c>
      <c r="NXH131" s="224" t="s">
        <v>373</v>
      </c>
      <c r="NXI131" s="224" t="s">
        <v>373</v>
      </c>
      <c r="NXJ131" s="224" t="s">
        <v>373</v>
      </c>
      <c r="NXK131" s="224" t="s">
        <v>373</v>
      </c>
      <c r="NXL131" s="224" t="s">
        <v>373</v>
      </c>
      <c r="NXM131" s="224" t="s">
        <v>373</v>
      </c>
      <c r="NXN131" s="224" t="s">
        <v>373</v>
      </c>
      <c r="NXO131" s="224" t="s">
        <v>373</v>
      </c>
      <c r="NXP131" s="224" t="s">
        <v>373</v>
      </c>
      <c r="NXQ131" s="224" t="s">
        <v>373</v>
      </c>
      <c r="NXR131" s="224" t="s">
        <v>373</v>
      </c>
      <c r="NXS131" s="224" t="s">
        <v>373</v>
      </c>
      <c r="NXT131" s="224" t="s">
        <v>373</v>
      </c>
      <c r="NXU131" s="224" t="s">
        <v>373</v>
      </c>
      <c r="NXV131" s="224" t="s">
        <v>373</v>
      </c>
      <c r="NXW131" s="224" t="s">
        <v>373</v>
      </c>
      <c r="NXX131" s="224" t="s">
        <v>373</v>
      </c>
      <c r="NXY131" s="224" t="s">
        <v>373</v>
      </c>
      <c r="NXZ131" s="224" t="s">
        <v>373</v>
      </c>
      <c r="NYA131" s="224" t="s">
        <v>373</v>
      </c>
      <c r="NYB131" s="224" t="s">
        <v>373</v>
      </c>
      <c r="NYC131" s="224" t="s">
        <v>373</v>
      </c>
      <c r="NYD131" s="224" t="s">
        <v>373</v>
      </c>
      <c r="NYE131" s="224" t="s">
        <v>373</v>
      </c>
      <c r="NYF131" s="224" t="s">
        <v>373</v>
      </c>
      <c r="NYG131" s="224" t="s">
        <v>373</v>
      </c>
      <c r="NYH131" s="224" t="s">
        <v>373</v>
      </c>
      <c r="NYI131" s="224" t="s">
        <v>373</v>
      </c>
      <c r="NYJ131" s="224" t="s">
        <v>373</v>
      </c>
      <c r="NYK131" s="224" t="s">
        <v>373</v>
      </c>
      <c r="NYL131" s="224" t="s">
        <v>373</v>
      </c>
      <c r="NYM131" s="224" t="s">
        <v>373</v>
      </c>
      <c r="NYN131" s="224" t="s">
        <v>373</v>
      </c>
      <c r="NYO131" s="224" t="s">
        <v>373</v>
      </c>
      <c r="NYP131" s="224" t="s">
        <v>373</v>
      </c>
      <c r="NYQ131" s="224" t="s">
        <v>373</v>
      </c>
      <c r="NYR131" s="224" t="s">
        <v>373</v>
      </c>
      <c r="NYS131" s="224" t="s">
        <v>373</v>
      </c>
      <c r="NYT131" s="224" t="s">
        <v>373</v>
      </c>
      <c r="NYU131" s="224" t="s">
        <v>373</v>
      </c>
      <c r="NYV131" s="224" t="s">
        <v>373</v>
      </c>
      <c r="NYW131" s="224" t="s">
        <v>373</v>
      </c>
      <c r="NYX131" s="224" t="s">
        <v>373</v>
      </c>
      <c r="NYY131" s="224" t="s">
        <v>373</v>
      </c>
      <c r="NYZ131" s="224" t="s">
        <v>373</v>
      </c>
      <c r="NZA131" s="224" t="s">
        <v>373</v>
      </c>
      <c r="NZB131" s="224" t="s">
        <v>373</v>
      </c>
      <c r="NZC131" s="224" t="s">
        <v>373</v>
      </c>
      <c r="NZD131" s="224" t="s">
        <v>373</v>
      </c>
      <c r="NZE131" s="224" t="s">
        <v>373</v>
      </c>
      <c r="NZF131" s="224" t="s">
        <v>373</v>
      </c>
      <c r="NZG131" s="224" t="s">
        <v>373</v>
      </c>
      <c r="NZH131" s="224" t="s">
        <v>373</v>
      </c>
      <c r="NZI131" s="224" t="s">
        <v>373</v>
      </c>
      <c r="NZJ131" s="224" t="s">
        <v>373</v>
      </c>
      <c r="NZK131" s="224" t="s">
        <v>373</v>
      </c>
      <c r="NZL131" s="224" t="s">
        <v>373</v>
      </c>
      <c r="NZM131" s="224" t="s">
        <v>373</v>
      </c>
      <c r="NZN131" s="224" t="s">
        <v>373</v>
      </c>
      <c r="NZO131" s="224" t="s">
        <v>373</v>
      </c>
      <c r="NZP131" s="224" t="s">
        <v>373</v>
      </c>
      <c r="NZQ131" s="224" t="s">
        <v>373</v>
      </c>
      <c r="NZR131" s="224" t="s">
        <v>373</v>
      </c>
      <c r="NZS131" s="224" t="s">
        <v>373</v>
      </c>
      <c r="NZT131" s="224" t="s">
        <v>373</v>
      </c>
      <c r="NZU131" s="224" t="s">
        <v>373</v>
      </c>
      <c r="NZV131" s="224" t="s">
        <v>373</v>
      </c>
      <c r="NZW131" s="224" t="s">
        <v>373</v>
      </c>
      <c r="NZX131" s="224" t="s">
        <v>373</v>
      </c>
      <c r="NZY131" s="224" t="s">
        <v>373</v>
      </c>
      <c r="NZZ131" s="224" t="s">
        <v>373</v>
      </c>
      <c r="OAA131" s="224" t="s">
        <v>373</v>
      </c>
      <c r="OAB131" s="224" t="s">
        <v>373</v>
      </c>
      <c r="OAC131" s="224" t="s">
        <v>373</v>
      </c>
      <c r="OAD131" s="224" t="s">
        <v>373</v>
      </c>
      <c r="OAE131" s="224" t="s">
        <v>373</v>
      </c>
      <c r="OAF131" s="224" t="s">
        <v>373</v>
      </c>
      <c r="OAG131" s="224" t="s">
        <v>373</v>
      </c>
      <c r="OAH131" s="224" t="s">
        <v>373</v>
      </c>
      <c r="OAI131" s="224" t="s">
        <v>373</v>
      </c>
      <c r="OAJ131" s="224" t="s">
        <v>373</v>
      </c>
      <c r="OAK131" s="224" t="s">
        <v>373</v>
      </c>
      <c r="OAL131" s="224" t="s">
        <v>373</v>
      </c>
      <c r="OAM131" s="224" t="s">
        <v>373</v>
      </c>
      <c r="OAN131" s="224" t="s">
        <v>373</v>
      </c>
      <c r="OAO131" s="224" t="s">
        <v>373</v>
      </c>
      <c r="OAP131" s="224" t="s">
        <v>373</v>
      </c>
      <c r="OAQ131" s="224" t="s">
        <v>373</v>
      </c>
      <c r="OAR131" s="224" t="s">
        <v>373</v>
      </c>
      <c r="OAS131" s="224" t="s">
        <v>373</v>
      </c>
      <c r="OAT131" s="224" t="s">
        <v>373</v>
      </c>
      <c r="OAU131" s="224" t="s">
        <v>373</v>
      </c>
      <c r="OAV131" s="224" t="s">
        <v>373</v>
      </c>
      <c r="OAW131" s="224" t="s">
        <v>373</v>
      </c>
      <c r="OAX131" s="224" t="s">
        <v>373</v>
      </c>
      <c r="OAY131" s="224" t="s">
        <v>373</v>
      </c>
      <c r="OAZ131" s="224" t="s">
        <v>373</v>
      </c>
      <c r="OBA131" s="224" t="s">
        <v>373</v>
      </c>
      <c r="OBB131" s="224" t="s">
        <v>373</v>
      </c>
      <c r="OBC131" s="224" t="s">
        <v>373</v>
      </c>
      <c r="OBD131" s="224" t="s">
        <v>373</v>
      </c>
      <c r="OBE131" s="224" t="s">
        <v>373</v>
      </c>
      <c r="OBF131" s="224" t="s">
        <v>373</v>
      </c>
      <c r="OBG131" s="224" t="s">
        <v>373</v>
      </c>
      <c r="OBH131" s="224" t="s">
        <v>373</v>
      </c>
      <c r="OBI131" s="224" t="s">
        <v>373</v>
      </c>
      <c r="OBJ131" s="224" t="s">
        <v>373</v>
      </c>
      <c r="OBK131" s="224" t="s">
        <v>373</v>
      </c>
      <c r="OBL131" s="224" t="s">
        <v>373</v>
      </c>
      <c r="OBM131" s="224" t="s">
        <v>373</v>
      </c>
      <c r="OBN131" s="224" t="s">
        <v>373</v>
      </c>
      <c r="OBO131" s="224" t="s">
        <v>373</v>
      </c>
      <c r="OBP131" s="224" t="s">
        <v>373</v>
      </c>
      <c r="OBQ131" s="224" t="s">
        <v>373</v>
      </c>
      <c r="OBR131" s="224" t="s">
        <v>373</v>
      </c>
      <c r="OBS131" s="224" t="s">
        <v>373</v>
      </c>
      <c r="OBT131" s="224" t="s">
        <v>373</v>
      </c>
      <c r="OBU131" s="224" t="s">
        <v>373</v>
      </c>
      <c r="OBV131" s="224" t="s">
        <v>373</v>
      </c>
      <c r="OBW131" s="224" t="s">
        <v>373</v>
      </c>
      <c r="OBX131" s="224" t="s">
        <v>373</v>
      </c>
      <c r="OBY131" s="224" t="s">
        <v>373</v>
      </c>
      <c r="OBZ131" s="224" t="s">
        <v>373</v>
      </c>
      <c r="OCA131" s="224" t="s">
        <v>373</v>
      </c>
      <c r="OCB131" s="224" t="s">
        <v>373</v>
      </c>
      <c r="OCC131" s="224" t="s">
        <v>373</v>
      </c>
      <c r="OCD131" s="224" t="s">
        <v>373</v>
      </c>
      <c r="OCE131" s="224" t="s">
        <v>373</v>
      </c>
      <c r="OCF131" s="224" t="s">
        <v>373</v>
      </c>
      <c r="OCG131" s="224" t="s">
        <v>373</v>
      </c>
      <c r="OCH131" s="224" t="s">
        <v>373</v>
      </c>
      <c r="OCI131" s="224" t="s">
        <v>373</v>
      </c>
      <c r="OCJ131" s="224" t="s">
        <v>373</v>
      </c>
      <c r="OCK131" s="224" t="s">
        <v>373</v>
      </c>
      <c r="OCL131" s="224" t="s">
        <v>373</v>
      </c>
      <c r="OCM131" s="224" t="s">
        <v>373</v>
      </c>
      <c r="OCN131" s="224" t="s">
        <v>373</v>
      </c>
      <c r="OCO131" s="224" t="s">
        <v>373</v>
      </c>
      <c r="OCP131" s="224" t="s">
        <v>373</v>
      </c>
      <c r="OCQ131" s="224" t="s">
        <v>373</v>
      </c>
      <c r="OCR131" s="224" t="s">
        <v>373</v>
      </c>
      <c r="OCS131" s="224" t="s">
        <v>373</v>
      </c>
      <c r="OCT131" s="224" t="s">
        <v>373</v>
      </c>
      <c r="OCU131" s="224" t="s">
        <v>373</v>
      </c>
      <c r="OCV131" s="224" t="s">
        <v>373</v>
      </c>
      <c r="OCW131" s="224" t="s">
        <v>373</v>
      </c>
      <c r="OCX131" s="224" t="s">
        <v>373</v>
      </c>
      <c r="OCY131" s="224" t="s">
        <v>373</v>
      </c>
      <c r="OCZ131" s="224" t="s">
        <v>373</v>
      </c>
      <c r="ODA131" s="224" t="s">
        <v>373</v>
      </c>
      <c r="ODB131" s="224" t="s">
        <v>373</v>
      </c>
      <c r="ODC131" s="224" t="s">
        <v>373</v>
      </c>
      <c r="ODD131" s="224" t="s">
        <v>373</v>
      </c>
      <c r="ODE131" s="224" t="s">
        <v>373</v>
      </c>
      <c r="ODF131" s="224" t="s">
        <v>373</v>
      </c>
      <c r="ODG131" s="224" t="s">
        <v>373</v>
      </c>
      <c r="ODH131" s="224" t="s">
        <v>373</v>
      </c>
      <c r="ODI131" s="224" t="s">
        <v>373</v>
      </c>
      <c r="ODJ131" s="224" t="s">
        <v>373</v>
      </c>
      <c r="ODK131" s="224" t="s">
        <v>373</v>
      </c>
      <c r="ODL131" s="224" t="s">
        <v>373</v>
      </c>
      <c r="ODM131" s="224" t="s">
        <v>373</v>
      </c>
      <c r="ODN131" s="224" t="s">
        <v>373</v>
      </c>
      <c r="ODO131" s="224" t="s">
        <v>373</v>
      </c>
      <c r="ODP131" s="224" t="s">
        <v>373</v>
      </c>
      <c r="ODQ131" s="224" t="s">
        <v>373</v>
      </c>
      <c r="ODR131" s="224" t="s">
        <v>373</v>
      </c>
      <c r="ODS131" s="224" t="s">
        <v>373</v>
      </c>
      <c r="ODT131" s="224" t="s">
        <v>373</v>
      </c>
      <c r="ODU131" s="224" t="s">
        <v>373</v>
      </c>
      <c r="ODV131" s="224" t="s">
        <v>373</v>
      </c>
      <c r="ODW131" s="224" t="s">
        <v>373</v>
      </c>
      <c r="ODX131" s="224" t="s">
        <v>373</v>
      </c>
      <c r="ODY131" s="224" t="s">
        <v>373</v>
      </c>
      <c r="ODZ131" s="224" t="s">
        <v>373</v>
      </c>
      <c r="OEA131" s="224" t="s">
        <v>373</v>
      </c>
      <c r="OEB131" s="224" t="s">
        <v>373</v>
      </c>
      <c r="OEC131" s="224" t="s">
        <v>373</v>
      </c>
      <c r="OED131" s="224" t="s">
        <v>373</v>
      </c>
      <c r="OEE131" s="224" t="s">
        <v>373</v>
      </c>
      <c r="OEF131" s="224" t="s">
        <v>373</v>
      </c>
      <c r="OEG131" s="224" t="s">
        <v>373</v>
      </c>
      <c r="OEH131" s="224" t="s">
        <v>373</v>
      </c>
      <c r="OEI131" s="224" t="s">
        <v>373</v>
      </c>
      <c r="OEJ131" s="224" t="s">
        <v>373</v>
      </c>
      <c r="OEK131" s="224" t="s">
        <v>373</v>
      </c>
      <c r="OEL131" s="224" t="s">
        <v>373</v>
      </c>
      <c r="OEM131" s="224" t="s">
        <v>373</v>
      </c>
      <c r="OEN131" s="224" t="s">
        <v>373</v>
      </c>
      <c r="OEO131" s="224" t="s">
        <v>373</v>
      </c>
      <c r="OEP131" s="224" t="s">
        <v>373</v>
      </c>
      <c r="OEQ131" s="224" t="s">
        <v>373</v>
      </c>
      <c r="OER131" s="224" t="s">
        <v>373</v>
      </c>
      <c r="OES131" s="224" t="s">
        <v>373</v>
      </c>
      <c r="OET131" s="224" t="s">
        <v>373</v>
      </c>
      <c r="OEU131" s="224" t="s">
        <v>373</v>
      </c>
      <c r="OEV131" s="224" t="s">
        <v>373</v>
      </c>
      <c r="OEW131" s="224" t="s">
        <v>373</v>
      </c>
      <c r="OEX131" s="224" t="s">
        <v>373</v>
      </c>
      <c r="OEY131" s="224" t="s">
        <v>373</v>
      </c>
      <c r="OEZ131" s="224" t="s">
        <v>373</v>
      </c>
      <c r="OFA131" s="224" t="s">
        <v>373</v>
      </c>
      <c r="OFB131" s="224" t="s">
        <v>373</v>
      </c>
      <c r="OFC131" s="224" t="s">
        <v>373</v>
      </c>
      <c r="OFD131" s="224" t="s">
        <v>373</v>
      </c>
      <c r="OFE131" s="224" t="s">
        <v>373</v>
      </c>
      <c r="OFF131" s="224" t="s">
        <v>373</v>
      </c>
      <c r="OFG131" s="224" t="s">
        <v>373</v>
      </c>
      <c r="OFH131" s="224" t="s">
        <v>373</v>
      </c>
      <c r="OFI131" s="224" t="s">
        <v>373</v>
      </c>
      <c r="OFJ131" s="224" t="s">
        <v>373</v>
      </c>
      <c r="OFK131" s="224" t="s">
        <v>373</v>
      </c>
      <c r="OFL131" s="224" t="s">
        <v>373</v>
      </c>
      <c r="OFM131" s="224" t="s">
        <v>373</v>
      </c>
      <c r="OFN131" s="224" t="s">
        <v>373</v>
      </c>
      <c r="OFO131" s="224" t="s">
        <v>373</v>
      </c>
      <c r="OFP131" s="224" t="s">
        <v>373</v>
      </c>
      <c r="OFQ131" s="224" t="s">
        <v>373</v>
      </c>
      <c r="OFR131" s="224" t="s">
        <v>373</v>
      </c>
      <c r="OFS131" s="224" t="s">
        <v>373</v>
      </c>
      <c r="OFT131" s="224" t="s">
        <v>373</v>
      </c>
      <c r="OFU131" s="224" t="s">
        <v>373</v>
      </c>
      <c r="OFV131" s="224" t="s">
        <v>373</v>
      </c>
      <c r="OFW131" s="224" t="s">
        <v>373</v>
      </c>
      <c r="OFX131" s="224" t="s">
        <v>373</v>
      </c>
      <c r="OFY131" s="224" t="s">
        <v>373</v>
      </c>
      <c r="OFZ131" s="224" t="s">
        <v>373</v>
      </c>
      <c r="OGA131" s="224" t="s">
        <v>373</v>
      </c>
      <c r="OGB131" s="224" t="s">
        <v>373</v>
      </c>
      <c r="OGC131" s="224" t="s">
        <v>373</v>
      </c>
      <c r="OGD131" s="224" t="s">
        <v>373</v>
      </c>
      <c r="OGE131" s="224" t="s">
        <v>373</v>
      </c>
      <c r="OGF131" s="224" t="s">
        <v>373</v>
      </c>
      <c r="OGG131" s="224" t="s">
        <v>373</v>
      </c>
      <c r="OGH131" s="224" t="s">
        <v>373</v>
      </c>
      <c r="OGI131" s="224" t="s">
        <v>373</v>
      </c>
      <c r="OGJ131" s="224" t="s">
        <v>373</v>
      </c>
      <c r="OGK131" s="224" t="s">
        <v>373</v>
      </c>
      <c r="OGL131" s="224" t="s">
        <v>373</v>
      </c>
      <c r="OGM131" s="224" t="s">
        <v>373</v>
      </c>
      <c r="OGN131" s="224" t="s">
        <v>373</v>
      </c>
      <c r="OGO131" s="224" t="s">
        <v>373</v>
      </c>
      <c r="OGP131" s="224" t="s">
        <v>373</v>
      </c>
      <c r="OGQ131" s="224" t="s">
        <v>373</v>
      </c>
      <c r="OGR131" s="224" t="s">
        <v>373</v>
      </c>
      <c r="OGS131" s="224" t="s">
        <v>373</v>
      </c>
      <c r="OGT131" s="224" t="s">
        <v>373</v>
      </c>
      <c r="OGU131" s="224" t="s">
        <v>373</v>
      </c>
      <c r="OGV131" s="224" t="s">
        <v>373</v>
      </c>
      <c r="OGW131" s="224" t="s">
        <v>373</v>
      </c>
      <c r="OGX131" s="224" t="s">
        <v>373</v>
      </c>
      <c r="OGY131" s="224" t="s">
        <v>373</v>
      </c>
      <c r="OGZ131" s="224" t="s">
        <v>373</v>
      </c>
      <c r="OHA131" s="224" t="s">
        <v>373</v>
      </c>
      <c r="OHB131" s="224" t="s">
        <v>373</v>
      </c>
      <c r="OHC131" s="224" t="s">
        <v>373</v>
      </c>
      <c r="OHD131" s="224" t="s">
        <v>373</v>
      </c>
      <c r="OHE131" s="224" t="s">
        <v>373</v>
      </c>
      <c r="OHF131" s="224" t="s">
        <v>373</v>
      </c>
      <c r="OHG131" s="224" t="s">
        <v>373</v>
      </c>
      <c r="OHH131" s="224" t="s">
        <v>373</v>
      </c>
      <c r="OHI131" s="224" t="s">
        <v>373</v>
      </c>
      <c r="OHJ131" s="224" t="s">
        <v>373</v>
      </c>
      <c r="OHK131" s="224" t="s">
        <v>373</v>
      </c>
      <c r="OHL131" s="224" t="s">
        <v>373</v>
      </c>
      <c r="OHM131" s="224" t="s">
        <v>373</v>
      </c>
      <c r="OHN131" s="224" t="s">
        <v>373</v>
      </c>
      <c r="OHO131" s="224" t="s">
        <v>373</v>
      </c>
      <c r="OHP131" s="224" t="s">
        <v>373</v>
      </c>
      <c r="OHQ131" s="224" t="s">
        <v>373</v>
      </c>
      <c r="OHR131" s="224" t="s">
        <v>373</v>
      </c>
      <c r="OHS131" s="224" t="s">
        <v>373</v>
      </c>
      <c r="OHT131" s="224" t="s">
        <v>373</v>
      </c>
      <c r="OHU131" s="224" t="s">
        <v>373</v>
      </c>
      <c r="OHV131" s="224" t="s">
        <v>373</v>
      </c>
      <c r="OHW131" s="224" t="s">
        <v>373</v>
      </c>
      <c r="OHX131" s="224" t="s">
        <v>373</v>
      </c>
      <c r="OHY131" s="224" t="s">
        <v>373</v>
      </c>
      <c r="OHZ131" s="224" t="s">
        <v>373</v>
      </c>
      <c r="OIA131" s="224" t="s">
        <v>373</v>
      </c>
      <c r="OIB131" s="224" t="s">
        <v>373</v>
      </c>
      <c r="OIC131" s="224" t="s">
        <v>373</v>
      </c>
      <c r="OID131" s="224" t="s">
        <v>373</v>
      </c>
      <c r="OIE131" s="224" t="s">
        <v>373</v>
      </c>
      <c r="OIF131" s="224" t="s">
        <v>373</v>
      </c>
      <c r="OIG131" s="224" t="s">
        <v>373</v>
      </c>
      <c r="OIH131" s="224" t="s">
        <v>373</v>
      </c>
      <c r="OII131" s="224" t="s">
        <v>373</v>
      </c>
      <c r="OIJ131" s="224" t="s">
        <v>373</v>
      </c>
      <c r="OIK131" s="224" t="s">
        <v>373</v>
      </c>
      <c r="OIL131" s="224" t="s">
        <v>373</v>
      </c>
      <c r="OIM131" s="224" t="s">
        <v>373</v>
      </c>
      <c r="OIN131" s="224" t="s">
        <v>373</v>
      </c>
      <c r="OIO131" s="224" t="s">
        <v>373</v>
      </c>
      <c r="OIP131" s="224" t="s">
        <v>373</v>
      </c>
      <c r="OIQ131" s="224" t="s">
        <v>373</v>
      </c>
      <c r="OIR131" s="224" t="s">
        <v>373</v>
      </c>
      <c r="OIS131" s="224" t="s">
        <v>373</v>
      </c>
      <c r="OIT131" s="224" t="s">
        <v>373</v>
      </c>
      <c r="OIU131" s="224" t="s">
        <v>373</v>
      </c>
      <c r="OIV131" s="224" t="s">
        <v>373</v>
      </c>
      <c r="OIW131" s="224" t="s">
        <v>373</v>
      </c>
      <c r="OIX131" s="224" t="s">
        <v>373</v>
      </c>
      <c r="OIY131" s="224" t="s">
        <v>373</v>
      </c>
      <c r="OIZ131" s="224" t="s">
        <v>373</v>
      </c>
      <c r="OJA131" s="224" t="s">
        <v>373</v>
      </c>
      <c r="OJB131" s="224" t="s">
        <v>373</v>
      </c>
      <c r="OJC131" s="224" t="s">
        <v>373</v>
      </c>
      <c r="OJD131" s="224" t="s">
        <v>373</v>
      </c>
      <c r="OJE131" s="224" t="s">
        <v>373</v>
      </c>
      <c r="OJF131" s="224" t="s">
        <v>373</v>
      </c>
      <c r="OJG131" s="224" t="s">
        <v>373</v>
      </c>
      <c r="OJH131" s="224" t="s">
        <v>373</v>
      </c>
      <c r="OJI131" s="224" t="s">
        <v>373</v>
      </c>
      <c r="OJJ131" s="224" t="s">
        <v>373</v>
      </c>
      <c r="OJK131" s="224" t="s">
        <v>373</v>
      </c>
      <c r="OJL131" s="224" t="s">
        <v>373</v>
      </c>
      <c r="OJM131" s="224" t="s">
        <v>373</v>
      </c>
      <c r="OJN131" s="224" t="s">
        <v>373</v>
      </c>
      <c r="OJO131" s="224" t="s">
        <v>373</v>
      </c>
      <c r="OJP131" s="224" t="s">
        <v>373</v>
      </c>
      <c r="OJQ131" s="224" t="s">
        <v>373</v>
      </c>
      <c r="OJR131" s="224" t="s">
        <v>373</v>
      </c>
      <c r="OJS131" s="224" t="s">
        <v>373</v>
      </c>
      <c r="OJT131" s="224" t="s">
        <v>373</v>
      </c>
      <c r="OJU131" s="224" t="s">
        <v>373</v>
      </c>
      <c r="OJV131" s="224" t="s">
        <v>373</v>
      </c>
      <c r="OJW131" s="224" t="s">
        <v>373</v>
      </c>
      <c r="OJX131" s="224" t="s">
        <v>373</v>
      </c>
      <c r="OJY131" s="224" t="s">
        <v>373</v>
      </c>
      <c r="OJZ131" s="224" t="s">
        <v>373</v>
      </c>
      <c r="OKA131" s="224" t="s">
        <v>373</v>
      </c>
      <c r="OKB131" s="224" t="s">
        <v>373</v>
      </c>
      <c r="OKC131" s="224" t="s">
        <v>373</v>
      </c>
      <c r="OKD131" s="224" t="s">
        <v>373</v>
      </c>
      <c r="OKE131" s="224" t="s">
        <v>373</v>
      </c>
      <c r="OKF131" s="224" t="s">
        <v>373</v>
      </c>
      <c r="OKG131" s="224" t="s">
        <v>373</v>
      </c>
      <c r="OKH131" s="224" t="s">
        <v>373</v>
      </c>
      <c r="OKI131" s="224" t="s">
        <v>373</v>
      </c>
      <c r="OKJ131" s="224" t="s">
        <v>373</v>
      </c>
      <c r="OKK131" s="224" t="s">
        <v>373</v>
      </c>
      <c r="OKL131" s="224" t="s">
        <v>373</v>
      </c>
      <c r="OKM131" s="224" t="s">
        <v>373</v>
      </c>
      <c r="OKN131" s="224" t="s">
        <v>373</v>
      </c>
      <c r="OKO131" s="224" t="s">
        <v>373</v>
      </c>
      <c r="OKP131" s="224" t="s">
        <v>373</v>
      </c>
      <c r="OKQ131" s="224" t="s">
        <v>373</v>
      </c>
      <c r="OKR131" s="224" t="s">
        <v>373</v>
      </c>
      <c r="OKS131" s="224" t="s">
        <v>373</v>
      </c>
      <c r="OKT131" s="224" t="s">
        <v>373</v>
      </c>
      <c r="OKU131" s="224" t="s">
        <v>373</v>
      </c>
      <c r="OKV131" s="224" t="s">
        <v>373</v>
      </c>
      <c r="OKW131" s="224" t="s">
        <v>373</v>
      </c>
      <c r="OKX131" s="224" t="s">
        <v>373</v>
      </c>
      <c r="OKY131" s="224" t="s">
        <v>373</v>
      </c>
      <c r="OKZ131" s="224" t="s">
        <v>373</v>
      </c>
      <c r="OLA131" s="224" t="s">
        <v>373</v>
      </c>
      <c r="OLB131" s="224" t="s">
        <v>373</v>
      </c>
      <c r="OLC131" s="224" t="s">
        <v>373</v>
      </c>
      <c r="OLD131" s="224" t="s">
        <v>373</v>
      </c>
      <c r="OLE131" s="224" t="s">
        <v>373</v>
      </c>
      <c r="OLF131" s="224" t="s">
        <v>373</v>
      </c>
      <c r="OLG131" s="224" t="s">
        <v>373</v>
      </c>
      <c r="OLH131" s="224" t="s">
        <v>373</v>
      </c>
      <c r="OLI131" s="224" t="s">
        <v>373</v>
      </c>
      <c r="OLJ131" s="224" t="s">
        <v>373</v>
      </c>
      <c r="OLK131" s="224" t="s">
        <v>373</v>
      </c>
      <c r="OLL131" s="224" t="s">
        <v>373</v>
      </c>
      <c r="OLM131" s="224" t="s">
        <v>373</v>
      </c>
      <c r="OLN131" s="224" t="s">
        <v>373</v>
      </c>
      <c r="OLO131" s="224" t="s">
        <v>373</v>
      </c>
      <c r="OLP131" s="224" t="s">
        <v>373</v>
      </c>
      <c r="OLQ131" s="224" t="s">
        <v>373</v>
      </c>
      <c r="OLR131" s="224" t="s">
        <v>373</v>
      </c>
      <c r="OLS131" s="224" t="s">
        <v>373</v>
      </c>
      <c r="OLT131" s="224" t="s">
        <v>373</v>
      </c>
      <c r="OLU131" s="224" t="s">
        <v>373</v>
      </c>
      <c r="OLV131" s="224" t="s">
        <v>373</v>
      </c>
      <c r="OLW131" s="224" t="s">
        <v>373</v>
      </c>
      <c r="OLX131" s="224" t="s">
        <v>373</v>
      </c>
      <c r="OLY131" s="224" t="s">
        <v>373</v>
      </c>
      <c r="OLZ131" s="224" t="s">
        <v>373</v>
      </c>
      <c r="OMA131" s="224" t="s">
        <v>373</v>
      </c>
      <c r="OMB131" s="224" t="s">
        <v>373</v>
      </c>
      <c r="OMC131" s="224" t="s">
        <v>373</v>
      </c>
      <c r="OMD131" s="224" t="s">
        <v>373</v>
      </c>
      <c r="OME131" s="224" t="s">
        <v>373</v>
      </c>
      <c r="OMF131" s="224" t="s">
        <v>373</v>
      </c>
      <c r="OMG131" s="224" t="s">
        <v>373</v>
      </c>
      <c r="OMH131" s="224" t="s">
        <v>373</v>
      </c>
      <c r="OMI131" s="224" t="s">
        <v>373</v>
      </c>
      <c r="OMJ131" s="224" t="s">
        <v>373</v>
      </c>
      <c r="OMK131" s="224" t="s">
        <v>373</v>
      </c>
      <c r="OML131" s="224" t="s">
        <v>373</v>
      </c>
      <c r="OMM131" s="224" t="s">
        <v>373</v>
      </c>
      <c r="OMN131" s="224" t="s">
        <v>373</v>
      </c>
      <c r="OMO131" s="224" t="s">
        <v>373</v>
      </c>
      <c r="OMP131" s="224" t="s">
        <v>373</v>
      </c>
      <c r="OMQ131" s="224" t="s">
        <v>373</v>
      </c>
      <c r="OMR131" s="224" t="s">
        <v>373</v>
      </c>
      <c r="OMS131" s="224" t="s">
        <v>373</v>
      </c>
      <c r="OMT131" s="224" t="s">
        <v>373</v>
      </c>
      <c r="OMU131" s="224" t="s">
        <v>373</v>
      </c>
      <c r="OMV131" s="224" t="s">
        <v>373</v>
      </c>
      <c r="OMW131" s="224" t="s">
        <v>373</v>
      </c>
      <c r="OMX131" s="224" t="s">
        <v>373</v>
      </c>
      <c r="OMY131" s="224" t="s">
        <v>373</v>
      </c>
      <c r="OMZ131" s="224" t="s">
        <v>373</v>
      </c>
      <c r="ONA131" s="224" t="s">
        <v>373</v>
      </c>
      <c r="ONB131" s="224" t="s">
        <v>373</v>
      </c>
      <c r="ONC131" s="224" t="s">
        <v>373</v>
      </c>
      <c r="OND131" s="224" t="s">
        <v>373</v>
      </c>
      <c r="ONE131" s="224" t="s">
        <v>373</v>
      </c>
      <c r="ONF131" s="224" t="s">
        <v>373</v>
      </c>
      <c r="ONG131" s="224" t="s">
        <v>373</v>
      </c>
      <c r="ONH131" s="224" t="s">
        <v>373</v>
      </c>
      <c r="ONI131" s="224" t="s">
        <v>373</v>
      </c>
      <c r="ONJ131" s="224" t="s">
        <v>373</v>
      </c>
      <c r="ONK131" s="224" t="s">
        <v>373</v>
      </c>
      <c r="ONL131" s="224" t="s">
        <v>373</v>
      </c>
      <c r="ONM131" s="224" t="s">
        <v>373</v>
      </c>
      <c r="ONN131" s="224" t="s">
        <v>373</v>
      </c>
      <c r="ONO131" s="224" t="s">
        <v>373</v>
      </c>
      <c r="ONP131" s="224" t="s">
        <v>373</v>
      </c>
      <c r="ONQ131" s="224" t="s">
        <v>373</v>
      </c>
      <c r="ONR131" s="224" t="s">
        <v>373</v>
      </c>
      <c r="ONS131" s="224" t="s">
        <v>373</v>
      </c>
      <c r="ONT131" s="224" t="s">
        <v>373</v>
      </c>
      <c r="ONU131" s="224" t="s">
        <v>373</v>
      </c>
      <c r="ONV131" s="224" t="s">
        <v>373</v>
      </c>
      <c r="ONW131" s="224" t="s">
        <v>373</v>
      </c>
      <c r="ONX131" s="224" t="s">
        <v>373</v>
      </c>
      <c r="ONY131" s="224" t="s">
        <v>373</v>
      </c>
      <c r="ONZ131" s="224" t="s">
        <v>373</v>
      </c>
      <c r="OOA131" s="224" t="s">
        <v>373</v>
      </c>
      <c r="OOB131" s="224" t="s">
        <v>373</v>
      </c>
      <c r="OOC131" s="224" t="s">
        <v>373</v>
      </c>
      <c r="OOD131" s="224" t="s">
        <v>373</v>
      </c>
      <c r="OOE131" s="224" t="s">
        <v>373</v>
      </c>
      <c r="OOF131" s="224" t="s">
        <v>373</v>
      </c>
      <c r="OOG131" s="224" t="s">
        <v>373</v>
      </c>
      <c r="OOH131" s="224" t="s">
        <v>373</v>
      </c>
      <c r="OOI131" s="224" t="s">
        <v>373</v>
      </c>
      <c r="OOJ131" s="224" t="s">
        <v>373</v>
      </c>
      <c r="OOK131" s="224" t="s">
        <v>373</v>
      </c>
      <c r="OOL131" s="224" t="s">
        <v>373</v>
      </c>
      <c r="OOM131" s="224" t="s">
        <v>373</v>
      </c>
      <c r="OON131" s="224" t="s">
        <v>373</v>
      </c>
      <c r="OOO131" s="224" t="s">
        <v>373</v>
      </c>
      <c r="OOP131" s="224" t="s">
        <v>373</v>
      </c>
      <c r="OOQ131" s="224" t="s">
        <v>373</v>
      </c>
      <c r="OOR131" s="224" t="s">
        <v>373</v>
      </c>
      <c r="OOS131" s="224" t="s">
        <v>373</v>
      </c>
      <c r="OOT131" s="224" t="s">
        <v>373</v>
      </c>
      <c r="OOU131" s="224" t="s">
        <v>373</v>
      </c>
      <c r="OOV131" s="224" t="s">
        <v>373</v>
      </c>
      <c r="OOW131" s="224" t="s">
        <v>373</v>
      </c>
      <c r="OOX131" s="224" t="s">
        <v>373</v>
      </c>
      <c r="OOY131" s="224" t="s">
        <v>373</v>
      </c>
      <c r="OOZ131" s="224" t="s">
        <v>373</v>
      </c>
      <c r="OPA131" s="224" t="s">
        <v>373</v>
      </c>
      <c r="OPB131" s="224" t="s">
        <v>373</v>
      </c>
      <c r="OPC131" s="224" t="s">
        <v>373</v>
      </c>
      <c r="OPD131" s="224" t="s">
        <v>373</v>
      </c>
      <c r="OPE131" s="224" t="s">
        <v>373</v>
      </c>
      <c r="OPF131" s="224" t="s">
        <v>373</v>
      </c>
      <c r="OPG131" s="224" t="s">
        <v>373</v>
      </c>
      <c r="OPH131" s="224" t="s">
        <v>373</v>
      </c>
      <c r="OPI131" s="224" t="s">
        <v>373</v>
      </c>
      <c r="OPJ131" s="224" t="s">
        <v>373</v>
      </c>
      <c r="OPK131" s="224" t="s">
        <v>373</v>
      </c>
      <c r="OPL131" s="224" t="s">
        <v>373</v>
      </c>
      <c r="OPM131" s="224" t="s">
        <v>373</v>
      </c>
      <c r="OPN131" s="224" t="s">
        <v>373</v>
      </c>
      <c r="OPO131" s="224" t="s">
        <v>373</v>
      </c>
      <c r="OPP131" s="224" t="s">
        <v>373</v>
      </c>
      <c r="OPQ131" s="224" t="s">
        <v>373</v>
      </c>
      <c r="OPR131" s="224" t="s">
        <v>373</v>
      </c>
      <c r="OPS131" s="224" t="s">
        <v>373</v>
      </c>
      <c r="OPT131" s="224" t="s">
        <v>373</v>
      </c>
      <c r="OPU131" s="224" t="s">
        <v>373</v>
      </c>
      <c r="OPV131" s="224" t="s">
        <v>373</v>
      </c>
      <c r="OPW131" s="224" t="s">
        <v>373</v>
      </c>
      <c r="OPX131" s="224" t="s">
        <v>373</v>
      </c>
      <c r="OPY131" s="224" t="s">
        <v>373</v>
      </c>
      <c r="OPZ131" s="224" t="s">
        <v>373</v>
      </c>
      <c r="OQA131" s="224" t="s">
        <v>373</v>
      </c>
      <c r="OQB131" s="224" t="s">
        <v>373</v>
      </c>
      <c r="OQC131" s="224" t="s">
        <v>373</v>
      </c>
      <c r="OQD131" s="224" t="s">
        <v>373</v>
      </c>
      <c r="OQE131" s="224" t="s">
        <v>373</v>
      </c>
      <c r="OQF131" s="224" t="s">
        <v>373</v>
      </c>
      <c r="OQG131" s="224" t="s">
        <v>373</v>
      </c>
      <c r="OQH131" s="224" t="s">
        <v>373</v>
      </c>
      <c r="OQI131" s="224" t="s">
        <v>373</v>
      </c>
      <c r="OQJ131" s="224" t="s">
        <v>373</v>
      </c>
      <c r="OQK131" s="224" t="s">
        <v>373</v>
      </c>
      <c r="OQL131" s="224" t="s">
        <v>373</v>
      </c>
      <c r="OQM131" s="224" t="s">
        <v>373</v>
      </c>
      <c r="OQN131" s="224" t="s">
        <v>373</v>
      </c>
      <c r="OQO131" s="224" t="s">
        <v>373</v>
      </c>
      <c r="OQP131" s="224" t="s">
        <v>373</v>
      </c>
      <c r="OQQ131" s="224" t="s">
        <v>373</v>
      </c>
      <c r="OQR131" s="224" t="s">
        <v>373</v>
      </c>
      <c r="OQS131" s="224" t="s">
        <v>373</v>
      </c>
      <c r="OQT131" s="224" t="s">
        <v>373</v>
      </c>
      <c r="OQU131" s="224" t="s">
        <v>373</v>
      </c>
      <c r="OQV131" s="224" t="s">
        <v>373</v>
      </c>
      <c r="OQW131" s="224" t="s">
        <v>373</v>
      </c>
      <c r="OQX131" s="224" t="s">
        <v>373</v>
      </c>
      <c r="OQY131" s="224" t="s">
        <v>373</v>
      </c>
      <c r="OQZ131" s="224" t="s">
        <v>373</v>
      </c>
      <c r="ORA131" s="224" t="s">
        <v>373</v>
      </c>
      <c r="ORB131" s="224" t="s">
        <v>373</v>
      </c>
      <c r="ORC131" s="224" t="s">
        <v>373</v>
      </c>
      <c r="ORD131" s="224" t="s">
        <v>373</v>
      </c>
      <c r="ORE131" s="224" t="s">
        <v>373</v>
      </c>
      <c r="ORF131" s="224" t="s">
        <v>373</v>
      </c>
      <c r="ORG131" s="224" t="s">
        <v>373</v>
      </c>
      <c r="ORH131" s="224" t="s">
        <v>373</v>
      </c>
      <c r="ORI131" s="224" t="s">
        <v>373</v>
      </c>
      <c r="ORJ131" s="224" t="s">
        <v>373</v>
      </c>
      <c r="ORK131" s="224" t="s">
        <v>373</v>
      </c>
      <c r="ORL131" s="224" t="s">
        <v>373</v>
      </c>
      <c r="ORM131" s="224" t="s">
        <v>373</v>
      </c>
      <c r="ORN131" s="224" t="s">
        <v>373</v>
      </c>
      <c r="ORO131" s="224" t="s">
        <v>373</v>
      </c>
      <c r="ORP131" s="224" t="s">
        <v>373</v>
      </c>
      <c r="ORQ131" s="224" t="s">
        <v>373</v>
      </c>
      <c r="ORR131" s="224" t="s">
        <v>373</v>
      </c>
      <c r="ORS131" s="224" t="s">
        <v>373</v>
      </c>
      <c r="ORT131" s="224" t="s">
        <v>373</v>
      </c>
      <c r="ORU131" s="224" t="s">
        <v>373</v>
      </c>
      <c r="ORV131" s="224" t="s">
        <v>373</v>
      </c>
      <c r="ORW131" s="224" t="s">
        <v>373</v>
      </c>
      <c r="ORX131" s="224" t="s">
        <v>373</v>
      </c>
      <c r="ORY131" s="224" t="s">
        <v>373</v>
      </c>
      <c r="ORZ131" s="224" t="s">
        <v>373</v>
      </c>
      <c r="OSA131" s="224" t="s">
        <v>373</v>
      </c>
      <c r="OSB131" s="224" t="s">
        <v>373</v>
      </c>
      <c r="OSC131" s="224" t="s">
        <v>373</v>
      </c>
      <c r="OSD131" s="224" t="s">
        <v>373</v>
      </c>
      <c r="OSE131" s="224" t="s">
        <v>373</v>
      </c>
      <c r="OSF131" s="224" t="s">
        <v>373</v>
      </c>
      <c r="OSG131" s="224" t="s">
        <v>373</v>
      </c>
      <c r="OSH131" s="224" t="s">
        <v>373</v>
      </c>
      <c r="OSI131" s="224" t="s">
        <v>373</v>
      </c>
      <c r="OSJ131" s="224" t="s">
        <v>373</v>
      </c>
      <c r="OSK131" s="224" t="s">
        <v>373</v>
      </c>
      <c r="OSL131" s="224" t="s">
        <v>373</v>
      </c>
      <c r="OSM131" s="224" t="s">
        <v>373</v>
      </c>
      <c r="OSN131" s="224" t="s">
        <v>373</v>
      </c>
      <c r="OSO131" s="224" t="s">
        <v>373</v>
      </c>
      <c r="OSP131" s="224" t="s">
        <v>373</v>
      </c>
      <c r="OSQ131" s="224" t="s">
        <v>373</v>
      </c>
      <c r="OSR131" s="224" t="s">
        <v>373</v>
      </c>
      <c r="OSS131" s="224" t="s">
        <v>373</v>
      </c>
      <c r="OST131" s="224" t="s">
        <v>373</v>
      </c>
      <c r="OSU131" s="224" t="s">
        <v>373</v>
      </c>
      <c r="OSV131" s="224" t="s">
        <v>373</v>
      </c>
      <c r="OSW131" s="224" t="s">
        <v>373</v>
      </c>
      <c r="OSX131" s="224" t="s">
        <v>373</v>
      </c>
      <c r="OSY131" s="224" t="s">
        <v>373</v>
      </c>
      <c r="OSZ131" s="224" t="s">
        <v>373</v>
      </c>
      <c r="OTA131" s="224" t="s">
        <v>373</v>
      </c>
      <c r="OTB131" s="224" t="s">
        <v>373</v>
      </c>
      <c r="OTC131" s="224" t="s">
        <v>373</v>
      </c>
      <c r="OTD131" s="224" t="s">
        <v>373</v>
      </c>
      <c r="OTE131" s="224" t="s">
        <v>373</v>
      </c>
      <c r="OTF131" s="224" t="s">
        <v>373</v>
      </c>
      <c r="OTG131" s="224" t="s">
        <v>373</v>
      </c>
      <c r="OTH131" s="224" t="s">
        <v>373</v>
      </c>
      <c r="OTI131" s="224" t="s">
        <v>373</v>
      </c>
      <c r="OTJ131" s="224" t="s">
        <v>373</v>
      </c>
      <c r="OTK131" s="224" t="s">
        <v>373</v>
      </c>
      <c r="OTL131" s="224" t="s">
        <v>373</v>
      </c>
      <c r="OTM131" s="224" t="s">
        <v>373</v>
      </c>
      <c r="OTN131" s="224" t="s">
        <v>373</v>
      </c>
      <c r="OTO131" s="224" t="s">
        <v>373</v>
      </c>
      <c r="OTP131" s="224" t="s">
        <v>373</v>
      </c>
      <c r="OTQ131" s="224" t="s">
        <v>373</v>
      </c>
      <c r="OTR131" s="224" t="s">
        <v>373</v>
      </c>
      <c r="OTS131" s="224" t="s">
        <v>373</v>
      </c>
      <c r="OTT131" s="224" t="s">
        <v>373</v>
      </c>
      <c r="OTU131" s="224" t="s">
        <v>373</v>
      </c>
      <c r="OTV131" s="224" t="s">
        <v>373</v>
      </c>
      <c r="OTW131" s="224" t="s">
        <v>373</v>
      </c>
      <c r="OTX131" s="224" t="s">
        <v>373</v>
      </c>
      <c r="OTY131" s="224" t="s">
        <v>373</v>
      </c>
      <c r="OTZ131" s="224" t="s">
        <v>373</v>
      </c>
      <c r="OUA131" s="224" t="s">
        <v>373</v>
      </c>
      <c r="OUB131" s="224" t="s">
        <v>373</v>
      </c>
      <c r="OUC131" s="224" t="s">
        <v>373</v>
      </c>
      <c r="OUD131" s="224" t="s">
        <v>373</v>
      </c>
      <c r="OUE131" s="224" t="s">
        <v>373</v>
      </c>
      <c r="OUF131" s="224" t="s">
        <v>373</v>
      </c>
      <c r="OUG131" s="224" t="s">
        <v>373</v>
      </c>
      <c r="OUH131" s="224" t="s">
        <v>373</v>
      </c>
      <c r="OUI131" s="224" t="s">
        <v>373</v>
      </c>
      <c r="OUJ131" s="224" t="s">
        <v>373</v>
      </c>
      <c r="OUK131" s="224" t="s">
        <v>373</v>
      </c>
      <c r="OUL131" s="224" t="s">
        <v>373</v>
      </c>
      <c r="OUM131" s="224" t="s">
        <v>373</v>
      </c>
      <c r="OUN131" s="224" t="s">
        <v>373</v>
      </c>
      <c r="OUO131" s="224" t="s">
        <v>373</v>
      </c>
      <c r="OUP131" s="224" t="s">
        <v>373</v>
      </c>
      <c r="OUQ131" s="224" t="s">
        <v>373</v>
      </c>
      <c r="OUR131" s="224" t="s">
        <v>373</v>
      </c>
      <c r="OUS131" s="224" t="s">
        <v>373</v>
      </c>
      <c r="OUT131" s="224" t="s">
        <v>373</v>
      </c>
      <c r="OUU131" s="224" t="s">
        <v>373</v>
      </c>
      <c r="OUV131" s="224" t="s">
        <v>373</v>
      </c>
      <c r="OUW131" s="224" t="s">
        <v>373</v>
      </c>
      <c r="OUX131" s="224" t="s">
        <v>373</v>
      </c>
      <c r="OUY131" s="224" t="s">
        <v>373</v>
      </c>
      <c r="OUZ131" s="224" t="s">
        <v>373</v>
      </c>
      <c r="OVA131" s="224" t="s">
        <v>373</v>
      </c>
      <c r="OVB131" s="224" t="s">
        <v>373</v>
      </c>
      <c r="OVC131" s="224" t="s">
        <v>373</v>
      </c>
      <c r="OVD131" s="224" t="s">
        <v>373</v>
      </c>
      <c r="OVE131" s="224" t="s">
        <v>373</v>
      </c>
      <c r="OVF131" s="224" t="s">
        <v>373</v>
      </c>
      <c r="OVG131" s="224" t="s">
        <v>373</v>
      </c>
      <c r="OVH131" s="224" t="s">
        <v>373</v>
      </c>
      <c r="OVI131" s="224" t="s">
        <v>373</v>
      </c>
      <c r="OVJ131" s="224" t="s">
        <v>373</v>
      </c>
      <c r="OVK131" s="224" t="s">
        <v>373</v>
      </c>
      <c r="OVL131" s="224" t="s">
        <v>373</v>
      </c>
      <c r="OVM131" s="224" t="s">
        <v>373</v>
      </c>
      <c r="OVN131" s="224" t="s">
        <v>373</v>
      </c>
      <c r="OVO131" s="224" t="s">
        <v>373</v>
      </c>
      <c r="OVP131" s="224" t="s">
        <v>373</v>
      </c>
      <c r="OVQ131" s="224" t="s">
        <v>373</v>
      </c>
      <c r="OVR131" s="224" t="s">
        <v>373</v>
      </c>
      <c r="OVS131" s="224" t="s">
        <v>373</v>
      </c>
      <c r="OVT131" s="224" t="s">
        <v>373</v>
      </c>
      <c r="OVU131" s="224" t="s">
        <v>373</v>
      </c>
      <c r="OVV131" s="224" t="s">
        <v>373</v>
      </c>
      <c r="OVW131" s="224" t="s">
        <v>373</v>
      </c>
      <c r="OVX131" s="224" t="s">
        <v>373</v>
      </c>
      <c r="OVY131" s="224" t="s">
        <v>373</v>
      </c>
      <c r="OVZ131" s="224" t="s">
        <v>373</v>
      </c>
      <c r="OWA131" s="224" t="s">
        <v>373</v>
      </c>
      <c r="OWB131" s="224" t="s">
        <v>373</v>
      </c>
      <c r="OWC131" s="224" t="s">
        <v>373</v>
      </c>
      <c r="OWD131" s="224" t="s">
        <v>373</v>
      </c>
      <c r="OWE131" s="224" t="s">
        <v>373</v>
      </c>
      <c r="OWF131" s="224" t="s">
        <v>373</v>
      </c>
      <c r="OWG131" s="224" t="s">
        <v>373</v>
      </c>
      <c r="OWH131" s="224" t="s">
        <v>373</v>
      </c>
      <c r="OWI131" s="224" t="s">
        <v>373</v>
      </c>
      <c r="OWJ131" s="224" t="s">
        <v>373</v>
      </c>
      <c r="OWK131" s="224" t="s">
        <v>373</v>
      </c>
      <c r="OWL131" s="224" t="s">
        <v>373</v>
      </c>
      <c r="OWM131" s="224" t="s">
        <v>373</v>
      </c>
      <c r="OWN131" s="224" t="s">
        <v>373</v>
      </c>
      <c r="OWO131" s="224" t="s">
        <v>373</v>
      </c>
      <c r="OWP131" s="224" t="s">
        <v>373</v>
      </c>
      <c r="OWQ131" s="224" t="s">
        <v>373</v>
      </c>
      <c r="OWR131" s="224" t="s">
        <v>373</v>
      </c>
      <c r="OWS131" s="224" t="s">
        <v>373</v>
      </c>
      <c r="OWT131" s="224" t="s">
        <v>373</v>
      </c>
      <c r="OWU131" s="224" t="s">
        <v>373</v>
      </c>
      <c r="OWV131" s="224" t="s">
        <v>373</v>
      </c>
      <c r="OWW131" s="224" t="s">
        <v>373</v>
      </c>
      <c r="OWX131" s="224" t="s">
        <v>373</v>
      </c>
      <c r="OWY131" s="224" t="s">
        <v>373</v>
      </c>
      <c r="OWZ131" s="224" t="s">
        <v>373</v>
      </c>
      <c r="OXA131" s="224" t="s">
        <v>373</v>
      </c>
      <c r="OXB131" s="224" t="s">
        <v>373</v>
      </c>
      <c r="OXC131" s="224" t="s">
        <v>373</v>
      </c>
      <c r="OXD131" s="224" t="s">
        <v>373</v>
      </c>
      <c r="OXE131" s="224" t="s">
        <v>373</v>
      </c>
      <c r="OXF131" s="224" t="s">
        <v>373</v>
      </c>
      <c r="OXG131" s="224" t="s">
        <v>373</v>
      </c>
      <c r="OXH131" s="224" t="s">
        <v>373</v>
      </c>
      <c r="OXI131" s="224" t="s">
        <v>373</v>
      </c>
      <c r="OXJ131" s="224" t="s">
        <v>373</v>
      </c>
      <c r="OXK131" s="224" t="s">
        <v>373</v>
      </c>
      <c r="OXL131" s="224" t="s">
        <v>373</v>
      </c>
      <c r="OXM131" s="224" t="s">
        <v>373</v>
      </c>
      <c r="OXN131" s="224" t="s">
        <v>373</v>
      </c>
      <c r="OXO131" s="224" t="s">
        <v>373</v>
      </c>
      <c r="OXP131" s="224" t="s">
        <v>373</v>
      </c>
      <c r="OXQ131" s="224" t="s">
        <v>373</v>
      </c>
      <c r="OXR131" s="224" t="s">
        <v>373</v>
      </c>
      <c r="OXS131" s="224" t="s">
        <v>373</v>
      </c>
      <c r="OXT131" s="224" t="s">
        <v>373</v>
      </c>
      <c r="OXU131" s="224" t="s">
        <v>373</v>
      </c>
      <c r="OXV131" s="224" t="s">
        <v>373</v>
      </c>
      <c r="OXW131" s="224" t="s">
        <v>373</v>
      </c>
      <c r="OXX131" s="224" t="s">
        <v>373</v>
      </c>
      <c r="OXY131" s="224" t="s">
        <v>373</v>
      </c>
      <c r="OXZ131" s="224" t="s">
        <v>373</v>
      </c>
      <c r="OYA131" s="224" t="s">
        <v>373</v>
      </c>
      <c r="OYB131" s="224" t="s">
        <v>373</v>
      </c>
      <c r="OYC131" s="224" t="s">
        <v>373</v>
      </c>
      <c r="OYD131" s="224" t="s">
        <v>373</v>
      </c>
      <c r="OYE131" s="224" t="s">
        <v>373</v>
      </c>
      <c r="OYF131" s="224" t="s">
        <v>373</v>
      </c>
      <c r="OYG131" s="224" t="s">
        <v>373</v>
      </c>
      <c r="OYH131" s="224" t="s">
        <v>373</v>
      </c>
      <c r="OYI131" s="224" t="s">
        <v>373</v>
      </c>
      <c r="OYJ131" s="224" t="s">
        <v>373</v>
      </c>
      <c r="OYK131" s="224" t="s">
        <v>373</v>
      </c>
      <c r="OYL131" s="224" t="s">
        <v>373</v>
      </c>
      <c r="OYM131" s="224" t="s">
        <v>373</v>
      </c>
      <c r="OYN131" s="224" t="s">
        <v>373</v>
      </c>
      <c r="OYO131" s="224" t="s">
        <v>373</v>
      </c>
      <c r="OYP131" s="224" t="s">
        <v>373</v>
      </c>
      <c r="OYQ131" s="224" t="s">
        <v>373</v>
      </c>
      <c r="OYR131" s="224" t="s">
        <v>373</v>
      </c>
      <c r="OYS131" s="224" t="s">
        <v>373</v>
      </c>
      <c r="OYT131" s="224" t="s">
        <v>373</v>
      </c>
      <c r="OYU131" s="224" t="s">
        <v>373</v>
      </c>
      <c r="OYV131" s="224" t="s">
        <v>373</v>
      </c>
      <c r="OYW131" s="224" t="s">
        <v>373</v>
      </c>
      <c r="OYX131" s="224" t="s">
        <v>373</v>
      </c>
      <c r="OYY131" s="224" t="s">
        <v>373</v>
      </c>
      <c r="OYZ131" s="224" t="s">
        <v>373</v>
      </c>
      <c r="OZA131" s="224" t="s">
        <v>373</v>
      </c>
      <c r="OZB131" s="224" t="s">
        <v>373</v>
      </c>
      <c r="OZC131" s="224" t="s">
        <v>373</v>
      </c>
      <c r="OZD131" s="224" t="s">
        <v>373</v>
      </c>
      <c r="OZE131" s="224" t="s">
        <v>373</v>
      </c>
      <c r="OZF131" s="224" t="s">
        <v>373</v>
      </c>
      <c r="OZG131" s="224" t="s">
        <v>373</v>
      </c>
      <c r="OZH131" s="224" t="s">
        <v>373</v>
      </c>
      <c r="OZI131" s="224" t="s">
        <v>373</v>
      </c>
      <c r="OZJ131" s="224" t="s">
        <v>373</v>
      </c>
      <c r="OZK131" s="224" t="s">
        <v>373</v>
      </c>
      <c r="OZL131" s="224" t="s">
        <v>373</v>
      </c>
      <c r="OZM131" s="224" t="s">
        <v>373</v>
      </c>
      <c r="OZN131" s="224" t="s">
        <v>373</v>
      </c>
      <c r="OZO131" s="224" t="s">
        <v>373</v>
      </c>
      <c r="OZP131" s="224" t="s">
        <v>373</v>
      </c>
      <c r="OZQ131" s="224" t="s">
        <v>373</v>
      </c>
      <c r="OZR131" s="224" t="s">
        <v>373</v>
      </c>
      <c r="OZS131" s="224" t="s">
        <v>373</v>
      </c>
      <c r="OZT131" s="224" t="s">
        <v>373</v>
      </c>
      <c r="OZU131" s="224" t="s">
        <v>373</v>
      </c>
      <c r="OZV131" s="224" t="s">
        <v>373</v>
      </c>
      <c r="OZW131" s="224" t="s">
        <v>373</v>
      </c>
      <c r="OZX131" s="224" t="s">
        <v>373</v>
      </c>
      <c r="OZY131" s="224" t="s">
        <v>373</v>
      </c>
      <c r="OZZ131" s="224" t="s">
        <v>373</v>
      </c>
      <c r="PAA131" s="224" t="s">
        <v>373</v>
      </c>
      <c r="PAB131" s="224" t="s">
        <v>373</v>
      </c>
      <c r="PAC131" s="224" t="s">
        <v>373</v>
      </c>
      <c r="PAD131" s="224" t="s">
        <v>373</v>
      </c>
      <c r="PAE131" s="224" t="s">
        <v>373</v>
      </c>
      <c r="PAF131" s="224" t="s">
        <v>373</v>
      </c>
      <c r="PAG131" s="224" t="s">
        <v>373</v>
      </c>
      <c r="PAH131" s="224" t="s">
        <v>373</v>
      </c>
      <c r="PAI131" s="224" t="s">
        <v>373</v>
      </c>
      <c r="PAJ131" s="224" t="s">
        <v>373</v>
      </c>
      <c r="PAK131" s="224" t="s">
        <v>373</v>
      </c>
      <c r="PAL131" s="224" t="s">
        <v>373</v>
      </c>
      <c r="PAM131" s="224" t="s">
        <v>373</v>
      </c>
      <c r="PAN131" s="224" t="s">
        <v>373</v>
      </c>
      <c r="PAO131" s="224" t="s">
        <v>373</v>
      </c>
      <c r="PAP131" s="224" t="s">
        <v>373</v>
      </c>
      <c r="PAQ131" s="224" t="s">
        <v>373</v>
      </c>
      <c r="PAR131" s="224" t="s">
        <v>373</v>
      </c>
      <c r="PAS131" s="224" t="s">
        <v>373</v>
      </c>
      <c r="PAT131" s="224" t="s">
        <v>373</v>
      </c>
      <c r="PAU131" s="224" t="s">
        <v>373</v>
      </c>
      <c r="PAV131" s="224" t="s">
        <v>373</v>
      </c>
      <c r="PAW131" s="224" t="s">
        <v>373</v>
      </c>
      <c r="PAX131" s="224" t="s">
        <v>373</v>
      </c>
      <c r="PAY131" s="224" t="s">
        <v>373</v>
      </c>
      <c r="PAZ131" s="224" t="s">
        <v>373</v>
      </c>
      <c r="PBA131" s="224" t="s">
        <v>373</v>
      </c>
      <c r="PBB131" s="224" t="s">
        <v>373</v>
      </c>
      <c r="PBC131" s="224" t="s">
        <v>373</v>
      </c>
      <c r="PBD131" s="224" t="s">
        <v>373</v>
      </c>
      <c r="PBE131" s="224" t="s">
        <v>373</v>
      </c>
      <c r="PBF131" s="224" t="s">
        <v>373</v>
      </c>
      <c r="PBG131" s="224" t="s">
        <v>373</v>
      </c>
      <c r="PBH131" s="224" t="s">
        <v>373</v>
      </c>
      <c r="PBI131" s="224" t="s">
        <v>373</v>
      </c>
      <c r="PBJ131" s="224" t="s">
        <v>373</v>
      </c>
      <c r="PBK131" s="224" t="s">
        <v>373</v>
      </c>
      <c r="PBL131" s="224" t="s">
        <v>373</v>
      </c>
      <c r="PBM131" s="224" t="s">
        <v>373</v>
      </c>
      <c r="PBN131" s="224" t="s">
        <v>373</v>
      </c>
      <c r="PBO131" s="224" t="s">
        <v>373</v>
      </c>
      <c r="PBP131" s="224" t="s">
        <v>373</v>
      </c>
      <c r="PBQ131" s="224" t="s">
        <v>373</v>
      </c>
      <c r="PBR131" s="224" t="s">
        <v>373</v>
      </c>
      <c r="PBS131" s="224" t="s">
        <v>373</v>
      </c>
      <c r="PBT131" s="224" t="s">
        <v>373</v>
      </c>
      <c r="PBU131" s="224" t="s">
        <v>373</v>
      </c>
      <c r="PBV131" s="224" t="s">
        <v>373</v>
      </c>
      <c r="PBW131" s="224" t="s">
        <v>373</v>
      </c>
      <c r="PBX131" s="224" t="s">
        <v>373</v>
      </c>
      <c r="PBY131" s="224" t="s">
        <v>373</v>
      </c>
      <c r="PBZ131" s="224" t="s">
        <v>373</v>
      </c>
      <c r="PCA131" s="224" t="s">
        <v>373</v>
      </c>
      <c r="PCB131" s="224" t="s">
        <v>373</v>
      </c>
      <c r="PCC131" s="224" t="s">
        <v>373</v>
      </c>
      <c r="PCD131" s="224" t="s">
        <v>373</v>
      </c>
      <c r="PCE131" s="224" t="s">
        <v>373</v>
      </c>
      <c r="PCF131" s="224" t="s">
        <v>373</v>
      </c>
      <c r="PCG131" s="224" t="s">
        <v>373</v>
      </c>
      <c r="PCH131" s="224" t="s">
        <v>373</v>
      </c>
      <c r="PCI131" s="224" t="s">
        <v>373</v>
      </c>
      <c r="PCJ131" s="224" t="s">
        <v>373</v>
      </c>
      <c r="PCK131" s="224" t="s">
        <v>373</v>
      </c>
      <c r="PCL131" s="224" t="s">
        <v>373</v>
      </c>
      <c r="PCM131" s="224" t="s">
        <v>373</v>
      </c>
      <c r="PCN131" s="224" t="s">
        <v>373</v>
      </c>
      <c r="PCO131" s="224" t="s">
        <v>373</v>
      </c>
      <c r="PCP131" s="224" t="s">
        <v>373</v>
      </c>
      <c r="PCQ131" s="224" t="s">
        <v>373</v>
      </c>
      <c r="PCR131" s="224" t="s">
        <v>373</v>
      </c>
      <c r="PCS131" s="224" t="s">
        <v>373</v>
      </c>
      <c r="PCT131" s="224" t="s">
        <v>373</v>
      </c>
      <c r="PCU131" s="224" t="s">
        <v>373</v>
      </c>
      <c r="PCV131" s="224" t="s">
        <v>373</v>
      </c>
      <c r="PCW131" s="224" t="s">
        <v>373</v>
      </c>
      <c r="PCX131" s="224" t="s">
        <v>373</v>
      </c>
      <c r="PCY131" s="224" t="s">
        <v>373</v>
      </c>
      <c r="PCZ131" s="224" t="s">
        <v>373</v>
      </c>
      <c r="PDA131" s="224" t="s">
        <v>373</v>
      </c>
      <c r="PDB131" s="224" t="s">
        <v>373</v>
      </c>
      <c r="PDC131" s="224" t="s">
        <v>373</v>
      </c>
      <c r="PDD131" s="224" t="s">
        <v>373</v>
      </c>
      <c r="PDE131" s="224" t="s">
        <v>373</v>
      </c>
      <c r="PDF131" s="224" t="s">
        <v>373</v>
      </c>
      <c r="PDG131" s="224" t="s">
        <v>373</v>
      </c>
      <c r="PDH131" s="224" t="s">
        <v>373</v>
      </c>
      <c r="PDI131" s="224" t="s">
        <v>373</v>
      </c>
      <c r="PDJ131" s="224" t="s">
        <v>373</v>
      </c>
      <c r="PDK131" s="224" t="s">
        <v>373</v>
      </c>
      <c r="PDL131" s="224" t="s">
        <v>373</v>
      </c>
      <c r="PDM131" s="224" t="s">
        <v>373</v>
      </c>
      <c r="PDN131" s="224" t="s">
        <v>373</v>
      </c>
      <c r="PDO131" s="224" t="s">
        <v>373</v>
      </c>
      <c r="PDP131" s="224" t="s">
        <v>373</v>
      </c>
      <c r="PDQ131" s="224" t="s">
        <v>373</v>
      </c>
      <c r="PDR131" s="224" t="s">
        <v>373</v>
      </c>
      <c r="PDS131" s="224" t="s">
        <v>373</v>
      </c>
      <c r="PDT131" s="224" t="s">
        <v>373</v>
      </c>
      <c r="PDU131" s="224" t="s">
        <v>373</v>
      </c>
      <c r="PDV131" s="224" t="s">
        <v>373</v>
      </c>
      <c r="PDW131" s="224" t="s">
        <v>373</v>
      </c>
      <c r="PDX131" s="224" t="s">
        <v>373</v>
      </c>
      <c r="PDY131" s="224" t="s">
        <v>373</v>
      </c>
      <c r="PDZ131" s="224" t="s">
        <v>373</v>
      </c>
      <c r="PEA131" s="224" t="s">
        <v>373</v>
      </c>
      <c r="PEB131" s="224" t="s">
        <v>373</v>
      </c>
      <c r="PEC131" s="224" t="s">
        <v>373</v>
      </c>
      <c r="PED131" s="224" t="s">
        <v>373</v>
      </c>
      <c r="PEE131" s="224" t="s">
        <v>373</v>
      </c>
      <c r="PEF131" s="224" t="s">
        <v>373</v>
      </c>
      <c r="PEG131" s="224" t="s">
        <v>373</v>
      </c>
      <c r="PEH131" s="224" t="s">
        <v>373</v>
      </c>
      <c r="PEI131" s="224" t="s">
        <v>373</v>
      </c>
      <c r="PEJ131" s="224" t="s">
        <v>373</v>
      </c>
      <c r="PEK131" s="224" t="s">
        <v>373</v>
      </c>
      <c r="PEL131" s="224" t="s">
        <v>373</v>
      </c>
      <c r="PEM131" s="224" t="s">
        <v>373</v>
      </c>
      <c r="PEN131" s="224" t="s">
        <v>373</v>
      </c>
      <c r="PEO131" s="224" t="s">
        <v>373</v>
      </c>
      <c r="PEP131" s="224" t="s">
        <v>373</v>
      </c>
      <c r="PEQ131" s="224" t="s">
        <v>373</v>
      </c>
      <c r="PER131" s="224" t="s">
        <v>373</v>
      </c>
      <c r="PES131" s="224" t="s">
        <v>373</v>
      </c>
      <c r="PET131" s="224" t="s">
        <v>373</v>
      </c>
      <c r="PEU131" s="224" t="s">
        <v>373</v>
      </c>
      <c r="PEV131" s="224" t="s">
        <v>373</v>
      </c>
      <c r="PEW131" s="224" t="s">
        <v>373</v>
      </c>
      <c r="PEX131" s="224" t="s">
        <v>373</v>
      </c>
      <c r="PEY131" s="224" t="s">
        <v>373</v>
      </c>
      <c r="PEZ131" s="224" t="s">
        <v>373</v>
      </c>
      <c r="PFA131" s="224" t="s">
        <v>373</v>
      </c>
      <c r="PFB131" s="224" t="s">
        <v>373</v>
      </c>
      <c r="PFC131" s="224" t="s">
        <v>373</v>
      </c>
      <c r="PFD131" s="224" t="s">
        <v>373</v>
      </c>
      <c r="PFE131" s="224" t="s">
        <v>373</v>
      </c>
      <c r="PFF131" s="224" t="s">
        <v>373</v>
      </c>
      <c r="PFG131" s="224" t="s">
        <v>373</v>
      </c>
      <c r="PFH131" s="224" t="s">
        <v>373</v>
      </c>
      <c r="PFI131" s="224" t="s">
        <v>373</v>
      </c>
      <c r="PFJ131" s="224" t="s">
        <v>373</v>
      </c>
      <c r="PFK131" s="224" t="s">
        <v>373</v>
      </c>
      <c r="PFL131" s="224" t="s">
        <v>373</v>
      </c>
      <c r="PFM131" s="224" t="s">
        <v>373</v>
      </c>
      <c r="PFN131" s="224" t="s">
        <v>373</v>
      </c>
      <c r="PFO131" s="224" t="s">
        <v>373</v>
      </c>
      <c r="PFP131" s="224" t="s">
        <v>373</v>
      </c>
      <c r="PFQ131" s="224" t="s">
        <v>373</v>
      </c>
      <c r="PFR131" s="224" t="s">
        <v>373</v>
      </c>
      <c r="PFS131" s="224" t="s">
        <v>373</v>
      </c>
      <c r="PFT131" s="224" t="s">
        <v>373</v>
      </c>
      <c r="PFU131" s="224" t="s">
        <v>373</v>
      </c>
      <c r="PFV131" s="224" t="s">
        <v>373</v>
      </c>
      <c r="PFW131" s="224" t="s">
        <v>373</v>
      </c>
      <c r="PFX131" s="224" t="s">
        <v>373</v>
      </c>
      <c r="PFY131" s="224" t="s">
        <v>373</v>
      </c>
      <c r="PFZ131" s="224" t="s">
        <v>373</v>
      </c>
      <c r="PGA131" s="224" t="s">
        <v>373</v>
      </c>
      <c r="PGB131" s="224" t="s">
        <v>373</v>
      </c>
      <c r="PGC131" s="224" t="s">
        <v>373</v>
      </c>
      <c r="PGD131" s="224" t="s">
        <v>373</v>
      </c>
      <c r="PGE131" s="224" t="s">
        <v>373</v>
      </c>
      <c r="PGF131" s="224" t="s">
        <v>373</v>
      </c>
      <c r="PGG131" s="224" t="s">
        <v>373</v>
      </c>
      <c r="PGH131" s="224" t="s">
        <v>373</v>
      </c>
      <c r="PGI131" s="224" t="s">
        <v>373</v>
      </c>
      <c r="PGJ131" s="224" t="s">
        <v>373</v>
      </c>
      <c r="PGK131" s="224" t="s">
        <v>373</v>
      </c>
      <c r="PGL131" s="224" t="s">
        <v>373</v>
      </c>
      <c r="PGM131" s="224" t="s">
        <v>373</v>
      </c>
      <c r="PGN131" s="224" t="s">
        <v>373</v>
      </c>
      <c r="PGO131" s="224" t="s">
        <v>373</v>
      </c>
      <c r="PGP131" s="224" t="s">
        <v>373</v>
      </c>
      <c r="PGQ131" s="224" t="s">
        <v>373</v>
      </c>
      <c r="PGR131" s="224" t="s">
        <v>373</v>
      </c>
      <c r="PGS131" s="224" t="s">
        <v>373</v>
      </c>
      <c r="PGT131" s="224" t="s">
        <v>373</v>
      </c>
      <c r="PGU131" s="224" t="s">
        <v>373</v>
      </c>
      <c r="PGV131" s="224" t="s">
        <v>373</v>
      </c>
      <c r="PGW131" s="224" t="s">
        <v>373</v>
      </c>
      <c r="PGX131" s="224" t="s">
        <v>373</v>
      </c>
      <c r="PGY131" s="224" t="s">
        <v>373</v>
      </c>
      <c r="PGZ131" s="224" t="s">
        <v>373</v>
      </c>
      <c r="PHA131" s="224" t="s">
        <v>373</v>
      </c>
      <c r="PHB131" s="224" t="s">
        <v>373</v>
      </c>
      <c r="PHC131" s="224" t="s">
        <v>373</v>
      </c>
      <c r="PHD131" s="224" t="s">
        <v>373</v>
      </c>
      <c r="PHE131" s="224" t="s">
        <v>373</v>
      </c>
      <c r="PHF131" s="224" t="s">
        <v>373</v>
      </c>
      <c r="PHG131" s="224" t="s">
        <v>373</v>
      </c>
      <c r="PHH131" s="224" t="s">
        <v>373</v>
      </c>
      <c r="PHI131" s="224" t="s">
        <v>373</v>
      </c>
      <c r="PHJ131" s="224" t="s">
        <v>373</v>
      </c>
      <c r="PHK131" s="224" t="s">
        <v>373</v>
      </c>
      <c r="PHL131" s="224" t="s">
        <v>373</v>
      </c>
      <c r="PHM131" s="224" t="s">
        <v>373</v>
      </c>
      <c r="PHN131" s="224" t="s">
        <v>373</v>
      </c>
      <c r="PHO131" s="224" t="s">
        <v>373</v>
      </c>
      <c r="PHP131" s="224" t="s">
        <v>373</v>
      </c>
      <c r="PHQ131" s="224" t="s">
        <v>373</v>
      </c>
      <c r="PHR131" s="224" t="s">
        <v>373</v>
      </c>
      <c r="PHS131" s="224" t="s">
        <v>373</v>
      </c>
      <c r="PHT131" s="224" t="s">
        <v>373</v>
      </c>
      <c r="PHU131" s="224" t="s">
        <v>373</v>
      </c>
      <c r="PHV131" s="224" t="s">
        <v>373</v>
      </c>
      <c r="PHW131" s="224" t="s">
        <v>373</v>
      </c>
      <c r="PHX131" s="224" t="s">
        <v>373</v>
      </c>
      <c r="PHY131" s="224" t="s">
        <v>373</v>
      </c>
      <c r="PHZ131" s="224" t="s">
        <v>373</v>
      </c>
      <c r="PIA131" s="224" t="s">
        <v>373</v>
      </c>
      <c r="PIB131" s="224" t="s">
        <v>373</v>
      </c>
      <c r="PIC131" s="224" t="s">
        <v>373</v>
      </c>
      <c r="PID131" s="224" t="s">
        <v>373</v>
      </c>
      <c r="PIE131" s="224" t="s">
        <v>373</v>
      </c>
      <c r="PIF131" s="224" t="s">
        <v>373</v>
      </c>
      <c r="PIG131" s="224" t="s">
        <v>373</v>
      </c>
      <c r="PIH131" s="224" t="s">
        <v>373</v>
      </c>
      <c r="PII131" s="224" t="s">
        <v>373</v>
      </c>
      <c r="PIJ131" s="224" t="s">
        <v>373</v>
      </c>
      <c r="PIK131" s="224" t="s">
        <v>373</v>
      </c>
      <c r="PIL131" s="224" t="s">
        <v>373</v>
      </c>
      <c r="PIM131" s="224" t="s">
        <v>373</v>
      </c>
      <c r="PIN131" s="224" t="s">
        <v>373</v>
      </c>
      <c r="PIO131" s="224" t="s">
        <v>373</v>
      </c>
      <c r="PIP131" s="224" t="s">
        <v>373</v>
      </c>
      <c r="PIQ131" s="224" t="s">
        <v>373</v>
      </c>
      <c r="PIR131" s="224" t="s">
        <v>373</v>
      </c>
      <c r="PIS131" s="224" t="s">
        <v>373</v>
      </c>
      <c r="PIT131" s="224" t="s">
        <v>373</v>
      </c>
      <c r="PIU131" s="224" t="s">
        <v>373</v>
      </c>
      <c r="PIV131" s="224" t="s">
        <v>373</v>
      </c>
      <c r="PIW131" s="224" t="s">
        <v>373</v>
      </c>
      <c r="PIX131" s="224" t="s">
        <v>373</v>
      </c>
      <c r="PIY131" s="224" t="s">
        <v>373</v>
      </c>
      <c r="PIZ131" s="224" t="s">
        <v>373</v>
      </c>
      <c r="PJA131" s="224" t="s">
        <v>373</v>
      </c>
      <c r="PJB131" s="224" t="s">
        <v>373</v>
      </c>
      <c r="PJC131" s="224" t="s">
        <v>373</v>
      </c>
      <c r="PJD131" s="224" t="s">
        <v>373</v>
      </c>
      <c r="PJE131" s="224" t="s">
        <v>373</v>
      </c>
      <c r="PJF131" s="224" t="s">
        <v>373</v>
      </c>
      <c r="PJG131" s="224" t="s">
        <v>373</v>
      </c>
      <c r="PJH131" s="224" t="s">
        <v>373</v>
      </c>
      <c r="PJI131" s="224" t="s">
        <v>373</v>
      </c>
      <c r="PJJ131" s="224" t="s">
        <v>373</v>
      </c>
      <c r="PJK131" s="224" t="s">
        <v>373</v>
      </c>
      <c r="PJL131" s="224" t="s">
        <v>373</v>
      </c>
      <c r="PJM131" s="224" t="s">
        <v>373</v>
      </c>
      <c r="PJN131" s="224" t="s">
        <v>373</v>
      </c>
      <c r="PJO131" s="224" t="s">
        <v>373</v>
      </c>
      <c r="PJP131" s="224" t="s">
        <v>373</v>
      </c>
      <c r="PJQ131" s="224" t="s">
        <v>373</v>
      </c>
      <c r="PJR131" s="224" t="s">
        <v>373</v>
      </c>
      <c r="PJS131" s="224" t="s">
        <v>373</v>
      </c>
      <c r="PJT131" s="224" t="s">
        <v>373</v>
      </c>
      <c r="PJU131" s="224" t="s">
        <v>373</v>
      </c>
      <c r="PJV131" s="224" t="s">
        <v>373</v>
      </c>
      <c r="PJW131" s="224" t="s">
        <v>373</v>
      </c>
      <c r="PJX131" s="224" t="s">
        <v>373</v>
      </c>
      <c r="PJY131" s="224" t="s">
        <v>373</v>
      </c>
      <c r="PJZ131" s="224" t="s">
        <v>373</v>
      </c>
      <c r="PKA131" s="224" t="s">
        <v>373</v>
      </c>
      <c r="PKB131" s="224" t="s">
        <v>373</v>
      </c>
      <c r="PKC131" s="224" t="s">
        <v>373</v>
      </c>
      <c r="PKD131" s="224" t="s">
        <v>373</v>
      </c>
      <c r="PKE131" s="224" t="s">
        <v>373</v>
      </c>
      <c r="PKF131" s="224" t="s">
        <v>373</v>
      </c>
      <c r="PKG131" s="224" t="s">
        <v>373</v>
      </c>
      <c r="PKH131" s="224" t="s">
        <v>373</v>
      </c>
      <c r="PKI131" s="224" t="s">
        <v>373</v>
      </c>
      <c r="PKJ131" s="224" t="s">
        <v>373</v>
      </c>
      <c r="PKK131" s="224" t="s">
        <v>373</v>
      </c>
      <c r="PKL131" s="224" t="s">
        <v>373</v>
      </c>
      <c r="PKM131" s="224" t="s">
        <v>373</v>
      </c>
      <c r="PKN131" s="224" t="s">
        <v>373</v>
      </c>
      <c r="PKO131" s="224" t="s">
        <v>373</v>
      </c>
      <c r="PKP131" s="224" t="s">
        <v>373</v>
      </c>
      <c r="PKQ131" s="224" t="s">
        <v>373</v>
      </c>
      <c r="PKR131" s="224" t="s">
        <v>373</v>
      </c>
      <c r="PKS131" s="224" t="s">
        <v>373</v>
      </c>
      <c r="PKT131" s="224" t="s">
        <v>373</v>
      </c>
      <c r="PKU131" s="224" t="s">
        <v>373</v>
      </c>
      <c r="PKV131" s="224" t="s">
        <v>373</v>
      </c>
      <c r="PKW131" s="224" t="s">
        <v>373</v>
      </c>
      <c r="PKX131" s="224" t="s">
        <v>373</v>
      </c>
      <c r="PKY131" s="224" t="s">
        <v>373</v>
      </c>
      <c r="PKZ131" s="224" t="s">
        <v>373</v>
      </c>
      <c r="PLA131" s="224" t="s">
        <v>373</v>
      </c>
      <c r="PLB131" s="224" t="s">
        <v>373</v>
      </c>
      <c r="PLC131" s="224" t="s">
        <v>373</v>
      </c>
      <c r="PLD131" s="224" t="s">
        <v>373</v>
      </c>
      <c r="PLE131" s="224" t="s">
        <v>373</v>
      </c>
      <c r="PLF131" s="224" t="s">
        <v>373</v>
      </c>
      <c r="PLG131" s="224" t="s">
        <v>373</v>
      </c>
      <c r="PLH131" s="224" t="s">
        <v>373</v>
      </c>
      <c r="PLI131" s="224" t="s">
        <v>373</v>
      </c>
      <c r="PLJ131" s="224" t="s">
        <v>373</v>
      </c>
      <c r="PLK131" s="224" t="s">
        <v>373</v>
      </c>
      <c r="PLL131" s="224" t="s">
        <v>373</v>
      </c>
      <c r="PLM131" s="224" t="s">
        <v>373</v>
      </c>
      <c r="PLN131" s="224" t="s">
        <v>373</v>
      </c>
      <c r="PLO131" s="224" t="s">
        <v>373</v>
      </c>
      <c r="PLP131" s="224" t="s">
        <v>373</v>
      </c>
      <c r="PLQ131" s="224" t="s">
        <v>373</v>
      </c>
      <c r="PLR131" s="224" t="s">
        <v>373</v>
      </c>
      <c r="PLS131" s="224" t="s">
        <v>373</v>
      </c>
      <c r="PLT131" s="224" t="s">
        <v>373</v>
      </c>
      <c r="PLU131" s="224" t="s">
        <v>373</v>
      </c>
      <c r="PLV131" s="224" t="s">
        <v>373</v>
      </c>
      <c r="PLW131" s="224" t="s">
        <v>373</v>
      </c>
      <c r="PLX131" s="224" t="s">
        <v>373</v>
      </c>
      <c r="PLY131" s="224" t="s">
        <v>373</v>
      </c>
      <c r="PLZ131" s="224" t="s">
        <v>373</v>
      </c>
      <c r="PMA131" s="224" t="s">
        <v>373</v>
      </c>
      <c r="PMB131" s="224" t="s">
        <v>373</v>
      </c>
      <c r="PMC131" s="224" t="s">
        <v>373</v>
      </c>
      <c r="PMD131" s="224" t="s">
        <v>373</v>
      </c>
      <c r="PME131" s="224" t="s">
        <v>373</v>
      </c>
      <c r="PMF131" s="224" t="s">
        <v>373</v>
      </c>
      <c r="PMG131" s="224" t="s">
        <v>373</v>
      </c>
      <c r="PMH131" s="224" t="s">
        <v>373</v>
      </c>
      <c r="PMI131" s="224" t="s">
        <v>373</v>
      </c>
      <c r="PMJ131" s="224" t="s">
        <v>373</v>
      </c>
      <c r="PMK131" s="224" t="s">
        <v>373</v>
      </c>
      <c r="PML131" s="224" t="s">
        <v>373</v>
      </c>
      <c r="PMM131" s="224" t="s">
        <v>373</v>
      </c>
      <c r="PMN131" s="224" t="s">
        <v>373</v>
      </c>
      <c r="PMO131" s="224" t="s">
        <v>373</v>
      </c>
      <c r="PMP131" s="224" t="s">
        <v>373</v>
      </c>
      <c r="PMQ131" s="224" t="s">
        <v>373</v>
      </c>
      <c r="PMR131" s="224" t="s">
        <v>373</v>
      </c>
      <c r="PMS131" s="224" t="s">
        <v>373</v>
      </c>
      <c r="PMT131" s="224" t="s">
        <v>373</v>
      </c>
      <c r="PMU131" s="224" t="s">
        <v>373</v>
      </c>
      <c r="PMV131" s="224" t="s">
        <v>373</v>
      </c>
      <c r="PMW131" s="224" t="s">
        <v>373</v>
      </c>
      <c r="PMX131" s="224" t="s">
        <v>373</v>
      </c>
      <c r="PMY131" s="224" t="s">
        <v>373</v>
      </c>
      <c r="PMZ131" s="224" t="s">
        <v>373</v>
      </c>
      <c r="PNA131" s="224" t="s">
        <v>373</v>
      </c>
      <c r="PNB131" s="224" t="s">
        <v>373</v>
      </c>
      <c r="PNC131" s="224" t="s">
        <v>373</v>
      </c>
      <c r="PND131" s="224" t="s">
        <v>373</v>
      </c>
      <c r="PNE131" s="224" t="s">
        <v>373</v>
      </c>
      <c r="PNF131" s="224" t="s">
        <v>373</v>
      </c>
      <c r="PNG131" s="224" t="s">
        <v>373</v>
      </c>
      <c r="PNH131" s="224" t="s">
        <v>373</v>
      </c>
      <c r="PNI131" s="224" t="s">
        <v>373</v>
      </c>
      <c r="PNJ131" s="224" t="s">
        <v>373</v>
      </c>
      <c r="PNK131" s="224" t="s">
        <v>373</v>
      </c>
      <c r="PNL131" s="224" t="s">
        <v>373</v>
      </c>
      <c r="PNM131" s="224" t="s">
        <v>373</v>
      </c>
      <c r="PNN131" s="224" t="s">
        <v>373</v>
      </c>
      <c r="PNO131" s="224" t="s">
        <v>373</v>
      </c>
      <c r="PNP131" s="224" t="s">
        <v>373</v>
      </c>
      <c r="PNQ131" s="224" t="s">
        <v>373</v>
      </c>
      <c r="PNR131" s="224" t="s">
        <v>373</v>
      </c>
      <c r="PNS131" s="224" t="s">
        <v>373</v>
      </c>
      <c r="PNT131" s="224" t="s">
        <v>373</v>
      </c>
      <c r="PNU131" s="224" t="s">
        <v>373</v>
      </c>
      <c r="PNV131" s="224" t="s">
        <v>373</v>
      </c>
      <c r="PNW131" s="224" t="s">
        <v>373</v>
      </c>
      <c r="PNX131" s="224" t="s">
        <v>373</v>
      </c>
      <c r="PNY131" s="224" t="s">
        <v>373</v>
      </c>
      <c r="PNZ131" s="224" t="s">
        <v>373</v>
      </c>
      <c r="POA131" s="224" t="s">
        <v>373</v>
      </c>
      <c r="POB131" s="224" t="s">
        <v>373</v>
      </c>
      <c r="POC131" s="224" t="s">
        <v>373</v>
      </c>
      <c r="POD131" s="224" t="s">
        <v>373</v>
      </c>
      <c r="POE131" s="224" t="s">
        <v>373</v>
      </c>
      <c r="POF131" s="224" t="s">
        <v>373</v>
      </c>
      <c r="POG131" s="224" t="s">
        <v>373</v>
      </c>
      <c r="POH131" s="224" t="s">
        <v>373</v>
      </c>
      <c r="POI131" s="224" t="s">
        <v>373</v>
      </c>
      <c r="POJ131" s="224" t="s">
        <v>373</v>
      </c>
      <c r="POK131" s="224" t="s">
        <v>373</v>
      </c>
      <c r="POL131" s="224" t="s">
        <v>373</v>
      </c>
      <c r="POM131" s="224" t="s">
        <v>373</v>
      </c>
      <c r="PON131" s="224" t="s">
        <v>373</v>
      </c>
      <c r="POO131" s="224" t="s">
        <v>373</v>
      </c>
      <c r="POP131" s="224" t="s">
        <v>373</v>
      </c>
      <c r="POQ131" s="224" t="s">
        <v>373</v>
      </c>
      <c r="POR131" s="224" t="s">
        <v>373</v>
      </c>
      <c r="POS131" s="224" t="s">
        <v>373</v>
      </c>
      <c r="POT131" s="224" t="s">
        <v>373</v>
      </c>
      <c r="POU131" s="224" t="s">
        <v>373</v>
      </c>
      <c r="POV131" s="224" t="s">
        <v>373</v>
      </c>
      <c r="POW131" s="224" t="s">
        <v>373</v>
      </c>
      <c r="POX131" s="224" t="s">
        <v>373</v>
      </c>
      <c r="POY131" s="224" t="s">
        <v>373</v>
      </c>
      <c r="POZ131" s="224" t="s">
        <v>373</v>
      </c>
      <c r="PPA131" s="224" t="s">
        <v>373</v>
      </c>
      <c r="PPB131" s="224" t="s">
        <v>373</v>
      </c>
      <c r="PPC131" s="224" t="s">
        <v>373</v>
      </c>
      <c r="PPD131" s="224" t="s">
        <v>373</v>
      </c>
      <c r="PPE131" s="224" t="s">
        <v>373</v>
      </c>
      <c r="PPF131" s="224" t="s">
        <v>373</v>
      </c>
      <c r="PPG131" s="224" t="s">
        <v>373</v>
      </c>
      <c r="PPH131" s="224" t="s">
        <v>373</v>
      </c>
      <c r="PPI131" s="224" t="s">
        <v>373</v>
      </c>
      <c r="PPJ131" s="224" t="s">
        <v>373</v>
      </c>
      <c r="PPK131" s="224" t="s">
        <v>373</v>
      </c>
      <c r="PPL131" s="224" t="s">
        <v>373</v>
      </c>
      <c r="PPM131" s="224" t="s">
        <v>373</v>
      </c>
      <c r="PPN131" s="224" t="s">
        <v>373</v>
      </c>
      <c r="PPO131" s="224" t="s">
        <v>373</v>
      </c>
      <c r="PPP131" s="224" t="s">
        <v>373</v>
      </c>
      <c r="PPQ131" s="224" t="s">
        <v>373</v>
      </c>
      <c r="PPR131" s="224" t="s">
        <v>373</v>
      </c>
      <c r="PPS131" s="224" t="s">
        <v>373</v>
      </c>
      <c r="PPT131" s="224" t="s">
        <v>373</v>
      </c>
      <c r="PPU131" s="224" t="s">
        <v>373</v>
      </c>
      <c r="PPV131" s="224" t="s">
        <v>373</v>
      </c>
      <c r="PPW131" s="224" t="s">
        <v>373</v>
      </c>
      <c r="PPX131" s="224" t="s">
        <v>373</v>
      </c>
      <c r="PPY131" s="224" t="s">
        <v>373</v>
      </c>
      <c r="PPZ131" s="224" t="s">
        <v>373</v>
      </c>
      <c r="PQA131" s="224" t="s">
        <v>373</v>
      </c>
      <c r="PQB131" s="224" t="s">
        <v>373</v>
      </c>
      <c r="PQC131" s="224" t="s">
        <v>373</v>
      </c>
      <c r="PQD131" s="224" t="s">
        <v>373</v>
      </c>
      <c r="PQE131" s="224" t="s">
        <v>373</v>
      </c>
      <c r="PQF131" s="224" t="s">
        <v>373</v>
      </c>
      <c r="PQG131" s="224" t="s">
        <v>373</v>
      </c>
      <c r="PQH131" s="224" t="s">
        <v>373</v>
      </c>
      <c r="PQI131" s="224" t="s">
        <v>373</v>
      </c>
      <c r="PQJ131" s="224" t="s">
        <v>373</v>
      </c>
      <c r="PQK131" s="224" t="s">
        <v>373</v>
      </c>
      <c r="PQL131" s="224" t="s">
        <v>373</v>
      </c>
      <c r="PQM131" s="224" t="s">
        <v>373</v>
      </c>
      <c r="PQN131" s="224" t="s">
        <v>373</v>
      </c>
      <c r="PQO131" s="224" t="s">
        <v>373</v>
      </c>
      <c r="PQP131" s="224" t="s">
        <v>373</v>
      </c>
      <c r="PQQ131" s="224" t="s">
        <v>373</v>
      </c>
      <c r="PQR131" s="224" t="s">
        <v>373</v>
      </c>
      <c r="PQS131" s="224" t="s">
        <v>373</v>
      </c>
      <c r="PQT131" s="224" t="s">
        <v>373</v>
      </c>
      <c r="PQU131" s="224" t="s">
        <v>373</v>
      </c>
      <c r="PQV131" s="224" t="s">
        <v>373</v>
      </c>
      <c r="PQW131" s="224" t="s">
        <v>373</v>
      </c>
      <c r="PQX131" s="224" t="s">
        <v>373</v>
      </c>
      <c r="PQY131" s="224" t="s">
        <v>373</v>
      </c>
      <c r="PQZ131" s="224" t="s">
        <v>373</v>
      </c>
      <c r="PRA131" s="224" t="s">
        <v>373</v>
      </c>
      <c r="PRB131" s="224" t="s">
        <v>373</v>
      </c>
      <c r="PRC131" s="224" t="s">
        <v>373</v>
      </c>
      <c r="PRD131" s="224" t="s">
        <v>373</v>
      </c>
      <c r="PRE131" s="224" t="s">
        <v>373</v>
      </c>
      <c r="PRF131" s="224" t="s">
        <v>373</v>
      </c>
      <c r="PRG131" s="224" t="s">
        <v>373</v>
      </c>
      <c r="PRH131" s="224" t="s">
        <v>373</v>
      </c>
      <c r="PRI131" s="224" t="s">
        <v>373</v>
      </c>
      <c r="PRJ131" s="224" t="s">
        <v>373</v>
      </c>
      <c r="PRK131" s="224" t="s">
        <v>373</v>
      </c>
      <c r="PRL131" s="224" t="s">
        <v>373</v>
      </c>
      <c r="PRM131" s="224" t="s">
        <v>373</v>
      </c>
      <c r="PRN131" s="224" t="s">
        <v>373</v>
      </c>
      <c r="PRO131" s="224" t="s">
        <v>373</v>
      </c>
      <c r="PRP131" s="224" t="s">
        <v>373</v>
      </c>
      <c r="PRQ131" s="224" t="s">
        <v>373</v>
      </c>
      <c r="PRR131" s="224" t="s">
        <v>373</v>
      </c>
      <c r="PRS131" s="224" t="s">
        <v>373</v>
      </c>
      <c r="PRT131" s="224" t="s">
        <v>373</v>
      </c>
      <c r="PRU131" s="224" t="s">
        <v>373</v>
      </c>
      <c r="PRV131" s="224" t="s">
        <v>373</v>
      </c>
      <c r="PRW131" s="224" t="s">
        <v>373</v>
      </c>
      <c r="PRX131" s="224" t="s">
        <v>373</v>
      </c>
      <c r="PRY131" s="224" t="s">
        <v>373</v>
      </c>
      <c r="PRZ131" s="224" t="s">
        <v>373</v>
      </c>
      <c r="PSA131" s="224" t="s">
        <v>373</v>
      </c>
      <c r="PSB131" s="224" t="s">
        <v>373</v>
      </c>
      <c r="PSC131" s="224" t="s">
        <v>373</v>
      </c>
      <c r="PSD131" s="224" t="s">
        <v>373</v>
      </c>
      <c r="PSE131" s="224" t="s">
        <v>373</v>
      </c>
      <c r="PSF131" s="224" t="s">
        <v>373</v>
      </c>
      <c r="PSG131" s="224" t="s">
        <v>373</v>
      </c>
      <c r="PSH131" s="224" t="s">
        <v>373</v>
      </c>
      <c r="PSI131" s="224" t="s">
        <v>373</v>
      </c>
      <c r="PSJ131" s="224" t="s">
        <v>373</v>
      </c>
      <c r="PSK131" s="224" t="s">
        <v>373</v>
      </c>
      <c r="PSL131" s="224" t="s">
        <v>373</v>
      </c>
      <c r="PSM131" s="224" t="s">
        <v>373</v>
      </c>
      <c r="PSN131" s="224" t="s">
        <v>373</v>
      </c>
      <c r="PSO131" s="224" t="s">
        <v>373</v>
      </c>
      <c r="PSP131" s="224" t="s">
        <v>373</v>
      </c>
      <c r="PSQ131" s="224" t="s">
        <v>373</v>
      </c>
      <c r="PSR131" s="224" t="s">
        <v>373</v>
      </c>
      <c r="PSS131" s="224" t="s">
        <v>373</v>
      </c>
      <c r="PST131" s="224" t="s">
        <v>373</v>
      </c>
      <c r="PSU131" s="224" t="s">
        <v>373</v>
      </c>
      <c r="PSV131" s="224" t="s">
        <v>373</v>
      </c>
      <c r="PSW131" s="224" t="s">
        <v>373</v>
      </c>
      <c r="PSX131" s="224" t="s">
        <v>373</v>
      </c>
      <c r="PSY131" s="224" t="s">
        <v>373</v>
      </c>
      <c r="PSZ131" s="224" t="s">
        <v>373</v>
      </c>
      <c r="PTA131" s="224" t="s">
        <v>373</v>
      </c>
      <c r="PTB131" s="224" t="s">
        <v>373</v>
      </c>
      <c r="PTC131" s="224" t="s">
        <v>373</v>
      </c>
      <c r="PTD131" s="224" t="s">
        <v>373</v>
      </c>
      <c r="PTE131" s="224" t="s">
        <v>373</v>
      </c>
      <c r="PTF131" s="224" t="s">
        <v>373</v>
      </c>
      <c r="PTG131" s="224" t="s">
        <v>373</v>
      </c>
      <c r="PTH131" s="224" t="s">
        <v>373</v>
      </c>
      <c r="PTI131" s="224" t="s">
        <v>373</v>
      </c>
      <c r="PTJ131" s="224" t="s">
        <v>373</v>
      </c>
      <c r="PTK131" s="224" t="s">
        <v>373</v>
      </c>
      <c r="PTL131" s="224" t="s">
        <v>373</v>
      </c>
      <c r="PTM131" s="224" t="s">
        <v>373</v>
      </c>
      <c r="PTN131" s="224" t="s">
        <v>373</v>
      </c>
      <c r="PTO131" s="224" t="s">
        <v>373</v>
      </c>
      <c r="PTP131" s="224" t="s">
        <v>373</v>
      </c>
      <c r="PTQ131" s="224" t="s">
        <v>373</v>
      </c>
      <c r="PTR131" s="224" t="s">
        <v>373</v>
      </c>
      <c r="PTS131" s="224" t="s">
        <v>373</v>
      </c>
      <c r="PTT131" s="224" t="s">
        <v>373</v>
      </c>
      <c r="PTU131" s="224" t="s">
        <v>373</v>
      </c>
      <c r="PTV131" s="224" t="s">
        <v>373</v>
      </c>
      <c r="PTW131" s="224" t="s">
        <v>373</v>
      </c>
      <c r="PTX131" s="224" t="s">
        <v>373</v>
      </c>
      <c r="PTY131" s="224" t="s">
        <v>373</v>
      </c>
      <c r="PTZ131" s="224" t="s">
        <v>373</v>
      </c>
      <c r="PUA131" s="224" t="s">
        <v>373</v>
      </c>
      <c r="PUB131" s="224" t="s">
        <v>373</v>
      </c>
      <c r="PUC131" s="224" t="s">
        <v>373</v>
      </c>
      <c r="PUD131" s="224" t="s">
        <v>373</v>
      </c>
      <c r="PUE131" s="224" t="s">
        <v>373</v>
      </c>
      <c r="PUF131" s="224" t="s">
        <v>373</v>
      </c>
      <c r="PUG131" s="224" t="s">
        <v>373</v>
      </c>
      <c r="PUH131" s="224" t="s">
        <v>373</v>
      </c>
      <c r="PUI131" s="224" t="s">
        <v>373</v>
      </c>
      <c r="PUJ131" s="224" t="s">
        <v>373</v>
      </c>
      <c r="PUK131" s="224" t="s">
        <v>373</v>
      </c>
      <c r="PUL131" s="224" t="s">
        <v>373</v>
      </c>
      <c r="PUM131" s="224" t="s">
        <v>373</v>
      </c>
      <c r="PUN131" s="224" t="s">
        <v>373</v>
      </c>
      <c r="PUO131" s="224" t="s">
        <v>373</v>
      </c>
      <c r="PUP131" s="224" t="s">
        <v>373</v>
      </c>
      <c r="PUQ131" s="224" t="s">
        <v>373</v>
      </c>
      <c r="PUR131" s="224" t="s">
        <v>373</v>
      </c>
      <c r="PUS131" s="224" t="s">
        <v>373</v>
      </c>
      <c r="PUT131" s="224" t="s">
        <v>373</v>
      </c>
      <c r="PUU131" s="224" t="s">
        <v>373</v>
      </c>
      <c r="PUV131" s="224" t="s">
        <v>373</v>
      </c>
      <c r="PUW131" s="224" t="s">
        <v>373</v>
      </c>
      <c r="PUX131" s="224" t="s">
        <v>373</v>
      </c>
      <c r="PUY131" s="224" t="s">
        <v>373</v>
      </c>
      <c r="PUZ131" s="224" t="s">
        <v>373</v>
      </c>
      <c r="PVA131" s="224" t="s">
        <v>373</v>
      </c>
      <c r="PVB131" s="224" t="s">
        <v>373</v>
      </c>
      <c r="PVC131" s="224" t="s">
        <v>373</v>
      </c>
      <c r="PVD131" s="224" t="s">
        <v>373</v>
      </c>
      <c r="PVE131" s="224" t="s">
        <v>373</v>
      </c>
      <c r="PVF131" s="224" t="s">
        <v>373</v>
      </c>
      <c r="PVG131" s="224" t="s">
        <v>373</v>
      </c>
      <c r="PVH131" s="224" t="s">
        <v>373</v>
      </c>
      <c r="PVI131" s="224" t="s">
        <v>373</v>
      </c>
      <c r="PVJ131" s="224" t="s">
        <v>373</v>
      </c>
      <c r="PVK131" s="224" t="s">
        <v>373</v>
      </c>
      <c r="PVL131" s="224" t="s">
        <v>373</v>
      </c>
      <c r="PVM131" s="224" t="s">
        <v>373</v>
      </c>
      <c r="PVN131" s="224" t="s">
        <v>373</v>
      </c>
      <c r="PVO131" s="224" t="s">
        <v>373</v>
      </c>
      <c r="PVP131" s="224" t="s">
        <v>373</v>
      </c>
      <c r="PVQ131" s="224" t="s">
        <v>373</v>
      </c>
      <c r="PVR131" s="224" t="s">
        <v>373</v>
      </c>
      <c r="PVS131" s="224" t="s">
        <v>373</v>
      </c>
      <c r="PVT131" s="224" t="s">
        <v>373</v>
      </c>
      <c r="PVU131" s="224" t="s">
        <v>373</v>
      </c>
      <c r="PVV131" s="224" t="s">
        <v>373</v>
      </c>
      <c r="PVW131" s="224" t="s">
        <v>373</v>
      </c>
      <c r="PVX131" s="224" t="s">
        <v>373</v>
      </c>
      <c r="PVY131" s="224" t="s">
        <v>373</v>
      </c>
      <c r="PVZ131" s="224" t="s">
        <v>373</v>
      </c>
      <c r="PWA131" s="224" t="s">
        <v>373</v>
      </c>
      <c r="PWB131" s="224" t="s">
        <v>373</v>
      </c>
      <c r="PWC131" s="224" t="s">
        <v>373</v>
      </c>
      <c r="PWD131" s="224" t="s">
        <v>373</v>
      </c>
      <c r="PWE131" s="224" t="s">
        <v>373</v>
      </c>
      <c r="PWF131" s="224" t="s">
        <v>373</v>
      </c>
      <c r="PWG131" s="224" t="s">
        <v>373</v>
      </c>
      <c r="PWH131" s="224" t="s">
        <v>373</v>
      </c>
      <c r="PWI131" s="224" t="s">
        <v>373</v>
      </c>
      <c r="PWJ131" s="224" t="s">
        <v>373</v>
      </c>
      <c r="PWK131" s="224" t="s">
        <v>373</v>
      </c>
      <c r="PWL131" s="224" t="s">
        <v>373</v>
      </c>
      <c r="PWM131" s="224" t="s">
        <v>373</v>
      </c>
      <c r="PWN131" s="224" t="s">
        <v>373</v>
      </c>
      <c r="PWO131" s="224" t="s">
        <v>373</v>
      </c>
      <c r="PWP131" s="224" t="s">
        <v>373</v>
      </c>
      <c r="PWQ131" s="224" t="s">
        <v>373</v>
      </c>
      <c r="PWR131" s="224" t="s">
        <v>373</v>
      </c>
      <c r="PWS131" s="224" t="s">
        <v>373</v>
      </c>
      <c r="PWT131" s="224" t="s">
        <v>373</v>
      </c>
      <c r="PWU131" s="224" t="s">
        <v>373</v>
      </c>
      <c r="PWV131" s="224" t="s">
        <v>373</v>
      </c>
      <c r="PWW131" s="224" t="s">
        <v>373</v>
      </c>
      <c r="PWX131" s="224" t="s">
        <v>373</v>
      </c>
      <c r="PWY131" s="224" t="s">
        <v>373</v>
      </c>
      <c r="PWZ131" s="224" t="s">
        <v>373</v>
      </c>
      <c r="PXA131" s="224" t="s">
        <v>373</v>
      </c>
      <c r="PXB131" s="224" t="s">
        <v>373</v>
      </c>
      <c r="PXC131" s="224" t="s">
        <v>373</v>
      </c>
      <c r="PXD131" s="224" t="s">
        <v>373</v>
      </c>
      <c r="PXE131" s="224" t="s">
        <v>373</v>
      </c>
      <c r="PXF131" s="224" t="s">
        <v>373</v>
      </c>
      <c r="PXG131" s="224" t="s">
        <v>373</v>
      </c>
      <c r="PXH131" s="224" t="s">
        <v>373</v>
      </c>
      <c r="PXI131" s="224" t="s">
        <v>373</v>
      </c>
      <c r="PXJ131" s="224" t="s">
        <v>373</v>
      </c>
      <c r="PXK131" s="224" t="s">
        <v>373</v>
      </c>
      <c r="PXL131" s="224" t="s">
        <v>373</v>
      </c>
      <c r="PXM131" s="224" t="s">
        <v>373</v>
      </c>
      <c r="PXN131" s="224" t="s">
        <v>373</v>
      </c>
      <c r="PXO131" s="224" t="s">
        <v>373</v>
      </c>
      <c r="PXP131" s="224" t="s">
        <v>373</v>
      </c>
      <c r="PXQ131" s="224" t="s">
        <v>373</v>
      </c>
      <c r="PXR131" s="224" t="s">
        <v>373</v>
      </c>
      <c r="PXS131" s="224" t="s">
        <v>373</v>
      </c>
      <c r="PXT131" s="224" t="s">
        <v>373</v>
      </c>
      <c r="PXU131" s="224" t="s">
        <v>373</v>
      </c>
      <c r="PXV131" s="224" t="s">
        <v>373</v>
      </c>
      <c r="PXW131" s="224" t="s">
        <v>373</v>
      </c>
      <c r="PXX131" s="224" t="s">
        <v>373</v>
      </c>
      <c r="PXY131" s="224" t="s">
        <v>373</v>
      </c>
      <c r="PXZ131" s="224" t="s">
        <v>373</v>
      </c>
      <c r="PYA131" s="224" t="s">
        <v>373</v>
      </c>
      <c r="PYB131" s="224" t="s">
        <v>373</v>
      </c>
      <c r="PYC131" s="224" t="s">
        <v>373</v>
      </c>
      <c r="PYD131" s="224" t="s">
        <v>373</v>
      </c>
      <c r="PYE131" s="224" t="s">
        <v>373</v>
      </c>
      <c r="PYF131" s="224" t="s">
        <v>373</v>
      </c>
      <c r="PYG131" s="224" t="s">
        <v>373</v>
      </c>
      <c r="PYH131" s="224" t="s">
        <v>373</v>
      </c>
      <c r="PYI131" s="224" t="s">
        <v>373</v>
      </c>
      <c r="PYJ131" s="224" t="s">
        <v>373</v>
      </c>
      <c r="PYK131" s="224" t="s">
        <v>373</v>
      </c>
      <c r="PYL131" s="224" t="s">
        <v>373</v>
      </c>
      <c r="PYM131" s="224" t="s">
        <v>373</v>
      </c>
      <c r="PYN131" s="224" t="s">
        <v>373</v>
      </c>
      <c r="PYO131" s="224" t="s">
        <v>373</v>
      </c>
      <c r="PYP131" s="224" t="s">
        <v>373</v>
      </c>
      <c r="PYQ131" s="224" t="s">
        <v>373</v>
      </c>
      <c r="PYR131" s="224" t="s">
        <v>373</v>
      </c>
      <c r="PYS131" s="224" t="s">
        <v>373</v>
      </c>
      <c r="PYT131" s="224" t="s">
        <v>373</v>
      </c>
      <c r="PYU131" s="224" t="s">
        <v>373</v>
      </c>
      <c r="PYV131" s="224" t="s">
        <v>373</v>
      </c>
      <c r="PYW131" s="224" t="s">
        <v>373</v>
      </c>
      <c r="PYX131" s="224" t="s">
        <v>373</v>
      </c>
      <c r="PYY131" s="224" t="s">
        <v>373</v>
      </c>
      <c r="PYZ131" s="224" t="s">
        <v>373</v>
      </c>
      <c r="PZA131" s="224" t="s">
        <v>373</v>
      </c>
      <c r="PZB131" s="224" t="s">
        <v>373</v>
      </c>
      <c r="PZC131" s="224" t="s">
        <v>373</v>
      </c>
      <c r="PZD131" s="224" t="s">
        <v>373</v>
      </c>
      <c r="PZE131" s="224" t="s">
        <v>373</v>
      </c>
      <c r="PZF131" s="224" t="s">
        <v>373</v>
      </c>
      <c r="PZG131" s="224" t="s">
        <v>373</v>
      </c>
      <c r="PZH131" s="224" t="s">
        <v>373</v>
      </c>
      <c r="PZI131" s="224" t="s">
        <v>373</v>
      </c>
      <c r="PZJ131" s="224" t="s">
        <v>373</v>
      </c>
      <c r="PZK131" s="224" t="s">
        <v>373</v>
      </c>
      <c r="PZL131" s="224" t="s">
        <v>373</v>
      </c>
      <c r="PZM131" s="224" t="s">
        <v>373</v>
      </c>
      <c r="PZN131" s="224" t="s">
        <v>373</v>
      </c>
      <c r="PZO131" s="224" t="s">
        <v>373</v>
      </c>
      <c r="PZP131" s="224" t="s">
        <v>373</v>
      </c>
      <c r="PZQ131" s="224" t="s">
        <v>373</v>
      </c>
      <c r="PZR131" s="224" t="s">
        <v>373</v>
      </c>
      <c r="PZS131" s="224" t="s">
        <v>373</v>
      </c>
      <c r="PZT131" s="224" t="s">
        <v>373</v>
      </c>
      <c r="PZU131" s="224" t="s">
        <v>373</v>
      </c>
      <c r="PZV131" s="224" t="s">
        <v>373</v>
      </c>
      <c r="PZW131" s="224" t="s">
        <v>373</v>
      </c>
      <c r="PZX131" s="224" t="s">
        <v>373</v>
      </c>
      <c r="PZY131" s="224" t="s">
        <v>373</v>
      </c>
      <c r="PZZ131" s="224" t="s">
        <v>373</v>
      </c>
      <c r="QAA131" s="224" t="s">
        <v>373</v>
      </c>
      <c r="QAB131" s="224" t="s">
        <v>373</v>
      </c>
      <c r="QAC131" s="224" t="s">
        <v>373</v>
      </c>
      <c r="QAD131" s="224" t="s">
        <v>373</v>
      </c>
      <c r="QAE131" s="224" t="s">
        <v>373</v>
      </c>
      <c r="QAF131" s="224" t="s">
        <v>373</v>
      </c>
      <c r="QAG131" s="224" t="s">
        <v>373</v>
      </c>
      <c r="QAH131" s="224" t="s">
        <v>373</v>
      </c>
      <c r="QAI131" s="224" t="s">
        <v>373</v>
      </c>
      <c r="QAJ131" s="224" t="s">
        <v>373</v>
      </c>
      <c r="QAK131" s="224" t="s">
        <v>373</v>
      </c>
      <c r="QAL131" s="224" t="s">
        <v>373</v>
      </c>
      <c r="QAM131" s="224" t="s">
        <v>373</v>
      </c>
      <c r="QAN131" s="224" t="s">
        <v>373</v>
      </c>
      <c r="QAO131" s="224" t="s">
        <v>373</v>
      </c>
      <c r="QAP131" s="224" t="s">
        <v>373</v>
      </c>
      <c r="QAQ131" s="224" t="s">
        <v>373</v>
      </c>
      <c r="QAR131" s="224" t="s">
        <v>373</v>
      </c>
      <c r="QAS131" s="224" t="s">
        <v>373</v>
      </c>
      <c r="QAT131" s="224" t="s">
        <v>373</v>
      </c>
      <c r="QAU131" s="224" t="s">
        <v>373</v>
      </c>
      <c r="QAV131" s="224" t="s">
        <v>373</v>
      </c>
      <c r="QAW131" s="224" t="s">
        <v>373</v>
      </c>
      <c r="QAX131" s="224" t="s">
        <v>373</v>
      </c>
      <c r="QAY131" s="224" t="s">
        <v>373</v>
      </c>
      <c r="QAZ131" s="224" t="s">
        <v>373</v>
      </c>
      <c r="QBA131" s="224" t="s">
        <v>373</v>
      </c>
      <c r="QBB131" s="224" t="s">
        <v>373</v>
      </c>
      <c r="QBC131" s="224" t="s">
        <v>373</v>
      </c>
      <c r="QBD131" s="224" t="s">
        <v>373</v>
      </c>
      <c r="QBE131" s="224" t="s">
        <v>373</v>
      </c>
      <c r="QBF131" s="224" t="s">
        <v>373</v>
      </c>
      <c r="QBG131" s="224" t="s">
        <v>373</v>
      </c>
      <c r="QBH131" s="224" t="s">
        <v>373</v>
      </c>
      <c r="QBI131" s="224" t="s">
        <v>373</v>
      </c>
      <c r="QBJ131" s="224" t="s">
        <v>373</v>
      </c>
      <c r="QBK131" s="224" t="s">
        <v>373</v>
      </c>
      <c r="QBL131" s="224" t="s">
        <v>373</v>
      </c>
      <c r="QBM131" s="224" t="s">
        <v>373</v>
      </c>
      <c r="QBN131" s="224" t="s">
        <v>373</v>
      </c>
      <c r="QBO131" s="224" t="s">
        <v>373</v>
      </c>
      <c r="QBP131" s="224" t="s">
        <v>373</v>
      </c>
      <c r="QBQ131" s="224" t="s">
        <v>373</v>
      </c>
      <c r="QBR131" s="224" t="s">
        <v>373</v>
      </c>
      <c r="QBS131" s="224" t="s">
        <v>373</v>
      </c>
      <c r="QBT131" s="224" t="s">
        <v>373</v>
      </c>
      <c r="QBU131" s="224" t="s">
        <v>373</v>
      </c>
      <c r="QBV131" s="224" t="s">
        <v>373</v>
      </c>
      <c r="QBW131" s="224" t="s">
        <v>373</v>
      </c>
      <c r="QBX131" s="224" t="s">
        <v>373</v>
      </c>
      <c r="QBY131" s="224" t="s">
        <v>373</v>
      </c>
      <c r="QBZ131" s="224" t="s">
        <v>373</v>
      </c>
      <c r="QCA131" s="224" t="s">
        <v>373</v>
      </c>
      <c r="QCB131" s="224" t="s">
        <v>373</v>
      </c>
      <c r="QCC131" s="224" t="s">
        <v>373</v>
      </c>
      <c r="QCD131" s="224" t="s">
        <v>373</v>
      </c>
      <c r="QCE131" s="224" t="s">
        <v>373</v>
      </c>
      <c r="QCF131" s="224" t="s">
        <v>373</v>
      </c>
      <c r="QCG131" s="224" t="s">
        <v>373</v>
      </c>
      <c r="QCH131" s="224" t="s">
        <v>373</v>
      </c>
      <c r="QCI131" s="224" t="s">
        <v>373</v>
      </c>
      <c r="QCJ131" s="224" t="s">
        <v>373</v>
      </c>
      <c r="QCK131" s="224" t="s">
        <v>373</v>
      </c>
      <c r="QCL131" s="224" t="s">
        <v>373</v>
      </c>
      <c r="QCM131" s="224" t="s">
        <v>373</v>
      </c>
      <c r="QCN131" s="224" t="s">
        <v>373</v>
      </c>
      <c r="QCO131" s="224" t="s">
        <v>373</v>
      </c>
      <c r="QCP131" s="224" t="s">
        <v>373</v>
      </c>
      <c r="QCQ131" s="224" t="s">
        <v>373</v>
      </c>
      <c r="QCR131" s="224" t="s">
        <v>373</v>
      </c>
      <c r="QCS131" s="224" t="s">
        <v>373</v>
      </c>
      <c r="QCT131" s="224" t="s">
        <v>373</v>
      </c>
      <c r="QCU131" s="224" t="s">
        <v>373</v>
      </c>
      <c r="QCV131" s="224" t="s">
        <v>373</v>
      </c>
      <c r="QCW131" s="224" t="s">
        <v>373</v>
      </c>
      <c r="QCX131" s="224" t="s">
        <v>373</v>
      </c>
      <c r="QCY131" s="224" t="s">
        <v>373</v>
      </c>
      <c r="QCZ131" s="224" t="s">
        <v>373</v>
      </c>
      <c r="QDA131" s="224" t="s">
        <v>373</v>
      </c>
      <c r="QDB131" s="224" t="s">
        <v>373</v>
      </c>
      <c r="QDC131" s="224" t="s">
        <v>373</v>
      </c>
      <c r="QDD131" s="224" t="s">
        <v>373</v>
      </c>
      <c r="QDE131" s="224" t="s">
        <v>373</v>
      </c>
      <c r="QDF131" s="224" t="s">
        <v>373</v>
      </c>
      <c r="QDG131" s="224" t="s">
        <v>373</v>
      </c>
      <c r="QDH131" s="224" t="s">
        <v>373</v>
      </c>
      <c r="QDI131" s="224" t="s">
        <v>373</v>
      </c>
      <c r="QDJ131" s="224" t="s">
        <v>373</v>
      </c>
      <c r="QDK131" s="224" t="s">
        <v>373</v>
      </c>
      <c r="QDL131" s="224" t="s">
        <v>373</v>
      </c>
      <c r="QDM131" s="224" t="s">
        <v>373</v>
      </c>
      <c r="QDN131" s="224" t="s">
        <v>373</v>
      </c>
      <c r="QDO131" s="224" t="s">
        <v>373</v>
      </c>
      <c r="QDP131" s="224" t="s">
        <v>373</v>
      </c>
      <c r="QDQ131" s="224" t="s">
        <v>373</v>
      </c>
      <c r="QDR131" s="224" t="s">
        <v>373</v>
      </c>
      <c r="QDS131" s="224" t="s">
        <v>373</v>
      </c>
      <c r="QDT131" s="224" t="s">
        <v>373</v>
      </c>
      <c r="QDU131" s="224" t="s">
        <v>373</v>
      </c>
      <c r="QDV131" s="224" t="s">
        <v>373</v>
      </c>
      <c r="QDW131" s="224" t="s">
        <v>373</v>
      </c>
      <c r="QDX131" s="224" t="s">
        <v>373</v>
      </c>
      <c r="QDY131" s="224" t="s">
        <v>373</v>
      </c>
      <c r="QDZ131" s="224" t="s">
        <v>373</v>
      </c>
      <c r="QEA131" s="224" t="s">
        <v>373</v>
      </c>
      <c r="QEB131" s="224" t="s">
        <v>373</v>
      </c>
      <c r="QEC131" s="224" t="s">
        <v>373</v>
      </c>
      <c r="QED131" s="224" t="s">
        <v>373</v>
      </c>
      <c r="QEE131" s="224" t="s">
        <v>373</v>
      </c>
      <c r="QEF131" s="224" t="s">
        <v>373</v>
      </c>
      <c r="QEG131" s="224" t="s">
        <v>373</v>
      </c>
      <c r="QEH131" s="224" t="s">
        <v>373</v>
      </c>
      <c r="QEI131" s="224" t="s">
        <v>373</v>
      </c>
      <c r="QEJ131" s="224" t="s">
        <v>373</v>
      </c>
      <c r="QEK131" s="224" t="s">
        <v>373</v>
      </c>
      <c r="QEL131" s="224" t="s">
        <v>373</v>
      </c>
      <c r="QEM131" s="224" t="s">
        <v>373</v>
      </c>
      <c r="QEN131" s="224" t="s">
        <v>373</v>
      </c>
      <c r="QEO131" s="224" t="s">
        <v>373</v>
      </c>
      <c r="QEP131" s="224" t="s">
        <v>373</v>
      </c>
      <c r="QEQ131" s="224" t="s">
        <v>373</v>
      </c>
      <c r="QER131" s="224" t="s">
        <v>373</v>
      </c>
      <c r="QES131" s="224" t="s">
        <v>373</v>
      </c>
      <c r="QET131" s="224" t="s">
        <v>373</v>
      </c>
      <c r="QEU131" s="224" t="s">
        <v>373</v>
      </c>
      <c r="QEV131" s="224" t="s">
        <v>373</v>
      </c>
      <c r="QEW131" s="224" t="s">
        <v>373</v>
      </c>
      <c r="QEX131" s="224" t="s">
        <v>373</v>
      </c>
      <c r="QEY131" s="224" t="s">
        <v>373</v>
      </c>
      <c r="QEZ131" s="224" t="s">
        <v>373</v>
      </c>
      <c r="QFA131" s="224" t="s">
        <v>373</v>
      </c>
      <c r="QFB131" s="224" t="s">
        <v>373</v>
      </c>
      <c r="QFC131" s="224" t="s">
        <v>373</v>
      </c>
      <c r="QFD131" s="224" t="s">
        <v>373</v>
      </c>
      <c r="QFE131" s="224" t="s">
        <v>373</v>
      </c>
      <c r="QFF131" s="224" t="s">
        <v>373</v>
      </c>
      <c r="QFG131" s="224" t="s">
        <v>373</v>
      </c>
      <c r="QFH131" s="224" t="s">
        <v>373</v>
      </c>
      <c r="QFI131" s="224" t="s">
        <v>373</v>
      </c>
      <c r="QFJ131" s="224" t="s">
        <v>373</v>
      </c>
      <c r="QFK131" s="224" t="s">
        <v>373</v>
      </c>
      <c r="QFL131" s="224" t="s">
        <v>373</v>
      </c>
      <c r="QFM131" s="224" t="s">
        <v>373</v>
      </c>
      <c r="QFN131" s="224" t="s">
        <v>373</v>
      </c>
      <c r="QFO131" s="224" t="s">
        <v>373</v>
      </c>
      <c r="QFP131" s="224" t="s">
        <v>373</v>
      </c>
      <c r="QFQ131" s="224" t="s">
        <v>373</v>
      </c>
      <c r="QFR131" s="224" t="s">
        <v>373</v>
      </c>
      <c r="QFS131" s="224" t="s">
        <v>373</v>
      </c>
      <c r="QFT131" s="224" t="s">
        <v>373</v>
      </c>
      <c r="QFU131" s="224" t="s">
        <v>373</v>
      </c>
      <c r="QFV131" s="224" t="s">
        <v>373</v>
      </c>
      <c r="QFW131" s="224" t="s">
        <v>373</v>
      </c>
      <c r="QFX131" s="224" t="s">
        <v>373</v>
      </c>
      <c r="QFY131" s="224" t="s">
        <v>373</v>
      </c>
      <c r="QFZ131" s="224" t="s">
        <v>373</v>
      </c>
      <c r="QGA131" s="224" t="s">
        <v>373</v>
      </c>
      <c r="QGB131" s="224" t="s">
        <v>373</v>
      </c>
      <c r="QGC131" s="224" t="s">
        <v>373</v>
      </c>
      <c r="QGD131" s="224" t="s">
        <v>373</v>
      </c>
      <c r="QGE131" s="224" t="s">
        <v>373</v>
      </c>
      <c r="QGF131" s="224" t="s">
        <v>373</v>
      </c>
      <c r="QGG131" s="224" t="s">
        <v>373</v>
      </c>
      <c r="QGH131" s="224" t="s">
        <v>373</v>
      </c>
      <c r="QGI131" s="224" t="s">
        <v>373</v>
      </c>
      <c r="QGJ131" s="224" t="s">
        <v>373</v>
      </c>
      <c r="QGK131" s="224" t="s">
        <v>373</v>
      </c>
      <c r="QGL131" s="224" t="s">
        <v>373</v>
      </c>
      <c r="QGM131" s="224" t="s">
        <v>373</v>
      </c>
      <c r="QGN131" s="224" t="s">
        <v>373</v>
      </c>
      <c r="QGO131" s="224" t="s">
        <v>373</v>
      </c>
      <c r="QGP131" s="224" t="s">
        <v>373</v>
      </c>
      <c r="QGQ131" s="224" t="s">
        <v>373</v>
      </c>
      <c r="QGR131" s="224" t="s">
        <v>373</v>
      </c>
      <c r="QGS131" s="224" t="s">
        <v>373</v>
      </c>
      <c r="QGT131" s="224" t="s">
        <v>373</v>
      </c>
      <c r="QGU131" s="224" t="s">
        <v>373</v>
      </c>
      <c r="QGV131" s="224" t="s">
        <v>373</v>
      </c>
      <c r="QGW131" s="224" t="s">
        <v>373</v>
      </c>
      <c r="QGX131" s="224" t="s">
        <v>373</v>
      </c>
      <c r="QGY131" s="224" t="s">
        <v>373</v>
      </c>
      <c r="QGZ131" s="224" t="s">
        <v>373</v>
      </c>
      <c r="QHA131" s="224" t="s">
        <v>373</v>
      </c>
      <c r="QHB131" s="224" t="s">
        <v>373</v>
      </c>
      <c r="QHC131" s="224" t="s">
        <v>373</v>
      </c>
      <c r="QHD131" s="224" t="s">
        <v>373</v>
      </c>
      <c r="QHE131" s="224" t="s">
        <v>373</v>
      </c>
      <c r="QHF131" s="224" t="s">
        <v>373</v>
      </c>
      <c r="QHG131" s="224" t="s">
        <v>373</v>
      </c>
      <c r="QHH131" s="224" t="s">
        <v>373</v>
      </c>
      <c r="QHI131" s="224" t="s">
        <v>373</v>
      </c>
      <c r="QHJ131" s="224" t="s">
        <v>373</v>
      </c>
      <c r="QHK131" s="224" t="s">
        <v>373</v>
      </c>
      <c r="QHL131" s="224" t="s">
        <v>373</v>
      </c>
      <c r="QHM131" s="224" t="s">
        <v>373</v>
      </c>
      <c r="QHN131" s="224" t="s">
        <v>373</v>
      </c>
      <c r="QHO131" s="224" t="s">
        <v>373</v>
      </c>
      <c r="QHP131" s="224" t="s">
        <v>373</v>
      </c>
      <c r="QHQ131" s="224" t="s">
        <v>373</v>
      </c>
      <c r="QHR131" s="224" t="s">
        <v>373</v>
      </c>
      <c r="QHS131" s="224" t="s">
        <v>373</v>
      </c>
      <c r="QHT131" s="224" t="s">
        <v>373</v>
      </c>
      <c r="QHU131" s="224" t="s">
        <v>373</v>
      </c>
      <c r="QHV131" s="224" t="s">
        <v>373</v>
      </c>
      <c r="QHW131" s="224" t="s">
        <v>373</v>
      </c>
      <c r="QHX131" s="224" t="s">
        <v>373</v>
      </c>
      <c r="QHY131" s="224" t="s">
        <v>373</v>
      </c>
      <c r="QHZ131" s="224" t="s">
        <v>373</v>
      </c>
      <c r="QIA131" s="224" t="s">
        <v>373</v>
      </c>
      <c r="QIB131" s="224" t="s">
        <v>373</v>
      </c>
      <c r="QIC131" s="224" t="s">
        <v>373</v>
      </c>
      <c r="QID131" s="224" t="s">
        <v>373</v>
      </c>
      <c r="QIE131" s="224" t="s">
        <v>373</v>
      </c>
      <c r="QIF131" s="224" t="s">
        <v>373</v>
      </c>
      <c r="QIG131" s="224" t="s">
        <v>373</v>
      </c>
      <c r="QIH131" s="224" t="s">
        <v>373</v>
      </c>
      <c r="QII131" s="224" t="s">
        <v>373</v>
      </c>
      <c r="QIJ131" s="224" t="s">
        <v>373</v>
      </c>
      <c r="QIK131" s="224" t="s">
        <v>373</v>
      </c>
      <c r="QIL131" s="224" t="s">
        <v>373</v>
      </c>
      <c r="QIM131" s="224" t="s">
        <v>373</v>
      </c>
      <c r="QIN131" s="224" t="s">
        <v>373</v>
      </c>
      <c r="QIO131" s="224" t="s">
        <v>373</v>
      </c>
      <c r="QIP131" s="224" t="s">
        <v>373</v>
      </c>
      <c r="QIQ131" s="224" t="s">
        <v>373</v>
      </c>
      <c r="QIR131" s="224" t="s">
        <v>373</v>
      </c>
      <c r="QIS131" s="224" t="s">
        <v>373</v>
      </c>
      <c r="QIT131" s="224" t="s">
        <v>373</v>
      </c>
      <c r="QIU131" s="224" t="s">
        <v>373</v>
      </c>
      <c r="QIV131" s="224" t="s">
        <v>373</v>
      </c>
      <c r="QIW131" s="224" t="s">
        <v>373</v>
      </c>
      <c r="QIX131" s="224" t="s">
        <v>373</v>
      </c>
      <c r="QIY131" s="224" t="s">
        <v>373</v>
      </c>
      <c r="QIZ131" s="224" t="s">
        <v>373</v>
      </c>
      <c r="QJA131" s="224" t="s">
        <v>373</v>
      </c>
      <c r="QJB131" s="224" t="s">
        <v>373</v>
      </c>
      <c r="QJC131" s="224" t="s">
        <v>373</v>
      </c>
      <c r="QJD131" s="224" t="s">
        <v>373</v>
      </c>
      <c r="QJE131" s="224" t="s">
        <v>373</v>
      </c>
      <c r="QJF131" s="224" t="s">
        <v>373</v>
      </c>
      <c r="QJG131" s="224" t="s">
        <v>373</v>
      </c>
      <c r="QJH131" s="224" t="s">
        <v>373</v>
      </c>
      <c r="QJI131" s="224" t="s">
        <v>373</v>
      </c>
      <c r="QJJ131" s="224" t="s">
        <v>373</v>
      </c>
      <c r="QJK131" s="224" t="s">
        <v>373</v>
      </c>
      <c r="QJL131" s="224" t="s">
        <v>373</v>
      </c>
      <c r="QJM131" s="224" t="s">
        <v>373</v>
      </c>
      <c r="QJN131" s="224" t="s">
        <v>373</v>
      </c>
      <c r="QJO131" s="224" t="s">
        <v>373</v>
      </c>
      <c r="QJP131" s="224" t="s">
        <v>373</v>
      </c>
      <c r="QJQ131" s="224" t="s">
        <v>373</v>
      </c>
      <c r="QJR131" s="224" t="s">
        <v>373</v>
      </c>
      <c r="QJS131" s="224" t="s">
        <v>373</v>
      </c>
      <c r="QJT131" s="224" t="s">
        <v>373</v>
      </c>
      <c r="QJU131" s="224" t="s">
        <v>373</v>
      </c>
      <c r="QJV131" s="224" t="s">
        <v>373</v>
      </c>
      <c r="QJW131" s="224" t="s">
        <v>373</v>
      </c>
      <c r="QJX131" s="224" t="s">
        <v>373</v>
      </c>
      <c r="QJY131" s="224" t="s">
        <v>373</v>
      </c>
      <c r="QJZ131" s="224" t="s">
        <v>373</v>
      </c>
      <c r="QKA131" s="224" t="s">
        <v>373</v>
      </c>
      <c r="QKB131" s="224" t="s">
        <v>373</v>
      </c>
      <c r="QKC131" s="224" t="s">
        <v>373</v>
      </c>
      <c r="QKD131" s="224" t="s">
        <v>373</v>
      </c>
      <c r="QKE131" s="224" t="s">
        <v>373</v>
      </c>
      <c r="QKF131" s="224" t="s">
        <v>373</v>
      </c>
      <c r="QKG131" s="224" t="s">
        <v>373</v>
      </c>
      <c r="QKH131" s="224" t="s">
        <v>373</v>
      </c>
      <c r="QKI131" s="224" t="s">
        <v>373</v>
      </c>
      <c r="QKJ131" s="224" t="s">
        <v>373</v>
      </c>
      <c r="QKK131" s="224" t="s">
        <v>373</v>
      </c>
      <c r="QKL131" s="224" t="s">
        <v>373</v>
      </c>
      <c r="QKM131" s="224" t="s">
        <v>373</v>
      </c>
      <c r="QKN131" s="224" t="s">
        <v>373</v>
      </c>
      <c r="QKO131" s="224" t="s">
        <v>373</v>
      </c>
      <c r="QKP131" s="224" t="s">
        <v>373</v>
      </c>
      <c r="QKQ131" s="224" t="s">
        <v>373</v>
      </c>
      <c r="QKR131" s="224" t="s">
        <v>373</v>
      </c>
      <c r="QKS131" s="224" t="s">
        <v>373</v>
      </c>
      <c r="QKT131" s="224" t="s">
        <v>373</v>
      </c>
      <c r="QKU131" s="224" t="s">
        <v>373</v>
      </c>
      <c r="QKV131" s="224" t="s">
        <v>373</v>
      </c>
      <c r="QKW131" s="224" t="s">
        <v>373</v>
      </c>
      <c r="QKX131" s="224" t="s">
        <v>373</v>
      </c>
      <c r="QKY131" s="224" t="s">
        <v>373</v>
      </c>
      <c r="QKZ131" s="224" t="s">
        <v>373</v>
      </c>
      <c r="QLA131" s="224" t="s">
        <v>373</v>
      </c>
      <c r="QLB131" s="224" t="s">
        <v>373</v>
      </c>
      <c r="QLC131" s="224" t="s">
        <v>373</v>
      </c>
      <c r="QLD131" s="224" t="s">
        <v>373</v>
      </c>
      <c r="QLE131" s="224" t="s">
        <v>373</v>
      </c>
      <c r="QLF131" s="224" t="s">
        <v>373</v>
      </c>
      <c r="QLG131" s="224" t="s">
        <v>373</v>
      </c>
      <c r="QLH131" s="224" t="s">
        <v>373</v>
      </c>
      <c r="QLI131" s="224" t="s">
        <v>373</v>
      </c>
      <c r="QLJ131" s="224" t="s">
        <v>373</v>
      </c>
      <c r="QLK131" s="224" t="s">
        <v>373</v>
      </c>
      <c r="QLL131" s="224" t="s">
        <v>373</v>
      </c>
      <c r="QLM131" s="224" t="s">
        <v>373</v>
      </c>
      <c r="QLN131" s="224" t="s">
        <v>373</v>
      </c>
      <c r="QLO131" s="224" t="s">
        <v>373</v>
      </c>
      <c r="QLP131" s="224" t="s">
        <v>373</v>
      </c>
      <c r="QLQ131" s="224" t="s">
        <v>373</v>
      </c>
      <c r="QLR131" s="224" t="s">
        <v>373</v>
      </c>
      <c r="QLS131" s="224" t="s">
        <v>373</v>
      </c>
      <c r="QLT131" s="224" t="s">
        <v>373</v>
      </c>
      <c r="QLU131" s="224" t="s">
        <v>373</v>
      </c>
      <c r="QLV131" s="224" t="s">
        <v>373</v>
      </c>
      <c r="QLW131" s="224" t="s">
        <v>373</v>
      </c>
      <c r="QLX131" s="224" t="s">
        <v>373</v>
      </c>
      <c r="QLY131" s="224" t="s">
        <v>373</v>
      </c>
      <c r="QLZ131" s="224" t="s">
        <v>373</v>
      </c>
      <c r="QMA131" s="224" t="s">
        <v>373</v>
      </c>
      <c r="QMB131" s="224" t="s">
        <v>373</v>
      </c>
      <c r="QMC131" s="224" t="s">
        <v>373</v>
      </c>
      <c r="QMD131" s="224" t="s">
        <v>373</v>
      </c>
      <c r="QME131" s="224" t="s">
        <v>373</v>
      </c>
      <c r="QMF131" s="224" t="s">
        <v>373</v>
      </c>
      <c r="QMG131" s="224" t="s">
        <v>373</v>
      </c>
      <c r="QMH131" s="224" t="s">
        <v>373</v>
      </c>
      <c r="QMI131" s="224" t="s">
        <v>373</v>
      </c>
      <c r="QMJ131" s="224" t="s">
        <v>373</v>
      </c>
      <c r="QMK131" s="224" t="s">
        <v>373</v>
      </c>
      <c r="QML131" s="224" t="s">
        <v>373</v>
      </c>
      <c r="QMM131" s="224" t="s">
        <v>373</v>
      </c>
      <c r="QMN131" s="224" t="s">
        <v>373</v>
      </c>
      <c r="QMO131" s="224" t="s">
        <v>373</v>
      </c>
      <c r="QMP131" s="224" t="s">
        <v>373</v>
      </c>
      <c r="QMQ131" s="224" t="s">
        <v>373</v>
      </c>
      <c r="QMR131" s="224" t="s">
        <v>373</v>
      </c>
      <c r="QMS131" s="224" t="s">
        <v>373</v>
      </c>
      <c r="QMT131" s="224" t="s">
        <v>373</v>
      </c>
      <c r="QMU131" s="224" t="s">
        <v>373</v>
      </c>
      <c r="QMV131" s="224" t="s">
        <v>373</v>
      </c>
      <c r="QMW131" s="224" t="s">
        <v>373</v>
      </c>
      <c r="QMX131" s="224" t="s">
        <v>373</v>
      </c>
      <c r="QMY131" s="224" t="s">
        <v>373</v>
      </c>
      <c r="QMZ131" s="224" t="s">
        <v>373</v>
      </c>
      <c r="QNA131" s="224" t="s">
        <v>373</v>
      </c>
      <c r="QNB131" s="224" t="s">
        <v>373</v>
      </c>
      <c r="QNC131" s="224" t="s">
        <v>373</v>
      </c>
      <c r="QND131" s="224" t="s">
        <v>373</v>
      </c>
      <c r="QNE131" s="224" t="s">
        <v>373</v>
      </c>
      <c r="QNF131" s="224" t="s">
        <v>373</v>
      </c>
      <c r="QNG131" s="224" t="s">
        <v>373</v>
      </c>
      <c r="QNH131" s="224" t="s">
        <v>373</v>
      </c>
      <c r="QNI131" s="224" t="s">
        <v>373</v>
      </c>
      <c r="QNJ131" s="224" t="s">
        <v>373</v>
      </c>
      <c r="QNK131" s="224" t="s">
        <v>373</v>
      </c>
      <c r="QNL131" s="224" t="s">
        <v>373</v>
      </c>
      <c r="QNM131" s="224" t="s">
        <v>373</v>
      </c>
      <c r="QNN131" s="224" t="s">
        <v>373</v>
      </c>
      <c r="QNO131" s="224" t="s">
        <v>373</v>
      </c>
      <c r="QNP131" s="224" t="s">
        <v>373</v>
      </c>
      <c r="QNQ131" s="224" t="s">
        <v>373</v>
      </c>
      <c r="QNR131" s="224" t="s">
        <v>373</v>
      </c>
      <c r="QNS131" s="224" t="s">
        <v>373</v>
      </c>
      <c r="QNT131" s="224" t="s">
        <v>373</v>
      </c>
      <c r="QNU131" s="224" t="s">
        <v>373</v>
      </c>
      <c r="QNV131" s="224" t="s">
        <v>373</v>
      </c>
      <c r="QNW131" s="224" t="s">
        <v>373</v>
      </c>
      <c r="QNX131" s="224" t="s">
        <v>373</v>
      </c>
      <c r="QNY131" s="224" t="s">
        <v>373</v>
      </c>
      <c r="QNZ131" s="224" t="s">
        <v>373</v>
      </c>
      <c r="QOA131" s="224" t="s">
        <v>373</v>
      </c>
      <c r="QOB131" s="224" t="s">
        <v>373</v>
      </c>
      <c r="QOC131" s="224" t="s">
        <v>373</v>
      </c>
      <c r="QOD131" s="224" t="s">
        <v>373</v>
      </c>
      <c r="QOE131" s="224" t="s">
        <v>373</v>
      </c>
      <c r="QOF131" s="224" t="s">
        <v>373</v>
      </c>
      <c r="QOG131" s="224" t="s">
        <v>373</v>
      </c>
      <c r="QOH131" s="224" t="s">
        <v>373</v>
      </c>
      <c r="QOI131" s="224" t="s">
        <v>373</v>
      </c>
      <c r="QOJ131" s="224" t="s">
        <v>373</v>
      </c>
      <c r="QOK131" s="224" t="s">
        <v>373</v>
      </c>
      <c r="QOL131" s="224" t="s">
        <v>373</v>
      </c>
      <c r="QOM131" s="224" t="s">
        <v>373</v>
      </c>
      <c r="QON131" s="224" t="s">
        <v>373</v>
      </c>
      <c r="QOO131" s="224" t="s">
        <v>373</v>
      </c>
      <c r="QOP131" s="224" t="s">
        <v>373</v>
      </c>
      <c r="QOQ131" s="224" t="s">
        <v>373</v>
      </c>
      <c r="QOR131" s="224" t="s">
        <v>373</v>
      </c>
      <c r="QOS131" s="224" t="s">
        <v>373</v>
      </c>
      <c r="QOT131" s="224" t="s">
        <v>373</v>
      </c>
      <c r="QOU131" s="224" t="s">
        <v>373</v>
      </c>
      <c r="QOV131" s="224" t="s">
        <v>373</v>
      </c>
      <c r="QOW131" s="224" t="s">
        <v>373</v>
      </c>
      <c r="QOX131" s="224" t="s">
        <v>373</v>
      </c>
      <c r="QOY131" s="224" t="s">
        <v>373</v>
      </c>
      <c r="QOZ131" s="224" t="s">
        <v>373</v>
      </c>
      <c r="QPA131" s="224" t="s">
        <v>373</v>
      </c>
      <c r="QPB131" s="224" t="s">
        <v>373</v>
      </c>
      <c r="QPC131" s="224" t="s">
        <v>373</v>
      </c>
      <c r="QPD131" s="224" t="s">
        <v>373</v>
      </c>
      <c r="QPE131" s="224" t="s">
        <v>373</v>
      </c>
      <c r="QPF131" s="224" t="s">
        <v>373</v>
      </c>
      <c r="QPG131" s="224" t="s">
        <v>373</v>
      </c>
      <c r="QPH131" s="224" t="s">
        <v>373</v>
      </c>
      <c r="QPI131" s="224" t="s">
        <v>373</v>
      </c>
      <c r="QPJ131" s="224" t="s">
        <v>373</v>
      </c>
      <c r="QPK131" s="224" t="s">
        <v>373</v>
      </c>
      <c r="QPL131" s="224" t="s">
        <v>373</v>
      </c>
      <c r="QPM131" s="224" t="s">
        <v>373</v>
      </c>
      <c r="QPN131" s="224" t="s">
        <v>373</v>
      </c>
      <c r="QPO131" s="224" t="s">
        <v>373</v>
      </c>
      <c r="QPP131" s="224" t="s">
        <v>373</v>
      </c>
      <c r="QPQ131" s="224" t="s">
        <v>373</v>
      </c>
      <c r="QPR131" s="224" t="s">
        <v>373</v>
      </c>
      <c r="QPS131" s="224" t="s">
        <v>373</v>
      </c>
      <c r="QPT131" s="224" t="s">
        <v>373</v>
      </c>
      <c r="QPU131" s="224" t="s">
        <v>373</v>
      </c>
      <c r="QPV131" s="224" t="s">
        <v>373</v>
      </c>
      <c r="QPW131" s="224" t="s">
        <v>373</v>
      </c>
      <c r="QPX131" s="224" t="s">
        <v>373</v>
      </c>
      <c r="QPY131" s="224" t="s">
        <v>373</v>
      </c>
      <c r="QPZ131" s="224" t="s">
        <v>373</v>
      </c>
      <c r="QQA131" s="224" t="s">
        <v>373</v>
      </c>
      <c r="QQB131" s="224" t="s">
        <v>373</v>
      </c>
      <c r="QQC131" s="224" t="s">
        <v>373</v>
      </c>
      <c r="QQD131" s="224" t="s">
        <v>373</v>
      </c>
      <c r="QQE131" s="224" t="s">
        <v>373</v>
      </c>
      <c r="QQF131" s="224" t="s">
        <v>373</v>
      </c>
      <c r="QQG131" s="224" t="s">
        <v>373</v>
      </c>
      <c r="QQH131" s="224" t="s">
        <v>373</v>
      </c>
      <c r="QQI131" s="224" t="s">
        <v>373</v>
      </c>
      <c r="QQJ131" s="224" t="s">
        <v>373</v>
      </c>
      <c r="QQK131" s="224" t="s">
        <v>373</v>
      </c>
      <c r="QQL131" s="224" t="s">
        <v>373</v>
      </c>
      <c r="QQM131" s="224" t="s">
        <v>373</v>
      </c>
      <c r="QQN131" s="224" t="s">
        <v>373</v>
      </c>
      <c r="QQO131" s="224" t="s">
        <v>373</v>
      </c>
      <c r="QQP131" s="224" t="s">
        <v>373</v>
      </c>
      <c r="QQQ131" s="224" t="s">
        <v>373</v>
      </c>
      <c r="QQR131" s="224" t="s">
        <v>373</v>
      </c>
      <c r="QQS131" s="224" t="s">
        <v>373</v>
      </c>
      <c r="QQT131" s="224" t="s">
        <v>373</v>
      </c>
      <c r="QQU131" s="224" t="s">
        <v>373</v>
      </c>
      <c r="QQV131" s="224" t="s">
        <v>373</v>
      </c>
      <c r="QQW131" s="224" t="s">
        <v>373</v>
      </c>
      <c r="QQX131" s="224" t="s">
        <v>373</v>
      </c>
      <c r="QQY131" s="224" t="s">
        <v>373</v>
      </c>
      <c r="QQZ131" s="224" t="s">
        <v>373</v>
      </c>
      <c r="QRA131" s="224" t="s">
        <v>373</v>
      </c>
      <c r="QRB131" s="224" t="s">
        <v>373</v>
      </c>
      <c r="QRC131" s="224" t="s">
        <v>373</v>
      </c>
      <c r="QRD131" s="224" t="s">
        <v>373</v>
      </c>
      <c r="QRE131" s="224" t="s">
        <v>373</v>
      </c>
      <c r="QRF131" s="224" t="s">
        <v>373</v>
      </c>
      <c r="QRG131" s="224" t="s">
        <v>373</v>
      </c>
      <c r="QRH131" s="224" t="s">
        <v>373</v>
      </c>
      <c r="QRI131" s="224" t="s">
        <v>373</v>
      </c>
      <c r="QRJ131" s="224" t="s">
        <v>373</v>
      </c>
      <c r="QRK131" s="224" t="s">
        <v>373</v>
      </c>
      <c r="QRL131" s="224" t="s">
        <v>373</v>
      </c>
      <c r="QRM131" s="224" t="s">
        <v>373</v>
      </c>
      <c r="QRN131" s="224" t="s">
        <v>373</v>
      </c>
      <c r="QRO131" s="224" t="s">
        <v>373</v>
      </c>
      <c r="QRP131" s="224" t="s">
        <v>373</v>
      </c>
      <c r="QRQ131" s="224" t="s">
        <v>373</v>
      </c>
      <c r="QRR131" s="224" t="s">
        <v>373</v>
      </c>
      <c r="QRS131" s="224" t="s">
        <v>373</v>
      </c>
      <c r="QRT131" s="224" t="s">
        <v>373</v>
      </c>
      <c r="QRU131" s="224" t="s">
        <v>373</v>
      </c>
      <c r="QRV131" s="224" t="s">
        <v>373</v>
      </c>
      <c r="QRW131" s="224" t="s">
        <v>373</v>
      </c>
      <c r="QRX131" s="224" t="s">
        <v>373</v>
      </c>
      <c r="QRY131" s="224" t="s">
        <v>373</v>
      </c>
      <c r="QRZ131" s="224" t="s">
        <v>373</v>
      </c>
      <c r="QSA131" s="224" t="s">
        <v>373</v>
      </c>
      <c r="QSB131" s="224" t="s">
        <v>373</v>
      </c>
      <c r="QSC131" s="224" t="s">
        <v>373</v>
      </c>
      <c r="QSD131" s="224" t="s">
        <v>373</v>
      </c>
      <c r="QSE131" s="224" t="s">
        <v>373</v>
      </c>
      <c r="QSF131" s="224" t="s">
        <v>373</v>
      </c>
      <c r="QSG131" s="224" t="s">
        <v>373</v>
      </c>
      <c r="QSH131" s="224" t="s">
        <v>373</v>
      </c>
      <c r="QSI131" s="224" t="s">
        <v>373</v>
      </c>
      <c r="QSJ131" s="224" t="s">
        <v>373</v>
      </c>
      <c r="QSK131" s="224" t="s">
        <v>373</v>
      </c>
      <c r="QSL131" s="224" t="s">
        <v>373</v>
      </c>
      <c r="QSM131" s="224" t="s">
        <v>373</v>
      </c>
      <c r="QSN131" s="224" t="s">
        <v>373</v>
      </c>
      <c r="QSO131" s="224" t="s">
        <v>373</v>
      </c>
      <c r="QSP131" s="224" t="s">
        <v>373</v>
      </c>
      <c r="QSQ131" s="224" t="s">
        <v>373</v>
      </c>
      <c r="QSR131" s="224" t="s">
        <v>373</v>
      </c>
      <c r="QSS131" s="224" t="s">
        <v>373</v>
      </c>
      <c r="QST131" s="224" t="s">
        <v>373</v>
      </c>
      <c r="QSU131" s="224" t="s">
        <v>373</v>
      </c>
      <c r="QSV131" s="224" t="s">
        <v>373</v>
      </c>
      <c r="QSW131" s="224" t="s">
        <v>373</v>
      </c>
      <c r="QSX131" s="224" t="s">
        <v>373</v>
      </c>
      <c r="QSY131" s="224" t="s">
        <v>373</v>
      </c>
      <c r="QSZ131" s="224" t="s">
        <v>373</v>
      </c>
      <c r="QTA131" s="224" t="s">
        <v>373</v>
      </c>
      <c r="QTB131" s="224" t="s">
        <v>373</v>
      </c>
      <c r="QTC131" s="224" t="s">
        <v>373</v>
      </c>
      <c r="QTD131" s="224" t="s">
        <v>373</v>
      </c>
      <c r="QTE131" s="224" t="s">
        <v>373</v>
      </c>
      <c r="QTF131" s="224" t="s">
        <v>373</v>
      </c>
      <c r="QTG131" s="224" t="s">
        <v>373</v>
      </c>
      <c r="QTH131" s="224" t="s">
        <v>373</v>
      </c>
      <c r="QTI131" s="224" t="s">
        <v>373</v>
      </c>
      <c r="QTJ131" s="224" t="s">
        <v>373</v>
      </c>
      <c r="QTK131" s="224" t="s">
        <v>373</v>
      </c>
      <c r="QTL131" s="224" t="s">
        <v>373</v>
      </c>
      <c r="QTM131" s="224" t="s">
        <v>373</v>
      </c>
      <c r="QTN131" s="224" t="s">
        <v>373</v>
      </c>
      <c r="QTO131" s="224" t="s">
        <v>373</v>
      </c>
      <c r="QTP131" s="224" t="s">
        <v>373</v>
      </c>
      <c r="QTQ131" s="224" t="s">
        <v>373</v>
      </c>
      <c r="QTR131" s="224" t="s">
        <v>373</v>
      </c>
      <c r="QTS131" s="224" t="s">
        <v>373</v>
      </c>
      <c r="QTT131" s="224" t="s">
        <v>373</v>
      </c>
      <c r="QTU131" s="224" t="s">
        <v>373</v>
      </c>
      <c r="QTV131" s="224" t="s">
        <v>373</v>
      </c>
      <c r="QTW131" s="224" t="s">
        <v>373</v>
      </c>
      <c r="QTX131" s="224" t="s">
        <v>373</v>
      </c>
      <c r="QTY131" s="224" t="s">
        <v>373</v>
      </c>
      <c r="QTZ131" s="224" t="s">
        <v>373</v>
      </c>
      <c r="QUA131" s="224" t="s">
        <v>373</v>
      </c>
      <c r="QUB131" s="224" t="s">
        <v>373</v>
      </c>
      <c r="QUC131" s="224" t="s">
        <v>373</v>
      </c>
      <c r="QUD131" s="224" t="s">
        <v>373</v>
      </c>
      <c r="QUE131" s="224" t="s">
        <v>373</v>
      </c>
      <c r="QUF131" s="224" t="s">
        <v>373</v>
      </c>
      <c r="QUG131" s="224" t="s">
        <v>373</v>
      </c>
      <c r="QUH131" s="224" t="s">
        <v>373</v>
      </c>
      <c r="QUI131" s="224" t="s">
        <v>373</v>
      </c>
      <c r="QUJ131" s="224" t="s">
        <v>373</v>
      </c>
      <c r="QUK131" s="224" t="s">
        <v>373</v>
      </c>
      <c r="QUL131" s="224" t="s">
        <v>373</v>
      </c>
      <c r="QUM131" s="224" t="s">
        <v>373</v>
      </c>
      <c r="QUN131" s="224" t="s">
        <v>373</v>
      </c>
      <c r="QUO131" s="224" t="s">
        <v>373</v>
      </c>
      <c r="QUP131" s="224" t="s">
        <v>373</v>
      </c>
      <c r="QUQ131" s="224" t="s">
        <v>373</v>
      </c>
      <c r="QUR131" s="224" t="s">
        <v>373</v>
      </c>
      <c r="QUS131" s="224" t="s">
        <v>373</v>
      </c>
      <c r="QUT131" s="224" t="s">
        <v>373</v>
      </c>
      <c r="QUU131" s="224" t="s">
        <v>373</v>
      </c>
      <c r="QUV131" s="224" t="s">
        <v>373</v>
      </c>
      <c r="QUW131" s="224" t="s">
        <v>373</v>
      </c>
      <c r="QUX131" s="224" t="s">
        <v>373</v>
      </c>
      <c r="QUY131" s="224" t="s">
        <v>373</v>
      </c>
      <c r="QUZ131" s="224" t="s">
        <v>373</v>
      </c>
      <c r="QVA131" s="224" t="s">
        <v>373</v>
      </c>
      <c r="QVB131" s="224" t="s">
        <v>373</v>
      </c>
      <c r="QVC131" s="224" t="s">
        <v>373</v>
      </c>
      <c r="QVD131" s="224" t="s">
        <v>373</v>
      </c>
      <c r="QVE131" s="224" t="s">
        <v>373</v>
      </c>
      <c r="QVF131" s="224" t="s">
        <v>373</v>
      </c>
      <c r="QVG131" s="224" t="s">
        <v>373</v>
      </c>
      <c r="QVH131" s="224" t="s">
        <v>373</v>
      </c>
      <c r="QVI131" s="224" t="s">
        <v>373</v>
      </c>
      <c r="QVJ131" s="224" t="s">
        <v>373</v>
      </c>
      <c r="QVK131" s="224" t="s">
        <v>373</v>
      </c>
      <c r="QVL131" s="224" t="s">
        <v>373</v>
      </c>
      <c r="QVM131" s="224" t="s">
        <v>373</v>
      </c>
      <c r="QVN131" s="224" t="s">
        <v>373</v>
      </c>
      <c r="QVO131" s="224" t="s">
        <v>373</v>
      </c>
      <c r="QVP131" s="224" t="s">
        <v>373</v>
      </c>
      <c r="QVQ131" s="224" t="s">
        <v>373</v>
      </c>
      <c r="QVR131" s="224" t="s">
        <v>373</v>
      </c>
      <c r="QVS131" s="224" t="s">
        <v>373</v>
      </c>
      <c r="QVT131" s="224" t="s">
        <v>373</v>
      </c>
      <c r="QVU131" s="224" t="s">
        <v>373</v>
      </c>
      <c r="QVV131" s="224" t="s">
        <v>373</v>
      </c>
      <c r="QVW131" s="224" t="s">
        <v>373</v>
      </c>
      <c r="QVX131" s="224" t="s">
        <v>373</v>
      </c>
      <c r="QVY131" s="224" t="s">
        <v>373</v>
      </c>
      <c r="QVZ131" s="224" t="s">
        <v>373</v>
      </c>
      <c r="QWA131" s="224" t="s">
        <v>373</v>
      </c>
      <c r="QWB131" s="224" t="s">
        <v>373</v>
      </c>
      <c r="QWC131" s="224" t="s">
        <v>373</v>
      </c>
      <c r="QWD131" s="224" t="s">
        <v>373</v>
      </c>
      <c r="QWE131" s="224" t="s">
        <v>373</v>
      </c>
      <c r="QWF131" s="224" t="s">
        <v>373</v>
      </c>
      <c r="QWG131" s="224" t="s">
        <v>373</v>
      </c>
      <c r="QWH131" s="224" t="s">
        <v>373</v>
      </c>
      <c r="QWI131" s="224" t="s">
        <v>373</v>
      </c>
      <c r="QWJ131" s="224" t="s">
        <v>373</v>
      </c>
      <c r="QWK131" s="224" t="s">
        <v>373</v>
      </c>
      <c r="QWL131" s="224" t="s">
        <v>373</v>
      </c>
      <c r="QWM131" s="224" t="s">
        <v>373</v>
      </c>
      <c r="QWN131" s="224" t="s">
        <v>373</v>
      </c>
      <c r="QWO131" s="224" t="s">
        <v>373</v>
      </c>
      <c r="QWP131" s="224" t="s">
        <v>373</v>
      </c>
      <c r="QWQ131" s="224" t="s">
        <v>373</v>
      </c>
      <c r="QWR131" s="224" t="s">
        <v>373</v>
      </c>
      <c r="QWS131" s="224" t="s">
        <v>373</v>
      </c>
      <c r="QWT131" s="224" t="s">
        <v>373</v>
      </c>
      <c r="QWU131" s="224" t="s">
        <v>373</v>
      </c>
      <c r="QWV131" s="224" t="s">
        <v>373</v>
      </c>
      <c r="QWW131" s="224" t="s">
        <v>373</v>
      </c>
      <c r="QWX131" s="224" t="s">
        <v>373</v>
      </c>
      <c r="QWY131" s="224" t="s">
        <v>373</v>
      </c>
      <c r="QWZ131" s="224" t="s">
        <v>373</v>
      </c>
      <c r="QXA131" s="224" t="s">
        <v>373</v>
      </c>
      <c r="QXB131" s="224" t="s">
        <v>373</v>
      </c>
      <c r="QXC131" s="224" t="s">
        <v>373</v>
      </c>
      <c r="QXD131" s="224" t="s">
        <v>373</v>
      </c>
      <c r="QXE131" s="224" t="s">
        <v>373</v>
      </c>
      <c r="QXF131" s="224" t="s">
        <v>373</v>
      </c>
      <c r="QXG131" s="224" t="s">
        <v>373</v>
      </c>
      <c r="QXH131" s="224" t="s">
        <v>373</v>
      </c>
      <c r="QXI131" s="224" t="s">
        <v>373</v>
      </c>
      <c r="QXJ131" s="224" t="s">
        <v>373</v>
      </c>
      <c r="QXK131" s="224" t="s">
        <v>373</v>
      </c>
      <c r="QXL131" s="224" t="s">
        <v>373</v>
      </c>
      <c r="QXM131" s="224" t="s">
        <v>373</v>
      </c>
      <c r="QXN131" s="224" t="s">
        <v>373</v>
      </c>
      <c r="QXO131" s="224" t="s">
        <v>373</v>
      </c>
      <c r="QXP131" s="224" t="s">
        <v>373</v>
      </c>
      <c r="QXQ131" s="224" t="s">
        <v>373</v>
      </c>
      <c r="QXR131" s="224" t="s">
        <v>373</v>
      </c>
      <c r="QXS131" s="224" t="s">
        <v>373</v>
      </c>
      <c r="QXT131" s="224" t="s">
        <v>373</v>
      </c>
      <c r="QXU131" s="224" t="s">
        <v>373</v>
      </c>
      <c r="QXV131" s="224" t="s">
        <v>373</v>
      </c>
      <c r="QXW131" s="224" t="s">
        <v>373</v>
      </c>
      <c r="QXX131" s="224" t="s">
        <v>373</v>
      </c>
      <c r="QXY131" s="224" t="s">
        <v>373</v>
      </c>
      <c r="QXZ131" s="224" t="s">
        <v>373</v>
      </c>
      <c r="QYA131" s="224" t="s">
        <v>373</v>
      </c>
      <c r="QYB131" s="224" t="s">
        <v>373</v>
      </c>
      <c r="QYC131" s="224" t="s">
        <v>373</v>
      </c>
      <c r="QYD131" s="224" t="s">
        <v>373</v>
      </c>
      <c r="QYE131" s="224" t="s">
        <v>373</v>
      </c>
      <c r="QYF131" s="224" t="s">
        <v>373</v>
      </c>
      <c r="QYG131" s="224" t="s">
        <v>373</v>
      </c>
      <c r="QYH131" s="224" t="s">
        <v>373</v>
      </c>
      <c r="QYI131" s="224" t="s">
        <v>373</v>
      </c>
      <c r="QYJ131" s="224" t="s">
        <v>373</v>
      </c>
      <c r="QYK131" s="224" t="s">
        <v>373</v>
      </c>
      <c r="QYL131" s="224" t="s">
        <v>373</v>
      </c>
      <c r="QYM131" s="224" t="s">
        <v>373</v>
      </c>
      <c r="QYN131" s="224" t="s">
        <v>373</v>
      </c>
      <c r="QYO131" s="224" t="s">
        <v>373</v>
      </c>
      <c r="QYP131" s="224" t="s">
        <v>373</v>
      </c>
      <c r="QYQ131" s="224" t="s">
        <v>373</v>
      </c>
      <c r="QYR131" s="224" t="s">
        <v>373</v>
      </c>
      <c r="QYS131" s="224" t="s">
        <v>373</v>
      </c>
      <c r="QYT131" s="224" t="s">
        <v>373</v>
      </c>
      <c r="QYU131" s="224" t="s">
        <v>373</v>
      </c>
      <c r="QYV131" s="224" t="s">
        <v>373</v>
      </c>
      <c r="QYW131" s="224" t="s">
        <v>373</v>
      </c>
      <c r="QYX131" s="224" t="s">
        <v>373</v>
      </c>
      <c r="QYY131" s="224" t="s">
        <v>373</v>
      </c>
      <c r="QYZ131" s="224" t="s">
        <v>373</v>
      </c>
      <c r="QZA131" s="224" t="s">
        <v>373</v>
      </c>
      <c r="QZB131" s="224" t="s">
        <v>373</v>
      </c>
      <c r="QZC131" s="224" t="s">
        <v>373</v>
      </c>
      <c r="QZD131" s="224" t="s">
        <v>373</v>
      </c>
      <c r="QZE131" s="224" t="s">
        <v>373</v>
      </c>
      <c r="QZF131" s="224" t="s">
        <v>373</v>
      </c>
      <c r="QZG131" s="224" t="s">
        <v>373</v>
      </c>
      <c r="QZH131" s="224" t="s">
        <v>373</v>
      </c>
      <c r="QZI131" s="224" t="s">
        <v>373</v>
      </c>
      <c r="QZJ131" s="224" t="s">
        <v>373</v>
      </c>
      <c r="QZK131" s="224" t="s">
        <v>373</v>
      </c>
      <c r="QZL131" s="224" t="s">
        <v>373</v>
      </c>
      <c r="QZM131" s="224" t="s">
        <v>373</v>
      </c>
      <c r="QZN131" s="224" t="s">
        <v>373</v>
      </c>
      <c r="QZO131" s="224" t="s">
        <v>373</v>
      </c>
      <c r="QZP131" s="224" t="s">
        <v>373</v>
      </c>
      <c r="QZQ131" s="224" t="s">
        <v>373</v>
      </c>
      <c r="QZR131" s="224" t="s">
        <v>373</v>
      </c>
      <c r="QZS131" s="224" t="s">
        <v>373</v>
      </c>
      <c r="QZT131" s="224" t="s">
        <v>373</v>
      </c>
      <c r="QZU131" s="224" t="s">
        <v>373</v>
      </c>
      <c r="QZV131" s="224" t="s">
        <v>373</v>
      </c>
      <c r="QZW131" s="224" t="s">
        <v>373</v>
      </c>
      <c r="QZX131" s="224" t="s">
        <v>373</v>
      </c>
      <c r="QZY131" s="224" t="s">
        <v>373</v>
      </c>
      <c r="QZZ131" s="224" t="s">
        <v>373</v>
      </c>
      <c r="RAA131" s="224" t="s">
        <v>373</v>
      </c>
      <c r="RAB131" s="224" t="s">
        <v>373</v>
      </c>
      <c r="RAC131" s="224" t="s">
        <v>373</v>
      </c>
      <c r="RAD131" s="224" t="s">
        <v>373</v>
      </c>
      <c r="RAE131" s="224" t="s">
        <v>373</v>
      </c>
      <c r="RAF131" s="224" t="s">
        <v>373</v>
      </c>
      <c r="RAG131" s="224" t="s">
        <v>373</v>
      </c>
      <c r="RAH131" s="224" t="s">
        <v>373</v>
      </c>
      <c r="RAI131" s="224" t="s">
        <v>373</v>
      </c>
      <c r="RAJ131" s="224" t="s">
        <v>373</v>
      </c>
      <c r="RAK131" s="224" t="s">
        <v>373</v>
      </c>
      <c r="RAL131" s="224" t="s">
        <v>373</v>
      </c>
      <c r="RAM131" s="224" t="s">
        <v>373</v>
      </c>
      <c r="RAN131" s="224" t="s">
        <v>373</v>
      </c>
      <c r="RAO131" s="224" t="s">
        <v>373</v>
      </c>
      <c r="RAP131" s="224" t="s">
        <v>373</v>
      </c>
      <c r="RAQ131" s="224" t="s">
        <v>373</v>
      </c>
      <c r="RAR131" s="224" t="s">
        <v>373</v>
      </c>
      <c r="RAS131" s="224" t="s">
        <v>373</v>
      </c>
      <c r="RAT131" s="224" t="s">
        <v>373</v>
      </c>
      <c r="RAU131" s="224" t="s">
        <v>373</v>
      </c>
      <c r="RAV131" s="224" t="s">
        <v>373</v>
      </c>
      <c r="RAW131" s="224" t="s">
        <v>373</v>
      </c>
      <c r="RAX131" s="224" t="s">
        <v>373</v>
      </c>
      <c r="RAY131" s="224" t="s">
        <v>373</v>
      </c>
      <c r="RAZ131" s="224" t="s">
        <v>373</v>
      </c>
      <c r="RBA131" s="224" t="s">
        <v>373</v>
      </c>
      <c r="RBB131" s="224" t="s">
        <v>373</v>
      </c>
      <c r="RBC131" s="224" t="s">
        <v>373</v>
      </c>
      <c r="RBD131" s="224" t="s">
        <v>373</v>
      </c>
      <c r="RBE131" s="224" t="s">
        <v>373</v>
      </c>
      <c r="RBF131" s="224" t="s">
        <v>373</v>
      </c>
      <c r="RBG131" s="224" t="s">
        <v>373</v>
      </c>
      <c r="RBH131" s="224" t="s">
        <v>373</v>
      </c>
      <c r="RBI131" s="224" t="s">
        <v>373</v>
      </c>
      <c r="RBJ131" s="224" t="s">
        <v>373</v>
      </c>
      <c r="RBK131" s="224" t="s">
        <v>373</v>
      </c>
      <c r="RBL131" s="224" t="s">
        <v>373</v>
      </c>
      <c r="RBM131" s="224" t="s">
        <v>373</v>
      </c>
      <c r="RBN131" s="224" t="s">
        <v>373</v>
      </c>
      <c r="RBO131" s="224" t="s">
        <v>373</v>
      </c>
      <c r="RBP131" s="224" t="s">
        <v>373</v>
      </c>
      <c r="RBQ131" s="224" t="s">
        <v>373</v>
      </c>
      <c r="RBR131" s="224" t="s">
        <v>373</v>
      </c>
      <c r="RBS131" s="224" t="s">
        <v>373</v>
      </c>
      <c r="RBT131" s="224" t="s">
        <v>373</v>
      </c>
      <c r="RBU131" s="224" t="s">
        <v>373</v>
      </c>
      <c r="RBV131" s="224" t="s">
        <v>373</v>
      </c>
      <c r="RBW131" s="224" t="s">
        <v>373</v>
      </c>
      <c r="RBX131" s="224" t="s">
        <v>373</v>
      </c>
      <c r="RBY131" s="224" t="s">
        <v>373</v>
      </c>
      <c r="RBZ131" s="224" t="s">
        <v>373</v>
      </c>
      <c r="RCA131" s="224" t="s">
        <v>373</v>
      </c>
      <c r="RCB131" s="224" t="s">
        <v>373</v>
      </c>
      <c r="RCC131" s="224" t="s">
        <v>373</v>
      </c>
      <c r="RCD131" s="224" t="s">
        <v>373</v>
      </c>
      <c r="RCE131" s="224" t="s">
        <v>373</v>
      </c>
      <c r="RCF131" s="224" t="s">
        <v>373</v>
      </c>
      <c r="RCG131" s="224" t="s">
        <v>373</v>
      </c>
      <c r="RCH131" s="224" t="s">
        <v>373</v>
      </c>
      <c r="RCI131" s="224" t="s">
        <v>373</v>
      </c>
      <c r="RCJ131" s="224" t="s">
        <v>373</v>
      </c>
      <c r="RCK131" s="224" t="s">
        <v>373</v>
      </c>
      <c r="RCL131" s="224" t="s">
        <v>373</v>
      </c>
      <c r="RCM131" s="224" t="s">
        <v>373</v>
      </c>
      <c r="RCN131" s="224" t="s">
        <v>373</v>
      </c>
      <c r="RCO131" s="224" t="s">
        <v>373</v>
      </c>
      <c r="RCP131" s="224" t="s">
        <v>373</v>
      </c>
      <c r="RCQ131" s="224" t="s">
        <v>373</v>
      </c>
      <c r="RCR131" s="224" t="s">
        <v>373</v>
      </c>
      <c r="RCS131" s="224" t="s">
        <v>373</v>
      </c>
      <c r="RCT131" s="224" t="s">
        <v>373</v>
      </c>
      <c r="RCU131" s="224" t="s">
        <v>373</v>
      </c>
      <c r="RCV131" s="224" t="s">
        <v>373</v>
      </c>
      <c r="RCW131" s="224" t="s">
        <v>373</v>
      </c>
      <c r="RCX131" s="224" t="s">
        <v>373</v>
      </c>
      <c r="RCY131" s="224" t="s">
        <v>373</v>
      </c>
      <c r="RCZ131" s="224" t="s">
        <v>373</v>
      </c>
      <c r="RDA131" s="224" t="s">
        <v>373</v>
      </c>
      <c r="RDB131" s="224" t="s">
        <v>373</v>
      </c>
      <c r="RDC131" s="224" t="s">
        <v>373</v>
      </c>
      <c r="RDD131" s="224" t="s">
        <v>373</v>
      </c>
      <c r="RDE131" s="224" t="s">
        <v>373</v>
      </c>
      <c r="RDF131" s="224" t="s">
        <v>373</v>
      </c>
      <c r="RDG131" s="224" t="s">
        <v>373</v>
      </c>
      <c r="RDH131" s="224" t="s">
        <v>373</v>
      </c>
      <c r="RDI131" s="224" t="s">
        <v>373</v>
      </c>
      <c r="RDJ131" s="224" t="s">
        <v>373</v>
      </c>
      <c r="RDK131" s="224" t="s">
        <v>373</v>
      </c>
      <c r="RDL131" s="224" t="s">
        <v>373</v>
      </c>
      <c r="RDM131" s="224" t="s">
        <v>373</v>
      </c>
      <c r="RDN131" s="224" t="s">
        <v>373</v>
      </c>
      <c r="RDO131" s="224" t="s">
        <v>373</v>
      </c>
      <c r="RDP131" s="224" t="s">
        <v>373</v>
      </c>
      <c r="RDQ131" s="224" t="s">
        <v>373</v>
      </c>
      <c r="RDR131" s="224" t="s">
        <v>373</v>
      </c>
      <c r="RDS131" s="224" t="s">
        <v>373</v>
      </c>
      <c r="RDT131" s="224" t="s">
        <v>373</v>
      </c>
      <c r="RDU131" s="224" t="s">
        <v>373</v>
      </c>
      <c r="RDV131" s="224" t="s">
        <v>373</v>
      </c>
      <c r="RDW131" s="224" t="s">
        <v>373</v>
      </c>
      <c r="RDX131" s="224" t="s">
        <v>373</v>
      </c>
      <c r="RDY131" s="224" t="s">
        <v>373</v>
      </c>
      <c r="RDZ131" s="224" t="s">
        <v>373</v>
      </c>
      <c r="REA131" s="224" t="s">
        <v>373</v>
      </c>
      <c r="REB131" s="224" t="s">
        <v>373</v>
      </c>
      <c r="REC131" s="224" t="s">
        <v>373</v>
      </c>
      <c r="RED131" s="224" t="s">
        <v>373</v>
      </c>
      <c r="REE131" s="224" t="s">
        <v>373</v>
      </c>
      <c r="REF131" s="224" t="s">
        <v>373</v>
      </c>
      <c r="REG131" s="224" t="s">
        <v>373</v>
      </c>
      <c r="REH131" s="224" t="s">
        <v>373</v>
      </c>
      <c r="REI131" s="224" t="s">
        <v>373</v>
      </c>
      <c r="REJ131" s="224" t="s">
        <v>373</v>
      </c>
      <c r="REK131" s="224" t="s">
        <v>373</v>
      </c>
      <c r="REL131" s="224" t="s">
        <v>373</v>
      </c>
      <c r="REM131" s="224" t="s">
        <v>373</v>
      </c>
      <c r="REN131" s="224" t="s">
        <v>373</v>
      </c>
      <c r="REO131" s="224" t="s">
        <v>373</v>
      </c>
      <c r="REP131" s="224" t="s">
        <v>373</v>
      </c>
      <c r="REQ131" s="224" t="s">
        <v>373</v>
      </c>
      <c r="RER131" s="224" t="s">
        <v>373</v>
      </c>
      <c r="RES131" s="224" t="s">
        <v>373</v>
      </c>
      <c r="RET131" s="224" t="s">
        <v>373</v>
      </c>
      <c r="REU131" s="224" t="s">
        <v>373</v>
      </c>
      <c r="REV131" s="224" t="s">
        <v>373</v>
      </c>
      <c r="REW131" s="224" t="s">
        <v>373</v>
      </c>
      <c r="REX131" s="224" t="s">
        <v>373</v>
      </c>
      <c r="REY131" s="224" t="s">
        <v>373</v>
      </c>
      <c r="REZ131" s="224" t="s">
        <v>373</v>
      </c>
      <c r="RFA131" s="224" t="s">
        <v>373</v>
      </c>
      <c r="RFB131" s="224" t="s">
        <v>373</v>
      </c>
      <c r="RFC131" s="224" t="s">
        <v>373</v>
      </c>
      <c r="RFD131" s="224" t="s">
        <v>373</v>
      </c>
      <c r="RFE131" s="224" t="s">
        <v>373</v>
      </c>
      <c r="RFF131" s="224" t="s">
        <v>373</v>
      </c>
      <c r="RFG131" s="224" t="s">
        <v>373</v>
      </c>
      <c r="RFH131" s="224" t="s">
        <v>373</v>
      </c>
      <c r="RFI131" s="224" t="s">
        <v>373</v>
      </c>
      <c r="RFJ131" s="224" t="s">
        <v>373</v>
      </c>
      <c r="RFK131" s="224" t="s">
        <v>373</v>
      </c>
      <c r="RFL131" s="224" t="s">
        <v>373</v>
      </c>
      <c r="RFM131" s="224" t="s">
        <v>373</v>
      </c>
      <c r="RFN131" s="224" t="s">
        <v>373</v>
      </c>
      <c r="RFO131" s="224" t="s">
        <v>373</v>
      </c>
      <c r="RFP131" s="224" t="s">
        <v>373</v>
      </c>
      <c r="RFQ131" s="224" t="s">
        <v>373</v>
      </c>
      <c r="RFR131" s="224" t="s">
        <v>373</v>
      </c>
      <c r="RFS131" s="224" t="s">
        <v>373</v>
      </c>
      <c r="RFT131" s="224" t="s">
        <v>373</v>
      </c>
      <c r="RFU131" s="224" t="s">
        <v>373</v>
      </c>
      <c r="RFV131" s="224" t="s">
        <v>373</v>
      </c>
      <c r="RFW131" s="224" t="s">
        <v>373</v>
      </c>
      <c r="RFX131" s="224" t="s">
        <v>373</v>
      </c>
      <c r="RFY131" s="224" t="s">
        <v>373</v>
      </c>
      <c r="RFZ131" s="224" t="s">
        <v>373</v>
      </c>
      <c r="RGA131" s="224" t="s">
        <v>373</v>
      </c>
      <c r="RGB131" s="224" t="s">
        <v>373</v>
      </c>
      <c r="RGC131" s="224" t="s">
        <v>373</v>
      </c>
      <c r="RGD131" s="224" t="s">
        <v>373</v>
      </c>
      <c r="RGE131" s="224" t="s">
        <v>373</v>
      </c>
      <c r="RGF131" s="224" t="s">
        <v>373</v>
      </c>
      <c r="RGG131" s="224" t="s">
        <v>373</v>
      </c>
      <c r="RGH131" s="224" t="s">
        <v>373</v>
      </c>
      <c r="RGI131" s="224" t="s">
        <v>373</v>
      </c>
      <c r="RGJ131" s="224" t="s">
        <v>373</v>
      </c>
      <c r="RGK131" s="224" t="s">
        <v>373</v>
      </c>
      <c r="RGL131" s="224" t="s">
        <v>373</v>
      </c>
      <c r="RGM131" s="224" t="s">
        <v>373</v>
      </c>
      <c r="RGN131" s="224" t="s">
        <v>373</v>
      </c>
      <c r="RGO131" s="224" t="s">
        <v>373</v>
      </c>
      <c r="RGP131" s="224" t="s">
        <v>373</v>
      </c>
      <c r="RGQ131" s="224" t="s">
        <v>373</v>
      </c>
      <c r="RGR131" s="224" t="s">
        <v>373</v>
      </c>
      <c r="RGS131" s="224" t="s">
        <v>373</v>
      </c>
      <c r="RGT131" s="224" t="s">
        <v>373</v>
      </c>
      <c r="RGU131" s="224" t="s">
        <v>373</v>
      </c>
      <c r="RGV131" s="224" t="s">
        <v>373</v>
      </c>
      <c r="RGW131" s="224" t="s">
        <v>373</v>
      </c>
      <c r="RGX131" s="224" t="s">
        <v>373</v>
      </c>
      <c r="RGY131" s="224" t="s">
        <v>373</v>
      </c>
      <c r="RGZ131" s="224" t="s">
        <v>373</v>
      </c>
      <c r="RHA131" s="224" t="s">
        <v>373</v>
      </c>
      <c r="RHB131" s="224" t="s">
        <v>373</v>
      </c>
      <c r="RHC131" s="224" t="s">
        <v>373</v>
      </c>
      <c r="RHD131" s="224" t="s">
        <v>373</v>
      </c>
      <c r="RHE131" s="224" t="s">
        <v>373</v>
      </c>
      <c r="RHF131" s="224" t="s">
        <v>373</v>
      </c>
      <c r="RHG131" s="224" t="s">
        <v>373</v>
      </c>
      <c r="RHH131" s="224" t="s">
        <v>373</v>
      </c>
      <c r="RHI131" s="224" t="s">
        <v>373</v>
      </c>
      <c r="RHJ131" s="224" t="s">
        <v>373</v>
      </c>
      <c r="RHK131" s="224" t="s">
        <v>373</v>
      </c>
      <c r="RHL131" s="224" t="s">
        <v>373</v>
      </c>
      <c r="RHM131" s="224" t="s">
        <v>373</v>
      </c>
      <c r="RHN131" s="224" t="s">
        <v>373</v>
      </c>
      <c r="RHO131" s="224" t="s">
        <v>373</v>
      </c>
      <c r="RHP131" s="224" t="s">
        <v>373</v>
      </c>
      <c r="RHQ131" s="224" t="s">
        <v>373</v>
      </c>
      <c r="RHR131" s="224" t="s">
        <v>373</v>
      </c>
      <c r="RHS131" s="224" t="s">
        <v>373</v>
      </c>
      <c r="RHT131" s="224" t="s">
        <v>373</v>
      </c>
      <c r="RHU131" s="224" t="s">
        <v>373</v>
      </c>
      <c r="RHV131" s="224" t="s">
        <v>373</v>
      </c>
      <c r="RHW131" s="224" t="s">
        <v>373</v>
      </c>
      <c r="RHX131" s="224" t="s">
        <v>373</v>
      </c>
      <c r="RHY131" s="224" t="s">
        <v>373</v>
      </c>
      <c r="RHZ131" s="224" t="s">
        <v>373</v>
      </c>
      <c r="RIA131" s="224" t="s">
        <v>373</v>
      </c>
      <c r="RIB131" s="224" t="s">
        <v>373</v>
      </c>
      <c r="RIC131" s="224" t="s">
        <v>373</v>
      </c>
      <c r="RID131" s="224" t="s">
        <v>373</v>
      </c>
      <c r="RIE131" s="224" t="s">
        <v>373</v>
      </c>
      <c r="RIF131" s="224" t="s">
        <v>373</v>
      </c>
      <c r="RIG131" s="224" t="s">
        <v>373</v>
      </c>
      <c r="RIH131" s="224" t="s">
        <v>373</v>
      </c>
      <c r="RII131" s="224" t="s">
        <v>373</v>
      </c>
      <c r="RIJ131" s="224" t="s">
        <v>373</v>
      </c>
      <c r="RIK131" s="224" t="s">
        <v>373</v>
      </c>
      <c r="RIL131" s="224" t="s">
        <v>373</v>
      </c>
      <c r="RIM131" s="224" t="s">
        <v>373</v>
      </c>
      <c r="RIN131" s="224" t="s">
        <v>373</v>
      </c>
      <c r="RIO131" s="224" t="s">
        <v>373</v>
      </c>
      <c r="RIP131" s="224" t="s">
        <v>373</v>
      </c>
      <c r="RIQ131" s="224" t="s">
        <v>373</v>
      </c>
      <c r="RIR131" s="224" t="s">
        <v>373</v>
      </c>
      <c r="RIS131" s="224" t="s">
        <v>373</v>
      </c>
      <c r="RIT131" s="224" t="s">
        <v>373</v>
      </c>
      <c r="RIU131" s="224" t="s">
        <v>373</v>
      </c>
      <c r="RIV131" s="224" t="s">
        <v>373</v>
      </c>
      <c r="RIW131" s="224" t="s">
        <v>373</v>
      </c>
      <c r="RIX131" s="224" t="s">
        <v>373</v>
      </c>
      <c r="RIY131" s="224" t="s">
        <v>373</v>
      </c>
      <c r="RIZ131" s="224" t="s">
        <v>373</v>
      </c>
      <c r="RJA131" s="224" t="s">
        <v>373</v>
      </c>
      <c r="RJB131" s="224" t="s">
        <v>373</v>
      </c>
      <c r="RJC131" s="224" t="s">
        <v>373</v>
      </c>
      <c r="RJD131" s="224" t="s">
        <v>373</v>
      </c>
      <c r="RJE131" s="224" t="s">
        <v>373</v>
      </c>
      <c r="RJF131" s="224" t="s">
        <v>373</v>
      </c>
      <c r="RJG131" s="224" t="s">
        <v>373</v>
      </c>
      <c r="RJH131" s="224" t="s">
        <v>373</v>
      </c>
      <c r="RJI131" s="224" t="s">
        <v>373</v>
      </c>
      <c r="RJJ131" s="224" t="s">
        <v>373</v>
      </c>
      <c r="RJK131" s="224" t="s">
        <v>373</v>
      </c>
      <c r="RJL131" s="224" t="s">
        <v>373</v>
      </c>
      <c r="RJM131" s="224" t="s">
        <v>373</v>
      </c>
      <c r="RJN131" s="224" t="s">
        <v>373</v>
      </c>
      <c r="RJO131" s="224" t="s">
        <v>373</v>
      </c>
      <c r="RJP131" s="224" t="s">
        <v>373</v>
      </c>
      <c r="RJQ131" s="224" t="s">
        <v>373</v>
      </c>
      <c r="RJR131" s="224" t="s">
        <v>373</v>
      </c>
      <c r="RJS131" s="224" t="s">
        <v>373</v>
      </c>
      <c r="RJT131" s="224" t="s">
        <v>373</v>
      </c>
      <c r="RJU131" s="224" t="s">
        <v>373</v>
      </c>
      <c r="RJV131" s="224" t="s">
        <v>373</v>
      </c>
      <c r="RJW131" s="224" t="s">
        <v>373</v>
      </c>
      <c r="RJX131" s="224" t="s">
        <v>373</v>
      </c>
      <c r="RJY131" s="224" t="s">
        <v>373</v>
      </c>
      <c r="RJZ131" s="224" t="s">
        <v>373</v>
      </c>
      <c r="RKA131" s="224" t="s">
        <v>373</v>
      </c>
      <c r="RKB131" s="224" t="s">
        <v>373</v>
      </c>
      <c r="RKC131" s="224" t="s">
        <v>373</v>
      </c>
      <c r="RKD131" s="224" t="s">
        <v>373</v>
      </c>
      <c r="RKE131" s="224" t="s">
        <v>373</v>
      </c>
      <c r="RKF131" s="224" t="s">
        <v>373</v>
      </c>
      <c r="RKG131" s="224" t="s">
        <v>373</v>
      </c>
      <c r="RKH131" s="224" t="s">
        <v>373</v>
      </c>
      <c r="RKI131" s="224" t="s">
        <v>373</v>
      </c>
      <c r="RKJ131" s="224" t="s">
        <v>373</v>
      </c>
      <c r="RKK131" s="224" t="s">
        <v>373</v>
      </c>
      <c r="RKL131" s="224" t="s">
        <v>373</v>
      </c>
      <c r="RKM131" s="224" t="s">
        <v>373</v>
      </c>
      <c r="RKN131" s="224" t="s">
        <v>373</v>
      </c>
      <c r="RKO131" s="224" t="s">
        <v>373</v>
      </c>
      <c r="RKP131" s="224" t="s">
        <v>373</v>
      </c>
      <c r="RKQ131" s="224" t="s">
        <v>373</v>
      </c>
      <c r="RKR131" s="224" t="s">
        <v>373</v>
      </c>
      <c r="RKS131" s="224" t="s">
        <v>373</v>
      </c>
      <c r="RKT131" s="224" t="s">
        <v>373</v>
      </c>
      <c r="RKU131" s="224" t="s">
        <v>373</v>
      </c>
      <c r="RKV131" s="224" t="s">
        <v>373</v>
      </c>
      <c r="RKW131" s="224" t="s">
        <v>373</v>
      </c>
      <c r="RKX131" s="224" t="s">
        <v>373</v>
      </c>
      <c r="RKY131" s="224" t="s">
        <v>373</v>
      </c>
      <c r="RKZ131" s="224" t="s">
        <v>373</v>
      </c>
      <c r="RLA131" s="224" t="s">
        <v>373</v>
      </c>
      <c r="RLB131" s="224" t="s">
        <v>373</v>
      </c>
      <c r="RLC131" s="224" t="s">
        <v>373</v>
      </c>
      <c r="RLD131" s="224" t="s">
        <v>373</v>
      </c>
      <c r="RLE131" s="224" t="s">
        <v>373</v>
      </c>
      <c r="RLF131" s="224" t="s">
        <v>373</v>
      </c>
      <c r="RLG131" s="224" t="s">
        <v>373</v>
      </c>
      <c r="RLH131" s="224" t="s">
        <v>373</v>
      </c>
      <c r="RLI131" s="224" t="s">
        <v>373</v>
      </c>
      <c r="RLJ131" s="224" t="s">
        <v>373</v>
      </c>
      <c r="RLK131" s="224" t="s">
        <v>373</v>
      </c>
      <c r="RLL131" s="224" t="s">
        <v>373</v>
      </c>
      <c r="RLM131" s="224" t="s">
        <v>373</v>
      </c>
      <c r="RLN131" s="224" t="s">
        <v>373</v>
      </c>
      <c r="RLO131" s="224" t="s">
        <v>373</v>
      </c>
      <c r="RLP131" s="224" t="s">
        <v>373</v>
      </c>
      <c r="RLQ131" s="224" t="s">
        <v>373</v>
      </c>
      <c r="RLR131" s="224" t="s">
        <v>373</v>
      </c>
      <c r="RLS131" s="224" t="s">
        <v>373</v>
      </c>
      <c r="RLT131" s="224" t="s">
        <v>373</v>
      </c>
      <c r="RLU131" s="224" t="s">
        <v>373</v>
      </c>
      <c r="RLV131" s="224" t="s">
        <v>373</v>
      </c>
      <c r="RLW131" s="224" t="s">
        <v>373</v>
      </c>
      <c r="RLX131" s="224" t="s">
        <v>373</v>
      </c>
      <c r="RLY131" s="224" t="s">
        <v>373</v>
      </c>
      <c r="RLZ131" s="224" t="s">
        <v>373</v>
      </c>
      <c r="RMA131" s="224" t="s">
        <v>373</v>
      </c>
      <c r="RMB131" s="224" t="s">
        <v>373</v>
      </c>
      <c r="RMC131" s="224" t="s">
        <v>373</v>
      </c>
      <c r="RMD131" s="224" t="s">
        <v>373</v>
      </c>
      <c r="RME131" s="224" t="s">
        <v>373</v>
      </c>
      <c r="RMF131" s="224" t="s">
        <v>373</v>
      </c>
      <c r="RMG131" s="224" t="s">
        <v>373</v>
      </c>
      <c r="RMH131" s="224" t="s">
        <v>373</v>
      </c>
      <c r="RMI131" s="224" t="s">
        <v>373</v>
      </c>
      <c r="RMJ131" s="224" t="s">
        <v>373</v>
      </c>
      <c r="RMK131" s="224" t="s">
        <v>373</v>
      </c>
      <c r="RML131" s="224" t="s">
        <v>373</v>
      </c>
      <c r="RMM131" s="224" t="s">
        <v>373</v>
      </c>
      <c r="RMN131" s="224" t="s">
        <v>373</v>
      </c>
      <c r="RMO131" s="224" t="s">
        <v>373</v>
      </c>
      <c r="RMP131" s="224" t="s">
        <v>373</v>
      </c>
      <c r="RMQ131" s="224" t="s">
        <v>373</v>
      </c>
      <c r="RMR131" s="224" t="s">
        <v>373</v>
      </c>
      <c r="RMS131" s="224" t="s">
        <v>373</v>
      </c>
      <c r="RMT131" s="224" t="s">
        <v>373</v>
      </c>
      <c r="RMU131" s="224" t="s">
        <v>373</v>
      </c>
      <c r="RMV131" s="224" t="s">
        <v>373</v>
      </c>
      <c r="RMW131" s="224" t="s">
        <v>373</v>
      </c>
      <c r="RMX131" s="224" t="s">
        <v>373</v>
      </c>
      <c r="RMY131" s="224" t="s">
        <v>373</v>
      </c>
      <c r="RMZ131" s="224" t="s">
        <v>373</v>
      </c>
      <c r="RNA131" s="224" t="s">
        <v>373</v>
      </c>
      <c r="RNB131" s="224" t="s">
        <v>373</v>
      </c>
      <c r="RNC131" s="224" t="s">
        <v>373</v>
      </c>
      <c r="RND131" s="224" t="s">
        <v>373</v>
      </c>
      <c r="RNE131" s="224" t="s">
        <v>373</v>
      </c>
      <c r="RNF131" s="224" t="s">
        <v>373</v>
      </c>
      <c r="RNG131" s="224" t="s">
        <v>373</v>
      </c>
      <c r="RNH131" s="224" t="s">
        <v>373</v>
      </c>
      <c r="RNI131" s="224" t="s">
        <v>373</v>
      </c>
      <c r="RNJ131" s="224" t="s">
        <v>373</v>
      </c>
      <c r="RNK131" s="224" t="s">
        <v>373</v>
      </c>
      <c r="RNL131" s="224" t="s">
        <v>373</v>
      </c>
      <c r="RNM131" s="224" t="s">
        <v>373</v>
      </c>
      <c r="RNN131" s="224" t="s">
        <v>373</v>
      </c>
      <c r="RNO131" s="224" t="s">
        <v>373</v>
      </c>
      <c r="RNP131" s="224" t="s">
        <v>373</v>
      </c>
      <c r="RNQ131" s="224" t="s">
        <v>373</v>
      </c>
      <c r="RNR131" s="224" t="s">
        <v>373</v>
      </c>
      <c r="RNS131" s="224" t="s">
        <v>373</v>
      </c>
      <c r="RNT131" s="224" t="s">
        <v>373</v>
      </c>
      <c r="RNU131" s="224" t="s">
        <v>373</v>
      </c>
      <c r="RNV131" s="224" t="s">
        <v>373</v>
      </c>
      <c r="RNW131" s="224" t="s">
        <v>373</v>
      </c>
      <c r="RNX131" s="224" t="s">
        <v>373</v>
      </c>
      <c r="RNY131" s="224" t="s">
        <v>373</v>
      </c>
      <c r="RNZ131" s="224" t="s">
        <v>373</v>
      </c>
      <c r="ROA131" s="224" t="s">
        <v>373</v>
      </c>
      <c r="ROB131" s="224" t="s">
        <v>373</v>
      </c>
      <c r="ROC131" s="224" t="s">
        <v>373</v>
      </c>
      <c r="ROD131" s="224" t="s">
        <v>373</v>
      </c>
      <c r="ROE131" s="224" t="s">
        <v>373</v>
      </c>
      <c r="ROF131" s="224" t="s">
        <v>373</v>
      </c>
      <c r="ROG131" s="224" t="s">
        <v>373</v>
      </c>
      <c r="ROH131" s="224" t="s">
        <v>373</v>
      </c>
      <c r="ROI131" s="224" t="s">
        <v>373</v>
      </c>
      <c r="ROJ131" s="224" t="s">
        <v>373</v>
      </c>
      <c r="ROK131" s="224" t="s">
        <v>373</v>
      </c>
      <c r="ROL131" s="224" t="s">
        <v>373</v>
      </c>
      <c r="ROM131" s="224" t="s">
        <v>373</v>
      </c>
      <c r="RON131" s="224" t="s">
        <v>373</v>
      </c>
      <c r="ROO131" s="224" t="s">
        <v>373</v>
      </c>
      <c r="ROP131" s="224" t="s">
        <v>373</v>
      </c>
      <c r="ROQ131" s="224" t="s">
        <v>373</v>
      </c>
      <c r="ROR131" s="224" t="s">
        <v>373</v>
      </c>
      <c r="ROS131" s="224" t="s">
        <v>373</v>
      </c>
      <c r="ROT131" s="224" t="s">
        <v>373</v>
      </c>
      <c r="ROU131" s="224" t="s">
        <v>373</v>
      </c>
      <c r="ROV131" s="224" t="s">
        <v>373</v>
      </c>
      <c r="ROW131" s="224" t="s">
        <v>373</v>
      </c>
      <c r="ROX131" s="224" t="s">
        <v>373</v>
      </c>
      <c r="ROY131" s="224" t="s">
        <v>373</v>
      </c>
      <c r="ROZ131" s="224" t="s">
        <v>373</v>
      </c>
      <c r="RPA131" s="224" t="s">
        <v>373</v>
      </c>
      <c r="RPB131" s="224" t="s">
        <v>373</v>
      </c>
      <c r="RPC131" s="224" t="s">
        <v>373</v>
      </c>
      <c r="RPD131" s="224" t="s">
        <v>373</v>
      </c>
      <c r="RPE131" s="224" t="s">
        <v>373</v>
      </c>
      <c r="RPF131" s="224" t="s">
        <v>373</v>
      </c>
      <c r="RPG131" s="224" t="s">
        <v>373</v>
      </c>
      <c r="RPH131" s="224" t="s">
        <v>373</v>
      </c>
      <c r="RPI131" s="224" t="s">
        <v>373</v>
      </c>
      <c r="RPJ131" s="224" t="s">
        <v>373</v>
      </c>
      <c r="RPK131" s="224" t="s">
        <v>373</v>
      </c>
      <c r="RPL131" s="224" t="s">
        <v>373</v>
      </c>
      <c r="RPM131" s="224" t="s">
        <v>373</v>
      </c>
      <c r="RPN131" s="224" t="s">
        <v>373</v>
      </c>
      <c r="RPO131" s="224" t="s">
        <v>373</v>
      </c>
      <c r="RPP131" s="224" t="s">
        <v>373</v>
      </c>
      <c r="RPQ131" s="224" t="s">
        <v>373</v>
      </c>
      <c r="RPR131" s="224" t="s">
        <v>373</v>
      </c>
      <c r="RPS131" s="224" t="s">
        <v>373</v>
      </c>
      <c r="RPT131" s="224" t="s">
        <v>373</v>
      </c>
      <c r="RPU131" s="224" t="s">
        <v>373</v>
      </c>
      <c r="RPV131" s="224" t="s">
        <v>373</v>
      </c>
      <c r="RPW131" s="224" t="s">
        <v>373</v>
      </c>
      <c r="RPX131" s="224" t="s">
        <v>373</v>
      </c>
      <c r="RPY131" s="224" t="s">
        <v>373</v>
      </c>
      <c r="RPZ131" s="224" t="s">
        <v>373</v>
      </c>
      <c r="RQA131" s="224" t="s">
        <v>373</v>
      </c>
      <c r="RQB131" s="224" t="s">
        <v>373</v>
      </c>
      <c r="RQC131" s="224" t="s">
        <v>373</v>
      </c>
      <c r="RQD131" s="224" t="s">
        <v>373</v>
      </c>
      <c r="RQE131" s="224" t="s">
        <v>373</v>
      </c>
      <c r="RQF131" s="224" t="s">
        <v>373</v>
      </c>
      <c r="RQG131" s="224" t="s">
        <v>373</v>
      </c>
      <c r="RQH131" s="224" t="s">
        <v>373</v>
      </c>
      <c r="RQI131" s="224" t="s">
        <v>373</v>
      </c>
      <c r="RQJ131" s="224" t="s">
        <v>373</v>
      </c>
      <c r="RQK131" s="224" t="s">
        <v>373</v>
      </c>
      <c r="RQL131" s="224" t="s">
        <v>373</v>
      </c>
      <c r="RQM131" s="224" t="s">
        <v>373</v>
      </c>
      <c r="RQN131" s="224" t="s">
        <v>373</v>
      </c>
      <c r="RQO131" s="224" t="s">
        <v>373</v>
      </c>
      <c r="RQP131" s="224" t="s">
        <v>373</v>
      </c>
      <c r="RQQ131" s="224" t="s">
        <v>373</v>
      </c>
      <c r="RQR131" s="224" t="s">
        <v>373</v>
      </c>
      <c r="RQS131" s="224" t="s">
        <v>373</v>
      </c>
      <c r="RQT131" s="224" t="s">
        <v>373</v>
      </c>
      <c r="RQU131" s="224" t="s">
        <v>373</v>
      </c>
      <c r="RQV131" s="224" t="s">
        <v>373</v>
      </c>
      <c r="RQW131" s="224" t="s">
        <v>373</v>
      </c>
      <c r="RQX131" s="224" t="s">
        <v>373</v>
      </c>
      <c r="RQY131" s="224" t="s">
        <v>373</v>
      </c>
      <c r="RQZ131" s="224" t="s">
        <v>373</v>
      </c>
      <c r="RRA131" s="224" t="s">
        <v>373</v>
      </c>
      <c r="RRB131" s="224" t="s">
        <v>373</v>
      </c>
      <c r="RRC131" s="224" t="s">
        <v>373</v>
      </c>
      <c r="RRD131" s="224" t="s">
        <v>373</v>
      </c>
      <c r="RRE131" s="224" t="s">
        <v>373</v>
      </c>
      <c r="RRF131" s="224" t="s">
        <v>373</v>
      </c>
      <c r="RRG131" s="224" t="s">
        <v>373</v>
      </c>
      <c r="RRH131" s="224" t="s">
        <v>373</v>
      </c>
      <c r="RRI131" s="224" t="s">
        <v>373</v>
      </c>
      <c r="RRJ131" s="224" t="s">
        <v>373</v>
      </c>
      <c r="RRK131" s="224" t="s">
        <v>373</v>
      </c>
      <c r="RRL131" s="224" t="s">
        <v>373</v>
      </c>
      <c r="RRM131" s="224" t="s">
        <v>373</v>
      </c>
      <c r="RRN131" s="224" t="s">
        <v>373</v>
      </c>
      <c r="RRO131" s="224" t="s">
        <v>373</v>
      </c>
      <c r="RRP131" s="224" t="s">
        <v>373</v>
      </c>
      <c r="RRQ131" s="224" t="s">
        <v>373</v>
      </c>
      <c r="RRR131" s="224" t="s">
        <v>373</v>
      </c>
      <c r="RRS131" s="224" t="s">
        <v>373</v>
      </c>
      <c r="RRT131" s="224" t="s">
        <v>373</v>
      </c>
      <c r="RRU131" s="224" t="s">
        <v>373</v>
      </c>
      <c r="RRV131" s="224" t="s">
        <v>373</v>
      </c>
      <c r="RRW131" s="224" t="s">
        <v>373</v>
      </c>
      <c r="RRX131" s="224" t="s">
        <v>373</v>
      </c>
      <c r="RRY131" s="224" t="s">
        <v>373</v>
      </c>
      <c r="RRZ131" s="224" t="s">
        <v>373</v>
      </c>
      <c r="RSA131" s="224" t="s">
        <v>373</v>
      </c>
      <c r="RSB131" s="224" t="s">
        <v>373</v>
      </c>
      <c r="RSC131" s="224" t="s">
        <v>373</v>
      </c>
      <c r="RSD131" s="224" t="s">
        <v>373</v>
      </c>
      <c r="RSE131" s="224" t="s">
        <v>373</v>
      </c>
      <c r="RSF131" s="224" t="s">
        <v>373</v>
      </c>
      <c r="RSG131" s="224" t="s">
        <v>373</v>
      </c>
      <c r="RSH131" s="224" t="s">
        <v>373</v>
      </c>
      <c r="RSI131" s="224" t="s">
        <v>373</v>
      </c>
      <c r="RSJ131" s="224" t="s">
        <v>373</v>
      </c>
      <c r="RSK131" s="224" t="s">
        <v>373</v>
      </c>
      <c r="RSL131" s="224" t="s">
        <v>373</v>
      </c>
      <c r="RSM131" s="224" t="s">
        <v>373</v>
      </c>
      <c r="RSN131" s="224" t="s">
        <v>373</v>
      </c>
      <c r="RSO131" s="224" t="s">
        <v>373</v>
      </c>
      <c r="RSP131" s="224" t="s">
        <v>373</v>
      </c>
      <c r="RSQ131" s="224" t="s">
        <v>373</v>
      </c>
      <c r="RSR131" s="224" t="s">
        <v>373</v>
      </c>
      <c r="RSS131" s="224" t="s">
        <v>373</v>
      </c>
      <c r="RST131" s="224" t="s">
        <v>373</v>
      </c>
      <c r="RSU131" s="224" t="s">
        <v>373</v>
      </c>
      <c r="RSV131" s="224" t="s">
        <v>373</v>
      </c>
      <c r="RSW131" s="224" t="s">
        <v>373</v>
      </c>
      <c r="RSX131" s="224" t="s">
        <v>373</v>
      </c>
      <c r="RSY131" s="224" t="s">
        <v>373</v>
      </c>
      <c r="RSZ131" s="224" t="s">
        <v>373</v>
      </c>
      <c r="RTA131" s="224" t="s">
        <v>373</v>
      </c>
      <c r="RTB131" s="224" t="s">
        <v>373</v>
      </c>
      <c r="RTC131" s="224" t="s">
        <v>373</v>
      </c>
      <c r="RTD131" s="224" t="s">
        <v>373</v>
      </c>
      <c r="RTE131" s="224" t="s">
        <v>373</v>
      </c>
      <c r="RTF131" s="224" t="s">
        <v>373</v>
      </c>
      <c r="RTG131" s="224" t="s">
        <v>373</v>
      </c>
      <c r="RTH131" s="224" t="s">
        <v>373</v>
      </c>
      <c r="RTI131" s="224" t="s">
        <v>373</v>
      </c>
      <c r="RTJ131" s="224" t="s">
        <v>373</v>
      </c>
      <c r="RTK131" s="224" t="s">
        <v>373</v>
      </c>
      <c r="RTL131" s="224" t="s">
        <v>373</v>
      </c>
      <c r="RTM131" s="224" t="s">
        <v>373</v>
      </c>
      <c r="RTN131" s="224" t="s">
        <v>373</v>
      </c>
      <c r="RTO131" s="224" t="s">
        <v>373</v>
      </c>
      <c r="RTP131" s="224" t="s">
        <v>373</v>
      </c>
      <c r="RTQ131" s="224" t="s">
        <v>373</v>
      </c>
      <c r="RTR131" s="224" t="s">
        <v>373</v>
      </c>
      <c r="RTS131" s="224" t="s">
        <v>373</v>
      </c>
      <c r="RTT131" s="224" t="s">
        <v>373</v>
      </c>
      <c r="RTU131" s="224" t="s">
        <v>373</v>
      </c>
      <c r="RTV131" s="224" t="s">
        <v>373</v>
      </c>
      <c r="RTW131" s="224" t="s">
        <v>373</v>
      </c>
      <c r="RTX131" s="224" t="s">
        <v>373</v>
      </c>
      <c r="RTY131" s="224" t="s">
        <v>373</v>
      </c>
      <c r="RTZ131" s="224" t="s">
        <v>373</v>
      </c>
      <c r="RUA131" s="224" t="s">
        <v>373</v>
      </c>
      <c r="RUB131" s="224" t="s">
        <v>373</v>
      </c>
      <c r="RUC131" s="224" t="s">
        <v>373</v>
      </c>
      <c r="RUD131" s="224" t="s">
        <v>373</v>
      </c>
      <c r="RUE131" s="224" t="s">
        <v>373</v>
      </c>
      <c r="RUF131" s="224" t="s">
        <v>373</v>
      </c>
      <c r="RUG131" s="224" t="s">
        <v>373</v>
      </c>
      <c r="RUH131" s="224" t="s">
        <v>373</v>
      </c>
      <c r="RUI131" s="224" t="s">
        <v>373</v>
      </c>
      <c r="RUJ131" s="224" t="s">
        <v>373</v>
      </c>
      <c r="RUK131" s="224" t="s">
        <v>373</v>
      </c>
      <c r="RUL131" s="224" t="s">
        <v>373</v>
      </c>
      <c r="RUM131" s="224" t="s">
        <v>373</v>
      </c>
      <c r="RUN131" s="224" t="s">
        <v>373</v>
      </c>
      <c r="RUO131" s="224" t="s">
        <v>373</v>
      </c>
      <c r="RUP131" s="224" t="s">
        <v>373</v>
      </c>
      <c r="RUQ131" s="224" t="s">
        <v>373</v>
      </c>
      <c r="RUR131" s="224" t="s">
        <v>373</v>
      </c>
      <c r="RUS131" s="224" t="s">
        <v>373</v>
      </c>
      <c r="RUT131" s="224" t="s">
        <v>373</v>
      </c>
      <c r="RUU131" s="224" t="s">
        <v>373</v>
      </c>
      <c r="RUV131" s="224" t="s">
        <v>373</v>
      </c>
      <c r="RUW131" s="224" t="s">
        <v>373</v>
      </c>
      <c r="RUX131" s="224" t="s">
        <v>373</v>
      </c>
      <c r="RUY131" s="224" t="s">
        <v>373</v>
      </c>
      <c r="RUZ131" s="224" t="s">
        <v>373</v>
      </c>
      <c r="RVA131" s="224" t="s">
        <v>373</v>
      </c>
      <c r="RVB131" s="224" t="s">
        <v>373</v>
      </c>
      <c r="RVC131" s="224" t="s">
        <v>373</v>
      </c>
      <c r="RVD131" s="224" t="s">
        <v>373</v>
      </c>
      <c r="RVE131" s="224" t="s">
        <v>373</v>
      </c>
      <c r="RVF131" s="224" t="s">
        <v>373</v>
      </c>
      <c r="RVG131" s="224" t="s">
        <v>373</v>
      </c>
      <c r="RVH131" s="224" t="s">
        <v>373</v>
      </c>
      <c r="RVI131" s="224" t="s">
        <v>373</v>
      </c>
      <c r="RVJ131" s="224" t="s">
        <v>373</v>
      </c>
      <c r="RVK131" s="224" t="s">
        <v>373</v>
      </c>
      <c r="RVL131" s="224" t="s">
        <v>373</v>
      </c>
      <c r="RVM131" s="224" t="s">
        <v>373</v>
      </c>
      <c r="RVN131" s="224" t="s">
        <v>373</v>
      </c>
      <c r="RVO131" s="224" t="s">
        <v>373</v>
      </c>
      <c r="RVP131" s="224" t="s">
        <v>373</v>
      </c>
      <c r="RVQ131" s="224" t="s">
        <v>373</v>
      </c>
      <c r="RVR131" s="224" t="s">
        <v>373</v>
      </c>
      <c r="RVS131" s="224" t="s">
        <v>373</v>
      </c>
      <c r="RVT131" s="224" t="s">
        <v>373</v>
      </c>
      <c r="RVU131" s="224" t="s">
        <v>373</v>
      </c>
      <c r="RVV131" s="224" t="s">
        <v>373</v>
      </c>
      <c r="RVW131" s="224" t="s">
        <v>373</v>
      </c>
      <c r="RVX131" s="224" t="s">
        <v>373</v>
      </c>
      <c r="RVY131" s="224" t="s">
        <v>373</v>
      </c>
      <c r="RVZ131" s="224" t="s">
        <v>373</v>
      </c>
      <c r="RWA131" s="224" t="s">
        <v>373</v>
      </c>
      <c r="RWB131" s="224" t="s">
        <v>373</v>
      </c>
      <c r="RWC131" s="224" t="s">
        <v>373</v>
      </c>
      <c r="RWD131" s="224" t="s">
        <v>373</v>
      </c>
      <c r="RWE131" s="224" t="s">
        <v>373</v>
      </c>
      <c r="RWF131" s="224" t="s">
        <v>373</v>
      </c>
      <c r="RWG131" s="224" t="s">
        <v>373</v>
      </c>
      <c r="RWH131" s="224" t="s">
        <v>373</v>
      </c>
      <c r="RWI131" s="224" t="s">
        <v>373</v>
      </c>
      <c r="RWJ131" s="224" t="s">
        <v>373</v>
      </c>
      <c r="RWK131" s="224" t="s">
        <v>373</v>
      </c>
      <c r="RWL131" s="224" t="s">
        <v>373</v>
      </c>
      <c r="RWM131" s="224" t="s">
        <v>373</v>
      </c>
      <c r="RWN131" s="224" t="s">
        <v>373</v>
      </c>
      <c r="RWO131" s="224" t="s">
        <v>373</v>
      </c>
      <c r="RWP131" s="224" t="s">
        <v>373</v>
      </c>
      <c r="RWQ131" s="224" t="s">
        <v>373</v>
      </c>
      <c r="RWR131" s="224" t="s">
        <v>373</v>
      </c>
      <c r="RWS131" s="224" t="s">
        <v>373</v>
      </c>
      <c r="RWT131" s="224" t="s">
        <v>373</v>
      </c>
      <c r="RWU131" s="224" t="s">
        <v>373</v>
      </c>
      <c r="RWV131" s="224" t="s">
        <v>373</v>
      </c>
      <c r="RWW131" s="224" t="s">
        <v>373</v>
      </c>
      <c r="RWX131" s="224" t="s">
        <v>373</v>
      </c>
      <c r="RWY131" s="224" t="s">
        <v>373</v>
      </c>
      <c r="RWZ131" s="224" t="s">
        <v>373</v>
      </c>
      <c r="RXA131" s="224" t="s">
        <v>373</v>
      </c>
      <c r="RXB131" s="224" t="s">
        <v>373</v>
      </c>
      <c r="RXC131" s="224" t="s">
        <v>373</v>
      </c>
      <c r="RXD131" s="224" t="s">
        <v>373</v>
      </c>
      <c r="RXE131" s="224" t="s">
        <v>373</v>
      </c>
      <c r="RXF131" s="224" t="s">
        <v>373</v>
      </c>
      <c r="RXG131" s="224" t="s">
        <v>373</v>
      </c>
      <c r="RXH131" s="224" t="s">
        <v>373</v>
      </c>
      <c r="RXI131" s="224" t="s">
        <v>373</v>
      </c>
      <c r="RXJ131" s="224" t="s">
        <v>373</v>
      </c>
      <c r="RXK131" s="224" t="s">
        <v>373</v>
      </c>
      <c r="RXL131" s="224" t="s">
        <v>373</v>
      </c>
      <c r="RXM131" s="224" t="s">
        <v>373</v>
      </c>
      <c r="RXN131" s="224" t="s">
        <v>373</v>
      </c>
      <c r="RXO131" s="224" t="s">
        <v>373</v>
      </c>
      <c r="RXP131" s="224" t="s">
        <v>373</v>
      </c>
      <c r="RXQ131" s="224" t="s">
        <v>373</v>
      </c>
      <c r="RXR131" s="224" t="s">
        <v>373</v>
      </c>
      <c r="RXS131" s="224" t="s">
        <v>373</v>
      </c>
      <c r="RXT131" s="224" t="s">
        <v>373</v>
      </c>
      <c r="RXU131" s="224" t="s">
        <v>373</v>
      </c>
      <c r="RXV131" s="224" t="s">
        <v>373</v>
      </c>
      <c r="RXW131" s="224" t="s">
        <v>373</v>
      </c>
      <c r="RXX131" s="224" t="s">
        <v>373</v>
      </c>
      <c r="RXY131" s="224" t="s">
        <v>373</v>
      </c>
      <c r="RXZ131" s="224" t="s">
        <v>373</v>
      </c>
      <c r="RYA131" s="224" t="s">
        <v>373</v>
      </c>
      <c r="RYB131" s="224" t="s">
        <v>373</v>
      </c>
      <c r="RYC131" s="224" t="s">
        <v>373</v>
      </c>
      <c r="RYD131" s="224" t="s">
        <v>373</v>
      </c>
      <c r="RYE131" s="224" t="s">
        <v>373</v>
      </c>
      <c r="RYF131" s="224" t="s">
        <v>373</v>
      </c>
      <c r="RYG131" s="224" t="s">
        <v>373</v>
      </c>
      <c r="RYH131" s="224" t="s">
        <v>373</v>
      </c>
      <c r="RYI131" s="224" t="s">
        <v>373</v>
      </c>
      <c r="RYJ131" s="224" t="s">
        <v>373</v>
      </c>
      <c r="RYK131" s="224" t="s">
        <v>373</v>
      </c>
      <c r="RYL131" s="224" t="s">
        <v>373</v>
      </c>
      <c r="RYM131" s="224" t="s">
        <v>373</v>
      </c>
      <c r="RYN131" s="224" t="s">
        <v>373</v>
      </c>
      <c r="RYO131" s="224" t="s">
        <v>373</v>
      </c>
      <c r="RYP131" s="224" t="s">
        <v>373</v>
      </c>
      <c r="RYQ131" s="224" t="s">
        <v>373</v>
      </c>
      <c r="RYR131" s="224" t="s">
        <v>373</v>
      </c>
      <c r="RYS131" s="224" t="s">
        <v>373</v>
      </c>
      <c r="RYT131" s="224" t="s">
        <v>373</v>
      </c>
      <c r="RYU131" s="224" t="s">
        <v>373</v>
      </c>
      <c r="RYV131" s="224" t="s">
        <v>373</v>
      </c>
      <c r="RYW131" s="224" t="s">
        <v>373</v>
      </c>
      <c r="RYX131" s="224" t="s">
        <v>373</v>
      </c>
      <c r="RYY131" s="224" t="s">
        <v>373</v>
      </c>
      <c r="RYZ131" s="224" t="s">
        <v>373</v>
      </c>
      <c r="RZA131" s="224" t="s">
        <v>373</v>
      </c>
      <c r="RZB131" s="224" t="s">
        <v>373</v>
      </c>
      <c r="RZC131" s="224" t="s">
        <v>373</v>
      </c>
      <c r="RZD131" s="224" t="s">
        <v>373</v>
      </c>
      <c r="RZE131" s="224" t="s">
        <v>373</v>
      </c>
      <c r="RZF131" s="224" t="s">
        <v>373</v>
      </c>
      <c r="RZG131" s="224" t="s">
        <v>373</v>
      </c>
      <c r="RZH131" s="224" t="s">
        <v>373</v>
      </c>
      <c r="RZI131" s="224" t="s">
        <v>373</v>
      </c>
      <c r="RZJ131" s="224" t="s">
        <v>373</v>
      </c>
      <c r="RZK131" s="224" t="s">
        <v>373</v>
      </c>
      <c r="RZL131" s="224" t="s">
        <v>373</v>
      </c>
      <c r="RZM131" s="224" t="s">
        <v>373</v>
      </c>
      <c r="RZN131" s="224" t="s">
        <v>373</v>
      </c>
      <c r="RZO131" s="224" t="s">
        <v>373</v>
      </c>
      <c r="RZP131" s="224" t="s">
        <v>373</v>
      </c>
      <c r="RZQ131" s="224" t="s">
        <v>373</v>
      </c>
      <c r="RZR131" s="224" t="s">
        <v>373</v>
      </c>
      <c r="RZS131" s="224" t="s">
        <v>373</v>
      </c>
      <c r="RZT131" s="224" t="s">
        <v>373</v>
      </c>
      <c r="RZU131" s="224" t="s">
        <v>373</v>
      </c>
      <c r="RZV131" s="224" t="s">
        <v>373</v>
      </c>
      <c r="RZW131" s="224" t="s">
        <v>373</v>
      </c>
      <c r="RZX131" s="224" t="s">
        <v>373</v>
      </c>
      <c r="RZY131" s="224" t="s">
        <v>373</v>
      </c>
      <c r="RZZ131" s="224" t="s">
        <v>373</v>
      </c>
      <c r="SAA131" s="224" t="s">
        <v>373</v>
      </c>
      <c r="SAB131" s="224" t="s">
        <v>373</v>
      </c>
      <c r="SAC131" s="224" t="s">
        <v>373</v>
      </c>
      <c r="SAD131" s="224" t="s">
        <v>373</v>
      </c>
      <c r="SAE131" s="224" t="s">
        <v>373</v>
      </c>
      <c r="SAF131" s="224" t="s">
        <v>373</v>
      </c>
      <c r="SAG131" s="224" t="s">
        <v>373</v>
      </c>
      <c r="SAH131" s="224" t="s">
        <v>373</v>
      </c>
      <c r="SAI131" s="224" t="s">
        <v>373</v>
      </c>
      <c r="SAJ131" s="224" t="s">
        <v>373</v>
      </c>
      <c r="SAK131" s="224" t="s">
        <v>373</v>
      </c>
      <c r="SAL131" s="224" t="s">
        <v>373</v>
      </c>
      <c r="SAM131" s="224" t="s">
        <v>373</v>
      </c>
      <c r="SAN131" s="224" t="s">
        <v>373</v>
      </c>
      <c r="SAO131" s="224" t="s">
        <v>373</v>
      </c>
      <c r="SAP131" s="224" t="s">
        <v>373</v>
      </c>
      <c r="SAQ131" s="224" t="s">
        <v>373</v>
      </c>
      <c r="SAR131" s="224" t="s">
        <v>373</v>
      </c>
      <c r="SAS131" s="224" t="s">
        <v>373</v>
      </c>
      <c r="SAT131" s="224" t="s">
        <v>373</v>
      </c>
      <c r="SAU131" s="224" t="s">
        <v>373</v>
      </c>
      <c r="SAV131" s="224" t="s">
        <v>373</v>
      </c>
      <c r="SAW131" s="224" t="s">
        <v>373</v>
      </c>
      <c r="SAX131" s="224" t="s">
        <v>373</v>
      </c>
      <c r="SAY131" s="224" t="s">
        <v>373</v>
      </c>
      <c r="SAZ131" s="224" t="s">
        <v>373</v>
      </c>
      <c r="SBA131" s="224" t="s">
        <v>373</v>
      </c>
      <c r="SBB131" s="224" t="s">
        <v>373</v>
      </c>
      <c r="SBC131" s="224" t="s">
        <v>373</v>
      </c>
      <c r="SBD131" s="224" t="s">
        <v>373</v>
      </c>
      <c r="SBE131" s="224" t="s">
        <v>373</v>
      </c>
      <c r="SBF131" s="224" t="s">
        <v>373</v>
      </c>
      <c r="SBG131" s="224" t="s">
        <v>373</v>
      </c>
      <c r="SBH131" s="224" t="s">
        <v>373</v>
      </c>
      <c r="SBI131" s="224" t="s">
        <v>373</v>
      </c>
      <c r="SBJ131" s="224" t="s">
        <v>373</v>
      </c>
      <c r="SBK131" s="224" t="s">
        <v>373</v>
      </c>
      <c r="SBL131" s="224" t="s">
        <v>373</v>
      </c>
      <c r="SBM131" s="224" t="s">
        <v>373</v>
      </c>
      <c r="SBN131" s="224" t="s">
        <v>373</v>
      </c>
      <c r="SBO131" s="224" t="s">
        <v>373</v>
      </c>
      <c r="SBP131" s="224" t="s">
        <v>373</v>
      </c>
      <c r="SBQ131" s="224" t="s">
        <v>373</v>
      </c>
      <c r="SBR131" s="224" t="s">
        <v>373</v>
      </c>
      <c r="SBS131" s="224" t="s">
        <v>373</v>
      </c>
      <c r="SBT131" s="224" t="s">
        <v>373</v>
      </c>
      <c r="SBU131" s="224" t="s">
        <v>373</v>
      </c>
      <c r="SBV131" s="224" t="s">
        <v>373</v>
      </c>
      <c r="SBW131" s="224" t="s">
        <v>373</v>
      </c>
      <c r="SBX131" s="224" t="s">
        <v>373</v>
      </c>
      <c r="SBY131" s="224" t="s">
        <v>373</v>
      </c>
      <c r="SBZ131" s="224" t="s">
        <v>373</v>
      </c>
      <c r="SCA131" s="224" t="s">
        <v>373</v>
      </c>
      <c r="SCB131" s="224" t="s">
        <v>373</v>
      </c>
      <c r="SCC131" s="224" t="s">
        <v>373</v>
      </c>
      <c r="SCD131" s="224" t="s">
        <v>373</v>
      </c>
      <c r="SCE131" s="224" t="s">
        <v>373</v>
      </c>
      <c r="SCF131" s="224" t="s">
        <v>373</v>
      </c>
      <c r="SCG131" s="224" t="s">
        <v>373</v>
      </c>
      <c r="SCH131" s="224" t="s">
        <v>373</v>
      </c>
      <c r="SCI131" s="224" t="s">
        <v>373</v>
      </c>
      <c r="SCJ131" s="224" t="s">
        <v>373</v>
      </c>
      <c r="SCK131" s="224" t="s">
        <v>373</v>
      </c>
      <c r="SCL131" s="224" t="s">
        <v>373</v>
      </c>
      <c r="SCM131" s="224" t="s">
        <v>373</v>
      </c>
      <c r="SCN131" s="224" t="s">
        <v>373</v>
      </c>
      <c r="SCO131" s="224" t="s">
        <v>373</v>
      </c>
      <c r="SCP131" s="224" t="s">
        <v>373</v>
      </c>
      <c r="SCQ131" s="224" t="s">
        <v>373</v>
      </c>
      <c r="SCR131" s="224" t="s">
        <v>373</v>
      </c>
      <c r="SCS131" s="224" t="s">
        <v>373</v>
      </c>
      <c r="SCT131" s="224" t="s">
        <v>373</v>
      </c>
      <c r="SCU131" s="224" t="s">
        <v>373</v>
      </c>
      <c r="SCV131" s="224" t="s">
        <v>373</v>
      </c>
      <c r="SCW131" s="224" t="s">
        <v>373</v>
      </c>
      <c r="SCX131" s="224" t="s">
        <v>373</v>
      </c>
      <c r="SCY131" s="224" t="s">
        <v>373</v>
      </c>
      <c r="SCZ131" s="224" t="s">
        <v>373</v>
      </c>
      <c r="SDA131" s="224" t="s">
        <v>373</v>
      </c>
      <c r="SDB131" s="224" t="s">
        <v>373</v>
      </c>
      <c r="SDC131" s="224" t="s">
        <v>373</v>
      </c>
      <c r="SDD131" s="224" t="s">
        <v>373</v>
      </c>
      <c r="SDE131" s="224" t="s">
        <v>373</v>
      </c>
      <c r="SDF131" s="224" t="s">
        <v>373</v>
      </c>
      <c r="SDG131" s="224" t="s">
        <v>373</v>
      </c>
      <c r="SDH131" s="224" t="s">
        <v>373</v>
      </c>
      <c r="SDI131" s="224" t="s">
        <v>373</v>
      </c>
      <c r="SDJ131" s="224" t="s">
        <v>373</v>
      </c>
      <c r="SDK131" s="224" t="s">
        <v>373</v>
      </c>
      <c r="SDL131" s="224" t="s">
        <v>373</v>
      </c>
      <c r="SDM131" s="224" t="s">
        <v>373</v>
      </c>
      <c r="SDN131" s="224" t="s">
        <v>373</v>
      </c>
      <c r="SDO131" s="224" t="s">
        <v>373</v>
      </c>
      <c r="SDP131" s="224" t="s">
        <v>373</v>
      </c>
      <c r="SDQ131" s="224" t="s">
        <v>373</v>
      </c>
      <c r="SDR131" s="224" t="s">
        <v>373</v>
      </c>
      <c r="SDS131" s="224" t="s">
        <v>373</v>
      </c>
      <c r="SDT131" s="224" t="s">
        <v>373</v>
      </c>
      <c r="SDU131" s="224" t="s">
        <v>373</v>
      </c>
      <c r="SDV131" s="224" t="s">
        <v>373</v>
      </c>
      <c r="SDW131" s="224" t="s">
        <v>373</v>
      </c>
      <c r="SDX131" s="224" t="s">
        <v>373</v>
      </c>
      <c r="SDY131" s="224" t="s">
        <v>373</v>
      </c>
      <c r="SDZ131" s="224" t="s">
        <v>373</v>
      </c>
      <c r="SEA131" s="224" t="s">
        <v>373</v>
      </c>
      <c r="SEB131" s="224" t="s">
        <v>373</v>
      </c>
      <c r="SEC131" s="224" t="s">
        <v>373</v>
      </c>
      <c r="SED131" s="224" t="s">
        <v>373</v>
      </c>
      <c r="SEE131" s="224" t="s">
        <v>373</v>
      </c>
      <c r="SEF131" s="224" t="s">
        <v>373</v>
      </c>
      <c r="SEG131" s="224" t="s">
        <v>373</v>
      </c>
      <c r="SEH131" s="224" t="s">
        <v>373</v>
      </c>
      <c r="SEI131" s="224" t="s">
        <v>373</v>
      </c>
      <c r="SEJ131" s="224" t="s">
        <v>373</v>
      </c>
      <c r="SEK131" s="224" t="s">
        <v>373</v>
      </c>
      <c r="SEL131" s="224" t="s">
        <v>373</v>
      </c>
      <c r="SEM131" s="224" t="s">
        <v>373</v>
      </c>
      <c r="SEN131" s="224" t="s">
        <v>373</v>
      </c>
      <c r="SEO131" s="224" t="s">
        <v>373</v>
      </c>
      <c r="SEP131" s="224" t="s">
        <v>373</v>
      </c>
      <c r="SEQ131" s="224" t="s">
        <v>373</v>
      </c>
      <c r="SER131" s="224" t="s">
        <v>373</v>
      </c>
      <c r="SES131" s="224" t="s">
        <v>373</v>
      </c>
      <c r="SET131" s="224" t="s">
        <v>373</v>
      </c>
      <c r="SEU131" s="224" t="s">
        <v>373</v>
      </c>
      <c r="SEV131" s="224" t="s">
        <v>373</v>
      </c>
      <c r="SEW131" s="224" t="s">
        <v>373</v>
      </c>
      <c r="SEX131" s="224" t="s">
        <v>373</v>
      </c>
      <c r="SEY131" s="224" t="s">
        <v>373</v>
      </c>
      <c r="SEZ131" s="224" t="s">
        <v>373</v>
      </c>
      <c r="SFA131" s="224" t="s">
        <v>373</v>
      </c>
      <c r="SFB131" s="224" t="s">
        <v>373</v>
      </c>
      <c r="SFC131" s="224" t="s">
        <v>373</v>
      </c>
      <c r="SFD131" s="224" t="s">
        <v>373</v>
      </c>
      <c r="SFE131" s="224" t="s">
        <v>373</v>
      </c>
      <c r="SFF131" s="224" t="s">
        <v>373</v>
      </c>
      <c r="SFG131" s="224" t="s">
        <v>373</v>
      </c>
      <c r="SFH131" s="224" t="s">
        <v>373</v>
      </c>
      <c r="SFI131" s="224" t="s">
        <v>373</v>
      </c>
      <c r="SFJ131" s="224" t="s">
        <v>373</v>
      </c>
      <c r="SFK131" s="224" t="s">
        <v>373</v>
      </c>
      <c r="SFL131" s="224" t="s">
        <v>373</v>
      </c>
      <c r="SFM131" s="224" t="s">
        <v>373</v>
      </c>
      <c r="SFN131" s="224" t="s">
        <v>373</v>
      </c>
      <c r="SFO131" s="224" t="s">
        <v>373</v>
      </c>
      <c r="SFP131" s="224" t="s">
        <v>373</v>
      </c>
      <c r="SFQ131" s="224" t="s">
        <v>373</v>
      </c>
      <c r="SFR131" s="224" t="s">
        <v>373</v>
      </c>
      <c r="SFS131" s="224" t="s">
        <v>373</v>
      </c>
      <c r="SFT131" s="224" t="s">
        <v>373</v>
      </c>
      <c r="SFU131" s="224" t="s">
        <v>373</v>
      </c>
      <c r="SFV131" s="224" t="s">
        <v>373</v>
      </c>
      <c r="SFW131" s="224" t="s">
        <v>373</v>
      </c>
      <c r="SFX131" s="224" t="s">
        <v>373</v>
      </c>
      <c r="SFY131" s="224" t="s">
        <v>373</v>
      </c>
      <c r="SFZ131" s="224" t="s">
        <v>373</v>
      </c>
      <c r="SGA131" s="224" t="s">
        <v>373</v>
      </c>
      <c r="SGB131" s="224" t="s">
        <v>373</v>
      </c>
      <c r="SGC131" s="224" t="s">
        <v>373</v>
      </c>
      <c r="SGD131" s="224" t="s">
        <v>373</v>
      </c>
      <c r="SGE131" s="224" t="s">
        <v>373</v>
      </c>
      <c r="SGF131" s="224" t="s">
        <v>373</v>
      </c>
      <c r="SGG131" s="224" t="s">
        <v>373</v>
      </c>
      <c r="SGH131" s="224" t="s">
        <v>373</v>
      </c>
      <c r="SGI131" s="224" t="s">
        <v>373</v>
      </c>
      <c r="SGJ131" s="224" t="s">
        <v>373</v>
      </c>
      <c r="SGK131" s="224" t="s">
        <v>373</v>
      </c>
      <c r="SGL131" s="224" t="s">
        <v>373</v>
      </c>
      <c r="SGM131" s="224" t="s">
        <v>373</v>
      </c>
      <c r="SGN131" s="224" t="s">
        <v>373</v>
      </c>
      <c r="SGO131" s="224" t="s">
        <v>373</v>
      </c>
      <c r="SGP131" s="224" t="s">
        <v>373</v>
      </c>
      <c r="SGQ131" s="224" t="s">
        <v>373</v>
      </c>
      <c r="SGR131" s="224" t="s">
        <v>373</v>
      </c>
      <c r="SGS131" s="224" t="s">
        <v>373</v>
      </c>
      <c r="SGT131" s="224" t="s">
        <v>373</v>
      </c>
      <c r="SGU131" s="224" t="s">
        <v>373</v>
      </c>
      <c r="SGV131" s="224" t="s">
        <v>373</v>
      </c>
      <c r="SGW131" s="224" t="s">
        <v>373</v>
      </c>
      <c r="SGX131" s="224" t="s">
        <v>373</v>
      </c>
      <c r="SGY131" s="224" t="s">
        <v>373</v>
      </c>
      <c r="SGZ131" s="224" t="s">
        <v>373</v>
      </c>
      <c r="SHA131" s="224" t="s">
        <v>373</v>
      </c>
      <c r="SHB131" s="224" t="s">
        <v>373</v>
      </c>
      <c r="SHC131" s="224" t="s">
        <v>373</v>
      </c>
      <c r="SHD131" s="224" t="s">
        <v>373</v>
      </c>
      <c r="SHE131" s="224" t="s">
        <v>373</v>
      </c>
      <c r="SHF131" s="224" t="s">
        <v>373</v>
      </c>
      <c r="SHG131" s="224" t="s">
        <v>373</v>
      </c>
      <c r="SHH131" s="224" t="s">
        <v>373</v>
      </c>
      <c r="SHI131" s="224" t="s">
        <v>373</v>
      </c>
      <c r="SHJ131" s="224" t="s">
        <v>373</v>
      </c>
      <c r="SHK131" s="224" t="s">
        <v>373</v>
      </c>
      <c r="SHL131" s="224" t="s">
        <v>373</v>
      </c>
      <c r="SHM131" s="224" t="s">
        <v>373</v>
      </c>
      <c r="SHN131" s="224" t="s">
        <v>373</v>
      </c>
      <c r="SHO131" s="224" t="s">
        <v>373</v>
      </c>
      <c r="SHP131" s="224" t="s">
        <v>373</v>
      </c>
      <c r="SHQ131" s="224" t="s">
        <v>373</v>
      </c>
      <c r="SHR131" s="224" t="s">
        <v>373</v>
      </c>
      <c r="SHS131" s="224" t="s">
        <v>373</v>
      </c>
      <c r="SHT131" s="224" t="s">
        <v>373</v>
      </c>
      <c r="SHU131" s="224" t="s">
        <v>373</v>
      </c>
      <c r="SHV131" s="224" t="s">
        <v>373</v>
      </c>
      <c r="SHW131" s="224" t="s">
        <v>373</v>
      </c>
      <c r="SHX131" s="224" t="s">
        <v>373</v>
      </c>
      <c r="SHY131" s="224" t="s">
        <v>373</v>
      </c>
      <c r="SHZ131" s="224" t="s">
        <v>373</v>
      </c>
      <c r="SIA131" s="224" t="s">
        <v>373</v>
      </c>
      <c r="SIB131" s="224" t="s">
        <v>373</v>
      </c>
      <c r="SIC131" s="224" t="s">
        <v>373</v>
      </c>
      <c r="SID131" s="224" t="s">
        <v>373</v>
      </c>
      <c r="SIE131" s="224" t="s">
        <v>373</v>
      </c>
      <c r="SIF131" s="224" t="s">
        <v>373</v>
      </c>
      <c r="SIG131" s="224" t="s">
        <v>373</v>
      </c>
      <c r="SIH131" s="224" t="s">
        <v>373</v>
      </c>
      <c r="SII131" s="224" t="s">
        <v>373</v>
      </c>
      <c r="SIJ131" s="224" t="s">
        <v>373</v>
      </c>
      <c r="SIK131" s="224" t="s">
        <v>373</v>
      </c>
      <c r="SIL131" s="224" t="s">
        <v>373</v>
      </c>
      <c r="SIM131" s="224" t="s">
        <v>373</v>
      </c>
      <c r="SIN131" s="224" t="s">
        <v>373</v>
      </c>
      <c r="SIO131" s="224" t="s">
        <v>373</v>
      </c>
      <c r="SIP131" s="224" t="s">
        <v>373</v>
      </c>
      <c r="SIQ131" s="224" t="s">
        <v>373</v>
      </c>
      <c r="SIR131" s="224" t="s">
        <v>373</v>
      </c>
      <c r="SIS131" s="224" t="s">
        <v>373</v>
      </c>
      <c r="SIT131" s="224" t="s">
        <v>373</v>
      </c>
      <c r="SIU131" s="224" t="s">
        <v>373</v>
      </c>
      <c r="SIV131" s="224" t="s">
        <v>373</v>
      </c>
      <c r="SIW131" s="224" t="s">
        <v>373</v>
      </c>
      <c r="SIX131" s="224" t="s">
        <v>373</v>
      </c>
      <c r="SIY131" s="224" t="s">
        <v>373</v>
      </c>
      <c r="SIZ131" s="224" t="s">
        <v>373</v>
      </c>
      <c r="SJA131" s="224" t="s">
        <v>373</v>
      </c>
      <c r="SJB131" s="224" t="s">
        <v>373</v>
      </c>
      <c r="SJC131" s="224" t="s">
        <v>373</v>
      </c>
      <c r="SJD131" s="224" t="s">
        <v>373</v>
      </c>
      <c r="SJE131" s="224" t="s">
        <v>373</v>
      </c>
      <c r="SJF131" s="224" t="s">
        <v>373</v>
      </c>
      <c r="SJG131" s="224" t="s">
        <v>373</v>
      </c>
      <c r="SJH131" s="224" t="s">
        <v>373</v>
      </c>
      <c r="SJI131" s="224" t="s">
        <v>373</v>
      </c>
      <c r="SJJ131" s="224" t="s">
        <v>373</v>
      </c>
      <c r="SJK131" s="224" t="s">
        <v>373</v>
      </c>
      <c r="SJL131" s="224" t="s">
        <v>373</v>
      </c>
      <c r="SJM131" s="224" t="s">
        <v>373</v>
      </c>
      <c r="SJN131" s="224" t="s">
        <v>373</v>
      </c>
      <c r="SJO131" s="224" t="s">
        <v>373</v>
      </c>
      <c r="SJP131" s="224" t="s">
        <v>373</v>
      </c>
      <c r="SJQ131" s="224" t="s">
        <v>373</v>
      </c>
      <c r="SJR131" s="224" t="s">
        <v>373</v>
      </c>
      <c r="SJS131" s="224" t="s">
        <v>373</v>
      </c>
      <c r="SJT131" s="224" t="s">
        <v>373</v>
      </c>
      <c r="SJU131" s="224" t="s">
        <v>373</v>
      </c>
      <c r="SJV131" s="224" t="s">
        <v>373</v>
      </c>
      <c r="SJW131" s="224" t="s">
        <v>373</v>
      </c>
      <c r="SJX131" s="224" t="s">
        <v>373</v>
      </c>
      <c r="SJY131" s="224" t="s">
        <v>373</v>
      </c>
      <c r="SJZ131" s="224" t="s">
        <v>373</v>
      </c>
      <c r="SKA131" s="224" t="s">
        <v>373</v>
      </c>
      <c r="SKB131" s="224" t="s">
        <v>373</v>
      </c>
      <c r="SKC131" s="224" t="s">
        <v>373</v>
      </c>
      <c r="SKD131" s="224" t="s">
        <v>373</v>
      </c>
      <c r="SKE131" s="224" t="s">
        <v>373</v>
      </c>
      <c r="SKF131" s="224" t="s">
        <v>373</v>
      </c>
      <c r="SKG131" s="224" t="s">
        <v>373</v>
      </c>
      <c r="SKH131" s="224" t="s">
        <v>373</v>
      </c>
      <c r="SKI131" s="224" t="s">
        <v>373</v>
      </c>
      <c r="SKJ131" s="224" t="s">
        <v>373</v>
      </c>
      <c r="SKK131" s="224" t="s">
        <v>373</v>
      </c>
      <c r="SKL131" s="224" t="s">
        <v>373</v>
      </c>
      <c r="SKM131" s="224" t="s">
        <v>373</v>
      </c>
      <c r="SKN131" s="224" t="s">
        <v>373</v>
      </c>
      <c r="SKO131" s="224" t="s">
        <v>373</v>
      </c>
      <c r="SKP131" s="224" t="s">
        <v>373</v>
      </c>
      <c r="SKQ131" s="224" t="s">
        <v>373</v>
      </c>
      <c r="SKR131" s="224" t="s">
        <v>373</v>
      </c>
      <c r="SKS131" s="224" t="s">
        <v>373</v>
      </c>
      <c r="SKT131" s="224" t="s">
        <v>373</v>
      </c>
      <c r="SKU131" s="224" t="s">
        <v>373</v>
      </c>
      <c r="SKV131" s="224" t="s">
        <v>373</v>
      </c>
      <c r="SKW131" s="224" t="s">
        <v>373</v>
      </c>
      <c r="SKX131" s="224" t="s">
        <v>373</v>
      </c>
      <c r="SKY131" s="224" t="s">
        <v>373</v>
      </c>
      <c r="SKZ131" s="224" t="s">
        <v>373</v>
      </c>
      <c r="SLA131" s="224" t="s">
        <v>373</v>
      </c>
      <c r="SLB131" s="224" t="s">
        <v>373</v>
      </c>
      <c r="SLC131" s="224" t="s">
        <v>373</v>
      </c>
      <c r="SLD131" s="224" t="s">
        <v>373</v>
      </c>
      <c r="SLE131" s="224" t="s">
        <v>373</v>
      </c>
      <c r="SLF131" s="224" t="s">
        <v>373</v>
      </c>
      <c r="SLG131" s="224" t="s">
        <v>373</v>
      </c>
      <c r="SLH131" s="224" t="s">
        <v>373</v>
      </c>
      <c r="SLI131" s="224" t="s">
        <v>373</v>
      </c>
      <c r="SLJ131" s="224" t="s">
        <v>373</v>
      </c>
      <c r="SLK131" s="224" t="s">
        <v>373</v>
      </c>
      <c r="SLL131" s="224" t="s">
        <v>373</v>
      </c>
      <c r="SLM131" s="224" t="s">
        <v>373</v>
      </c>
      <c r="SLN131" s="224" t="s">
        <v>373</v>
      </c>
      <c r="SLO131" s="224" t="s">
        <v>373</v>
      </c>
      <c r="SLP131" s="224" t="s">
        <v>373</v>
      </c>
      <c r="SLQ131" s="224" t="s">
        <v>373</v>
      </c>
      <c r="SLR131" s="224" t="s">
        <v>373</v>
      </c>
      <c r="SLS131" s="224" t="s">
        <v>373</v>
      </c>
      <c r="SLT131" s="224" t="s">
        <v>373</v>
      </c>
      <c r="SLU131" s="224" t="s">
        <v>373</v>
      </c>
      <c r="SLV131" s="224" t="s">
        <v>373</v>
      </c>
      <c r="SLW131" s="224" t="s">
        <v>373</v>
      </c>
      <c r="SLX131" s="224" t="s">
        <v>373</v>
      </c>
      <c r="SLY131" s="224" t="s">
        <v>373</v>
      </c>
      <c r="SLZ131" s="224" t="s">
        <v>373</v>
      </c>
      <c r="SMA131" s="224" t="s">
        <v>373</v>
      </c>
      <c r="SMB131" s="224" t="s">
        <v>373</v>
      </c>
      <c r="SMC131" s="224" t="s">
        <v>373</v>
      </c>
      <c r="SMD131" s="224" t="s">
        <v>373</v>
      </c>
      <c r="SME131" s="224" t="s">
        <v>373</v>
      </c>
      <c r="SMF131" s="224" t="s">
        <v>373</v>
      </c>
      <c r="SMG131" s="224" t="s">
        <v>373</v>
      </c>
      <c r="SMH131" s="224" t="s">
        <v>373</v>
      </c>
      <c r="SMI131" s="224" t="s">
        <v>373</v>
      </c>
      <c r="SMJ131" s="224" t="s">
        <v>373</v>
      </c>
      <c r="SMK131" s="224" t="s">
        <v>373</v>
      </c>
      <c r="SML131" s="224" t="s">
        <v>373</v>
      </c>
      <c r="SMM131" s="224" t="s">
        <v>373</v>
      </c>
      <c r="SMN131" s="224" t="s">
        <v>373</v>
      </c>
      <c r="SMO131" s="224" t="s">
        <v>373</v>
      </c>
      <c r="SMP131" s="224" t="s">
        <v>373</v>
      </c>
      <c r="SMQ131" s="224" t="s">
        <v>373</v>
      </c>
      <c r="SMR131" s="224" t="s">
        <v>373</v>
      </c>
      <c r="SMS131" s="224" t="s">
        <v>373</v>
      </c>
      <c r="SMT131" s="224" t="s">
        <v>373</v>
      </c>
      <c r="SMU131" s="224" t="s">
        <v>373</v>
      </c>
      <c r="SMV131" s="224" t="s">
        <v>373</v>
      </c>
      <c r="SMW131" s="224" t="s">
        <v>373</v>
      </c>
      <c r="SMX131" s="224" t="s">
        <v>373</v>
      </c>
      <c r="SMY131" s="224" t="s">
        <v>373</v>
      </c>
      <c r="SMZ131" s="224" t="s">
        <v>373</v>
      </c>
      <c r="SNA131" s="224" t="s">
        <v>373</v>
      </c>
      <c r="SNB131" s="224" t="s">
        <v>373</v>
      </c>
      <c r="SNC131" s="224" t="s">
        <v>373</v>
      </c>
      <c r="SND131" s="224" t="s">
        <v>373</v>
      </c>
      <c r="SNE131" s="224" t="s">
        <v>373</v>
      </c>
      <c r="SNF131" s="224" t="s">
        <v>373</v>
      </c>
      <c r="SNG131" s="224" t="s">
        <v>373</v>
      </c>
      <c r="SNH131" s="224" t="s">
        <v>373</v>
      </c>
      <c r="SNI131" s="224" t="s">
        <v>373</v>
      </c>
      <c r="SNJ131" s="224" t="s">
        <v>373</v>
      </c>
      <c r="SNK131" s="224" t="s">
        <v>373</v>
      </c>
      <c r="SNL131" s="224" t="s">
        <v>373</v>
      </c>
      <c r="SNM131" s="224" t="s">
        <v>373</v>
      </c>
      <c r="SNN131" s="224" t="s">
        <v>373</v>
      </c>
      <c r="SNO131" s="224" t="s">
        <v>373</v>
      </c>
      <c r="SNP131" s="224" t="s">
        <v>373</v>
      </c>
      <c r="SNQ131" s="224" t="s">
        <v>373</v>
      </c>
      <c r="SNR131" s="224" t="s">
        <v>373</v>
      </c>
      <c r="SNS131" s="224" t="s">
        <v>373</v>
      </c>
      <c r="SNT131" s="224" t="s">
        <v>373</v>
      </c>
      <c r="SNU131" s="224" t="s">
        <v>373</v>
      </c>
      <c r="SNV131" s="224" t="s">
        <v>373</v>
      </c>
      <c r="SNW131" s="224" t="s">
        <v>373</v>
      </c>
      <c r="SNX131" s="224" t="s">
        <v>373</v>
      </c>
      <c r="SNY131" s="224" t="s">
        <v>373</v>
      </c>
      <c r="SNZ131" s="224" t="s">
        <v>373</v>
      </c>
      <c r="SOA131" s="224" t="s">
        <v>373</v>
      </c>
      <c r="SOB131" s="224" t="s">
        <v>373</v>
      </c>
      <c r="SOC131" s="224" t="s">
        <v>373</v>
      </c>
      <c r="SOD131" s="224" t="s">
        <v>373</v>
      </c>
      <c r="SOE131" s="224" t="s">
        <v>373</v>
      </c>
      <c r="SOF131" s="224" t="s">
        <v>373</v>
      </c>
      <c r="SOG131" s="224" t="s">
        <v>373</v>
      </c>
      <c r="SOH131" s="224" t="s">
        <v>373</v>
      </c>
      <c r="SOI131" s="224" t="s">
        <v>373</v>
      </c>
      <c r="SOJ131" s="224" t="s">
        <v>373</v>
      </c>
      <c r="SOK131" s="224" t="s">
        <v>373</v>
      </c>
      <c r="SOL131" s="224" t="s">
        <v>373</v>
      </c>
      <c r="SOM131" s="224" t="s">
        <v>373</v>
      </c>
      <c r="SON131" s="224" t="s">
        <v>373</v>
      </c>
      <c r="SOO131" s="224" t="s">
        <v>373</v>
      </c>
      <c r="SOP131" s="224" t="s">
        <v>373</v>
      </c>
      <c r="SOQ131" s="224" t="s">
        <v>373</v>
      </c>
      <c r="SOR131" s="224" t="s">
        <v>373</v>
      </c>
      <c r="SOS131" s="224" t="s">
        <v>373</v>
      </c>
      <c r="SOT131" s="224" t="s">
        <v>373</v>
      </c>
      <c r="SOU131" s="224" t="s">
        <v>373</v>
      </c>
      <c r="SOV131" s="224" t="s">
        <v>373</v>
      </c>
      <c r="SOW131" s="224" t="s">
        <v>373</v>
      </c>
      <c r="SOX131" s="224" t="s">
        <v>373</v>
      </c>
      <c r="SOY131" s="224" t="s">
        <v>373</v>
      </c>
      <c r="SOZ131" s="224" t="s">
        <v>373</v>
      </c>
      <c r="SPA131" s="224" t="s">
        <v>373</v>
      </c>
      <c r="SPB131" s="224" t="s">
        <v>373</v>
      </c>
      <c r="SPC131" s="224" t="s">
        <v>373</v>
      </c>
      <c r="SPD131" s="224" t="s">
        <v>373</v>
      </c>
      <c r="SPE131" s="224" t="s">
        <v>373</v>
      </c>
      <c r="SPF131" s="224" t="s">
        <v>373</v>
      </c>
      <c r="SPG131" s="224" t="s">
        <v>373</v>
      </c>
      <c r="SPH131" s="224" t="s">
        <v>373</v>
      </c>
      <c r="SPI131" s="224" t="s">
        <v>373</v>
      </c>
      <c r="SPJ131" s="224" t="s">
        <v>373</v>
      </c>
      <c r="SPK131" s="224" t="s">
        <v>373</v>
      </c>
      <c r="SPL131" s="224" t="s">
        <v>373</v>
      </c>
      <c r="SPM131" s="224" t="s">
        <v>373</v>
      </c>
      <c r="SPN131" s="224" t="s">
        <v>373</v>
      </c>
      <c r="SPO131" s="224" t="s">
        <v>373</v>
      </c>
      <c r="SPP131" s="224" t="s">
        <v>373</v>
      </c>
      <c r="SPQ131" s="224" t="s">
        <v>373</v>
      </c>
      <c r="SPR131" s="224" t="s">
        <v>373</v>
      </c>
      <c r="SPS131" s="224" t="s">
        <v>373</v>
      </c>
      <c r="SPT131" s="224" t="s">
        <v>373</v>
      </c>
      <c r="SPU131" s="224" t="s">
        <v>373</v>
      </c>
      <c r="SPV131" s="224" t="s">
        <v>373</v>
      </c>
      <c r="SPW131" s="224" t="s">
        <v>373</v>
      </c>
      <c r="SPX131" s="224" t="s">
        <v>373</v>
      </c>
      <c r="SPY131" s="224" t="s">
        <v>373</v>
      </c>
      <c r="SPZ131" s="224" t="s">
        <v>373</v>
      </c>
      <c r="SQA131" s="224" t="s">
        <v>373</v>
      </c>
      <c r="SQB131" s="224" t="s">
        <v>373</v>
      </c>
      <c r="SQC131" s="224" t="s">
        <v>373</v>
      </c>
      <c r="SQD131" s="224" t="s">
        <v>373</v>
      </c>
      <c r="SQE131" s="224" t="s">
        <v>373</v>
      </c>
      <c r="SQF131" s="224" t="s">
        <v>373</v>
      </c>
      <c r="SQG131" s="224" t="s">
        <v>373</v>
      </c>
      <c r="SQH131" s="224" t="s">
        <v>373</v>
      </c>
      <c r="SQI131" s="224" t="s">
        <v>373</v>
      </c>
      <c r="SQJ131" s="224" t="s">
        <v>373</v>
      </c>
      <c r="SQK131" s="224" t="s">
        <v>373</v>
      </c>
      <c r="SQL131" s="224" t="s">
        <v>373</v>
      </c>
      <c r="SQM131" s="224" t="s">
        <v>373</v>
      </c>
      <c r="SQN131" s="224" t="s">
        <v>373</v>
      </c>
      <c r="SQO131" s="224" t="s">
        <v>373</v>
      </c>
      <c r="SQP131" s="224" t="s">
        <v>373</v>
      </c>
      <c r="SQQ131" s="224" t="s">
        <v>373</v>
      </c>
      <c r="SQR131" s="224" t="s">
        <v>373</v>
      </c>
      <c r="SQS131" s="224" t="s">
        <v>373</v>
      </c>
      <c r="SQT131" s="224" t="s">
        <v>373</v>
      </c>
      <c r="SQU131" s="224" t="s">
        <v>373</v>
      </c>
      <c r="SQV131" s="224" t="s">
        <v>373</v>
      </c>
      <c r="SQW131" s="224" t="s">
        <v>373</v>
      </c>
      <c r="SQX131" s="224" t="s">
        <v>373</v>
      </c>
      <c r="SQY131" s="224" t="s">
        <v>373</v>
      </c>
      <c r="SQZ131" s="224" t="s">
        <v>373</v>
      </c>
      <c r="SRA131" s="224" t="s">
        <v>373</v>
      </c>
      <c r="SRB131" s="224" t="s">
        <v>373</v>
      </c>
      <c r="SRC131" s="224" t="s">
        <v>373</v>
      </c>
      <c r="SRD131" s="224" t="s">
        <v>373</v>
      </c>
      <c r="SRE131" s="224" t="s">
        <v>373</v>
      </c>
      <c r="SRF131" s="224" t="s">
        <v>373</v>
      </c>
      <c r="SRG131" s="224" t="s">
        <v>373</v>
      </c>
      <c r="SRH131" s="224" t="s">
        <v>373</v>
      </c>
      <c r="SRI131" s="224" t="s">
        <v>373</v>
      </c>
      <c r="SRJ131" s="224" t="s">
        <v>373</v>
      </c>
      <c r="SRK131" s="224" t="s">
        <v>373</v>
      </c>
      <c r="SRL131" s="224" t="s">
        <v>373</v>
      </c>
      <c r="SRM131" s="224" t="s">
        <v>373</v>
      </c>
      <c r="SRN131" s="224" t="s">
        <v>373</v>
      </c>
      <c r="SRO131" s="224" t="s">
        <v>373</v>
      </c>
      <c r="SRP131" s="224" t="s">
        <v>373</v>
      </c>
      <c r="SRQ131" s="224" t="s">
        <v>373</v>
      </c>
      <c r="SRR131" s="224" t="s">
        <v>373</v>
      </c>
      <c r="SRS131" s="224" t="s">
        <v>373</v>
      </c>
      <c r="SRT131" s="224" t="s">
        <v>373</v>
      </c>
      <c r="SRU131" s="224" t="s">
        <v>373</v>
      </c>
      <c r="SRV131" s="224" t="s">
        <v>373</v>
      </c>
      <c r="SRW131" s="224" t="s">
        <v>373</v>
      </c>
      <c r="SRX131" s="224" t="s">
        <v>373</v>
      </c>
      <c r="SRY131" s="224" t="s">
        <v>373</v>
      </c>
      <c r="SRZ131" s="224" t="s">
        <v>373</v>
      </c>
      <c r="SSA131" s="224" t="s">
        <v>373</v>
      </c>
      <c r="SSB131" s="224" t="s">
        <v>373</v>
      </c>
      <c r="SSC131" s="224" t="s">
        <v>373</v>
      </c>
      <c r="SSD131" s="224" t="s">
        <v>373</v>
      </c>
      <c r="SSE131" s="224" t="s">
        <v>373</v>
      </c>
      <c r="SSF131" s="224" t="s">
        <v>373</v>
      </c>
      <c r="SSG131" s="224" t="s">
        <v>373</v>
      </c>
      <c r="SSH131" s="224" t="s">
        <v>373</v>
      </c>
      <c r="SSI131" s="224" t="s">
        <v>373</v>
      </c>
      <c r="SSJ131" s="224" t="s">
        <v>373</v>
      </c>
      <c r="SSK131" s="224" t="s">
        <v>373</v>
      </c>
      <c r="SSL131" s="224" t="s">
        <v>373</v>
      </c>
      <c r="SSM131" s="224" t="s">
        <v>373</v>
      </c>
      <c r="SSN131" s="224" t="s">
        <v>373</v>
      </c>
      <c r="SSO131" s="224" t="s">
        <v>373</v>
      </c>
      <c r="SSP131" s="224" t="s">
        <v>373</v>
      </c>
      <c r="SSQ131" s="224" t="s">
        <v>373</v>
      </c>
      <c r="SSR131" s="224" t="s">
        <v>373</v>
      </c>
      <c r="SSS131" s="224" t="s">
        <v>373</v>
      </c>
      <c r="SST131" s="224" t="s">
        <v>373</v>
      </c>
      <c r="SSU131" s="224" t="s">
        <v>373</v>
      </c>
      <c r="SSV131" s="224" t="s">
        <v>373</v>
      </c>
      <c r="SSW131" s="224" t="s">
        <v>373</v>
      </c>
      <c r="SSX131" s="224" t="s">
        <v>373</v>
      </c>
      <c r="SSY131" s="224" t="s">
        <v>373</v>
      </c>
      <c r="SSZ131" s="224" t="s">
        <v>373</v>
      </c>
      <c r="STA131" s="224" t="s">
        <v>373</v>
      </c>
      <c r="STB131" s="224" t="s">
        <v>373</v>
      </c>
      <c r="STC131" s="224" t="s">
        <v>373</v>
      </c>
      <c r="STD131" s="224" t="s">
        <v>373</v>
      </c>
      <c r="STE131" s="224" t="s">
        <v>373</v>
      </c>
      <c r="STF131" s="224" t="s">
        <v>373</v>
      </c>
      <c r="STG131" s="224" t="s">
        <v>373</v>
      </c>
      <c r="STH131" s="224" t="s">
        <v>373</v>
      </c>
      <c r="STI131" s="224" t="s">
        <v>373</v>
      </c>
      <c r="STJ131" s="224" t="s">
        <v>373</v>
      </c>
      <c r="STK131" s="224" t="s">
        <v>373</v>
      </c>
      <c r="STL131" s="224" t="s">
        <v>373</v>
      </c>
      <c r="STM131" s="224" t="s">
        <v>373</v>
      </c>
      <c r="STN131" s="224" t="s">
        <v>373</v>
      </c>
      <c r="STO131" s="224" t="s">
        <v>373</v>
      </c>
      <c r="STP131" s="224" t="s">
        <v>373</v>
      </c>
      <c r="STQ131" s="224" t="s">
        <v>373</v>
      </c>
      <c r="STR131" s="224" t="s">
        <v>373</v>
      </c>
      <c r="STS131" s="224" t="s">
        <v>373</v>
      </c>
      <c r="STT131" s="224" t="s">
        <v>373</v>
      </c>
      <c r="STU131" s="224" t="s">
        <v>373</v>
      </c>
      <c r="STV131" s="224" t="s">
        <v>373</v>
      </c>
      <c r="STW131" s="224" t="s">
        <v>373</v>
      </c>
      <c r="STX131" s="224" t="s">
        <v>373</v>
      </c>
      <c r="STY131" s="224" t="s">
        <v>373</v>
      </c>
      <c r="STZ131" s="224" t="s">
        <v>373</v>
      </c>
      <c r="SUA131" s="224" t="s">
        <v>373</v>
      </c>
      <c r="SUB131" s="224" t="s">
        <v>373</v>
      </c>
      <c r="SUC131" s="224" t="s">
        <v>373</v>
      </c>
      <c r="SUD131" s="224" t="s">
        <v>373</v>
      </c>
      <c r="SUE131" s="224" t="s">
        <v>373</v>
      </c>
      <c r="SUF131" s="224" t="s">
        <v>373</v>
      </c>
      <c r="SUG131" s="224" t="s">
        <v>373</v>
      </c>
      <c r="SUH131" s="224" t="s">
        <v>373</v>
      </c>
      <c r="SUI131" s="224" t="s">
        <v>373</v>
      </c>
      <c r="SUJ131" s="224" t="s">
        <v>373</v>
      </c>
      <c r="SUK131" s="224" t="s">
        <v>373</v>
      </c>
      <c r="SUL131" s="224" t="s">
        <v>373</v>
      </c>
      <c r="SUM131" s="224" t="s">
        <v>373</v>
      </c>
      <c r="SUN131" s="224" t="s">
        <v>373</v>
      </c>
      <c r="SUO131" s="224" t="s">
        <v>373</v>
      </c>
      <c r="SUP131" s="224" t="s">
        <v>373</v>
      </c>
      <c r="SUQ131" s="224" t="s">
        <v>373</v>
      </c>
      <c r="SUR131" s="224" t="s">
        <v>373</v>
      </c>
      <c r="SUS131" s="224" t="s">
        <v>373</v>
      </c>
      <c r="SUT131" s="224" t="s">
        <v>373</v>
      </c>
      <c r="SUU131" s="224" t="s">
        <v>373</v>
      </c>
      <c r="SUV131" s="224" t="s">
        <v>373</v>
      </c>
      <c r="SUW131" s="224" t="s">
        <v>373</v>
      </c>
      <c r="SUX131" s="224" t="s">
        <v>373</v>
      </c>
      <c r="SUY131" s="224" t="s">
        <v>373</v>
      </c>
      <c r="SUZ131" s="224" t="s">
        <v>373</v>
      </c>
      <c r="SVA131" s="224" t="s">
        <v>373</v>
      </c>
      <c r="SVB131" s="224" t="s">
        <v>373</v>
      </c>
      <c r="SVC131" s="224" t="s">
        <v>373</v>
      </c>
      <c r="SVD131" s="224" t="s">
        <v>373</v>
      </c>
      <c r="SVE131" s="224" t="s">
        <v>373</v>
      </c>
      <c r="SVF131" s="224" t="s">
        <v>373</v>
      </c>
      <c r="SVG131" s="224" t="s">
        <v>373</v>
      </c>
      <c r="SVH131" s="224" t="s">
        <v>373</v>
      </c>
      <c r="SVI131" s="224" t="s">
        <v>373</v>
      </c>
      <c r="SVJ131" s="224" t="s">
        <v>373</v>
      </c>
      <c r="SVK131" s="224" t="s">
        <v>373</v>
      </c>
      <c r="SVL131" s="224" t="s">
        <v>373</v>
      </c>
      <c r="SVM131" s="224" t="s">
        <v>373</v>
      </c>
      <c r="SVN131" s="224" t="s">
        <v>373</v>
      </c>
      <c r="SVO131" s="224" t="s">
        <v>373</v>
      </c>
      <c r="SVP131" s="224" t="s">
        <v>373</v>
      </c>
      <c r="SVQ131" s="224" t="s">
        <v>373</v>
      </c>
      <c r="SVR131" s="224" t="s">
        <v>373</v>
      </c>
      <c r="SVS131" s="224" t="s">
        <v>373</v>
      </c>
      <c r="SVT131" s="224" t="s">
        <v>373</v>
      </c>
      <c r="SVU131" s="224" t="s">
        <v>373</v>
      </c>
      <c r="SVV131" s="224" t="s">
        <v>373</v>
      </c>
      <c r="SVW131" s="224" t="s">
        <v>373</v>
      </c>
      <c r="SVX131" s="224" t="s">
        <v>373</v>
      </c>
      <c r="SVY131" s="224" t="s">
        <v>373</v>
      </c>
      <c r="SVZ131" s="224" t="s">
        <v>373</v>
      </c>
      <c r="SWA131" s="224" t="s">
        <v>373</v>
      </c>
      <c r="SWB131" s="224" t="s">
        <v>373</v>
      </c>
      <c r="SWC131" s="224" t="s">
        <v>373</v>
      </c>
      <c r="SWD131" s="224" t="s">
        <v>373</v>
      </c>
      <c r="SWE131" s="224" t="s">
        <v>373</v>
      </c>
      <c r="SWF131" s="224" t="s">
        <v>373</v>
      </c>
      <c r="SWG131" s="224" t="s">
        <v>373</v>
      </c>
      <c r="SWH131" s="224" t="s">
        <v>373</v>
      </c>
      <c r="SWI131" s="224" t="s">
        <v>373</v>
      </c>
      <c r="SWJ131" s="224" t="s">
        <v>373</v>
      </c>
      <c r="SWK131" s="224" t="s">
        <v>373</v>
      </c>
      <c r="SWL131" s="224" t="s">
        <v>373</v>
      </c>
      <c r="SWM131" s="224" t="s">
        <v>373</v>
      </c>
      <c r="SWN131" s="224" t="s">
        <v>373</v>
      </c>
      <c r="SWO131" s="224" t="s">
        <v>373</v>
      </c>
      <c r="SWP131" s="224" t="s">
        <v>373</v>
      </c>
      <c r="SWQ131" s="224" t="s">
        <v>373</v>
      </c>
      <c r="SWR131" s="224" t="s">
        <v>373</v>
      </c>
      <c r="SWS131" s="224" t="s">
        <v>373</v>
      </c>
      <c r="SWT131" s="224" t="s">
        <v>373</v>
      </c>
      <c r="SWU131" s="224" t="s">
        <v>373</v>
      </c>
      <c r="SWV131" s="224" t="s">
        <v>373</v>
      </c>
      <c r="SWW131" s="224" t="s">
        <v>373</v>
      </c>
      <c r="SWX131" s="224" t="s">
        <v>373</v>
      </c>
      <c r="SWY131" s="224" t="s">
        <v>373</v>
      </c>
      <c r="SWZ131" s="224" t="s">
        <v>373</v>
      </c>
      <c r="SXA131" s="224" t="s">
        <v>373</v>
      </c>
      <c r="SXB131" s="224" t="s">
        <v>373</v>
      </c>
      <c r="SXC131" s="224" t="s">
        <v>373</v>
      </c>
      <c r="SXD131" s="224" t="s">
        <v>373</v>
      </c>
      <c r="SXE131" s="224" t="s">
        <v>373</v>
      </c>
      <c r="SXF131" s="224" t="s">
        <v>373</v>
      </c>
      <c r="SXG131" s="224" t="s">
        <v>373</v>
      </c>
      <c r="SXH131" s="224" t="s">
        <v>373</v>
      </c>
      <c r="SXI131" s="224" t="s">
        <v>373</v>
      </c>
      <c r="SXJ131" s="224" t="s">
        <v>373</v>
      </c>
      <c r="SXK131" s="224" t="s">
        <v>373</v>
      </c>
      <c r="SXL131" s="224" t="s">
        <v>373</v>
      </c>
      <c r="SXM131" s="224" t="s">
        <v>373</v>
      </c>
      <c r="SXN131" s="224" t="s">
        <v>373</v>
      </c>
      <c r="SXO131" s="224" t="s">
        <v>373</v>
      </c>
      <c r="SXP131" s="224" t="s">
        <v>373</v>
      </c>
      <c r="SXQ131" s="224" t="s">
        <v>373</v>
      </c>
      <c r="SXR131" s="224" t="s">
        <v>373</v>
      </c>
      <c r="SXS131" s="224" t="s">
        <v>373</v>
      </c>
      <c r="SXT131" s="224" t="s">
        <v>373</v>
      </c>
      <c r="SXU131" s="224" t="s">
        <v>373</v>
      </c>
      <c r="SXV131" s="224" t="s">
        <v>373</v>
      </c>
      <c r="SXW131" s="224" t="s">
        <v>373</v>
      </c>
      <c r="SXX131" s="224" t="s">
        <v>373</v>
      </c>
      <c r="SXY131" s="224" t="s">
        <v>373</v>
      </c>
      <c r="SXZ131" s="224" t="s">
        <v>373</v>
      </c>
      <c r="SYA131" s="224" t="s">
        <v>373</v>
      </c>
      <c r="SYB131" s="224" t="s">
        <v>373</v>
      </c>
      <c r="SYC131" s="224" t="s">
        <v>373</v>
      </c>
      <c r="SYD131" s="224" t="s">
        <v>373</v>
      </c>
      <c r="SYE131" s="224" t="s">
        <v>373</v>
      </c>
      <c r="SYF131" s="224" t="s">
        <v>373</v>
      </c>
      <c r="SYG131" s="224" t="s">
        <v>373</v>
      </c>
      <c r="SYH131" s="224" t="s">
        <v>373</v>
      </c>
      <c r="SYI131" s="224" t="s">
        <v>373</v>
      </c>
      <c r="SYJ131" s="224" t="s">
        <v>373</v>
      </c>
      <c r="SYK131" s="224" t="s">
        <v>373</v>
      </c>
      <c r="SYL131" s="224" t="s">
        <v>373</v>
      </c>
      <c r="SYM131" s="224" t="s">
        <v>373</v>
      </c>
      <c r="SYN131" s="224" t="s">
        <v>373</v>
      </c>
      <c r="SYO131" s="224" t="s">
        <v>373</v>
      </c>
      <c r="SYP131" s="224" t="s">
        <v>373</v>
      </c>
      <c r="SYQ131" s="224" t="s">
        <v>373</v>
      </c>
      <c r="SYR131" s="224" t="s">
        <v>373</v>
      </c>
      <c r="SYS131" s="224" t="s">
        <v>373</v>
      </c>
      <c r="SYT131" s="224" t="s">
        <v>373</v>
      </c>
      <c r="SYU131" s="224" t="s">
        <v>373</v>
      </c>
      <c r="SYV131" s="224" t="s">
        <v>373</v>
      </c>
      <c r="SYW131" s="224" t="s">
        <v>373</v>
      </c>
      <c r="SYX131" s="224" t="s">
        <v>373</v>
      </c>
      <c r="SYY131" s="224" t="s">
        <v>373</v>
      </c>
      <c r="SYZ131" s="224" t="s">
        <v>373</v>
      </c>
      <c r="SZA131" s="224" t="s">
        <v>373</v>
      </c>
      <c r="SZB131" s="224" t="s">
        <v>373</v>
      </c>
      <c r="SZC131" s="224" t="s">
        <v>373</v>
      </c>
      <c r="SZD131" s="224" t="s">
        <v>373</v>
      </c>
      <c r="SZE131" s="224" t="s">
        <v>373</v>
      </c>
      <c r="SZF131" s="224" t="s">
        <v>373</v>
      </c>
      <c r="SZG131" s="224" t="s">
        <v>373</v>
      </c>
      <c r="SZH131" s="224" t="s">
        <v>373</v>
      </c>
      <c r="SZI131" s="224" t="s">
        <v>373</v>
      </c>
      <c r="SZJ131" s="224" t="s">
        <v>373</v>
      </c>
      <c r="SZK131" s="224" t="s">
        <v>373</v>
      </c>
      <c r="SZL131" s="224" t="s">
        <v>373</v>
      </c>
      <c r="SZM131" s="224" t="s">
        <v>373</v>
      </c>
      <c r="SZN131" s="224" t="s">
        <v>373</v>
      </c>
      <c r="SZO131" s="224" t="s">
        <v>373</v>
      </c>
      <c r="SZP131" s="224" t="s">
        <v>373</v>
      </c>
      <c r="SZQ131" s="224" t="s">
        <v>373</v>
      </c>
      <c r="SZR131" s="224" t="s">
        <v>373</v>
      </c>
      <c r="SZS131" s="224" t="s">
        <v>373</v>
      </c>
      <c r="SZT131" s="224" t="s">
        <v>373</v>
      </c>
      <c r="SZU131" s="224" t="s">
        <v>373</v>
      </c>
      <c r="SZV131" s="224" t="s">
        <v>373</v>
      </c>
      <c r="SZW131" s="224" t="s">
        <v>373</v>
      </c>
      <c r="SZX131" s="224" t="s">
        <v>373</v>
      </c>
      <c r="SZY131" s="224" t="s">
        <v>373</v>
      </c>
      <c r="SZZ131" s="224" t="s">
        <v>373</v>
      </c>
      <c r="TAA131" s="224" t="s">
        <v>373</v>
      </c>
      <c r="TAB131" s="224" t="s">
        <v>373</v>
      </c>
      <c r="TAC131" s="224" t="s">
        <v>373</v>
      </c>
      <c r="TAD131" s="224" t="s">
        <v>373</v>
      </c>
      <c r="TAE131" s="224" t="s">
        <v>373</v>
      </c>
      <c r="TAF131" s="224" t="s">
        <v>373</v>
      </c>
      <c r="TAG131" s="224" t="s">
        <v>373</v>
      </c>
      <c r="TAH131" s="224" t="s">
        <v>373</v>
      </c>
      <c r="TAI131" s="224" t="s">
        <v>373</v>
      </c>
      <c r="TAJ131" s="224" t="s">
        <v>373</v>
      </c>
      <c r="TAK131" s="224" t="s">
        <v>373</v>
      </c>
      <c r="TAL131" s="224" t="s">
        <v>373</v>
      </c>
      <c r="TAM131" s="224" t="s">
        <v>373</v>
      </c>
      <c r="TAN131" s="224" t="s">
        <v>373</v>
      </c>
      <c r="TAO131" s="224" t="s">
        <v>373</v>
      </c>
      <c r="TAP131" s="224" t="s">
        <v>373</v>
      </c>
      <c r="TAQ131" s="224" t="s">
        <v>373</v>
      </c>
      <c r="TAR131" s="224" t="s">
        <v>373</v>
      </c>
      <c r="TAS131" s="224" t="s">
        <v>373</v>
      </c>
      <c r="TAT131" s="224" t="s">
        <v>373</v>
      </c>
      <c r="TAU131" s="224" t="s">
        <v>373</v>
      </c>
      <c r="TAV131" s="224" t="s">
        <v>373</v>
      </c>
      <c r="TAW131" s="224" t="s">
        <v>373</v>
      </c>
      <c r="TAX131" s="224" t="s">
        <v>373</v>
      </c>
      <c r="TAY131" s="224" t="s">
        <v>373</v>
      </c>
      <c r="TAZ131" s="224" t="s">
        <v>373</v>
      </c>
      <c r="TBA131" s="224" t="s">
        <v>373</v>
      </c>
      <c r="TBB131" s="224" t="s">
        <v>373</v>
      </c>
      <c r="TBC131" s="224" t="s">
        <v>373</v>
      </c>
      <c r="TBD131" s="224" t="s">
        <v>373</v>
      </c>
      <c r="TBE131" s="224" t="s">
        <v>373</v>
      </c>
      <c r="TBF131" s="224" t="s">
        <v>373</v>
      </c>
      <c r="TBG131" s="224" t="s">
        <v>373</v>
      </c>
      <c r="TBH131" s="224" t="s">
        <v>373</v>
      </c>
      <c r="TBI131" s="224" t="s">
        <v>373</v>
      </c>
      <c r="TBJ131" s="224" t="s">
        <v>373</v>
      </c>
      <c r="TBK131" s="224" t="s">
        <v>373</v>
      </c>
      <c r="TBL131" s="224" t="s">
        <v>373</v>
      </c>
      <c r="TBM131" s="224" t="s">
        <v>373</v>
      </c>
      <c r="TBN131" s="224" t="s">
        <v>373</v>
      </c>
      <c r="TBO131" s="224" t="s">
        <v>373</v>
      </c>
      <c r="TBP131" s="224" t="s">
        <v>373</v>
      </c>
      <c r="TBQ131" s="224" t="s">
        <v>373</v>
      </c>
      <c r="TBR131" s="224" t="s">
        <v>373</v>
      </c>
      <c r="TBS131" s="224" t="s">
        <v>373</v>
      </c>
      <c r="TBT131" s="224" t="s">
        <v>373</v>
      </c>
      <c r="TBU131" s="224" t="s">
        <v>373</v>
      </c>
      <c r="TBV131" s="224" t="s">
        <v>373</v>
      </c>
      <c r="TBW131" s="224" t="s">
        <v>373</v>
      </c>
      <c r="TBX131" s="224" t="s">
        <v>373</v>
      </c>
      <c r="TBY131" s="224" t="s">
        <v>373</v>
      </c>
      <c r="TBZ131" s="224" t="s">
        <v>373</v>
      </c>
      <c r="TCA131" s="224" t="s">
        <v>373</v>
      </c>
      <c r="TCB131" s="224" t="s">
        <v>373</v>
      </c>
      <c r="TCC131" s="224" t="s">
        <v>373</v>
      </c>
      <c r="TCD131" s="224" t="s">
        <v>373</v>
      </c>
      <c r="TCE131" s="224" t="s">
        <v>373</v>
      </c>
      <c r="TCF131" s="224" t="s">
        <v>373</v>
      </c>
      <c r="TCG131" s="224" t="s">
        <v>373</v>
      </c>
      <c r="TCH131" s="224" t="s">
        <v>373</v>
      </c>
      <c r="TCI131" s="224" t="s">
        <v>373</v>
      </c>
      <c r="TCJ131" s="224" t="s">
        <v>373</v>
      </c>
      <c r="TCK131" s="224" t="s">
        <v>373</v>
      </c>
      <c r="TCL131" s="224" t="s">
        <v>373</v>
      </c>
      <c r="TCM131" s="224" t="s">
        <v>373</v>
      </c>
      <c r="TCN131" s="224" t="s">
        <v>373</v>
      </c>
      <c r="TCO131" s="224" t="s">
        <v>373</v>
      </c>
      <c r="TCP131" s="224" t="s">
        <v>373</v>
      </c>
      <c r="TCQ131" s="224" t="s">
        <v>373</v>
      </c>
      <c r="TCR131" s="224" t="s">
        <v>373</v>
      </c>
      <c r="TCS131" s="224" t="s">
        <v>373</v>
      </c>
      <c r="TCT131" s="224" t="s">
        <v>373</v>
      </c>
      <c r="TCU131" s="224" t="s">
        <v>373</v>
      </c>
      <c r="TCV131" s="224" t="s">
        <v>373</v>
      </c>
      <c r="TCW131" s="224" t="s">
        <v>373</v>
      </c>
      <c r="TCX131" s="224" t="s">
        <v>373</v>
      </c>
      <c r="TCY131" s="224" t="s">
        <v>373</v>
      </c>
      <c r="TCZ131" s="224" t="s">
        <v>373</v>
      </c>
      <c r="TDA131" s="224" t="s">
        <v>373</v>
      </c>
      <c r="TDB131" s="224" t="s">
        <v>373</v>
      </c>
      <c r="TDC131" s="224" t="s">
        <v>373</v>
      </c>
      <c r="TDD131" s="224" t="s">
        <v>373</v>
      </c>
      <c r="TDE131" s="224" t="s">
        <v>373</v>
      </c>
      <c r="TDF131" s="224" t="s">
        <v>373</v>
      </c>
      <c r="TDG131" s="224" t="s">
        <v>373</v>
      </c>
      <c r="TDH131" s="224" t="s">
        <v>373</v>
      </c>
      <c r="TDI131" s="224" t="s">
        <v>373</v>
      </c>
      <c r="TDJ131" s="224" t="s">
        <v>373</v>
      </c>
      <c r="TDK131" s="224" t="s">
        <v>373</v>
      </c>
      <c r="TDL131" s="224" t="s">
        <v>373</v>
      </c>
      <c r="TDM131" s="224" t="s">
        <v>373</v>
      </c>
      <c r="TDN131" s="224" t="s">
        <v>373</v>
      </c>
      <c r="TDO131" s="224" t="s">
        <v>373</v>
      </c>
      <c r="TDP131" s="224" t="s">
        <v>373</v>
      </c>
      <c r="TDQ131" s="224" t="s">
        <v>373</v>
      </c>
      <c r="TDR131" s="224" t="s">
        <v>373</v>
      </c>
      <c r="TDS131" s="224" t="s">
        <v>373</v>
      </c>
      <c r="TDT131" s="224" t="s">
        <v>373</v>
      </c>
      <c r="TDU131" s="224" t="s">
        <v>373</v>
      </c>
      <c r="TDV131" s="224" t="s">
        <v>373</v>
      </c>
      <c r="TDW131" s="224" t="s">
        <v>373</v>
      </c>
      <c r="TDX131" s="224" t="s">
        <v>373</v>
      </c>
      <c r="TDY131" s="224" t="s">
        <v>373</v>
      </c>
      <c r="TDZ131" s="224" t="s">
        <v>373</v>
      </c>
      <c r="TEA131" s="224" t="s">
        <v>373</v>
      </c>
      <c r="TEB131" s="224" t="s">
        <v>373</v>
      </c>
      <c r="TEC131" s="224" t="s">
        <v>373</v>
      </c>
      <c r="TED131" s="224" t="s">
        <v>373</v>
      </c>
      <c r="TEE131" s="224" t="s">
        <v>373</v>
      </c>
      <c r="TEF131" s="224" t="s">
        <v>373</v>
      </c>
      <c r="TEG131" s="224" t="s">
        <v>373</v>
      </c>
      <c r="TEH131" s="224" t="s">
        <v>373</v>
      </c>
      <c r="TEI131" s="224" t="s">
        <v>373</v>
      </c>
      <c r="TEJ131" s="224" t="s">
        <v>373</v>
      </c>
      <c r="TEK131" s="224" t="s">
        <v>373</v>
      </c>
      <c r="TEL131" s="224" t="s">
        <v>373</v>
      </c>
      <c r="TEM131" s="224" t="s">
        <v>373</v>
      </c>
      <c r="TEN131" s="224" t="s">
        <v>373</v>
      </c>
      <c r="TEO131" s="224" t="s">
        <v>373</v>
      </c>
      <c r="TEP131" s="224" t="s">
        <v>373</v>
      </c>
      <c r="TEQ131" s="224" t="s">
        <v>373</v>
      </c>
      <c r="TER131" s="224" t="s">
        <v>373</v>
      </c>
      <c r="TES131" s="224" t="s">
        <v>373</v>
      </c>
      <c r="TET131" s="224" t="s">
        <v>373</v>
      </c>
      <c r="TEU131" s="224" t="s">
        <v>373</v>
      </c>
      <c r="TEV131" s="224" t="s">
        <v>373</v>
      </c>
      <c r="TEW131" s="224" t="s">
        <v>373</v>
      </c>
      <c r="TEX131" s="224" t="s">
        <v>373</v>
      </c>
      <c r="TEY131" s="224" t="s">
        <v>373</v>
      </c>
      <c r="TEZ131" s="224" t="s">
        <v>373</v>
      </c>
      <c r="TFA131" s="224" t="s">
        <v>373</v>
      </c>
      <c r="TFB131" s="224" t="s">
        <v>373</v>
      </c>
      <c r="TFC131" s="224" t="s">
        <v>373</v>
      </c>
      <c r="TFD131" s="224" t="s">
        <v>373</v>
      </c>
      <c r="TFE131" s="224" t="s">
        <v>373</v>
      </c>
      <c r="TFF131" s="224" t="s">
        <v>373</v>
      </c>
      <c r="TFG131" s="224" t="s">
        <v>373</v>
      </c>
      <c r="TFH131" s="224" t="s">
        <v>373</v>
      </c>
      <c r="TFI131" s="224" t="s">
        <v>373</v>
      </c>
      <c r="TFJ131" s="224" t="s">
        <v>373</v>
      </c>
      <c r="TFK131" s="224" t="s">
        <v>373</v>
      </c>
      <c r="TFL131" s="224" t="s">
        <v>373</v>
      </c>
      <c r="TFM131" s="224" t="s">
        <v>373</v>
      </c>
      <c r="TFN131" s="224" t="s">
        <v>373</v>
      </c>
      <c r="TFO131" s="224" t="s">
        <v>373</v>
      </c>
      <c r="TFP131" s="224" t="s">
        <v>373</v>
      </c>
      <c r="TFQ131" s="224" t="s">
        <v>373</v>
      </c>
      <c r="TFR131" s="224" t="s">
        <v>373</v>
      </c>
      <c r="TFS131" s="224" t="s">
        <v>373</v>
      </c>
      <c r="TFT131" s="224" t="s">
        <v>373</v>
      </c>
      <c r="TFU131" s="224" t="s">
        <v>373</v>
      </c>
      <c r="TFV131" s="224" t="s">
        <v>373</v>
      </c>
      <c r="TFW131" s="224" t="s">
        <v>373</v>
      </c>
      <c r="TFX131" s="224" t="s">
        <v>373</v>
      </c>
      <c r="TFY131" s="224" t="s">
        <v>373</v>
      </c>
      <c r="TFZ131" s="224" t="s">
        <v>373</v>
      </c>
      <c r="TGA131" s="224" t="s">
        <v>373</v>
      </c>
      <c r="TGB131" s="224" t="s">
        <v>373</v>
      </c>
      <c r="TGC131" s="224" t="s">
        <v>373</v>
      </c>
      <c r="TGD131" s="224" t="s">
        <v>373</v>
      </c>
      <c r="TGE131" s="224" t="s">
        <v>373</v>
      </c>
      <c r="TGF131" s="224" t="s">
        <v>373</v>
      </c>
      <c r="TGG131" s="224" t="s">
        <v>373</v>
      </c>
      <c r="TGH131" s="224" t="s">
        <v>373</v>
      </c>
      <c r="TGI131" s="224" t="s">
        <v>373</v>
      </c>
      <c r="TGJ131" s="224" t="s">
        <v>373</v>
      </c>
      <c r="TGK131" s="224" t="s">
        <v>373</v>
      </c>
      <c r="TGL131" s="224" t="s">
        <v>373</v>
      </c>
      <c r="TGM131" s="224" t="s">
        <v>373</v>
      </c>
      <c r="TGN131" s="224" t="s">
        <v>373</v>
      </c>
      <c r="TGO131" s="224" t="s">
        <v>373</v>
      </c>
      <c r="TGP131" s="224" t="s">
        <v>373</v>
      </c>
      <c r="TGQ131" s="224" t="s">
        <v>373</v>
      </c>
      <c r="TGR131" s="224" t="s">
        <v>373</v>
      </c>
      <c r="TGS131" s="224" t="s">
        <v>373</v>
      </c>
      <c r="TGT131" s="224" t="s">
        <v>373</v>
      </c>
      <c r="TGU131" s="224" t="s">
        <v>373</v>
      </c>
      <c r="TGV131" s="224" t="s">
        <v>373</v>
      </c>
      <c r="TGW131" s="224" t="s">
        <v>373</v>
      </c>
      <c r="TGX131" s="224" t="s">
        <v>373</v>
      </c>
      <c r="TGY131" s="224" t="s">
        <v>373</v>
      </c>
      <c r="TGZ131" s="224" t="s">
        <v>373</v>
      </c>
      <c r="THA131" s="224" t="s">
        <v>373</v>
      </c>
      <c r="THB131" s="224" t="s">
        <v>373</v>
      </c>
      <c r="THC131" s="224" t="s">
        <v>373</v>
      </c>
      <c r="THD131" s="224" t="s">
        <v>373</v>
      </c>
      <c r="THE131" s="224" t="s">
        <v>373</v>
      </c>
      <c r="THF131" s="224" t="s">
        <v>373</v>
      </c>
      <c r="THG131" s="224" t="s">
        <v>373</v>
      </c>
      <c r="THH131" s="224" t="s">
        <v>373</v>
      </c>
      <c r="THI131" s="224" t="s">
        <v>373</v>
      </c>
      <c r="THJ131" s="224" t="s">
        <v>373</v>
      </c>
      <c r="THK131" s="224" t="s">
        <v>373</v>
      </c>
      <c r="THL131" s="224" t="s">
        <v>373</v>
      </c>
      <c r="THM131" s="224" t="s">
        <v>373</v>
      </c>
      <c r="THN131" s="224" t="s">
        <v>373</v>
      </c>
      <c r="THO131" s="224" t="s">
        <v>373</v>
      </c>
      <c r="THP131" s="224" t="s">
        <v>373</v>
      </c>
      <c r="THQ131" s="224" t="s">
        <v>373</v>
      </c>
      <c r="THR131" s="224" t="s">
        <v>373</v>
      </c>
      <c r="THS131" s="224" t="s">
        <v>373</v>
      </c>
      <c r="THT131" s="224" t="s">
        <v>373</v>
      </c>
      <c r="THU131" s="224" t="s">
        <v>373</v>
      </c>
      <c r="THV131" s="224" t="s">
        <v>373</v>
      </c>
      <c r="THW131" s="224" t="s">
        <v>373</v>
      </c>
      <c r="THX131" s="224" t="s">
        <v>373</v>
      </c>
      <c r="THY131" s="224" t="s">
        <v>373</v>
      </c>
      <c r="THZ131" s="224" t="s">
        <v>373</v>
      </c>
      <c r="TIA131" s="224" t="s">
        <v>373</v>
      </c>
      <c r="TIB131" s="224" t="s">
        <v>373</v>
      </c>
      <c r="TIC131" s="224" t="s">
        <v>373</v>
      </c>
      <c r="TID131" s="224" t="s">
        <v>373</v>
      </c>
      <c r="TIE131" s="224" t="s">
        <v>373</v>
      </c>
      <c r="TIF131" s="224" t="s">
        <v>373</v>
      </c>
      <c r="TIG131" s="224" t="s">
        <v>373</v>
      </c>
      <c r="TIH131" s="224" t="s">
        <v>373</v>
      </c>
      <c r="TII131" s="224" t="s">
        <v>373</v>
      </c>
      <c r="TIJ131" s="224" t="s">
        <v>373</v>
      </c>
      <c r="TIK131" s="224" t="s">
        <v>373</v>
      </c>
      <c r="TIL131" s="224" t="s">
        <v>373</v>
      </c>
      <c r="TIM131" s="224" t="s">
        <v>373</v>
      </c>
      <c r="TIN131" s="224" t="s">
        <v>373</v>
      </c>
      <c r="TIO131" s="224" t="s">
        <v>373</v>
      </c>
      <c r="TIP131" s="224" t="s">
        <v>373</v>
      </c>
      <c r="TIQ131" s="224" t="s">
        <v>373</v>
      </c>
      <c r="TIR131" s="224" t="s">
        <v>373</v>
      </c>
      <c r="TIS131" s="224" t="s">
        <v>373</v>
      </c>
      <c r="TIT131" s="224" t="s">
        <v>373</v>
      </c>
      <c r="TIU131" s="224" t="s">
        <v>373</v>
      </c>
      <c r="TIV131" s="224" t="s">
        <v>373</v>
      </c>
      <c r="TIW131" s="224" t="s">
        <v>373</v>
      </c>
      <c r="TIX131" s="224" t="s">
        <v>373</v>
      </c>
      <c r="TIY131" s="224" t="s">
        <v>373</v>
      </c>
      <c r="TIZ131" s="224" t="s">
        <v>373</v>
      </c>
      <c r="TJA131" s="224" t="s">
        <v>373</v>
      </c>
      <c r="TJB131" s="224" t="s">
        <v>373</v>
      </c>
      <c r="TJC131" s="224" t="s">
        <v>373</v>
      </c>
      <c r="TJD131" s="224" t="s">
        <v>373</v>
      </c>
      <c r="TJE131" s="224" t="s">
        <v>373</v>
      </c>
      <c r="TJF131" s="224" t="s">
        <v>373</v>
      </c>
      <c r="TJG131" s="224" t="s">
        <v>373</v>
      </c>
      <c r="TJH131" s="224" t="s">
        <v>373</v>
      </c>
      <c r="TJI131" s="224" t="s">
        <v>373</v>
      </c>
      <c r="TJJ131" s="224" t="s">
        <v>373</v>
      </c>
      <c r="TJK131" s="224" t="s">
        <v>373</v>
      </c>
      <c r="TJL131" s="224" t="s">
        <v>373</v>
      </c>
      <c r="TJM131" s="224" t="s">
        <v>373</v>
      </c>
      <c r="TJN131" s="224" t="s">
        <v>373</v>
      </c>
      <c r="TJO131" s="224" t="s">
        <v>373</v>
      </c>
      <c r="TJP131" s="224" t="s">
        <v>373</v>
      </c>
      <c r="TJQ131" s="224" t="s">
        <v>373</v>
      </c>
      <c r="TJR131" s="224" t="s">
        <v>373</v>
      </c>
      <c r="TJS131" s="224" t="s">
        <v>373</v>
      </c>
      <c r="TJT131" s="224" t="s">
        <v>373</v>
      </c>
      <c r="TJU131" s="224" t="s">
        <v>373</v>
      </c>
      <c r="TJV131" s="224" t="s">
        <v>373</v>
      </c>
      <c r="TJW131" s="224" t="s">
        <v>373</v>
      </c>
      <c r="TJX131" s="224" t="s">
        <v>373</v>
      </c>
      <c r="TJY131" s="224" t="s">
        <v>373</v>
      </c>
      <c r="TJZ131" s="224" t="s">
        <v>373</v>
      </c>
      <c r="TKA131" s="224" t="s">
        <v>373</v>
      </c>
      <c r="TKB131" s="224" t="s">
        <v>373</v>
      </c>
      <c r="TKC131" s="224" t="s">
        <v>373</v>
      </c>
      <c r="TKD131" s="224" t="s">
        <v>373</v>
      </c>
      <c r="TKE131" s="224" t="s">
        <v>373</v>
      </c>
      <c r="TKF131" s="224" t="s">
        <v>373</v>
      </c>
      <c r="TKG131" s="224" t="s">
        <v>373</v>
      </c>
      <c r="TKH131" s="224" t="s">
        <v>373</v>
      </c>
      <c r="TKI131" s="224" t="s">
        <v>373</v>
      </c>
      <c r="TKJ131" s="224" t="s">
        <v>373</v>
      </c>
      <c r="TKK131" s="224" t="s">
        <v>373</v>
      </c>
      <c r="TKL131" s="224" t="s">
        <v>373</v>
      </c>
      <c r="TKM131" s="224" t="s">
        <v>373</v>
      </c>
      <c r="TKN131" s="224" t="s">
        <v>373</v>
      </c>
      <c r="TKO131" s="224" t="s">
        <v>373</v>
      </c>
      <c r="TKP131" s="224" t="s">
        <v>373</v>
      </c>
      <c r="TKQ131" s="224" t="s">
        <v>373</v>
      </c>
      <c r="TKR131" s="224" t="s">
        <v>373</v>
      </c>
      <c r="TKS131" s="224" t="s">
        <v>373</v>
      </c>
      <c r="TKT131" s="224" t="s">
        <v>373</v>
      </c>
      <c r="TKU131" s="224" t="s">
        <v>373</v>
      </c>
      <c r="TKV131" s="224" t="s">
        <v>373</v>
      </c>
      <c r="TKW131" s="224" t="s">
        <v>373</v>
      </c>
      <c r="TKX131" s="224" t="s">
        <v>373</v>
      </c>
      <c r="TKY131" s="224" t="s">
        <v>373</v>
      </c>
      <c r="TKZ131" s="224" t="s">
        <v>373</v>
      </c>
      <c r="TLA131" s="224" t="s">
        <v>373</v>
      </c>
      <c r="TLB131" s="224" t="s">
        <v>373</v>
      </c>
      <c r="TLC131" s="224" t="s">
        <v>373</v>
      </c>
      <c r="TLD131" s="224" t="s">
        <v>373</v>
      </c>
      <c r="TLE131" s="224" t="s">
        <v>373</v>
      </c>
      <c r="TLF131" s="224" t="s">
        <v>373</v>
      </c>
      <c r="TLG131" s="224" t="s">
        <v>373</v>
      </c>
      <c r="TLH131" s="224" t="s">
        <v>373</v>
      </c>
      <c r="TLI131" s="224" t="s">
        <v>373</v>
      </c>
      <c r="TLJ131" s="224" t="s">
        <v>373</v>
      </c>
      <c r="TLK131" s="224" t="s">
        <v>373</v>
      </c>
      <c r="TLL131" s="224" t="s">
        <v>373</v>
      </c>
      <c r="TLM131" s="224" t="s">
        <v>373</v>
      </c>
      <c r="TLN131" s="224" t="s">
        <v>373</v>
      </c>
      <c r="TLO131" s="224" t="s">
        <v>373</v>
      </c>
      <c r="TLP131" s="224" t="s">
        <v>373</v>
      </c>
      <c r="TLQ131" s="224" t="s">
        <v>373</v>
      </c>
      <c r="TLR131" s="224" t="s">
        <v>373</v>
      </c>
      <c r="TLS131" s="224" t="s">
        <v>373</v>
      </c>
      <c r="TLT131" s="224" t="s">
        <v>373</v>
      </c>
      <c r="TLU131" s="224" t="s">
        <v>373</v>
      </c>
      <c r="TLV131" s="224" t="s">
        <v>373</v>
      </c>
      <c r="TLW131" s="224" t="s">
        <v>373</v>
      </c>
      <c r="TLX131" s="224" t="s">
        <v>373</v>
      </c>
      <c r="TLY131" s="224" t="s">
        <v>373</v>
      </c>
      <c r="TLZ131" s="224" t="s">
        <v>373</v>
      </c>
      <c r="TMA131" s="224" t="s">
        <v>373</v>
      </c>
      <c r="TMB131" s="224" t="s">
        <v>373</v>
      </c>
      <c r="TMC131" s="224" t="s">
        <v>373</v>
      </c>
      <c r="TMD131" s="224" t="s">
        <v>373</v>
      </c>
      <c r="TME131" s="224" t="s">
        <v>373</v>
      </c>
      <c r="TMF131" s="224" t="s">
        <v>373</v>
      </c>
      <c r="TMG131" s="224" t="s">
        <v>373</v>
      </c>
      <c r="TMH131" s="224" t="s">
        <v>373</v>
      </c>
      <c r="TMI131" s="224" t="s">
        <v>373</v>
      </c>
      <c r="TMJ131" s="224" t="s">
        <v>373</v>
      </c>
      <c r="TMK131" s="224" t="s">
        <v>373</v>
      </c>
      <c r="TML131" s="224" t="s">
        <v>373</v>
      </c>
      <c r="TMM131" s="224" t="s">
        <v>373</v>
      </c>
      <c r="TMN131" s="224" t="s">
        <v>373</v>
      </c>
      <c r="TMO131" s="224" t="s">
        <v>373</v>
      </c>
      <c r="TMP131" s="224" t="s">
        <v>373</v>
      </c>
      <c r="TMQ131" s="224" t="s">
        <v>373</v>
      </c>
      <c r="TMR131" s="224" t="s">
        <v>373</v>
      </c>
      <c r="TMS131" s="224" t="s">
        <v>373</v>
      </c>
      <c r="TMT131" s="224" t="s">
        <v>373</v>
      </c>
      <c r="TMU131" s="224" t="s">
        <v>373</v>
      </c>
      <c r="TMV131" s="224" t="s">
        <v>373</v>
      </c>
      <c r="TMW131" s="224" t="s">
        <v>373</v>
      </c>
      <c r="TMX131" s="224" t="s">
        <v>373</v>
      </c>
      <c r="TMY131" s="224" t="s">
        <v>373</v>
      </c>
      <c r="TMZ131" s="224" t="s">
        <v>373</v>
      </c>
      <c r="TNA131" s="224" t="s">
        <v>373</v>
      </c>
      <c r="TNB131" s="224" t="s">
        <v>373</v>
      </c>
      <c r="TNC131" s="224" t="s">
        <v>373</v>
      </c>
      <c r="TND131" s="224" t="s">
        <v>373</v>
      </c>
      <c r="TNE131" s="224" t="s">
        <v>373</v>
      </c>
      <c r="TNF131" s="224" t="s">
        <v>373</v>
      </c>
      <c r="TNG131" s="224" t="s">
        <v>373</v>
      </c>
      <c r="TNH131" s="224" t="s">
        <v>373</v>
      </c>
      <c r="TNI131" s="224" t="s">
        <v>373</v>
      </c>
      <c r="TNJ131" s="224" t="s">
        <v>373</v>
      </c>
      <c r="TNK131" s="224" t="s">
        <v>373</v>
      </c>
      <c r="TNL131" s="224" t="s">
        <v>373</v>
      </c>
      <c r="TNM131" s="224" t="s">
        <v>373</v>
      </c>
      <c r="TNN131" s="224" t="s">
        <v>373</v>
      </c>
      <c r="TNO131" s="224" t="s">
        <v>373</v>
      </c>
      <c r="TNP131" s="224" t="s">
        <v>373</v>
      </c>
      <c r="TNQ131" s="224" t="s">
        <v>373</v>
      </c>
      <c r="TNR131" s="224" t="s">
        <v>373</v>
      </c>
      <c r="TNS131" s="224" t="s">
        <v>373</v>
      </c>
      <c r="TNT131" s="224" t="s">
        <v>373</v>
      </c>
      <c r="TNU131" s="224" t="s">
        <v>373</v>
      </c>
      <c r="TNV131" s="224" t="s">
        <v>373</v>
      </c>
      <c r="TNW131" s="224" t="s">
        <v>373</v>
      </c>
      <c r="TNX131" s="224" t="s">
        <v>373</v>
      </c>
      <c r="TNY131" s="224" t="s">
        <v>373</v>
      </c>
      <c r="TNZ131" s="224" t="s">
        <v>373</v>
      </c>
      <c r="TOA131" s="224" t="s">
        <v>373</v>
      </c>
      <c r="TOB131" s="224" t="s">
        <v>373</v>
      </c>
      <c r="TOC131" s="224" t="s">
        <v>373</v>
      </c>
      <c r="TOD131" s="224" t="s">
        <v>373</v>
      </c>
      <c r="TOE131" s="224" t="s">
        <v>373</v>
      </c>
      <c r="TOF131" s="224" t="s">
        <v>373</v>
      </c>
      <c r="TOG131" s="224" t="s">
        <v>373</v>
      </c>
      <c r="TOH131" s="224" t="s">
        <v>373</v>
      </c>
      <c r="TOI131" s="224" t="s">
        <v>373</v>
      </c>
      <c r="TOJ131" s="224" t="s">
        <v>373</v>
      </c>
      <c r="TOK131" s="224" t="s">
        <v>373</v>
      </c>
      <c r="TOL131" s="224" t="s">
        <v>373</v>
      </c>
      <c r="TOM131" s="224" t="s">
        <v>373</v>
      </c>
      <c r="TON131" s="224" t="s">
        <v>373</v>
      </c>
      <c r="TOO131" s="224" t="s">
        <v>373</v>
      </c>
      <c r="TOP131" s="224" t="s">
        <v>373</v>
      </c>
      <c r="TOQ131" s="224" t="s">
        <v>373</v>
      </c>
      <c r="TOR131" s="224" t="s">
        <v>373</v>
      </c>
      <c r="TOS131" s="224" t="s">
        <v>373</v>
      </c>
      <c r="TOT131" s="224" t="s">
        <v>373</v>
      </c>
      <c r="TOU131" s="224" t="s">
        <v>373</v>
      </c>
      <c r="TOV131" s="224" t="s">
        <v>373</v>
      </c>
      <c r="TOW131" s="224" t="s">
        <v>373</v>
      </c>
      <c r="TOX131" s="224" t="s">
        <v>373</v>
      </c>
      <c r="TOY131" s="224" t="s">
        <v>373</v>
      </c>
      <c r="TOZ131" s="224" t="s">
        <v>373</v>
      </c>
      <c r="TPA131" s="224" t="s">
        <v>373</v>
      </c>
      <c r="TPB131" s="224" t="s">
        <v>373</v>
      </c>
      <c r="TPC131" s="224" t="s">
        <v>373</v>
      </c>
      <c r="TPD131" s="224" t="s">
        <v>373</v>
      </c>
      <c r="TPE131" s="224" t="s">
        <v>373</v>
      </c>
      <c r="TPF131" s="224" t="s">
        <v>373</v>
      </c>
      <c r="TPG131" s="224" t="s">
        <v>373</v>
      </c>
      <c r="TPH131" s="224" t="s">
        <v>373</v>
      </c>
      <c r="TPI131" s="224" t="s">
        <v>373</v>
      </c>
      <c r="TPJ131" s="224" t="s">
        <v>373</v>
      </c>
      <c r="TPK131" s="224" t="s">
        <v>373</v>
      </c>
      <c r="TPL131" s="224" t="s">
        <v>373</v>
      </c>
      <c r="TPM131" s="224" t="s">
        <v>373</v>
      </c>
      <c r="TPN131" s="224" t="s">
        <v>373</v>
      </c>
      <c r="TPO131" s="224" t="s">
        <v>373</v>
      </c>
      <c r="TPP131" s="224" t="s">
        <v>373</v>
      </c>
      <c r="TPQ131" s="224" t="s">
        <v>373</v>
      </c>
      <c r="TPR131" s="224" t="s">
        <v>373</v>
      </c>
      <c r="TPS131" s="224" t="s">
        <v>373</v>
      </c>
      <c r="TPT131" s="224" t="s">
        <v>373</v>
      </c>
      <c r="TPU131" s="224" t="s">
        <v>373</v>
      </c>
      <c r="TPV131" s="224" t="s">
        <v>373</v>
      </c>
      <c r="TPW131" s="224" t="s">
        <v>373</v>
      </c>
      <c r="TPX131" s="224" t="s">
        <v>373</v>
      </c>
      <c r="TPY131" s="224" t="s">
        <v>373</v>
      </c>
      <c r="TPZ131" s="224" t="s">
        <v>373</v>
      </c>
      <c r="TQA131" s="224" t="s">
        <v>373</v>
      </c>
      <c r="TQB131" s="224" t="s">
        <v>373</v>
      </c>
      <c r="TQC131" s="224" t="s">
        <v>373</v>
      </c>
      <c r="TQD131" s="224" t="s">
        <v>373</v>
      </c>
      <c r="TQE131" s="224" t="s">
        <v>373</v>
      </c>
      <c r="TQF131" s="224" t="s">
        <v>373</v>
      </c>
      <c r="TQG131" s="224" t="s">
        <v>373</v>
      </c>
      <c r="TQH131" s="224" t="s">
        <v>373</v>
      </c>
      <c r="TQI131" s="224" t="s">
        <v>373</v>
      </c>
      <c r="TQJ131" s="224" t="s">
        <v>373</v>
      </c>
      <c r="TQK131" s="224" t="s">
        <v>373</v>
      </c>
      <c r="TQL131" s="224" t="s">
        <v>373</v>
      </c>
      <c r="TQM131" s="224" t="s">
        <v>373</v>
      </c>
      <c r="TQN131" s="224" t="s">
        <v>373</v>
      </c>
      <c r="TQO131" s="224" t="s">
        <v>373</v>
      </c>
      <c r="TQP131" s="224" t="s">
        <v>373</v>
      </c>
      <c r="TQQ131" s="224" t="s">
        <v>373</v>
      </c>
      <c r="TQR131" s="224" t="s">
        <v>373</v>
      </c>
      <c r="TQS131" s="224" t="s">
        <v>373</v>
      </c>
      <c r="TQT131" s="224" t="s">
        <v>373</v>
      </c>
      <c r="TQU131" s="224" t="s">
        <v>373</v>
      </c>
      <c r="TQV131" s="224" t="s">
        <v>373</v>
      </c>
      <c r="TQW131" s="224" t="s">
        <v>373</v>
      </c>
      <c r="TQX131" s="224" t="s">
        <v>373</v>
      </c>
      <c r="TQY131" s="224" t="s">
        <v>373</v>
      </c>
      <c r="TQZ131" s="224" t="s">
        <v>373</v>
      </c>
      <c r="TRA131" s="224" t="s">
        <v>373</v>
      </c>
      <c r="TRB131" s="224" t="s">
        <v>373</v>
      </c>
      <c r="TRC131" s="224" t="s">
        <v>373</v>
      </c>
      <c r="TRD131" s="224" t="s">
        <v>373</v>
      </c>
      <c r="TRE131" s="224" t="s">
        <v>373</v>
      </c>
      <c r="TRF131" s="224" t="s">
        <v>373</v>
      </c>
      <c r="TRG131" s="224" t="s">
        <v>373</v>
      </c>
      <c r="TRH131" s="224" t="s">
        <v>373</v>
      </c>
      <c r="TRI131" s="224" t="s">
        <v>373</v>
      </c>
      <c r="TRJ131" s="224" t="s">
        <v>373</v>
      </c>
      <c r="TRK131" s="224" t="s">
        <v>373</v>
      </c>
      <c r="TRL131" s="224" t="s">
        <v>373</v>
      </c>
      <c r="TRM131" s="224" t="s">
        <v>373</v>
      </c>
      <c r="TRN131" s="224" t="s">
        <v>373</v>
      </c>
      <c r="TRO131" s="224" t="s">
        <v>373</v>
      </c>
      <c r="TRP131" s="224" t="s">
        <v>373</v>
      </c>
      <c r="TRQ131" s="224" t="s">
        <v>373</v>
      </c>
      <c r="TRR131" s="224" t="s">
        <v>373</v>
      </c>
      <c r="TRS131" s="224" t="s">
        <v>373</v>
      </c>
      <c r="TRT131" s="224" t="s">
        <v>373</v>
      </c>
      <c r="TRU131" s="224" t="s">
        <v>373</v>
      </c>
      <c r="TRV131" s="224" t="s">
        <v>373</v>
      </c>
      <c r="TRW131" s="224" t="s">
        <v>373</v>
      </c>
      <c r="TRX131" s="224" t="s">
        <v>373</v>
      </c>
      <c r="TRY131" s="224" t="s">
        <v>373</v>
      </c>
      <c r="TRZ131" s="224" t="s">
        <v>373</v>
      </c>
      <c r="TSA131" s="224" t="s">
        <v>373</v>
      </c>
      <c r="TSB131" s="224" t="s">
        <v>373</v>
      </c>
      <c r="TSC131" s="224" t="s">
        <v>373</v>
      </c>
      <c r="TSD131" s="224" t="s">
        <v>373</v>
      </c>
      <c r="TSE131" s="224" t="s">
        <v>373</v>
      </c>
      <c r="TSF131" s="224" t="s">
        <v>373</v>
      </c>
      <c r="TSG131" s="224" t="s">
        <v>373</v>
      </c>
      <c r="TSH131" s="224" t="s">
        <v>373</v>
      </c>
      <c r="TSI131" s="224" t="s">
        <v>373</v>
      </c>
      <c r="TSJ131" s="224" t="s">
        <v>373</v>
      </c>
      <c r="TSK131" s="224" t="s">
        <v>373</v>
      </c>
      <c r="TSL131" s="224" t="s">
        <v>373</v>
      </c>
      <c r="TSM131" s="224" t="s">
        <v>373</v>
      </c>
      <c r="TSN131" s="224" t="s">
        <v>373</v>
      </c>
      <c r="TSO131" s="224" t="s">
        <v>373</v>
      </c>
      <c r="TSP131" s="224" t="s">
        <v>373</v>
      </c>
      <c r="TSQ131" s="224" t="s">
        <v>373</v>
      </c>
      <c r="TSR131" s="224" t="s">
        <v>373</v>
      </c>
      <c r="TSS131" s="224" t="s">
        <v>373</v>
      </c>
      <c r="TST131" s="224" t="s">
        <v>373</v>
      </c>
      <c r="TSU131" s="224" t="s">
        <v>373</v>
      </c>
      <c r="TSV131" s="224" t="s">
        <v>373</v>
      </c>
      <c r="TSW131" s="224" t="s">
        <v>373</v>
      </c>
      <c r="TSX131" s="224" t="s">
        <v>373</v>
      </c>
      <c r="TSY131" s="224" t="s">
        <v>373</v>
      </c>
      <c r="TSZ131" s="224" t="s">
        <v>373</v>
      </c>
      <c r="TTA131" s="224" t="s">
        <v>373</v>
      </c>
      <c r="TTB131" s="224" t="s">
        <v>373</v>
      </c>
      <c r="TTC131" s="224" t="s">
        <v>373</v>
      </c>
      <c r="TTD131" s="224" t="s">
        <v>373</v>
      </c>
      <c r="TTE131" s="224" t="s">
        <v>373</v>
      </c>
      <c r="TTF131" s="224" t="s">
        <v>373</v>
      </c>
      <c r="TTG131" s="224" t="s">
        <v>373</v>
      </c>
      <c r="TTH131" s="224" t="s">
        <v>373</v>
      </c>
      <c r="TTI131" s="224" t="s">
        <v>373</v>
      </c>
      <c r="TTJ131" s="224" t="s">
        <v>373</v>
      </c>
      <c r="TTK131" s="224" t="s">
        <v>373</v>
      </c>
      <c r="TTL131" s="224" t="s">
        <v>373</v>
      </c>
      <c r="TTM131" s="224" t="s">
        <v>373</v>
      </c>
      <c r="TTN131" s="224" t="s">
        <v>373</v>
      </c>
      <c r="TTO131" s="224" t="s">
        <v>373</v>
      </c>
      <c r="TTP131" s="224" t="s">
        <v>373</v>
      </c>
      <c r="TTQ131" s="224" t="s">
        <v>373</v>
      </c>
      <c r="TTR131" s="224" t="s">
        <v>373</v>
      </c>
      <c r="TTS131" s="224" t="s">
        <v>373</v>
      </c>
      <c r="TTT131" s="224" t="s">
        <v>373</v>
      </c>
      <c r="TTU131" s="224" t="s">
        <v>373</v>
      </c>
      <c r="TTV131" s="224" t="s">
        <v>373</v>
      </c>
      <c r="TTW131" s="224" t="s">
        <v>373</v>
      </c>
      <c r="TTX131" s="224" t="s">
        <v>373</v>
      </c>
      <c r="TTY131" s="224" t="s">
        <v>373</v>
      </c>
      <c r="TTZ131" s="224" t="s">
        <v>373</v>
      </c>
      <c r="TUA131" s="224" t="s">
        <v>373</v>
      </c>
      <c r="TUB131" s="224" t="s">
        <v>373</v>
      </c>
      <c r="TUC131" s="224" t="s">
        <v>373</v>
      </c>
      <c r="TUD131" s="224" t="s">
        <v>373</v>
      </c>
      <c r="TUE131" s="224" t="s">
        <v>373</v>
      </c>
      <c r="TUF131" s="224" t="s">
        <v>373</v>
      </c>
      <c r="TUG131" s="224" t="s">
        <v>373</v>
      </c>
      <c r="TUH131" s="224" t="s">
        <v>373</v>
      </c>
      <c r="TUI131" s="224" t="s">
        <v>373</v>
      </c>
      <c r="TUJ131" s="224" t="s">
        <v>373</v>
      </c>
      <c r="TUK131" s="224" t="s">
        <v>373</v>
      </c>
      <c r="TUL131" s="224" t="s">
        <v>373</v>
      </c>
      <c r="TUM131" s="224" t="s">
        <v>373</v>
      </c>
      <c r="TUN131" s="224" t="s">
        <v>373</v>
      </c>
      <c r="TUO131" s="224" t="s">
        <v>373</v>
      </c>
      <c r="TUP131" s="224" t="s">
        <v>373</v>
      </c>
      <c r="TUQ131" s="224" t="s">
        <v>373</v>
      </c>
      <c r="TUR131" s="224" t="s">
        <v>373</v>
      </c>
      <c r="TUS131" s="224" t="s">
        <v>373</v>
      </c>
      <c r="TUT131" s="224" t="s">
        <v>373</v>
      </c>
      <c r="TUU131" s="224" t="s">
        <v>373</v>
      </c>
      <c r="TUV131" s="224" t="s">
        <v>373</v>
      </c>
      <c r="TUW131" s="224" t="s">
        <v>373</v>
      </c>
      <c r="TUX131" s="224" t="s">
        <v>373</v>
      </c>
      <c r="TUY131" s="224" t="s">
        <v>373</v>
      </c>
      <c r="TUZ131" s="224" t="s">
        <v>373</v>
      </c>
      <c r="TVA131" s="224" t="s">
        <v>373</v>
      </c>
      <c r="TVB131" s="224" t="s">
        <v>373</v>
      </c>
      <c r="TVC131" s="224" t="s">
        <v>373</v>
      </c>
      <c r="TVD131" s="224" t="s">
        <v>373</v>
      </c>
      <c r="TVE131" s="224" t="s">
        <v>373</v>
      </c>
      <c r="TVF131" s="224" t="s">
        <v>373</v>
      </c>
      <c r="TVG131" s="224" t="s">
        <v>373</v>
      </c>
      <c r="TVH131" s="224" t="s">
        <v>373</v>
      </c>
      <c r="TVI131" s="224" t="s">
        <v>373</v>
      </c>
      <c r="TVJ131" s="224" t="s">
        <v>373</v>
      </c>
      <c r="TVK131" s="224" t="s">
        <v>373</v>
      </c>
      <c r="TVL131" s="224" t="s">
        <v>373</v>
      </c>
      <c r="TVM131" s="224" t="s">
        <v>373</v>
      </c>
      <c r="TVN131" s="224" t="s">
        <v>373</v>
      </c>
      <c r="TVO131" s="224" t="s">
        <v>373</v>
      </c>
      <c r="TVP131" s="224" t="s">
        <v>373</v>
      </c>
      <c r="TVQ131" s="224" t="s">
        <v>373</v>
      </c>
      <c r="TVR131" s="224" t="s">
        <v>373</v>
      </c>
      <c r="TVS131" s="224" t="s">
        <v>373</v>
      </c>
      <c r="TVT131" s="224" t="s">
        <v>373</v>
      </c>
      <c r="TVU131" s="224" t="s">
        <v>373</v>
      </c>
      <c r="TVV131" s="224" t="s">
        <v>373</v>
      </c>
      <c r="TVW131" s="224" t="s">
        <v>373</v>
      </c>
      <c r="TVX131" s="224" t="s">
        <v>373</v>
      </c>
      <c r="TVY131" s="224" t="s">
        <v>373</v>
      </c>
      <c r="TVZ131" s="224" t="s">
        <v>373</v>
      </c>
      <c r="TWA131" s="224" t="s">
        <v>373</v>
      </c>
      <c r="TWB131" s="224" t="s">
        <v>373</v>
      </c>
      <c r="TWC131" s="224" t="s">
        <v>373</v>
      </c>
      <c r="TWD131" s="224" t="s">
        <v>373</v>
      </c>
      <c r="TWE131" s="224" t="s">
        <v>373</v>
      </c>
      <c r="TWF131" s="224" t="s">
        <v>373</v>
      </c>
      <c r="TWG131" s="224" t="s">
        <v>373</v>
      </c>
      <c r="TWH131" s="224" t="s">
        <v>373</v>
      </c>
      <c r="TWI131" s="224" t="s">
        <v>373</v>
      </c>
      <c r="TWJ131" s="224" t="s">
        <v>373</v>
      </c>
      <c r="TWK131" s="224" t="s">
        <v>373</v>
      </c>
      <c r="TWL131" s="224" t="s">
        <v>373</v>
      </c>
      <c r="TWM131" s="224" t="s">
        <v>373</v>
      </c>
      <c r="TWN131" s="224" t="s">
        <v>373</v>
      </c>
      <c r="TWO131" s="224" t="s">
        <v>373</v>
      </c>
      <c r="TWP131" s="224" t="s">
        <v>373</v>
      </c>
      <c r="TWQ131" s="224" t="s">
        <v>373</v>
      </c>
      <c r="TWR131" s="224" t="s">
        <v>373</v>
      </c>
      <c r="TWS131" s="224" t="s">
        <v>373</v>
      </c>
      <c r="TWT131" s="224" t="s">
        <v>373</v>
      </c>
      <c r="TWU131" s="224" t="s">
        <v>373</v>
      </c>
      <c r="TWV131" s="224" t="s">
        <v>373</v>
      </c>
      <c r="TWW131" s="224" t="s">
        <v>373</v>
      </c>
      <c r="TWX131" s="224" t="s">
        <v>373</v>
      </c>
      <c r="TWY131" s="224" t="s">
        <v>373</v>
      </c>
      <c r="TWZ131" s="224" t="s">
        <v>373</v>
      </c>
      <c r="TXA131" s="224" t="s">
        <v>373</v>
      </c>
      <c r="TXB131" s="224" t="s">
        <v>373</v>
      </c>
      <c r="TXC131" s="224" t="s">
        <v>373</v>
      </c>
      <c r="TXD131" s="224" t="s">
        <v>373</v>
      </c>
      <c r="TXE131" s="224" t="s">
        <v>373</v>
      </c>
      <c r="TXF131" s="224" t="s">
        <v>373</v>
      </c>
      <c r="TXG131" s="224" t="s">
        <v>373</v>
      </c>
      <c r="TXH131" s="224" t="s">
        <v>373</v>
      </c>
      <c r="TXI131" s="224" t="s">
        <v>373</v>
      </c>
      <c r="TXJ131" s="224" t="s">
        <v>373</v>
      </c>
      <c r="TXK131" s="224" t="s">
        <v>373</v>
      </c>
      <c r="TXL131" s="224" t="s">
        <v>373</v>
      </c>
      <c r="TXM131" s="224" t="s">
        <v>373</v>
      </c>
      <c r="TXN131" s="224" t="s">
        <v>373</v>
      </c>
      <c r="TXO131" s="224" t="s">
        <v>373</v>
      </c>
      <c r="TXP131" s="224" t="s">
        <v>373</v>
      </c>
      <c r="TXQ131" s="224" t="s">
        <v>373</v>
      </c>
      <c r="TXR131" s="224" t="s">
        <v>373</v>
      </c>
      <c r="TXS131" s="224" t="s">
        <v>373</v>
      </c>
      <c r="TXT131" s="224" t="s">
        <v>373</v>
      </c>
      <c r="TXU131" s="224" t="s">
        <v>373</v>
      </c>
      <c r="TXV131" s="224" t="s">
        <v>373</v>
      </c>
      <c r="TXW131" s="224" t="s">
        <v>373</v>
      </c>
      <c r="TXX131" s="224" t="s">
        <v>373</v>
      </c>
      <c r="TXY131" s="224" t="s">
        <v>373</v>
      </c>
      <c r="TXZ131" s="224" t="s">
        <v>373</v>
      </c>
      <c r="TYA131" s="224" t="s">
        <v>373</v>
      </c>
      <c r="TYB131" s="224" t="s">
        <v>373</v>
      </c>
      <c r="TYC131" s="224" t="s">
        <v>373</v>
      </c>
      <c r="TYD131" s="224" t="s">
        <v>373</v>
      </c>
      <c r="TYE131" s="224" t="s">
        <v>373</v>
      </c>
      <c r="TYF131" s="224" t="s">
        <v>373</v>
      </c>
      <c r="TYG131" s="224" t="s">
        <v>373</v>
      </c>
      <c r="TYH131" s="224" t="s">
        <v>373</v>
      </c>
      <c r="TYI131" s="224" t="s">
        <v>373</v>
      </c>
      <c r="TYJ131" s="224" t="s">
        <v>373</v>
      </c>
      <c r="TYK131" s="224" t="s">
        <v>373</v>
      </c>
      <c r="TYL131" s="224" t="s">
        <v>373</v>
      </c>
      <c r="TYM131" s="224" t="s">
        <v>373</v>
      </c>
      <c r="TYN131" s="224" t="s">
        <v>373</v>
      </c>
      <c r="TYO131" s="224" t="s">
        <v>373</v>
      </c>
      <c r="TYP131" s="224" t="s">
        <v>373</v>
      </c>
      <c r="TYQ131" s="224" t="s">
        <v>373</v>
      </c>
      <c r="TYR131" s="224" t="s">
        <v>373</v>
      </c>
      <c r="TYS131" s="224" t="s">
        <v>373</v>
      </c>
      <c r="TYT131" s="224" t="s">
        <v>373</v>
      </c>
      <c r="TYU131" s="224" t="s">
        <v>373</v>
      </c>
      <c r="TYV131" s="224" t="s">
        <v>373</v>
      </c>
      <c r="TYW131" s="224" t="s">
        <v>373</v>
      </c>
      <c r="TYX131" s="224" t="s">
        <v>373</v>
      </c>
      <c r="TYY131" s="224" t="s">
        <v>373</v>
      </c>
      <c r="TYZ131" s="224" t="s">
        <v>373</v>
      </c>
      <c r="TZA131" s="224" t="s">
        <v>373</v>
      </c>
      <c r="TZB131" s="224" t="s">
        <v>373</v>
      </c>
      <c r="TZC131" s="224" t="s">
        <v>373</v>
      </c>
      <c r="TZD131" s="224" t="s">
        <v>373</v>
      </c>
      <c r="TZE131" s="224" t="s">
        <v>373</v>
      </c>
      <c r="TZF131" s="224" t="s">
        <v>373</v>
      </c>
      <c r="TZG131" s="224" t="s">
        <v>373</v>
      </c>
      <c r="TZH131" s="224" t="s">
        <v>373</v>
      </c>
      <c r="TZI131" s="224" t="s">
        <v>373</v>
      </c>
      <c r="TZJ131" s="224" t="s">
        <v>373</v>
      </c>
      <c r="TZK131" s="224" t="s">
        <v>373</v>
      </c>
      <c r="TZL131" s="224" t="s">
        <v>373</v>
      </c>
      <c r="TZM131" s="224" t="s">
        <v>373</v>
      </c>
      <c r="TZN131" s="224" t="s">
        <v>373</v>
      </c>
      <c r="TZO131" s="224" t="s">
        <v>373</v>
      </c>
      <c r="TZP131" s="224" t="s">
        <v>373</v>
      </c>
      <c r="TZQ131" s="224" t="s">
        <v>373</v>
      </c>
      <c r="TZR131" s="224" t="s">
        <v>373</v>
      </c>
      <c r="TZS131" s="224" t="s">
        <v>373</v>
      </c>
      <c r="TZT131" s="224" t="s">
        <v>373</v>
      </c>
      <c r="TZU131" s="224" t="s">
        <v>373</v>
      </c>
      <c r="TZV131" s="224" t="s">
        <v>373</v>
      </c>
      <c r="TZW131" s="224" t="s">
        <v>373</v>
      </c>
      <c r="TZX131" s="224" t="s">
        <v>373</v>
      </c>
      <c r="TZY131" s="224" t="s">
        <v>373</v>
      </c>
      <c r="TZZ131" s="224" t="s">
        <v>373</v>
      </c>
      <c r="UAA131" s="224" t="s">
        <v>373</v>
      </c>
      <c r="UAB131" s="224" t="s">
        <v>373</v>
      </c>
      <c r="UAC131" s="224" t="s">
        <v>373</v>
      </c>
      <c r="UAD131" s="224" t="s">
        <v>373</v>
      </c>
      <c r="UAE131" s="224" t="s">
        <v>373</v>
      </c>
      <c r="UAF131" s="224" t="s">
        <v>373</v>
      </c>
      <c r="UAG131" s="224" t="s">
        <v>373</v>
      </c>
      <c r="UAH131" s="224" t="s">
        <v>373</v>
      </c>
      <c r="UAI131" s="224" t="s">
        <v>373</v>
      </c>
      <c r="UAJ131" s="224" t="s">
        <v>373</v>
      </c>
      <c r="UAK131" s="224" t="s">
        <v>373</v>
      </c>
      <c r="UAL131" s="224" t="s">
        <v>373</v>
      </c>
      <c r="UAM131" s="224" t="s">
        <v>373</v>
      </c>
      <c r="UAN131" s="224" t="s">
        <v>373</v>
      </c>
      <c r="UAO131" s="224" t="s">
        <v>373</v>
      </c>
      <c r="UAP131" s="224" t="s">
        <v>373</v>
      </c>
      <c r="UAQ131" s="224" t="s">
        <v>373</v>
      </c>
      <c r="UAR131" s="224" t="s">
        <v>373</v>
      </c>
      <c r="UAS131" s="224" t="s">
        <v>373</v>
      </c>
      <c r="UAT131" s="224" t="s">
        <v>373</v>
      </c>
      <c r="UAU131" s="224" t="s">
        <v>373</v>
      </c>
      <c r="UAV131" s="224" t="s">
        <v>373</v>
      </c>
      <c r="UAW131" s="224" t="s">
        <v>373</v>
      </c>
      <c r="UAX131" s="224" t="s">
        <v>373</v>
      </c>
      <c r="UAY131" s="224" t="s">
        <v>373</v>
      </c>
      <c r="UAZ131" s="224" t="s">
        <v>373</v>
      </c>
      <c r="UBA131" s="224" t="s">
        <v>373</v>
      </c>
      <c r="UBB131" s="224" t="s">
        <v>373</v>
      </c>
      <c r="UBC131" s="224" t="s">
        <v>373</v>
      </c>
      <c r="UBD131" s="224" t="s">
        <v>373</v>
      </c>
      <c r="UBE131" s="224" t="s">
        <v>373</v>
      </c>
      <c r="UBF131" s="224" t="s">
        <v>373</v>
      </c>
      <c r="UBG131" s="224" t="s">
        <v>373</v>
      </c>
      <c r="UBH131" s="224" t="s">
        <v>373</v>
      </c>
      <c r="UBI131" s="224" t="s">
        <v>373</v>
      </c>
      <c r="UBJ131" s="224" t="s">
        <v>373</v>
      </c>
      <c r="UBK131" s="224" t="s">
        <v>373</v>
      </c>
      <c r="UBL131" s="224" t="s">
        <v>373</v>
      </c>
      <c r="UBM131" s="224" t="s">
        <v>373</v>
      </c>
      <c r="UBN131" s="224" t="s">
        <v>373</v>
      </c>
      <c r="UBO131" s="224" t="s">
        <v>373</v>
      </c>
      <c r="UBP131" s="224" t="s">
        <v>373</v>
      </c>
      <c r="UBQ131" s="224" t="s">
        <v>373</v>
      </c>
      <c r="UBR131" s="224" t="s">
        <v>373</v>
      </c>
      <c r="UBS131" s="224" t="s">
        <v>373</v>
      </c>
      <c r="UBT131" s="224" t="s">
        <v>373</v>
      </c>
      <c r="UBU131" s="224" t="s">
        <v>373</v>
      </c>
      <c r="UBV131" s="224" t="s">
        <v>373</v>
      </c>
      <c r="UBW131" s="224" t="s">
        <v>373</v>
      </c>
      <c r="UBX131" s="224" t="s">
        <v>373</v>
      </c>
      <c r="UBY131" s="224" t="s">
        <v>373</v>
      </c>
      <c r="UBZ131" s="224" t="s">
        <v>373</v>
      </c>
      <c r="UCA131" s="224" t="s">
        <v>373</v>
      </c>
      <c r="UCB131" s="224" t="s">
        <v>373</v>
      </c>
      <c r="UCC131" s="224" t="s">
        <v>373</v>
      </c>
      <c r="UCD131" s="224" t="s">
        <v>373</v>
      </c>
      <c r="UCE131" s="224" t="s">
        <v>373</v>
      </c>
      <c r="UCF131" s="224" t="s">
        <v>373</v>
      </c>
      <c r="UCG131" s="224" t="s">
        <v>373</v>
      </c>
      <c r="UCH131" s="224" t="s">
        <v>373</v>
      </c>
      <c r="UCI131" s="224" t="s">
        <v>373</v>
      </c>
      <c r="UCJ131" s="224" t="s">
        <v>373</v>
      </c>
      <c r="UCK131" s="224" t="s">
        <v>373</v>
      </c>
      <c r="UCL131" s="224" t="s">
        <v>373</v>
      </c>
      <c r="UCM131" s="224" t="s">
        <v>373</v>
      </c>
      <c r="UCN131" s="224" t="s">
        <v>373</v>
      </c>
      <c r="UCO131" s="224" t="s">
        <v>373</v>
      </c>
      <c r="UCP131" s="224" t="s">
        <v>373</v>
      </c>
      <c r="UCQ131" s="224" t="s">
        <v>373</v>
      </c>
      <c r="UCR131" s="224" t="s">
        <v>373</v>
      </c>
      <c r="UCS131" s="224" t="s">
        <v>373</v>
      </c>
      <c r="UCT131" s="224" t="s">
        <v>373</v>
      </c>
      <c r="UCU131" s="224" t="s">
        <v>373</v>
      </c>
      <c r="UCV131" s="224" t="s">
        <v>373</v>
      </c>
      <c r="UCW131" s="224" t="s">
        <v>373</v>
      </c>
      <c r="UCX131" s="224" t="s">
        <v>373</v>
      </c>
      <c r="UCY131" s="224" t="s">
        <v>373</v>
      </c>
      <c r="UCZ131" s="224" t="s">
        <v>373</v>
      </c>
      <c r="UDA131" s="224" t="s">
        <v>373</v>
      </c>
      <c r="UDB131" s="224" t="s">
        <v>373</v>
      </c>
      <c r="UDC131" s="224" t="s">
        <v>373</v>
      </c>
      <c r="UDD131" s="224" t="s">
        <v>373</v>
      </c>
      <c r="UDE131" s="224" t="s">
        <v>373</v>
      </c>
      <c r="UDF131" s="224" t="s">
        <v>373</v>
      </c>
      <c r="UDG131" s="224" t="s">
        <v>373</v>
      </c>
      <c r="UDH131" s="224" t="s">
        <v>373</v>
      </c>
      <c r="UDI131" s="224" t="s">
        <v>373</v>
      </c>
      <c r="UDJ131" s="224" t="s">
        <v>373</v>
      </c>
      <c r="UDK131" s="224" t="s">
        <v>373</v>
      </c>
      <c r="UDL131" s="224" t="s">
        <v>373</v>
      </c>
      <c r="UDM131" s="224" t="s">
        <v>373</v>
      </c>
      <c r="UDN131" s="224" t="s">
        <v>373</v>
      </c>
      <c r="UDO131" s="224" t="s">
        <v>373</v>
      </c>
      <c r="UDP131" s="224" t="s">
        <v>373</v>
      </c>
      <c r="UDQ131" s="224" t="s">
        <v>373</v>
      </c>
      <c r="UDR131" s="224" t="s">
        <v>373</v>
      </c>
      <c r="UDS131" s="224" t="s">
        <v>373</v>
      </c>
      <c r="UDT131" s="224" t="s">
        <v>373</v>
      </c>
      <c r="UDU131" s="224" t="s">
        <v>373</v>
      </c>
      <c r="UDV131" s="224" t="s">
        <v>373</v>
      </c>
      <c r="UDW131" s="224" t="s">
        <v>373</v>
      </c>
      <c r="UDX131" s="224" t="s">
        <v>373</v>
      </c>
      <c r="UDY131" s="224" t="s">
        <v>373</v>
      </c>
      <c r="UDZ131" s="224" t="s">
        <v>373</v>
      </c>
      <c r="UEA131" s="224" t="s">
        <v>373</v>
      </c>
      <c r="UEB131" s="224" t="s">
        <v>373</v>
      </c>
      <c r="UEC131" s="224" t="s">
        <v>373</v>
      </c>
      <c r="UED131" s="224" t="s">
        <v>373</v>
      </c>
      <c r="UEE131" s="224" t="s">
        <v>373</v>
      </c>
      <c r="UEF131" s="224" t="s">
        <v>373</v>
      </c>
      <c r="UEG131" s="224" t="s">
        <v>373</v>
      </c>
      <c r="UEH131" s="224" t="s">
        <v>373</v>
      </c>
      <c r="UEI131" s="224" t="s">
        <v>373</v>
      </c>
      <c r="UEJ131" s="224" t="s">
        <v>373</v>
      </c>
      <c r="UEK131" s="224" t="s">
        <v>373</v>
      </c>
      <c r="UEL131" s="224" t="s">
        <v>373</v>
      </c>
      <c r="UEM131" s="224" t="s">
        <v>373</v>
      </c>
      <c r="UEN131" s="224" t="s">
        <v>373</v>
      </c>
      <c r="UEO131" s="224" t="s">
        <v>373</v>
      </c>
      <c r="UEP131" s="224" t="s">
        <v>373</v>
      </c>
      <c r="UEQ131" s="224" t="s">
        <v>373</v>
      </c>
      <c r="UER131" s="224" t="s">
        <v>373</v>
      </c>
      <c r="UES131" s="224" t="s">
        <v>373</v>
      </c>
      <c r="UET131" s="224" t="s">
        <v>373</v>
      </c>
      <c r="UEU131" s="224" t="s">
        <v>373</v>
      </c>
      <c r="UEV131" s="224" t="s">
        <v>373</v>
      </c>
      <c r="UEW131" s="224" t="s">
        <v>373</v>
      </c>
      <c r="UEX131" s="224" t="s">
        <v>373</v>
      </c>
      <c r="UEY131" s="224" t="s">
        <v>373</v>
      </c>
      <c r="UEZ131" s="224" t="s">
        <v>373</v>
      </c>
      <c r="UFA131" s="224" t="s">
        <v>373</v>
      </c>
      <c r="UFB131" s="224" t="s">
        <v>373</v>
      </c>
      <c r="UFC131" s="224" t="s">
        <v>373</v>
      </c>
      <c r="UFD131" s="224" t="s">
        <v>373</v>
      </c>
      <c r="UFE131" s="224" t="s">
        <v>373</v>
      </c>
      <c r="UFF131" s="224" t="s">
        <v>373</v>
      </c>
      <c r="UFG131" s="224" t="s">
        <v>373</v>
      </c>
      <c r="UFH131" s="224" t="s">
        <v>373</v>
      </c>
      <c r="UFI131" s="224" t="s">
        <v>373</v>
      </c>
      <c r="UFJ131" s="224" t="s">
        <v>373</v>
      </c>
      <c r="UFK131" s="224" t="s">
        <v>373</v>
      </c>
      <c r="UFL131" s="224" t="s">
        <v>373</v>
      </c>
      <c r="UFM131" s="224" t="s">
        <v>373</v>
      </c>
      <c r="UFN131" s="224" t="s">
        <v>373</v>
      </c>
      <c r="UFO131" s="224" t="s">
        <v>373</v>
      </c>
      <c r="UFP131" s="224" t="s">
        <v>373</v>
      </c>
      <c r="UFQ131" s="224" t="s">
        <v>373</v>
      </c>
      <c r="UFR131" s="224" t="s">
        <v>373</v>
      </c>
      <c r="UFS131" s="224" t="s">
        <v>373</v>
      </c>
      <c r="UFT131" s="224" t="s">
        <v>373</v>
      </c>
      <c r="UFU131" s="224" t="s">
        <v>373</v>
      </c>
      <c r="UFV131" s="224" t="s">
        <v>373</v>
      </c>
      <c r="UFW131" s="224" t="s">
        <v>373</v>
      </c>
      <c r="UFX131" s="224" t="s">
        <v>373</v>
      </c>
      <c r="UFY131" s="224" t="s">
        <v>373</v>
      </c>
      <c r="UFZ131" s="224" t="s">
        <v>373</v>
      </c>
      <c r="UGA131" s="224" t="s">
        <v>373</v>
      </c>
      <c r="UGB131" s="224" t="s">
        <v>373</v>
      </c>
      <c r="UGC131" s="224" t="s">
        <v>373</v>
      </c>
      <c r="UGD131" s="224" t="s">
        <v>373</v>
      </c>
      <c r="UGE131" s="224" t="s">
        <v>373</v>
      </c>
      <c r="UGF131" s="224" t="s">
        <v>373</v>
      </c>
      <c r="UGG131" s="224" t="s">
        <v>373</v>
      </c>
      <c r="UGH131" s="224" t="s">
        <v>373</v>
      </c>
      <c r="UGI131" s="224" t="s">
        <v>373</v>
      </c>
      <c r="UGJ131" s="224" t="s">
        <v>373</v>
      </c>
      <c r="UGK131" s="224" t="s">
        <v>373</v>
      </c>
      <c r="UGL131" s="224" t="s">
        <v>373</v>
      </c>
      <c r="UGM131" s="224" t="s">
        <v>373</v>
      </c>
      <c r="UGN131" s="224" t="s">
        <v>373</v>
      </c>
      <c r="UGO131" s="224" t="s">
        <v>373</v>
      </c>
      <c r="UGP131" s="224" t="s">
        <v>373</v>
      </c>
      <c r="UGQ131" s="224" t="s">
        <v>373</v>
      </c>
      <c r="UGR131" s="224" t="s">
        <v>373</v>
      </c>
      <c r="UGS131" s="224" t="s">
        <v>373</v>
      </c>
      <c r="UGT131" s="224" t="s">
        <v>373</v>
      </c>
      <c r="UGU131" s="224" t="s">
        <v>373</v>
      </c>
      <c r="UGV131" s="224" t="s">
        <v>373</v>
      </c>
      <c r="UGW131" s="224" t="s">
        <v>373</v>
      </c>
      <c r="UGX131" s="224" t="s">
        <v>373</v>
      </c>
      <c r="UGY131" s="224" t="s">
        <v>373</v>
      </c>
      <c r="UGZ131" s="224" t="s">
        <v>373</v>
      </c>
      <c r="UHA131" s="224" t="s">
        <v>373</v>
      </c>
      <c r="UHB131" s="224" t="s">
        <v>373</v>
      </c>
      <c r="UHC131" s="224" t="s">
        <v>373</v>
      </c>
      <c r="UHD131" s="224" t="s">
        <v>373</v>
      </c>
      <c r="UHE131" s="224" t="s">
        <v>373</v>
      </c>
      <c r="UHF131" s="224" t="s">
        <v>373</v>
      </c>
      <c r="UHG131" s="224" t="s">
        <v>373</v>
      </c>
      <c r="UHH131" s="224" t="s">
        <v>373</v>
      </c>
      <c r="UHI131" s="224" t="s">
        <v>373</v>
      </c>
      <c r="UHJ131" s="224" t="s">
        <v>373</v>
      </c>
      <c r="UHK131" s="224" t="s">
        <v>373</v>
      </c>
      <c r="UHL131" s="224" t="s">
        <v>373</v>
      </c>
      <c r="UHM131" s="224" t="s">
        <v>373</v>
      </c>
      <c r="UHN131" s="224" t="s">
        <v>373</v>
      </c>
      <c r="UHO131" s="224" t="s">
        <v>373</v>
      </c>
      <c r="UHP131" s="224" t="s">
        <v>373</v>
      </c>
      <c r="UHQ131" s="224" t="s">
        <v>373</v>
      </c>
      <c r="UHR131" s="224" t="s">
        <v>373</v>
      </c>
      <c r="UHS131" s="224" t="s">
        <v>373</v>
      </c>
      <c r="UHT131" s="224" t="s">
        <v>373</v>
      </c>
      <c r="UHU131" s="224" t="s">
        <v>373</v>
      </c>
      <c r="UHV131" s="224" t="s">
        <v>373</v>
      </c>
      <c r="UHW131" s="224" t="s">
        <v>373</v>
      </c>
      <c r="UHX131" s="224" t="s">
        <v>373</v>
      </c>
      <c r="UHY131" s="224" t="s">
        <v>373</v>
      </c>
      <c r="UHZ131" s="224" t="s">
        <v>373</v>
      </c>
      <c r="UIA131" s="224" t="s">
        <v>373</v>
      </c>
      <c r="UIB131" s="224" t="s">
        <v>373</v>
      </c>
      <c r="UIC131" s="224" t="s">
        <v>373</v>
      </c>
      <c r="UID131" s="224" t="s">
        <v>373</v>
      </c>
      <c r="UIE131" s="224" t="s">
        <v>373</v>
      </c>
      <c r="UIF131" s="224" t="s">
        <v>373</v>
      </c>
      <c r="UIG131" s="224" t="s">
        <v>373</v>
      </c>
      <c r="UIH131" s="224" t="s">
        <v>373</v>
      </c>
      <c r="UII131" s="224" t="s">
        <v>373</v>
      </c>
      <c r="UIJ131" s="224" t="s">
        <v>373</v>
      </c>
      <c r="UIK131" s="224" t="s">
        <v>373</v>
      </c>
      <c r="UIL131" s="224" t="s">
        <v>373</v>
      </c>
      <c r="UIM131" s="224" t="s">
        <v>373</v>
      </c>
      <c r="UIN131" s="224" t="s">
        <v>373</v>
      </c>
      <c r="UIO131" s="224" t="s">
        <v>373</v>
      </c>
      <c r="UIP131" s="224" t="s">
        <v>373</v>
      </c>
      <c r="UIQ131" s="224" t="s">
        <v>373</v>
      </c>
      <c r="UIR131" s="224" t="s">
        <v>373</v>
      </c>
      <c r="UIS131" s="224" t="s">
        <v>373</v>
      </c>
      <c r="UIT131" s="224" t="s">
        <v>373</v>
      </c>
      <c r="UIU131" s="224" t="s">
        <v>373</v>
      </c>
      <c r="UIV131" s="224" t="s">
        <v>373</v>
      </c>
      <c r="UIW131" s="224" t="s">
        <v>373</v>
      </c>
      <c r="UIX131" s="224" t="s">
        <v>373</v>
      </c>
      <c r="UIY131" s="224" t="s">
        <v>373</v>
      </c>
      <c r="UIZ131" s="224" t="s">
        <v>373</v>
      </c>
      <c r="UJA131" s="224" t="s">
        <v>373</v>
      </c>
      <c r="UJB131" s="224" t="s">
        <v>373</v>
      </c>
      <c r="UJC131" s="224" t="s">
        <v>373</v>
      </c>
      <c r="UJD131" s="224" t="s">
        <v>373</v>
      </c>
      <c r="UJE131" s="224" t="s">
        <v>373</v>
      </c>
      <c r="UJF131" s="224" t="s">
        <v>373</v>
      </c>
      <c r="UJG131" s="224" t="s">
        <v>373</v>
      </c>
      <c r="UJH131" s="224" t="s">
        <v>373</v>
      </c>
      <c r="UJI131" s="224" t="s">
        <v>373</v>
      </c>
      <c r="UJJ131" s="224" t="s">
        <v>373</v>
      </c>
      <c r="UJK131" s="224" t="s">
        <v>373</v>
      </c>
      <c r="UJL131" s="224" t="s">
        <v>373</v>
      </c>
      <c r="UJM131" s="224" t="s">
        <v>373</v>
      </c>
      <c r="UJN131" s="224" t="s">
        <v>373</v>
      </c>
      <c r="UJO131" s="224" t="s">
        <v>373</v>
      </c>
      <c r="UJP131" s="224" t="s">
        <v>373</v>
      </c>
      <c r="UJQ131" s="224" t="s">
        <v>373</v>
      </c>
      <c r="UJR131" s="224" t="s">
        <v>373</v>
      </c>
      <c r="UJS131" s="224" t="s">
        <v>373</v>
      </c>
      <c r="UJT131" s="224" t="s">
        <v>373</v>
      </c>
      <c r="UJU131" s="224" t="s">
        <v>373</v>
      </c>
      <c r="UJV131" s="224" t="s">
        <v>373</v>
      </c>
      <c r="UJW131" s="224" t="s">
        <v>373</v>
      </c>
      <c r="UJX131" s="224" t="s">
        <v>373</v>
      </c>
      <c r="UJY131" s="224" t="s">
        <v>373</v>
      </c>
      <c r="UJZ131" s="224" t="s">
        <v>373</v>
      </c>
      <c r="UKA131" s="224" t="s">
        <v>373</v>
      </c>
      <c r="UKB131" s="224" t="s">
        <v>373</v>
      </c>
      <c r="UKC131" s="224" t="s">
        <v>373</v>
      </c>
      <c r="UKD131" s="224" t="s">
        <v>373</v>
      </c>
      <c r="UKE131" s="224" t="s">
        <v>373</v>
      </c>
      <c r="UKF131" s="224" t="s">
        <v>373</v>
      </c>
      <c r="UKG131" s="224" t="s">
        <v>373</v>
      </c>
      <c r="UKH131" s="224" t="s">
        <v>373</v>
      </c>
      <c r="UKI131" s="224" t="s">
        <v>373</v>
      </c>
      <c r="UKJ131" s="224" t="s">
        <v>373</v>
      </c>
      <c r="UKK131" s="224" t="s">
        <v>373</v>
      </c>
      <c r="UKL131" s="224" t="s">
        <v>373</v>
      </c>
      <c r="UKM131" s="224" t="s">
        <v>373</v>
      </c>
      <c r="UKN131" s="224" t="s">
        <v>373</v>
      </c>
      <c r="UKO131" s="224" t="s">
        <v>373</v>
      </c>
      <c r="UKP131" s="224" t="s">
        <v>373</v>
      </c>
      <c r="UKQ131" s="224" t="s">
        <v>373</v>
      </c>
      <c r="UKR131" s="224" t="s">
        <v>373</v>
      </c>
      <c r="UKS131" s="224" t="s">
        <v>373</v>
      </c>
      <c r="UKT131" s="224" t="s">
        <v>373</v>
      </c>
      <c r="UKU131" s="224" t="s">
        <v>373</v>
      </c>
      <c r="UKV131" s="224" t="s">
        <v>373</v>
      </c>
      <c r="UKW131" s="224" t="s">
        <v>373</v>
      </c>
      <c r="UKX131" s="224" t="s">
        <v>373</v>
      </c>
      <c r="UKY131" s="224" t="s">
        <v>373</v>
      </c>
      <c r="UKZ131" s="224" t="s">
        <v>373</v>
      </c>
      <c r="ULA131" s="224" t="s">
        <v>373</v>
      </c>
      <c r="ULB131" s="224" t="s">
        <v>373</v>
      </c>
      <c r="ULC131" s="224" t="s">
        <v>373</v>
      </c>
      <c r="ULD131" s="224" t="s">
        <v>373</v>
      </c>
      <c r="ULE131" s="224" t="s">
        <v>373</v>
      </c>
      <c r="ULF131" s="224" t="s">
        <v>373</v>
      </c>
      <c r="ULG131" s="224" t="s">
        <v>373</v>
      </c>
      <c r="ULH131" s="224" t="s">
        <v>373</v>
      </c>
      <c r="ULI131" s="224" t="s">
        <v>373</v>
      </c>
      <c r="ULJ131" s="224" t="s">
        <v>373</v>
      </c>
      <c r="ULK131" s="224" t="s">
        <v>373</v>
      </c>
      <c r="ULL131" s="224" t="s">
        <v>373</v>
      </c>
      <c r="ULM131" s="224" t="s">
        <v>373</v>
      </c>
      <c r="ULN131" s="224" t="s">
        <v>373</v>
      </c>
      <c r="ULO131" s="224" t="s">
        <v>373</v>
      </c>
      <c r="ULP131" s="224" t="s">
        <v>373</v>
      </c>
      <c r="ULQ131" s="224" t="s">
        <v>373</v>
      </c>
      <c r="ULR131" s="224" t="s">
        <v>373</v>
      </c>
      <c r="ULS131" s="224" t="s">
        <v>373</v>
      </c>
      <c r="ULT131" s="224" t="s">
        <v>373</v>
      </c>
      <c r="ULU131" s="224" t="s">
        <v>373</v>
      </c>
      <c r="ULV131" s="224" t="s">
        <v>373</v>
      </c>
      <c r="ULW131" s="224" t="s">
        <v>373</v>
      </c>
      <c r="ULX131" s="224" t="s">
        <v>373</v>
      </c>
      <c r="ULY131" s="224" t="s">
        <v>373</v>
      </c>
      <c r="ULZ131" s="224" t="s">
        <v>373</v>
      </c>
      <c r="UMA131" s="224" t="s">
        <v>373</v>
      </c>
      <c r="UMB131" s="224" t="s">
        <v>373</v>
      </c>
      <c r="UMC131" s="224" t="s">
        <v>373</v>
      </c>
      <c r="UMD131" s="224" t="s">
        <v>373</v>
      </c>
      <c r="UME131" s="224" t="s">
        <v>373</v>
      </c>
      <c r="UMF131" s="224" t="s">
        <v>373</v>
      </c>
      <c r="UMG131" s="224" t="s">
        <v>373</v>
      </c>
      <c r="UMH131" s="224" t="s">
        <v>373</v>
      </c>
      <c r="UMI131" s="224" t="s">
        <v>373</v>
      </c>
      <c r="UMJ131" s="224" t="s">
        <v>373</v>
      </c>
      <c r="UMK131" s="224" t="s">
        <v>373</v>
      </c>
      <c r="UML131" s="224" t="s">
        <v>373</v>
      </c>
      <c r="UMM131" s="224" t="s">
        <v>373</v>
      </c>
      <c r="UMN131" s="224" t="s">
        <v>373</v>
      </c>
      <c r="UMO131" s="224" t="s">
        <v>373</v>
      </c>
      <c r="UMP131" s="224" t="s">
        <v>373</v>
      </c>
      <c r="UMQ131" s="224" t="s">
        <v>373</v>
      </c>
      <c r="UMR131" s="224" t="s">
        <v>373</v>
      </c>
      <c r="UMS131" s="224" t="s">
        <v>373</v>
      </c>
      <c r="UMT131" s="224" t="s">
        <v>373</v>
      </c>
      <c r="UMU131" s="224" t="s">
        <v>373</v>
      </c>
      <c r="UMV131" s="224" t="s">
        <v>373</v>
      </c>
      <c r="UMW131" s="224" t="s">
        <v>373</v>
      </c>
      <c r="UMX131" s="224" t="s">
        <v>373</v>
      </c>
      <c r="UMY131" s="224" t="s">
        <v>373</v>
      </c>
      <c r="UMZ131" s="224" t="s">
        <v>373</v>
      </c>
      <c r="UNA131" s="224" t="s">
        <v>373</v>
      </c>
      <c r="UNB131" s="224" t="s">
        <v>373</v>
      </c>
      <c r="UNC131" s="224" t="s">
        <v>373</v>
      </c>
      <c r="UND131" s="224" t="s">
        <v>373</v>
      </c>
      <c r="UNE131" s="224" t="s">
        <v>373</v>
      </c>
      <c r="UNF131" s="224" t="s">
        <v>373</v>
      </c>
      <c r="UNG131" s="224" t="s">
        <v>373</v>
      </c>
      <c r="UNH131" s="224" t="s">
        <v>373</v>
      </c>
      <c r="UNI131" s="224" t="s">
        <v>373</v>
      </c>
      <c r="UNJ131" s="224" t="s">
        <v>373</v>
      </c>
      <c r="UNK131" s="224" t="s">
        <v>373</v>
      </c>
      <c r="UNL131" s="224" t="s">
        <v>373</v>
      </c>
      <c r="UNM131" s="224" t="s">
        <v>373</v>
      </c>
      <c r="UNN131" s="224" t="s">
        <v>373</v>
      </c>
      <c r="UNO131" s="224" t="s">
        <v>373</v>
      </c>
      <c r="UNP131" s="224" t="s">
        <v>373</v>
      </c>
      <c r="UNQ131" s="224" t="s">
        <v>373</v>
      </c>
      <c r="UNR131" s="224" t="s">
        <v>373</v>
      </c>
      <c r="UNS131" s="224" t="s">
        <v>373</v>
      </c>
      <c r="UNT131" s="224" t="s">
        <v>373</v>
      </c>
      <c r="UNU131" s="224" t="s">
        <v>373</v>
      </c>
      <c r="UNV131" s="224" t="s">
        <v>373</v>
      </c>
      <c r="UNW131" s="224" t="s">
        <v>373</v>
      </c>
      <c r="UNX131" s="224" t="s">
        <v>373</v>
      </c>
      <c r="UNY131" s="224" t="s">
        <v>373</v>
      </c>
      <c r="UNZ131" s="224" t="s">
        <v>373</v>
      </c>
      <c r="UOA131" s="224" t="s">
        <v>373</v>
      </c>
      <c r="UOB131" s="224" t="s">
        <v>373</v>
      </c>
      <c r="UOC131" s="224" t="s">
        <v>373</v>
      </c>
      <c r="UOD131" s="224" t="s">
        <v>373</v>
      </c>
      <c r="UOE131" s="224" t="s">
        <v>373</v>
      </c>
      <c r="UOF131" s="224" t="s">
        <v>373</v>
      </c>
      <c r="UOG131" s="224" t="s">
        <v>373</v>
      </c>
      <c r="UOH131" s="224" t="s">
        <v>373</v>
      </c>
      <c r="UOI131" s="224" t="s">
        <v>373</v>
      </c>
      <c r="UOJ131" s="224" t="s">
        <v>373</v>
      </c>
      <c r="UOK131" s="224" t="s">
        <v>373</v>
      </c>
      <c r="UOL131" s="224" t="s">
        <v>373</v>
      </c>
      <c r="UOM131" s="224" t="s">
        <v>373</v>
      </c>
      <c r="UON131" s="224" t="s">
        <v>373</v>
      </c>
      <c r="UOO131" s="224" t="s">
        <v>373</v>
      </c>
      <c r="UOP131" s="224" t="s">
        <v>373</v>
      </c>
      <c r="UOQ131" s="224" t="s">
        <v>373</v>
      </c>
      <c r="UOR131" s="224" t="s">
        <v>373</v>
      </c>
      <c r="UOS131" s="224" t="s">
        <v>373</v>
      </c>
      <c r="UOT131" s="224" t="s">
        <v>373</v>
      </c>
      <c r="UOU131" s="224" t="s">
        <v>373</v>
      </c>
      <c r="UOV131" s="224" t="s">
        <v>373</v>
      </c>
      <c r="UOW131" s="224" t="s">
        <v>373</v>
      </c>
      <c r="UOX131" s="224" t="s">
        <v>373</v>
      </c>
      <c r="UOY131" s="224" t="s">
        <v>373</v>
      </c>
      <c r="UOZ131" s="224" t="s">
        <v>373</v>
      </c>
      <c r="UPA131" s="224" t="s">
        <v>373</v>
      </c>
      <c r="UPB131" s="224" t="s">
        <v>373</v>
      </c>
      <c r="UPC131" s="224" t="s">
        <v>373</v>
      </c>
      <c r="UPD131" s="224" t="s">
        <v>373</v>
      </c>
      <c r="UPE131" s="224" t="s">
        <v>373</v>
      </c>
      <c r="UPF131" s="224" t="s">
        <v>373</v>
      </c>
      <c r="UPG131" s="224" t="s">
        <v>373</v>
      </c>
      <c r="UPH131" s="224" t="s">
        <v>373</v>
      </c>
      <c r="UPI131" s="224" t="s">
        <v>373</v>
      </c>
      <c r="UPJ131" s="224" t="s">
        <v>373</v>
      </c>
      <c r="UPK131" s="224" t="s">
        <v>373</v>
      </c>
      <c r="UPL131" s="224" t="s">
        <v>373</v>
      </c>
      <c r="UPM131" s="224" t="s">
        <v>373</v>
      </c>
      <c r="UPN131" s="224" t="s">
        <v>373</v>
      </c>
      <c r="UPO131" s="224" t="s">
        <v>373</v>
      </c>
      <c r="UPP131" s="224" t="s">
        <v>373</v>
      </c>
      <c r="UPQ131" s="224" t="s">
        <v>373</v>
      </c>
      <c r="UPR131" s="224" t="s">
        <v>373</v>
      </c>
      <c r="UPS131" s="224" t="s">
        <v>373</v>
      </c>
      <c r="UPT131" s="224" t="s">
        <v>373</v>
      </c>
      <c r="UPU131" s="224" t="s">
        <v>373</v>
      </c>
      <c r="UPV131" s="224" t="s">
        <v>373</v>
      </c>
      <c r="UPW131" s="224" t="s">
        <v>373</v>
      </c>
      <c r="UPX131" s="224" t="s">
        <v>373</v>
      </c>
      <c r="UPY131" s="224" t="s">
        <v>373</v>
      </c>
      <c r="UPZ131" s="224" t="s">
        <v>373</v>
      </c>
      <c r="UQA131" s="224" t="s">
        <v>373</v>
      </c>
      <c r="UQB131" s="224" t="s">
        <v>373</v>
      </c>
      <c r="UQC131" s="224" t="s">
        <v>373</v>
      </c>
      <c r="UQD131" s="224" t="s">
        <v>373</v>
      </c>
      <c r="UQE131" s="224" t="s">
        <v>373</v>
      </c>
      <c r="UQF131" s="224" t="s">
        <v>373</v>
      </c>
      <c r="UQG131" s="224" t="s">
        <v>373</v>
      </c>
      <c r="UQH131" s="224" t="s">
        <v>373</v>
      </c>
      <c r="UQI131" s="224" t="s">
        <v>373</v>
      </c>
      <c r="UQJ131" s="224" t="s">
        <v>373</v>
      </c>
      <c r="UQK131" s="224" t="s">
        <v>373</v>
      </c>
      <c r="UQL131" s="224" t="s">
        <v>373</v>
      </c>
      <c r="UQM131" s="224" t="s">
        <v>373</v>
      </c>
      <c r="UQN131" s="224" t="s">
        <v>373</v>
      </c>
      <c r="UQO131" s="224" t="s">
        <v>373</v>
      </c>
      <c r="UQP131" s="224" t="s">
        <v>373</v>
      </c>
      <c r="UQQ131" s="224" t="s">
        <v>373</v>
      </c>
      <c r="UQR131" s="224" t="s">
        <v>373</v>
      </c>
      <c r="UQS131" s="224" t="s">
        <v>373</v>
      </c>
      <c r="UQT131" s="224" t="s">
        <v>373</v>
      </c>
      <c r="UQU131" s="224" t="s">
        <v>373</v>
      </c>
      <c r="UQV131" s="224" t="s">
        <v>373</v>
      </c>
      <c r="UQW131" s="224" t="s">
        <v>373</v>
      </c>
      <c r="UQX131" s="224" t="s">
        <v>373</v>
      </c>
      <c r="UQY131" s="224" t="s">
        <v>373</v>
      </c>
      <c r="UQZ131" s="224" t="s">
        <v>373</v>
      </c>
      <c r="URA131" s="224" t="s">
        <v>373</v>
      </c>
      <c r="URB131" s="224" t="s">
        <v>373</v>
      </c>
      <c r="URC131" s="224" t="s">
        <v>373</v>
      </c>
      <c r="URD131" s="224" t="s">
        <v>373</v>
      </c>
      <c r="URE131" s="224" t="s">
        <v>373</v>
      </c>
      <c r="URF131" s="224" t="s">
        <v>373</v>
      </c>
      <c r="URG131" s="224" t="s">
        <v>373</v>
      </c>
      <c r="URH131" s="224" t="s">
        <v>373</v>
      </c>
      <c r="URI131" s="224" t="s">
        <v>373</v>
      </c>
      <c r="URJ131" s="224" t="s">
        <v>373</v>
      </c>
      <c r="URK131" s="224" t="s">
        <v>373</v>
      </c>
      <c r="URL131" s="224" t="s">
        <v>373</v>
      </c>
      <c r="URM131" s="224" t="s">
        <v>373</v>
      </c>
      <c r="URN131" s="224" t="s">
        <v>373</v>
      </c>
      <c r="URO131" s="224" t="s">
        <v>373</v>
      </c>
      <c r="URP131" s="224" t="s">
        <v>373</v>
      </c>
      <c r="URQ131" s="224" t="s">
        <v>373</v>
      </c>
      <c r="URR131" s="224" t="s">
        <v>373</v>
      </c>
      <c r="URS131" s="224" t="s">
        <v>373</v>
      </c>
      <c r="URT131" s="224" t="s">
        <v>373</v>
      </c>
      <c r="URU131" s="224" t="s">
        <v>373</v>
      </c>
      <c r="URV131" s="224" t="s">
        <v>373</v>
      </c>
      <c r="URW131" s="224" t="s">
        <v>373</v>
      </c>
      <c r="URX131" s="224" t="s">
        <v>373</v>
      </c>
      <c r="URY131" s="224" t="s">
        <v>373</v>
      </c>
      <c r="URZ131" s="224" t="s">
        <v>373</v>
      </c>
      <c r="USA131" s="224" t="s">
        <v>373</v>
      </c>
      <c r="USB131" s="224" t="s">
        <v>373</v>
      </c>
      <c r="USC131" s="224" t="s">
        <v>373</v>
      </c>
      <c r="USD131" s="224" t="s">
        <v>373</v>
      </c>
      <c r="USE131" s="224" t="s">
        <v>373</v>
      </c>
      <c r="USF131" s="224" t="s">
        <v>373</v>
      </c>
      <c r="USG131" s="224" t="s">
        <v>373</v>
      </c>
      <c r="USH131" s="224" t="s">
        <v>373</v>
      </c>
      <c r="USI131" s="224" t="s">
        <v>373</v>
      </c>
      <c r="USJ131" s="224" t="s">
        <v>373</v>
      </c>
      <c r="USK131" s="224" t="s">
        <v>373</v>
      </c>
      <c r="USL131" s="224" t="s">
        <v>373</v>
      </c>
      <c r="USM131" s="224" t="s">
        <v>373</v>
      </c>
      <c r="USN131" s="224" t="s">
        <v>373</v>
      </c>
      <c r="USO131" s="224" t="s">
        <v>373</v>
      </c>
      <c r="USP131" s="224" t="s">
        <v>373</v>
      </c>
      <c r="USQ131" s="224" t="s">
        <v>373</v>
      </c>
      <c r="USR131" s="224" t="s">
        <v>373</v>
      </c>
      <c r="USS131" s="224" t="s">
        <v>373</v>
      </c>
      <c r="UST131" s="224" t="s">
        <v>373</v>
      </c>
      <c r="USU131" s="224" t="s">
        <v>373</v>
      </c>
      <c r="USV131" s="224" t="s">
        <v>373</v>
      </c>
      <c r="USW131" s="224" t="s">
        <v>373</v>
      </c>
      <c r="USX131" s="224" t="s">
        <v>373</v>
      </c>
      <c r="USY131" s="224" t="s">
        <v>373</v>
      </c>
      <c r="USZ131" s="224" t="s">
        <v>373</v>
      </c>
      <c r="UTA131" s="224" t="s">
        <v>373</v>
      </c>
      <c r="UTB131" s="224" t="s">
        <v>373</v>
      </c>
      <c r="UTC131" s="224" t="s">
        <v>373</v>
      </c>
      <c r="UTD131" s="224" t="s">
        <v>373</v>
      </c>
      <c r="UTE131" s="224" t="s">
        <v>373</v>
      </c>
      <c r="UTF131" s="224" t="s">
        <v>373</v>
      </c>
      <c r="UTG131" s="224" t="s">
        <v>373</v>
      </c>
      <c r="UTH131" s="224" t="s">
        <v>373</v>
      </c>
      <c r="UTI131" s="224" t="s">
        <v>373</v>
      </c>
      <c r="UTJ131" s="224" t="s">
        <v>373</v>
      </c>
      <c r="UTK131" s="224" t="s">
        <v>373</v>
      </c>
      <c r="UTL131" s="224" t="s">
        <v>373</v>
      </c>
      <c r="UTM131" s="224" t="s">
        <v>373</v>
      </c>
      <c r="UTN131" s="224" t="s">
        <v>373</v>
      </c>
      <c r="UTO131" s="224" t="s">
        <v>373</v>
      </c>
      <c r="UTP131" s="224" t="s">
        <v>373</v>
      </c>
      <c r="UTQ131" s="224" t="s">
        <v>373</v>
      </c>
      <c r="UTR131" s="224" t="s">
        <v>373</v>
      </c>
      <c r="UTS131" s="224" t="s">
        <v>373</v>
      </c>
      <c r="UTT131" s="224" t="s">
        <v>373</v>
      </c>
      <c r="UTU131" s="224" t="s">
        <v>373</v>
      </c>
      <c r="UTV131" s="224" t="s">
        <v>373</v>
      </c>
      <c r="UTW131" s="224" t="s">
        <v>373</v>
      </c>
      <c r="UTX131" s="224" t="s">
        <v>373</v>
      </c>
      <c r="UTY131" s="224" t="s">
        <v>373</v>
      </c>
      <c r="UTZ131" s="224" t="s">
        <v>373</v>
      </c>
      <c r="UUA131" s="224" t="s">
        <v>373</v>
      </c>
      <c r="UUB131" s="224" t="s">
        <v>373</v>
      </c>
      <c r="UUC131" s="224" t="s">
        <v>373</v>
      </c>
      <c r="UUD131" s="224" t="s">
        <v>373</v>
      </c>
      <c r="UUE131" s="224" t="s">
        <v>373</v>
      </c>
      <c r="UUF131" s="224" t="s">
        <v>373</v>
      </c>
      <c r="UUG131" s="224" t="s">
        <v>373</v>
      </c>
      <c r="UUH131" s="224" t="s">
        <v>373</v>
      </c>
      <c r="UUI131" s="224" t="s">
        <v>373</v>
      </c>
      <c r="UUJ131" s="224" t="s">
        <v>373</v>
      </c>
      <c r="UUK131" s="224" t="s">
        <v>373</v>
      </c>
      <c r="UUL131" s="224" t="s">
        <v>373</v>
      </c>
      <c r="UUM131" s="224" t="s">
        <v>373</v>
      </c>
      <c r="UUN131" s="224" t="s">
        <v>373</v>
      </c>
      <c r="UUO131" s="224" t="s">
        <v>373</v>
      </c>
      <c r="UUP131" s="224" t="s">
        <v>373</v>
      </c>
      <c r="UUQ131" s="224" t="s">
        <v>373</v>
      </c>
      <c r="UUR131" s="224" t="s">
        <v>373</v>
      </c>
      <c r="UUS131" s="224" t="s">
        <v>373</v>
      </c>
      <c r="UUT131" s="224" t="s">
        <v>373</v>
      </c>
      <c r="UUU131" s="224" t="s">
        <v>373</v>
      </c>
      <c r="UUV131" s="224" t="s">
        <v>373</v>
      </c>
      <c r="UUW131" s="224" t="s">
        <v>373</v>
      </c>
      <c r="UUX131" s="224" t="s">
        <v>373</v>
      </c>
      <c r="UUY131" s="224" t="s">
        <v>373</v>
      </c>
      <c r="UUZ131" s="224" t="s">
        <v>373</v>
      </c>
      <c r="UVA131" s="224" t="s">
        <v>373</v>
      </c>
      <c r="UVB131" s="224" t="s">
        <v>373</v>
      </c>
      <c r="UVC131" s="224" t="s">
        <v>373</v>
      </c>
      <c r="UVD131" s="224" t="s">
        <v>373</v>
      </c>
      <c r="UVE131" s="224" t="s">
        <v>373</v>
      </c>
      <c r="UVF131" s="224" t="s">
        <v>373</v>
      </c>
      <c r="UVG131" s="224" t="s">
        <v>373</v>
      </c>
      <c r="UVH131" s="224" t="s">
        <v>373</v>
      </c>
      <c r="UVI131" s="224" t="s">
        <v>373</v>
      </c>
      <c r="UVJ131" s="224" t="s">
        <v>373</v>
      </c>
      <c r="UVK131" s="224" t="s">
        <v>373</v>
      </c>
      <c r="UVL131" s="224" t="s">
        <v>373</v>
      </c>
      <c r="UVM131" s="224" t="s">
        <v>373</v>
      </c>
      <c r="UVN131" s="224" t="s">
        <v>373</v>
      </c>
      <c r="UVO131" s="224" t="s">
        <v>373</v>
      </c>
      <c r="UVP131" s="224" t="s">
        <v>373</v>
      </c>
      <c r="UVQ131" s="224" t="s">
        <v>373</v>
      </c>
      <c r="UVR131" s="224" t="s">
        <v>373</v>
      </c>
      <c r="UVS131" s="224" t="s">
        <v>373</v>
      </c>
      <c r="UVT131" s="224" t="s">
        <v>373</v>
      </c>
      <c r="UVU131" s="224" t="s">
        <v>373</v>
      </c>
      <c r="UVV131" s="224" t="s">
        <v>373</v>
      </c>
      <c r="UVW131" s="224" t="s">
        <v>373</v>
      </c>
      <c r="UVX131" s="224" t="s">
        <v>373</v>
      </c>
      <c r="UVY131" s="224" t="s">
        <v>373</v>
      </c>
      <c r="UVZ131" s="224" t="s">
        <v>373</v>
      </c>
      <c r="UWA131" s="224" t="s">
        <v>373</v>
      </c>
      <c r="UWB131" s="224" t="s">
        <v>373</v>
      </c>
      <c r="UWC131" s="224" t="s">
        <v>373</v>
      </c>
      <c r="UWD131" s="224" t="s">
        <v>373</v>
      </c>
      <c r="UWE131" s="224" t="s">
        <v>373</v>
      </c>
      <c r="UWF131" s="224" t="s">
        <v>373</v>
      </c>
      <c r="UWG131" s="224" t="s">
        <v>373</v>
      </c>
      <c r="UWH131" s="224" t="s">
        <v>373</v>
      </c>
      <c r="UWI131" s="224" t="s">
        <v>373</v>
      </c>
      <c r="UWJ131" s="224" t="s">
        <v>373</v>
      </c>
      <c r="UWK131" s="224" t="s">
        <v>373</v>
      </c>
      <c r="UWL131" s="224" t="s">
        <v>373</v>
      </c>
      <c r="UWM131" s="224" t="s">
        <v>373</v>
      </c>
      <c r="UWN131" s="224" t="s">
        <v>373</v>
      </c>
      <c r="UWO131" s="224" t="s">
        <v>373</v>
      </c>
      <c r="UWP131" s="224" t="s">
        <v>373</v>
      </c>
      <c r="UWQ131" s="224" t="s">
        <v>373</v>
      </c>
      <c r="UWR131" s="224" t="s">
        <v>373</v>
      </c>
      <c r="UWS131" s="224" t="s">
        <v>373</v>
      </c>
      <c r="UWT131" s="224" t="s">
        <v>373</v>
      </c>
      <c r="UWU131" s="224" t="s">
        <v>373</v>
      </c>
      <c r="UWV131" s="224" t="s">
        <v>373</v>
      </c>
      <c r="UWW131" s="224" t="s">
        <v>373</v>
      </c>
      <c r="UWX131" s="224" t="s">
        <v>373</v>
      </c>
      <c r="UWY131" s="224" t="s">
        <v>373</v>
      </c>
      <c r="UWZ131" s="224" t="s">
        <v>373</v>
      </c>
      <c r="UXA131" s="224" t="s">
        <v>373</v>
      </c>
      <c r="UXB131" s="224" t="s">
        <v>373</v>
      </c>
      <c r="UXC131" s="224" t="s">
        <v>373</v>
      </c>
      <c r="UXD131" s="224" t="s">
        <v>373</v>
      </c>
      <c r="UXE131" s="224" t="s">
        <v>373</v>
      </c>
      <c r="UXF131" s="224" t="s">
        <v>373</v>
      </c>
      <c r="UXG131" s="224" t="s">
        <v>373</v>
      </c>
      <c r="UXH131" s="224" t="s">
        <v>373</v>
      </c>
      <c r="UXI131" s="224" t="s">
        <v>373</v>
      </c>
      <c r="UXJ131" s="224" t="s">
        <v>373</v>
      </c>
      <c r="UXK131" s="224" t="s">
        <v>373</v>
      </c>
      <c r="UXL131" s="224" t="s">
        <v>373</v>
      </c>
      <c r="UXM131" s="224" t="s">
        <v>373</v>
      </c>
      <c r="UXN131" s="224" t="s">
        <v>373</v>
      </c>
      <c r="UXO131" s="224" t="s">
        <v>373</v>
      </c>
      <c r="UXP131" s="224" t="s">
        <v>373</v>
      </c>
      <c r="UXQ131" s="224" t="s">
        <v>373</v>
      </c>
      <c r="UXR131" s="224" t="s">
        <v>373</v>
      </c>
      <c r="UXS131" s="224" t="s">
        <v>373</v>
      </c>
      <c r="UXT131" s="224" t="s">
        <v>373</v>
      </c>
      <c r="UXU131" s="224" t="s">
        <v>373</v>
      </c>
      <c r="UXV131" s="224" t="s">
        <v>373</v>
      </c>
      <c r="UXW131" s="224" t="s">
        <v>373</v>
      </c>
      <c r="UXX131" s="224" t="s">
        <v>373</v>
      </c>
      <c r="UXY131" s="224" t="s">
        <v>373</v>
      </c>
      <c r="UXZ131" s="224" t="s">
        <v>373</v>
      </c>
      <c r="UYA131" s="224" t="s">
        <v>373</v>
      </c>
      <c r="UYB131" s="224" t="s">
        <v>373</v>
      </c>
      <c r="UYC131" s="224" t="s">
        <v>373</v>
      </c>
      <c r="UYD131" s="224" t="s">
        <v>373</v>
      </c>
      <c r="UYE131" s="224" t="s">
        <v>373</v>
      </c>
      <c r="UYF131" s="224" t="s">
        <v>373</v>
      </c>
      <c r="UYG131" s="224" t="s">
        <v>373</v>
      </c>
      <c r="UYH131" s="224" t="s">
        <v>373</v>
      </c>
      <c r="UYI131" s="224" t="s">
        <v>373</v>
      </c>
      <c r="UYJ131" s="224" t="s">
        <v>373</v>
      </c>
      <c r="UYK131" s="224" t="s">
        <v>373</v>
      </c>
      <c r="UYL131" s="224" t="s">
        <v>373</v>
      </c>
      <c r="UYM131" s="224" t="s">
        <v>373</v>
      </c>
      <c r="UYN131" s="224" t="s">
        <v>373</v>
      </c>
      <c r="UYO131" s="224" t="s">
        <v>373</v>
      </c>
      <c r="UYP131" s="224" t="s">
        <v>373</v>
      </c>
      <c r="UYQ131" s="224" t="s">
        <v>373</v>
      </c>
      <c r="UYR131" s="224" t="s">
        <v>373</v>
      </c>
      <c r="UYS131" s="224" t="s">
        <v>373</v>
      </c>
      <c r="UYT131" s="224" t="s">
        <v>373</v>
      </c>
      <c r="UYU131" s="224" t="s">
        <v>373</v>
      </c>
      <c r="UYV131" s="224" t="s">
        <v>373</v>
      </c>
      <c r="UYW131" s="224" t="s">
        <v>373</v>
      </c>
      <c r="UYX131" s="224" t="s">
        <v>373</v>
      </c>
      <c r="UYY131" s="224" t="s">
        <v>373</v>
      </c>
      <c r="UYZ131" s="224" t="s">
        <v>373</v>
      </c>
      <c r="UZA131" s="224" t="s">
        <v>373</v>
      </c>
      <c r="UZB131" s="224" t="s">
        <v>373</v>
      </c>
      <c r="UZC131" s="224" t="s">
        <v>373</v>
      </c>
      <c r="UZD131" s="224" t="s">
        <v>373</v>
      </c>
      <c r="UZE131" s="224" t="s">
        <v>373</v>
      </c>
      <c r="UZF131" s="224" t="s">
        <v>373</v>
      </c>
      <c r="UZG131" s="224" t="s">
        <v>373</v>
      </c>
      <c r="UZH131" s="224" t="s">
        <v>373</v>
      </c>
      <c r="UZI131" s="224" t="s">
        <v>373</v>
      </c>
      <c r="UZJ131" s="224" t="s">
        <v>373</v>
      </c>
      <c r="UZK131" s="224" t="s">
        <v>373</v>
      </c>
      <c r="UZL131" s="224" t="s">
        <v>373</v>
      </c>
      <c r="UZM131" s="224" t="s">
        <v>373</v>
      </c>
      <c r="UZN131" s="224" t="s">
        <v>373</v>
      </c>
      <c r="UZO131" s="224" t="s">
        <v>373</v>
      </c>
      <c r="UZP131" s="224" t="s">
        <v>373</v>
      </c>
      <c r="UZQ131" s="224" t="s">
        <v>373</v>
      </c>
      <c r="UZR131" s="224" t="s">
        <v>373</v>
      </c>
      <c r="UZS131" s="224" t="s">
        <v>373</v>
      </c>
      <c r="UZT131" s="224" t="s">
        <v>373</v>
      </c>
      <c r="UZU131" s="224" t="s">
        <v>373</v>
      </c>
      <c r="UZV131" s="224" t="s">
        <v>373</v>
      </c>
      <c r="UZW131" s="224" t="s">
        <v>373</v>
      </c>
      <c r="UZX131" s="224" t="s">
        <v>373</v>
      </c>
      <c r="UZY131" s="224" t="s">
        <v>373</v>
      </c>
      <c r="UZZ131" s="224" t="s">
        <v>373</v>
      </c>
      <c r="VAA131" s="224" t="s">
        <v>373</v>
      </c>
      <c r="VAB131" s="224" t="s">
        <v>373</v>
      </c>
      <c r="VAC131" s="224" t="s">
        <v>373</v>
      </c>
      <c r="VAD131" s="224" t="s">
        <v>373</v>
      </c>
      <c r="VAE131" s="224" t="s">
        <v>373</v>
      </c>
      <c r="VAF131" s="224" t="s">
        <v>373</v>
      </c>
      <c r="VAG131" s="224" t="s">
        <v>373</v>
      </c>
      <c r="VAH131" s="224" t="s">
        <v>373</v>
      </c>
      <c r="VAI131" s="224" t="s">
        <v>373</v>
      </c>
      <c r="VAJ131" s="224" t="s">
        <v>373</v>
      </c>
      <c r="VAK131" s="224" t="s">
        <v>373</v>
      </c>
      <c r="VAL131" s="224" t="s">
        <v>373</v>
      </c>
      <c r="VAM131" s="224" t="s">
        <v>373</v>
      </c>
      <c r="VAN131" s="224" t="s">
        <v>373</v>
      </c>
      <c r="VAO131" s="224" t="s">
        <v>373</v>
      </c>
      <c r="VAP131" s="224" t="s">
        <v>373</v>
      </c>
      <c r="VAQ131" s="224" t="s">
        <v>373</v>
      </c>
      <c r="VAR131" s="224" t="s">
        <v>373</v>
      </c>
      <c r="VAS131" s="224" t="s">
        <v>373</v>
      </c>
      <c r="VAT131" s="224" t="s">
        <v>373</v>
      </c>
      <c r="VAU131" s="224" t="s">
        <v>373</v>
      </c>
      <c r="VAV131" s="224" t="s">
        <v>373</v>
      </c>
      <c r="VAW131" s="224" t="s">
        <v>373</v>
      </c>
      <c r="VAX131" s="224" t="s">
        <v>373</v>
      </c>
      <c r="VAY131" s="224" t="s">
        <v>373</v>
      </c>
      <c r="VAZ131" s="224" t="s">
        <v>373</v>
      </c>
      <c r="VBA131" s="224" t="s">
        <v>373</v>
      </c>
      <c r="VBB131" s="224" t="s">
        <v>373</v>
      </c>
      <c r="VBC131" s="224" t="s">
        <v>373</v>
      </c>
      <c r="VBD131" s="224" t="s">
        <v>373</v>
      </c>
      <c r="VBE131" s="224" t="s">
        <v>373</v>
      </c>
      <c r="VBF131" s="224" t="s">
        <v>373</v>
      </c>
      <c r="VBG131" s="224" t="s">
        <v>373</v>
      </c>
      <c r="VBH131" s="224" t="s">
        <v>373</v>
      </c>
      <c r="VBI131" s="224" t="s">
        <v>373</v>
      </c>
      <c r="VBJ131" s="224" t="s">
        <v>373</v>
      </c>
      <c r="VBK131" s="224" t="s">
        <v>373</v>
      </c>
      <c r="VBL131" s="224" t="s">
        <v>373</v>
      </c>
      <c r="VBM131" s="224" t="s">
        <v>373</v>
      </c>
      <c r="VBN131" s="224" t="s">
        <v>373</v>
      </c>
      <c r="VBO131" s="224" t="s">
        <v>373</v>
      </c>
      <c r="VBP131" s="224" t="s">
        <v>373</v>
      </c>
      <c r="VBQ131" s="224" t="s">
        <v>373</v>
      </c>
      <c r="VBR131" s="224" t="s">
        <v>373</v>
      </c>
      <c r="VBS131" s="224" t="s">
        <v>373</v>
      </c>
      <c r="VBT131" s="224" t="s">
        <v>373</v>
      </c>
      <c r="VBU131" s="224" t="s">
        <v>373</v>
      </c>
      <c r="VBV131" s="224" t="s">
        <v>373</v>
      </c>
      <c r="VBW131" s="224" t="s">
        <v>373</v>
      </c>
      <c r="VBX131" s="224" t="s">
        <v>373</v>
      </c>
      <c r="VBY131" s="224" t="s">
        <v>373</v>
      </c>
      <c r="VBZ131" s="224" t="s">
        <v>373</v>
      </c>
      <c r="VCA131" s="224" t="s">
        <v>373</v>
      </c>
      <c r="VCB131" s="224" t="s">
        <v>373</v>
      </c>
      <c r="VCC131" s="224" t="s">
        <v>373</v>
      </c>
      <c r="VCD131" s="224" t="s">
        <v>373</v>
      </c>
      <c r="VCE131" s="224" t="s">
        <v>373</v>
      </c>
      <c r="VCF131" s="224" t="s">
        <v>373</v>
      </c>
      <c r="VCG131" s="224" t="s">
        <v>373</v>
      </c>
      <c r="VCH131" s="224" t="s">
        <v>373</v>
      </c>
      <c r="VCI131" s="224" t="s">
        <v>373</v>
      </c>
      <c r="VCJ131" s="224" t="s">
        <v>373</v>
      </c>
      <c r="VCK131" s="224" t="s">
        <v>373</v>
      </c>
      <c r="VCL131" s="224" t="s">
        <v>373</v>
      </c>
      <c r="VCM131" s="224" t="s">
        <v>373</v>
      </c>
      <c r="VCN131" s="224" t="s">
        <v>373</v>
      </c>
      <c r="VCO131" s="224" t="s">
        <v>373</v>
      </c>
      <c r="VCP131" s="224" t="s">
        <v>373</v>
      </c>
      <c r="VCQ131" s="224" t="s">
        <v>373</v>
      </c>
      <c r="VCR131" s="224" t="s">
        <v>373</v>
      </c>
      <c r="VCS131" s="224" t="s">
        <v>373</v>
      </c>
      <c r="VCT131" s="224" t="s">
        <v>373</v>
      </c>
      <c r="VCU131" s="224" t="s">
        <v>373</v>
      </c>
      <c r="VCV131" s="224" t="s">
        <v>373</v>
      </c>
      <c r="VCW131" s="224" t="s">
        <v>373</v>
      </c>
      <c r="VCX131" s="224" t="s">
        <v>373</v>
      </c>
      <c r="VCY131" s="224" t="s">
        <v>373</v>
      </c>
      <c r="VCZ131" s="224" t="s">
        <v>373</v>
      </c>
      <c r="VDA131" s="224" t="s">
        <v>373</v>
      </c>
      <c r="VDB131" s="224" t="s">
        <v>373</v>
      </c>
      <c r="VDC131" s="224" t="s">
        <v>373</v>
      </c>
      <c r="VDD131" s="224" t="s">
        <v>373</v>
      </c>
      <c r="VDE131" s="224" t="s">
        <v>373</v>
      </c>
      <c r="VDF131" s="224" t="s">
        <v>373</v>
      </c>
      <c r="VDG131" s="224" t="s">
        <v>373</v>
      </c>
      <c r="VDH131" s="224" t="s">
        <v>373</v>
      </c>
      <c r="VDI131" s="224" t="s">
        <v>373</v>
      </c>
      <c r="VDJ131" s="224" t="s">
        <v>373</v>
      </c>
      <c r="VDK131" s="224" t="s">
        <v>373</v>
      </c>
      <c r="VDL131" s="224" t="s">
        <v>373</v>
      </c>
      <c r="VDM131" s="224" t="s">
        <v>373</v>
      </c>
      <c r="VDN131" s="224" t="s">
        <v>373</v>
      </c>
      <c r="VDO131" s="224" t="s">
        <v>373</v>
      </c>
      <c r="VDP131" s="224" t="s">
        <v>373</v>
      </c>
      <c r="VDQ131" s="224" t="s">
        <v>373</v>
      </c>
      <c r="VDR131" s="224" t="s">
        <v>373</v>
      </c>
      <c r="VDS131" s="224" t="s">
        <v>373</v>
      </c>
      <c r="VDT131" s="224" t="s">
        <v>373</v>
      </c>
      <c r="VDU131" s="224" t="s">
        <v>373</v>
      </c>
      <c r="VDV131" s="224" t="s">
        <v>373</v>
      </c>
      <c r="VDW131" s="224" t="s">
        <v>373</v>
      </c>
      <c r="VDX131" s="224" t="s">
        <v>373</v>
      </c>
      <c r="VDY131" s="224" t="s">
        <v>373</v>
      </c>
      <c r="VDZ131" s="224" t="s">
        <v>373</v>
      </c>
      <c r="VEA131" s="224" t="s">
        <v>373</v>
      </c>
      <c r="VEB131" s="224" t="s">
        <v>373</v>
      </c>
      <c r="VEC131" s="224" t="s">
        <v>373</v>
      </c>
      <c r="VED131" s="224" t="s">
        <v>373</v>
      </c>
      <c r="VEE131" s="224" t="s">
        <v>373</v>
      </c>
      <c r="VEF131" s="224" t="s">
        <v>373</v>
      </c>
      <c r="VEG131" s="224" t="s">
        <v>373</v>
      </c>
      <c r="VEH131" s="224" t="s">
        <v>373</v>
      </c>
      <c r="VEI131" s="224" t="s">
        <v>373</v>
      </c>
      <c r="VEJ131" s="224" t="s">
        <v>373</v>
      </c>
      <c r="VEK131" s="224" t="s">
        <v>373</v>
      </c>
      <c r="VEL131" s="224" t="s">
        <v>373</v>
      </c>
      <c r="VEM131" s="224" t="s">
        <v>373</v>
      </c>
      <c r="VEN131" s="224" t="s">
        <v>373</v>
      </c>
      <c r="VEO131" s="224" t="s">
        <v>373</v>
      </c>
      <c r="VEP131" s="224" t="s">
        <v>373</v>
      </c>
      <c r="VEQ131" s="224" t="s">
        <v>373</v>
      </c>
      <c r="VER131" s="224" t="s">
        <v>373</v>
      </c>
      <c r="VES131" s="224" t="s">
        <v>373</v>
      </c>
      <c r="VET131" s="224" t="s">
        <v>373</v>
      </c>
      <c r="VEU131" s="224" t="s">
        <v>373</v>
      </c>
      <c r="VEV131" s="224" t="s">
        <v>373</v>
      </c>
      <c r="VEW131" s="224" t="s">
        <v>373</v>
      </c>
      <c r="VEX131" s="224" t="s">
        <v>373</v>
      </c>
      <c r="VEY131" s="224" t="s">
        <v>373</v>
      </c>
      <c r="VEZ131" s="224" t="s">
        <v>373</v>
      </c>
      <c r="VFA131" s="224" t="s">
        <v>373</v>
      </c>
      <c r="VFB131" s="224" t="s">
        <v>373</v>
      </c>
      <c r="VFC131" s="224" t="s">
        <v>373</v>
      </c>
      <c r="VFD131" s="224" t="s">
        <v>373</v>
      </c>
      <c r="VFE131" s="224" t="s">
        <v>373</v>
      </c>
      <c r="VFF131" s="224" t="s">
        <v>373</v>
      </c>
      <c r="VFG131" s="224" t="s">
        <v>373</v>
      </c>
      <c r="VFH131" s="224" t="s">
        <v>373</v>
      </c>
      <c r="VFI131" s="224" t="s">
        <v>373</v>
      </c>
      <c r="VFJ131" s="224" t="s">
        <v>373</v>
      </c>
      <c r="VFK131" s="224" t="s">
        <v>373</v>
      </c>
      <c r="VFL131" s="224" t="s">
        <v>373</v>
      </c>
      <c r="VFM131" s="224" t="s">
        <v>373</v>
      </c>
      <c r="VFN131" s="224" t="s">
        <v>373</v>
      </c>
      <c r="VFO131" s="224" t="s">
        <v>373</v>
      </c>
      <c r="VFP131" s="224" t="s">
        <v>373</v>
      </c>
      <c r="VFQ131" s="224" t="s">
        <v>373</v>
      </c>
      <c r="VFR131" s="224" t="s">
        <v>373</v>
      </c>
      <c r="VFS131" s="224" t="s">
        <v>373</v>
      </c>
      <c r="VFT131" s="224" t="s">
        <v>373</v>
      </c>
      <c r="VFU131" s="224" t="s">
        <v>373</v>
      </c>
      <c r="VFV131" s="224" t="s">
        <v>373</v>
      </c>
      <c r="VFW131" s="224" t="s">
        <v>373</v>
      </c>
      <c r="VFX131" s="224" t="s">
        <v>373</v>
      </c>
      <c r="VFY131" s="224" t="s">
        <v>373</v>
      </c>
      <c r="VFZ131" s="224" t="s">
        <v>373</v>
      </c>
      <c r="VGA131" s="224" t="s">
        <v>373</v>
      </c>
      <c r="VGB131" s="224" t="s">
        <v>373</v>
      </c>
      <c r="VGC131" s="224" t="s">
        <v>373</v>
      </c>
      <c r="VGD131" s="224" t="s">
        <v>373</v>
      </c>
      <c r="VGE131" s="224" t="s">
        <v>373</v>
      </c>
      <c r="VGF131" s="224" t="s">
        <v>373</v>
      </c>
      <c r="VGG131" s="224" t="s">
        <v>373</v>
      </c>
      <c r="VGH131" s="224" t="s">
        <v>373</v>
      </c>
      <c r="VGI131" s="224" t="s">
        <v>373</v>
      </c>
      <c r="VGJ131" s="224" t="s">
        <v>373</v>
      </c>
      <c r="VGK131" s="224" t="s">
        <v>373</v>
      </c>
      <c r="VGL131" s="224" t="s">
        <v>373</v>
      </c>
      <c r="VGM131" s="224" t="s">
        <v>373</v>
      </c>
      <c r="VGN131" s="224" t="s">
        <v>373</v>
      </c>
      <c r="VGO131" s="224" t="s">
        <v>373</v>
      </c>
      <c r="VGP131" s="224" t="s">
        <v>373</v>
      </c>
      <c r="VGQ131" s="224" t="s">
        <v>373</v>
      </c>
      <c r="VGR131" s="224" t="s">
        <v>373</v>
      </c>
      <c r="VGS131" s="224" t="s">
        <v>373</v>
      </c>
      <c r="VGT131" s="224" t="s">
        <v>373</v>
      </c>
      <c r="VGU131" s="224" t="s">
        <v>373</v>
      </c>
      <c r="VGV131" s="224" t="s">
        <v>373</v>
      </c>
      <c r="VGW131" s="224" t="s">
        <v>373</v>
      </c>
      <c r="VGX131" s="224" t="s">
        <v>373</v>
      </c>
      <c r="VGY131" s="224" t="s">
        <v>373</v>
      </c>
      <c r="VGZ131" s="224" t="s">
        <v>373</v>
      </c>
      <c r="VHA131" s="224" t="s">
        <v>373</v>
      </c>
      <c r="VHB131" s="224" t="s">
        <v>373</v>
      </c>
      <c r="VHC131" s="224" t="s">
        <v>373</v>
      </c>
      <c r="VHD131" s="224" t="s">
        <v>373</v>
      </c>
      <c r="VHE131" s="224" t="s">
        <v>373</v>
      </c>
      <c r="VHF131" s="224" t="s">
        <v>373</v>
      </c>
      <c r="VHG131" s="224" t="s">
        <v>373</v>
      </c>
      <c r="VHH131" s="224" t="s">
        <v>373</v>
      </c>
      <c r="VHI131" s="224" t="s">
        <v>373</v>
      </c>
      <c r="VHJ131" s="224" t="s">
        <v>373</v>
      </c>
      <c r="VHK131" s="224" t="s">
        <v>373</v>
      </c>
      <c r="VHL131" s="224" t="s">
        <v>373</v>
      </c>
      <c r="VHM131" s="224" t="s">
        <v>373</v>
      </c>
      <c r="VHN131" s="224" t="s">
        <v>373</v>
      </c>
      <c r="VHO131" s="224" t="s">
        <v>373</v>
      </c>
      <c r="VHP131" s="224" t="s">
        <v>373</v>
      </c>
      <c r="VHQ131" s="224" t="s">
        <v>373</v>
      </c>
      <c r="VHR131" s="224" t="s">
        <v>373</v>
      </c>
      <c r="VHS131" s="224" t="s">
        <v>373</v>
      </c>
      <c r="VHT131" s="224" t="s">
        <v>373</v>
      </c>
      <c r="VHU131" s="224" t="s">
        <v>373</v>
      </c>
      <c r="VHV131" s="224" t="s">
        <v>373</v>
      </c>
      <c r="VHW131" s="224" t="s">
        <v>373</v>
      </c>
      <c r="VHX131" s="224" t="s">
        <v>373</v>
      </c>
      <c r="VHY131" s="224" t="s">
        <v>373</v>
      </c>
      <c r="VHZ131" s="224" t="s">
        <v>373</v>
      </c>
      <c r="VIA131" s="224" t="s">
        <v>373</v>
      </c>
      <c r="VIB131" s="224" t="s">
        <v>373</v>
      </c>
      <c r="VIC131" s="224" t="s">
        <v>373</v>
      </c>
      <c r="VID131" s="224" t="s">
        <v>373</v>
      </c>
      <c r="VIE131" s="224" t="s">
        <v>373</v>
      </c>
      <c r="VIF131" s="224" t="s">
        <v>373</v>
      </c>
      <c r="VIG131" s="224" t="s">
        <v>373</v>
      </c>
      <c r="VIH131" s="224" t="s">
        <v>373</v>
      </c>
      <c r="VII131" s="224" t="s">
        <v>373</v>
      </c>
      <c r="VIJ131" s="224" t="s">
        <v>373</v>
      </c>
      <c r="VIK131" s="224" t="s">
        <v>373</v>
      </c>
      <c r="VIL131" s="224" t="s">
        <v>373</v>
      </c>
      <c r="VIM131" s="224" t="s">
        <v>373</v>
      </c>
      <c r="VIN131" s="224" t="s">
        <v>373</v>
      </c>
      <c r="VIO131" s="224" t="s">
        <v>373</v>
      </c>
      <c r="VIP131" s="224" t="s">
        <v>373</v>
      </c>
      <c r="VIQ131" s="224" t="s">
        <v>373</v>
      </c>
      <c r="VIR131" s="224" t="s">
        <v>373</v>
      </c>
      <c r="VIS131" s="224" t="s">
        <v>373</v>
      </c>
      <c r="VIT131" s="224" t="s">
        <v>373</v>
      </c>
      <c r="VIU131" s="224" t="s">
        <v>373</v>
      </c>
      <c r="VIV131" s="224" t="s">
        <v>373</v>
      </c>
      <c r="VIW131" s="224" t="s">
        <v>373</v>
      </c>
      <c r="VIX131" s="224" t="s">
        <v>373</v>
      </c>
      <c r="VIY131" s="224" t="s">
        <v>373</v>
      </c>
      <c r="VIZ131" s="224" t="s">
        <v>373</v>
      </c>
      <c r="VJA131" s="224" t="s">
        <v>373</v>
      </c>
      <c r="VJB131" s="224" t="s">
        <v>373</v>
      </c>
      <c r="VJC131" s="224" t="s">
        <v>373</v>
      </c>
      <c r="VJD131" s="224" t="s">
        <v>373</v>
      </c>
      <c r="VJE131" s="224" t="s">
        <v>373</v>
      </c>
      <c r="VJF131" s="224" t="s">
        <v>373</v>
      </c>
      <c r="VJG131" s="224" t="s">
        <v>373</v>
      </c>
      <c r="VJH131" s="224" t="s">
        <v>373</v>
      </c>
      <c r="VJI131" s="224" t="s">
        <v>373</v>
      </c>
      <c r="VJJ131" s="224" t="s">
        <v>373</v>
      </c>
      <c r="VJK131" s="224" t="s">
        <v>373</v>
      </c>
      <c r="VJL131" s="224" t="s">
        <v>373</v>
      </c>
      <c r="VJM131" s="224" t="s">
        <v>373</v>
      </c>
      <c r="VJN131" s="224" t="s">
        <v>373</v>
      </c>
      <c r="VJO131" s="224" t="s">
        <v>373</v>
      </c>
      <c r="VJP131" s="224" t="s">
        <v>373</v>
      </c>
      <c r="VJQ131" s="224" t="s">
        <v>373</v>
      </c>
      <c r="VJR131" s="224" t="s">
        <v>373</v>
      </c>
      <c r="VJS131" s="224" t="s">
        <v>373</v>
      </c>
      <c r="VJT131" s="224" t="s">
        <v>373</v>
      </c>
      <c r="VJU131" s="224" t="s">
        <v>373</v>
      </c>
      <c r="VJV131" s="224" t="s">
        <v>373</v>
      </c>
      <c r="VJW131" s="224" t="s">
        <v>373</v>
      </c>
      <c r="VJX131" s="224" t="s">
        <v>373</v>
      </c>
      <c r="VJY131" s="224" t="s">
        <v>373</v>
      </c>
      <c r="VJZ131" s="224" t="s">
        <v>373</v>
      </c>
      <c r="VKA131" s="224" t="s">
        <v>373</v>
      </c>
      <c r="VKB131" s="224" t="s">
        <v>373</v>
      </c>
      <c r="VKC131" s="224" t="s">
        <v>373</v>
      </c>
      <c r="VKD131" s="224" t="s">
        <v>373</v>
      </c>
      <c r="VKE131" s="224" t="s">
        <v>373</v>
      </c>
      <c r="VKF131" s="224" t="s">
        <v>373</v>
      </c>
      <c r="VKG131" s="224" t="s">
        <v>373</v>
      </c>
      <c r="VKH131" s="224" t="s">
        <v>373</v>
      </c>
      <c r="VKI131" s="224" t="s">
        <v>373</v>
      </c>
      <c r="VKJ131" s="224" t="s">
        <v>373</v>
      </c>
      <c r="VKK131" s="224" t="s">
        <v>373</v>
      </c>
      <c r="VKL131" s="224" t="s">
        <v>373</v>
      </c>
      <c r="VKM131" s="224" t="s">
        <v>373</v>
      </c>
      <c r="VKN131" s="224" t="s">
        <v>373</v>
      </c>
      <c r="VKO131" s="224" t="s">
        <v>373</v>
      </c>
      <c r="VKP131" s="224" t="s">
        <v>373</v>
      </c>
      <c r="VKQ131" s="224" t="s">
        <v>373</v>
      </c>
      <c r="VKR131" s="224" t="s">
        <v>373</v>
      </c>
      <c r="VKS131" s="224" t="s">
        <v>373</v>
      </c>
      <c r="VKT131" s="224" t="s">
        <v>373</v>
      </c>
      <c r="VKU131" s="224" t="s">
        <v>373</v>
      </c>
      <c r="VKV131" s="224" t="s">
        <v>373</v>
      </c>
      <c r="VKW131" s="224" t="s">
        <v>373</v>
      </c>
      <c r="VKX131" s="224" t="s">
        <v>373</v>
      </c>
      <c r="VKY131" s="224" t="s">
        <v>373</v>
      </c>
      <c r="VKZ131" s="224" t="s">
        <v>373</v>
      </c>
      <c r="VLA131" s="224" t="s">
        <v>373</v>
      </c>
      <c r="VLB131" s="224" t="s">
        <v>373</v>
      </c>
      <c r="VLC131" s="224" t="s">
        <v>373</v>
      </c>
      <c r="VLD131" s="224" t="s">
        <v>373</v>
      </c>
      <c r="VLE131" s="224" t="s">
        <v>373</v>
      </c>
      <c r="VLF131" s="224" t="s">
        <v>373</v>
      </c>
      <c r="VLG131" s="224" t="s">
        <v>373</v>
      </c>
      <c r="VLH131" s="224" t="s">
        <v>373</v>
      </c>
      <c r="VLI131" s="224" t="s">
        <v>373</v>
      </c>
      <c r="VLJ131" s="224" t="s">
        <v>373</v>
      </c>
      <c r="VLK131" s="224" t="s">
        <v>373</v>
      </c>
      <c r="VLL131" s="224" t="s">
        <v>373</v>
      </c>
      <c r="VLM131" s="224" t="s">
        <v>373</v>
      </c>
      <c r="VLN131" s="224" t="s">
        <v>373</v>
      </c>
      <c r="VLO131" s="224" t="s">
        <v>373</v>
      </c>
      <c r="VLP131" s="224" t="s">
        <v>373</v>
      </c>
      <c r="VLQ131" s="224" t="s">
        <v>373</v>
      </c>
      <c r="VLR131" s="224" t="s">
        <v>373</v>
      </c>
      <c r="VLS131" s="224" t="s">
        <v>373</v>
      </c>
      <c r="VLT131" s="224" t="s">
        <v>373</v>
      </c>
      <c r="VLU131" s="224" t="s">
        <v>373</v>
      </c>
      <c r="VLV131" s="224" t="s">
        <v>373</v>
      </c>
      <c r="VLW131" s="224" t="s">
        <v>373</v>
      </c>
      <c r="VLX131" s="224" t="s">
        <v>373</v>
      </c>
      <c r="VLY131" s="224" t="s">
        <v>373</v>
      </c>
      <c r="VLZ131" s="224" t="s">
        <v>373</v>
      </c>
      <c r="VMA131" s="224" t="s">
        <v>373</v>
      </c>
      <c r="VMB131" s="224" t="s">
        <v>373</v>
      </c>
      <c r="VMC131" s="224" t="s">
        <v>373</v>
      </c>
      <c r="VMD131" s="224" t="s">
        <v>373</v>
      </c>
      <c r="VME131" s="224" t="s">
        <v>373</v>
      </c>
      <c r="VMF131" s="224" t="s">
        <v>373</v>
      </c>
      <c r="VMG131" s="224" t="s">
        <v>373</v>
      </c>
      <c r="VMH131" s="224" t="s">
        <v>373</v>
      </c>
      <c r="VMI131" s="224" t="s">
        <v>373</v>
      </c>
      <c r="VMJ131" s="224" t="s">
        <v>373</v>
      </c>
      <c r="VMK131" s="224" t="s">
        <v>373</v>
      </c>
      <c r="VML131" s="224" t="s">
        <v>373</v>
      </c>
      <c r="VMM131" s="224" t="s">
        <v>373</v>
      </c>
      <c r="VMN131" s="224" t="s">
        <v>373</v>
      </c>
      <c r="VMO131" s="224" t="s">
        <v>373</v>
      </c>
      <c r="VMP131" s="224" t="s">
        <v>373</v>
      </c>
      <c r="VMQ131" s="224" t="s">
        <v>373</v>
      </c>
      <c r="VMR131" s="224" t="s">
        <v>373</v>
      </c>
      <c r="VMS131" s="224" t="s">
        <v>373</v>
      </c>
      <c r="VMT131" s="224" t="s">
        <v>373</v>
      </c>
      <c r="VMU131" s="224" t="s">
        <v>373</v>
      </c>
      <c r="VMV131" s="224" t="s">
        <v>373</v>
      </c>
      <c r="VMW131" s="224" t="s">
        <v>373</v>
      </c>
      <c r="VMX131" s="224" t="s">
        <v>373</v>
      </c>
      <c r="VMY131" s="224" t="s">
        <v>373</v>
      </c>
      <c r="VMZ131" s="224" t="s">
        <v>373</v>
      </c>
      <c r="VNA131" s="224" t="s">
        <v>373</v>
      </c>
      <c r="VNB131" s="224" t="s">
        <v>373</v>
      </c>
      <c r="VNC131" s="224" t="s">
        <v>373</v>
      </c>
      <c r="VND131" s="224" t="s">
        <v>373</v>
      </c>
      <c r="VNE131" s="224" t="s">
        <v>373</v>
      </c>
      <c r="VNF131" s="224" t="s">
        <v>373</v>
      </c>
      <c r="VNG131" s="224" t="s">
        <v>373</v>
      </c>
      <c r="VNH131" s="224" t="s">
        <v>373</v>
      </c>
      <c r="VNI131" s="224" t="s">
        <v>373</v>
      </c>
      <c r="VNJ131" s="224" t="s">
        <v>373</v>
      </c>
      <c r="VNK131" s="224" t="s">
        <v>373</v>
      </c>
      <c r="VNL131" s="224" t="s">
        <v>373</v>
      </c>
      <c r="VNM131" s="224" t="s">
        <v>373</v>
      </c>
      <c r="VNN131" s="224" t="s">
        <v>373</v>
      </c>
      <c r="VNO131" s="224" t="s">
        <v>373</v>
      </c>
      <c r="VNP131" s="224" t="s">
        <v>373</v>
      </c>
      <c r="VNQ131" s="224" t="s">
        <v>373</v>
      </c>
      <c r="VNR131" s="224" t="s">
        <v>373</v>
      </c>
      <c r="VNS131" s="224" t="s">
        <v>373</v>
      </c>
      <c r="VNT131" s="224" t="s">
        <v>373</v>
      </c>
      <c r="VNU131" s="224" t="s">
        <v>373</v>
      </c>
      <c r="VNV131" s="224" t="s">
        <v>373</v>
      </c>
      <c r="VNW131" s="224" t="s">
        <v>373</v>
      </c>
      <c r="VNX131" s="224" t="s">
        <v>373</v>
      </c>
      <c r="VNY131" s="224" t="s">
        <v>373</v>
      </c>
      <c r="VNZ131" s="224" t="s">
        <v>373</v>
      </c>
      <c r="VOA131" s="224" t="s">
        <v>373</v>
      </c>
      <c r="VOB131" s="224" t="s">
        <v>373</v>
      </c>
      <c r="VOC131" s="224" t="s">
        <v>373</v>
      </c>
      <c r="VOD131" s="224" t="s">
        <v>373</v>
      </c>
      <c r="VOE131" s="224" t="s">
        <v>373</v>
      </c>
      <c r="VOF131" s="224" t="s">
        <v>373</v>
      </c>
      <c r="VOG131" s="224" t="s">
        <v>373</v>
      </c>
      <c r="VOH131" s="224" t="s">
        <v>373</v>
      </c>
      <c r="VOI131" s="224" t="s">
        <v>373</v>
      </c>
      <c r="VOJ131" s="224" t="s">
        <v>373</v>
      </c>
      <c r="VOK131" s="224" t="s">
        <v>373</v>
      </c>
      <c r="VOL131" s="224" t="s">
        <v>373</v>
      </c>
      <c r="VOM131" s="224" t="s">
        <v>373</v>
      </c>
      <c r="VON131" s="224" t="s">
        <v>373</v>
      </c>
      <c r="VOO131" s="224" t="s">
        <v>373</v>
      </c>
      <c r="VOP131" s="224" t="s">
        <v>373</v>
      </c>
      <c r="VOQ131" s="224" t="s">
        <v>373</v>
      </c>
      <c r="VOR131" s="224" t="s">
        <v>373</v>
      </c>
      <c r="VOS131" s="224" t="s">
        <v>373</v>
      </c>
      <c r="VOT131" s="224" t="s">
        <v>373</v>
      </c>
      <c r="VOU131" s="224" t="s">
        <v>373</v>
      </c>
      <c r="VOV131" s="224" t="s">
        <v>373</v>
      </c>
      <c r="VOW131" s="224" t="s">
        <v>373</v>
      </c>
      <c r="VOX131" s="224" t="s">
        <v>373</v>
      </c>
      <c r="VOY131" s="224" t="s">
        <v>373</v>
      </c>
      <c r="VOZ131" s="224" t="s">
        <v>373</v>
      </c>
      <c r="VPA131" s="224" t="s">
        <v>373</v>
      </c>
      <c r="VPB131" s="224" t="s">
        <v>373</v>
      </c>
      <c r="VPC131" s="224" t="s">
        <v>373</v>
      </c>
      <c r="VPD131" s="224" t="s">
        <v>373</v>
      </c>
      <c r="VPE131" s="224" t="s">
        <v>373</v>
      </c>
      <c r="VPF131" s="224" t="s">
        <v>373</v>
      </c>
      <c r="VPG131" s="224" t="s">
        <v>373</v>
      </c>
      <c r="VPH131" s="224" t="s">
        <v>373</v>
      </c>
      <c r="VPI131" s="224" t="s">
        <v>373</v>
      </c>
      <c r="VPJ131" s="224" t="s">
        <v>373</v>
      </c>
      <c r="VPK131" s="224" t="s">
        <v>373</v>
      </c>
      <c r="VPL131" s="224" t="s">
        <v>373</v>
      </c>
      <c r="VPM131" s="224" t="s">
        <v>373</v>
      </c>
      <c r="VPN131" s="224" t="s">
        <v>373</v>
      </c>
      <c r="VPO131" s="224" t="s">
        <v>373</v>
      </c>
      <c r="VPP131" s="224" t="s">
        <v>373</v>
      </c>
      <c r="VPQ131" s="224" t="s">
        <v>373</v>
      </c>
      <c r="VPR131" s="224" t="s">
        <v>373</v>
      </c>
      <c r="VPS131" s="224" t="s">
        <v>373</v>
      </c>
      <c r="VPT131" s="224" t="s">
        <v>373</v>
      </c>
      <c r="VPU131" s="224" t="s">
        <v>373</v>
      </c>
      <c r="VPV131" s="224" t="s">
        <v>373</v>
      </c>
      <c r="VPW131" s="224" t="s">
        <v>373</v>
      </c>
      <c r="VPX131" s="224" t="s">
        <v>373</v>
      </c>
      <c r="VPY131" s="224" t="s">
        <v>373</v>
      </c>
      <c r="VPZ131" s="224" t="s">
        <v>373</v>
      </c>
      <c r="VQA131" s="224" t="s">
        <v>373</v>
      </c>
      <c r="VQB131" s="224" t="s">
        <v>373</v>
      </c>
      <c r="VQC131" s="224" t="s">
        <v>373</v>
      </c>
      <c r="VQD131" s="224" t="s">
        <v>373</v>
      </c>
      <c r="VQE131" s="224" t="s">
        <v>373</v>
      </c>
      <c r="VQF131" s="224" t="s">
        <v>373</v>
      </c>
      <c r="VQG131" s="224" t="s">
        <v>373</v>
      </c>
      <c r="VQH131" s="224" t="s">
        <v>373</v>
      </c>
      <c r="VQI131" s="224" t="s">
        <v>373</v>
      </c>
      <c r="VQJ131" s="224" t="s">
        <v>373</v>
      </c>
      <c r="VQK131" s="224" t="s">
        <v>373</v>
      </c>
      <c r="VQL131" s="224" t="s">
        <v>373</v>
      </c>
      <c r="VQM131" s="224" t="s">
        <v>373</v>
      </c>
      <c r="VQN131" s="224" t="s">
        <v>373</v>
      </c>
      <c r="VQO131" s="224" t="s">
        <v>373</v>
      </c>
      <c r="VQP131" s="224" t="s">
        <v>373</v>
      </c>
      <c r="VQQ131" s="224" t="s">
        <v>373</v>
      </c>
      <c r="VQR131" s="224" t="s">
        <v>373</v>
      </c>
      <c r="VQS131" s="224" t="s">
        <v>373</v>
      </c>
      <c r="VQT131" s="224" t="s">
        <v>373</v>
      </c>
      <c r="VQU131" s="224" t="s">
        <v>373</v>
      </c>
      <c r="VQV131" s="224" t="s">
        <v>373</v>
      </c>
      <c r="VQW131" s="224" t="s">
        <v>373</v>
      </c>
      <c r="VQX131" s="224" t="s">
        <v>373</v>
      </c>
      <c r="VQY131" s="224" t="s">
        <v>373</v>
      </c>
      <c r="VQZ131" s="224" t="s">
        <v>373</v>
      </c>
      <c r="VRA131" s="224" t="s">
        <v>373</v>
      </c>
      <c r="VRB131" s="224" t="s">
        <v>373</v>
      </c>
      <c r="VRC131" s="224" t="s">
        <v>373</v>
      </c>
      <c r="VRD131" s="224" t="s">
        <v>373</v>
      </c>
      <c r="VRE131" s="224" t="s">
        <v>373</v>
      </c>
      <c r="VRF131" s="224" t="s">
        <v>373</v>
      </c>
      <c r="VRG131" s="224" t="s">
        <v>373</v>
      </c>
      <c r="VRH131" s="224" t="s">
        <v>373</v>
      </c>
      <c r="VRI131" s="224" t="s">
        <v>373</v>
      </c>
      <c r="VRJ131" s="224" t="s">
        <v>373</v>
      </c>
      <c r="VRK131" s="224" t="s">
        <v>373</v>
      </c>
      <c r="VRL131" s="224" t="s">
        <v>373</v>
      </c>
      <c r="VRM131" s="224" t="s">
        <v>373</v>
      </c>
      <c r="VRN131" s="224" t="s">
        <v>373</v>
      </c>
      <c r="VRO131" s="224" t="s">
        <v>373</v>
      </c>
      <c r="VRP131" s="224" t="s">
        <v>373</v>
      </c>
      <c r="VRQ131" s="224" t="s">
        <v>373</v>
      </c>
      <c r="VRR131" s="224" t="s">
        <v>373</v>
      </c>
      <c r="VRS131" s="224" t="s">
        <v>373</v>
      </c>
      <c r="VRT131" s="224" t="s">
        <v>373</v>
      </c>
      <c r="VRU131" s="224" t="s">
        <v>373</v>
      </c>
      <c r="VRV131" s="224" t="s">
        <v>373</v>
      </c>
      <c r="VRW131" s="224" t="s">
        <v>373</v>
      </c>
      <c r="VRX131" s="224" t="s">
        <v>373</v>
      </c>
      <c r="VRY131" s="224" t="s">
        <v>373</v>
      </c>
      <c r="VRZ131" s="224" t="s">
        <v>373</v>
      </c>
      <c r="VSA131" s="224" t="s">
        <v>373</v>
      </c>
      <c r="VSB131" s="224" t="s">
        <v>373</v>
      </c>
      <c r="VSC131" s="224" t="s">
        <v>373</v>
      </c>
      <c r="VSD131" s="224" t="s">
        <v>373</v>
      </c>
      <c r="VSE131" s="224" t="s">
        <v>373</v>
      </c>
      <c r="VSF131" s="224" t="s">
        <v>373</v>
      </c>
      <c r="VSG131" s="224" t="s">
        <v>373</v>
      </c>
      <c r="VSH131" s="224" t="s">
        <v>373</v>
      </c>
      <c r="VSI131" s="224" t="s">
        <v>373</v>
      </c>
      <c r="VSJ131" s="224" t="s">
        <v>373</v>
      </c>
      <c r="VSK131" s="224" t="s">
        <v>373</v>
      </c>
      <c r="VSL131" s="224" t="s">
        <v>373</v>
      </c>
      <c r="VSM131" s="224" t="s">
        <v>373</v>
      </c>
      <c r="VSN131" s="224" t="s">
        <v>373</v>
      </c>
      <c r="VSO131" s="224" t="s">
        <v>373</v>
      </c>
      <c r="VSP131" s="224" t="s">
        <v>373</v>
      </c>
      <c r="VSQ131" s="224" t="s">
        <v>373</v>
      </c>
      <c r="VSR131" s="224" t="s">
        <v>373</v>
      </c>
      <c r="VSS131" s="224" t="s">
        <v>373</v>
      </c>
      <c r="VST131" s="224" t="s">
        <v>373</v>
      </c>
      <c r="VSU131" s="224" t="s">
        <v>373</v>
      </c>
      <c r="VSV131" s="224" t="s">
        <v>373</v>
      </c>
      <c r="VSW131" s="224" t="s">
        <v>373</v>
      </c>
      <c r="VSX131" s="224" t="s">
        <v>373</v>
      </c>
      <c r="VSY131" s="224" t="s">
        <v>373</v>
      </c>
      <c r="VSZ131" s="224" t="s">
        <v>373</v>
      </c>
      <c r="VTA131" s="224" t="s">
        <v>373</v>
      </c>
      <c r="VTB131" s="224" t="s">
        <v>373</v>
      </c>
      <c r="VTC131" s="224" t="s">
        <v>373</v>
      </c>
      <c r="VTD131" s="224" t="s">
        <v>373</v>
      </c>
      <c r="VTE131" s="224" t="s">
        <v>373</v>
      </c>
      <c r="VTF131" s="224" t="s">
        <v>373</v>
      </c>
      <c r="VTG131" s="224" t="s">
        <v>373</v>
      </c>
      <c r="VTH131" s="224" t="s">
        <v>373</v>
      </c>
      <c r="VTI131" s="224" t="s">
        <v>373</v>
      </c>
      <c r="VTJ131" s="224" t="s">
        <v>373</v>
      </c>
      <c r="VTK131" s="224" t="s">
        <v>373</v>
      </c>
      <c r="VTL131" s="224" t="s">
        <v>373</v>
      </c>
      <c r="VTM131" s="224" t="s">
        <v>373</v>
      </c>
      <c r="VTN131" s="224" t="s">
        <v>373</v>
      </c>
      <c r="VTO131" s="224" t="s">
        <v>373</v>
      </c>
      <c r="VTP131" s="224" t="s">
        <v>373</v>
      </c>
      <c r="VTQ131" s="224" t="s">
        <v>373</v>
      </c>
      <c r="VTR131" s="224" t="s">
        <v>373</v>
      </c>
      <c r="VTS131" s="224" t="s">
        <v>373</v>
      </c>
      <c r="VTT131" s="224" t="s">
        <v>373</v>
      </c>
      <c r="VTU131" s="224" t="s">
        <v>373</v>
      </c>
      <c r="VTV131" s="224" t="s">
        <v>373</v>
      </c>
      <c r="VTW131" s="224" t="s">
        <v>373</v>
      </c>
      <c r="VTX131" s="224" t="s">
        <v>373</v>
      </c>
      <c r="VTY131" s="224" t="s">
        <v>373</v>
      </c>
      <c r="VTZ131" s="224" t="s">
        <v>373</v>
      </c>
      <c r="VUA131" s="224" t="s">
        <v>373</v>
      </c>
      <c r="VUB131" s="224" t="s">
        <v>373</v>
      </c>
      <c r="VUC131" s="224" t="s">
        <v>373</v>
      </c>
      <c r="VUD131" s="224" t="s">
        <v>373</v>
      </c>
      <c r="VUE131" s="224" t="s">
        <v>373</v>
      </c>
      <c r="VUF131" s="224" t="s">
        <v>373</v>
      </c>
      <c r="VUG131" s="224" t="s">
        <v>373</v>
      </c>
      <c r="VUH131" s="224" t="s">
        <v>373</v>
      </c>
      <c r="VUI131" s="224" t="s">
        <v>373</v>
      </c>
      <c r="VUJ131" s="224" t="s">
        <v>373</v>
      </c>
      <c r="VUK131" s="224" t="s">
        <v>373</v>
      </c>
      <c r="VUL131" s="224" t="s">
        <v>373</v>
      </c>
      <c r="VUM131" s="224" t="s">
        <v>373</v>
      </c>
      <c r="VUN131" s="224" t="s">
        <v>373</v>
      </c>
      <c r="VUO131" s="224" t="s">
        <v>373</v>
      </c>
      <c r="VUP131" s="224" t="s">
        <v>373</v>
      </c>
      <c r="VUQ131" s="224" t="s">
        <v>373</v>
      </c>
      <c r="VUR131" s="224" t="s">
        <v>373</v>
      </c>
      <c r="VUS131" s="224" t="s">
        <v>373</v>
      </c>
      <c r="VUT131" s="224" t="s">
        <v>373</v>
      </c>
      <c r="VUU131" s="224" t="s">
        <v>373</v>
      </c>
      <c r="VUV131" s="224" t="s">
        <v>373</v>
      </c>
      <c r="VUW131" s="224" t="s">
        <v>373</v>
      </c>
      <c r="VUX131" s="224" t="s">
        <v>373</v>
      </c>
      <c r="VUY131" s="224" t="s">
        <v>373</v>
      </c>
      <c r="VUZ131" s="224" t="s">
        <v>373</v>
      </c>
      <c r="VVA131" s="224" t="s">
        <v>373</v>
      </c>
      <c r="VVB131" s="224" t="s">
        <v>373</v>
      </c>
      <c r="VVC131" s="224" t="s">
        <v>373</v>
      </c>
      <c r="VVD131" s="224" t="s">
        <v>373</v>
      </c>
      <c r="VVE131" s="224" t="s">
        <v>373</v>
      </c>
      <c r="VVF131" s="224" t="s">
        <v>373</v>
      </c>
      <c r="VVG131" s="224" t="s">
        <v>373</v>
      </c>
      <c r="VVH131" s="224" t="s">
        <v>373</v>
      </c>
      <c r="VVI131" s="224" t="s">
        <v>373</v>
      </c>
      <c r="VVJ131" s="224" t="s">
        <v>373</v>
      </c>
      <c r="VVK131" s="224" t="s">
        <v>373</v>
      </c>
      <c r="VVL131" s="224" t="s">
        <v>373</v>
      </c>
      <c r="VVM131" s="224" t="s">
        <v>373</v>
      </c>
      <c r="VVN131" s="224" t="s">
        <v>373</v>
      </c>
      <c r="VVO131" s="224" t="s">
        <v>373</v>
      </c>
      <c r="VVP131" s="224" t="s">
        <v>373</v>
      </c>
      <c r="VVQ131" s="224" t="s">
        <v>373</v>
      </c>
      <c r="VVR131" s="224" t="s">
        <v>373</v>
      </c>
      <c r="VVS131" s="224" t="s">
        <v>373</v>
      </c>
      <c r="VVT131" s="224" t="s">
        <v>373</v>
      </c>
      <c r="VVU131" s="224" t="s">
        <v>373</v>
      </c>
      <c r="VVV131" s="224" t="s">
        <v>373</v>
      </c>
      <c r="VVW131" s="224" t="s">
        <v>373</v>
      </c>
      <c r="VVX131" s="224" t="s">
        <v>373</v>
      </c>
      <c r="VVY131" s="224" t="s">
        <v>373</v>
      </c>
      <c r="VVZ131" s="224" t="s">
        <v>373</v>
      </c>
      <c r="VWA131" s="224" t="s">
        <v>373</v>
      </c>
      <c r="VWB131" s="224" t="s">
        <v>373</v>
      </c>
      <c r="VWC131" s="224" t="s">
        <v>373</v>
      </c>
      <c r="VWD131" s="224" t="s">
        <v>373</v>
      </c>
      <c r="VWE131" s="224" t="s">
        <v>373</v>
      </c>
      <c r="VWF131" s="224" t="s">
        <v>373</v>
      </c>
      <c r="VWG131" s="224" t="s">
        <v>373</v>
      </c>
      <c r="VWH131" s="224" t="s">
        <v>373</v>
      </c>
      <c r="VWI131" s="224" t="s">
        <v>373</v>
      </c>
      <c r="VWJ131" s="224" t="s">
        <v>373</v>
      </c>
      <c r="VWK131" s="224" t="s">
        <v>373</v>
      </c>
      <c r="VWL131" s="224" t="s">
        <v>373</v>
      </c>
      <c r="VWM131" s="224" t="s">
        <v>373</v>
      </c>
      <c r="VWN131" s="224" t="s">
        <v>373</v>
      </c>
      <c r="VWO131" s="224" t="s">
        <v>373</v>
      </c>
      <c r="VWP131" s="224" t="s">
        <v>373</v>
      </c>
      <c r="VWQ131" s="224" t="s">
        <v>373</v>
      </c>
      <c r="VWR131" s="224" t="s">
        <v>373</v>
      </c>
      <c r="VWS131" s="224" t="s">
        <v>373</v>
      </c>
      <c r="VWT131" s="224" t="s">
        <v>373</v>
      </c>
      <c r="VWU131" s="224" t="s">
        <v>373</v>
      </c>
      <c r="VWV131" s="224" t="s">
        <v>373</v>
      </c>
      <c r="VWW131" s="224" t="s">
        <v>373</v>
      </c>
      <c r="VWX131" s="224" t="s">
        <v>373</v>
      </c>
      <c r="VWY131" s="224" t="s">
        <v>373</v>
      </c>
      <c r="VWZ131" s="224" t="s">
        <v>373</v>
      </c>
      <c r="VXA131" s="224" t="s">
        <v>373</v>
      </c>
      <c r="VXB131" s="224" t="s">
        <v>373</v>
      </c>
      <c r="VXC131" s="224" t="s">
        <v>373</v>
      </c>
      <c r="VXD131" s="224" t="s">
        <v>373</v>
      </c>
      <c r="VXE131" s="224" t="s">
        <v>373</v>
      </c>
      <c r="VXF131" s="224" t="s">
        <v>373</v>
      </c>
      <c r="VXG131" s="224" t="s">
        <v>373</v>
      </c>
      <c r="VXH131" s="224" t="s">
        <v>373</v>
      </c>
      <c r="VXI131" s="224" t="s">
        <v>373</v>
      </c>
      <c r="VXJ131" s="224" t="s">
        <v>373</v>
      </c>
      <c r="VXK131" s="224" t="s">
        <v>373</v>
      </c>
      <c r="VXL131" s="224" t="s">
        <v>373</v>
      </c>
      <c r="VXM131" s="224" t="s">
        <v>373</v>
      </c>
      <c r="VXN131" s="224" t="s">
        <v>373</v>
      </c>
      <c r="VXO131" s="224" t="s">
        <v>373</v>
      </c>
      <c r="VXP131" s="224" t="s">
        <v>373</v>
      </c>
      <c r="VXQ131" s="224" t="s">
        <v>373</v>
      </c>
      <c r="VXR131" s="224" t="s">
        <v>373</v>
      </c>
      <c r="VXS131" s="224" t="s">
        <v>373</v>
      </c>
      <c r="VXT131" s="224" t="s">
        <v>373</v>
      </c>
      <c r="VXU131" s="224" t="s">
        <v>373</v>
      </c>
      <c r="VXV131" s="224" t="s">
        <v>373</v>
      </c>
      <c r="VXW131" s="224" t="s">
        <v>373</v>
      </c>
      <c r="VXX131" s="224" t="s">
        <v>373</v>
      </c>
      <c r="VXY131" s="224" t="s">
        <v>373</v>
      </c>
      <c r="VXZ131" s="224" t="s">
        <v>373</v>
      </c>
      <c r="VYA131" s="224" t="s">
        <v>373</v>
      </c>
      <c r="VYB131" s="224" t="s">
        <v>373</v>
      </c>
      <c r="VYC131" s="224" t="s">
        <v>373</v>
      </c>
      <c r="VYD131" s="224" t="s">
        <v>373</v>
      </c>
      <c r="VYE131" s="224" t="s">
        <v>373</v>
      </c>
      <c r="VYF131" s="224" t="s">
        <v>373</v>
      </c>
      <c r="VYG131" s="224" t="s">
        <v>373</v>
      </c>
      <c r="VYH131" s="224" t="s">
        <v>373</v>
      </c>
      <c r="VYI131" s="224" t="s">
        <v>373</v>
      </c>
      <c r="VYJ131" s="224" t="s">
        <v>373</v>
      </c>
      <c r="VYK131" s="224" t="s">
        <v>373</v>
      </c>
      <c r="VYL131" s="224" t="s">
        <v>373</v>
      </c>
      <c r="VYM131" s="224" t="s">
        <v>373</v>
      </c>
      <c r="VYN131" s="224" t="s">
        <v>373</v>
      </c>
      <c r="VYO131" s="224" t="s">
        <v>373</v>
      </c>
      <c r="VYP131" s="224" t="s">
        <v>373</v>
      </c>
      <c r="VYQ131" s="224" t="s">
        <v>373</v>
      </c>
      <c r="VYR131" s="224" t="s">
        <v>373</v>
      </c>
      <c r="VYS131" s="224" t="s">
        <v>373</v>
      </c>
      <c r="VYT131" s="224" t="s">
        <v>373</v>
      </c>
      <c r="VYU131" s="224" t="s">
        <v>373</v>
      </c>
      <c r="VYV131" s="224" t="s">
        <v>373</v>
      </c>
      <c r="VYW131" s="224" t="s">
        <v>373</v>
      </c>
      <c r="VYX131" s="224" t="s">
        <v>373</v>
      </c>
      <c r="VYY131" s="224" t="s">
        <v>373</v>
      </c>
      <c r="VYZ131" s="224" t="s">
        <v>373</v>
      </c>
      <c r="VZA131" s="224" t="s">
        <v>373</v>
      </c>
      <c r="VZB131" s="224" t="s">
        <v>373</v>
      </c>
      <c r="VZC131" s="224" t="s">
        <v>373</v>
      </c>
      <c r="VZD131" s="224" t="s">
        <v>373</v>
      </c>
      <c r="VZE131" s="224" t="s">
        <v>373</v>
      </c>
      <c r="VZF131" s="224" t="s">
        <v>373</v>
      </c>
      <c r="VZG131" s="224" t="s">
        <v>373</v>
      </c>
      <c r="VZH131" s="224" t="s">
        <v>373</v>
      </c>
      <c r="VZI131" s="224" t="s">
        <v>373</v>
      </c>
      <c r="VZJ131" s="224" t="s">
        <v>373</v>
      </c>
      <c r="VZK131" s="224" t="s">
        <v>373</v>
      </c>
      <c r="VZL131" s="224" t="s">
        <v>373</v>
      </c>
      <c r="VZM131" s="224" t="s">
        <v>373</v>
      </c>
      <c r="VZN131" s="224" t="s">
        <v>373</v>
      </c>
      <c r="VZO131" s="224" t="s">
        <v>373</v>
      </c>
      <c r="VZP131" s="224" t="s">
        <v>373</v>
      </c>
      <c r="VZQ131" s="224" t="s">
        <v>373</v>
      </c>
      <c r="VZR131" s="224" t="s">
        <v>373</v>
      </c>
      <c r="VZS131" s="224" t="s">
        <v>373</v>
      </c>
      <c r="VZT131" s="224" t="s">
        <v>373</v>
      </c>
      <c r="VZU131" s="224" t="s">
        <v>373</v>
      </c>
      <c r="VZV131" s="224" t="s">
        <v>373</v>
      </c>
      <c r="VZW131" s="224" t="s">
        <v>373</v>
      </c>
      <c r="VZX131" s="224" t="s">
        <v>373</v>
      </c>
      <c r="VZY131" s="224" t="s">
        <v>373</v>
      </c>
      <c r="VZZ131" s="224" t="s">
        <v>373</v>
      </c>
      <c r="WAA131" s="224" t="s">
        <v>373</v>
      </c>
      <c r="WAB131" s="224" t="s">
        <v>373</v>
      </c>
      <c r="WAC131" s="224" t="s">
        <v>373</v>
      </c>
      <c r="WAD131" s="224" t="s">
        <v>373</v>
      </c>
      <c r="WAE131" s="224" t="s">
        <v>373</v>
      </c>
      <c r="WAF131" s="224" t="s">
        <v>373</v>
      </c>
      <c r="WAG131" s="224" t="s">
        <v>373</v>
      </c>
      <c r="WAH131" s="224" t="s">
        <v>373</v>
      </c>
      <c r="WAI131" s="224" t="s">
        <v>373</v>
      </c>
      <c r="WAJ131" s="224" t="s">
        <v>373</v>
      </c>
      <c r="WAK131" s="224" t="s">
        <v>373</v>
      </c>
      <c r="WAL131" s="224" t="s">
        <v>373</v>
      </c>
      <c r="WAM131" s="224" t="s">
        <v>373</v>
      </c>
      <c r="WAN131" s="224" t="s">
        <v>373</v>
      </c>
      <c r="WAO131" s="224" t="s">
        <v>373</v>
      </c>
      <c r="WAP131" s="224" t="s">
        <v>373</v>
      </c>
      <c r="WAQ131" s="224" t="s">
        <v>373</v>
      </c>
      <c r="WAR131" s="224" t="s">
        <v>373</v>
      </c>
      <c r="WAS131" s="224" t="s">
        <v>373</v>
      </c>
      <c r="WAT131" s="224" t="s">
        <v>373</v>
      </c>
      <c r="WAU131" s="224" t="s">
        <v>373</v>
      </c>
      <c r="WAV131" s="224" t="s">
        <v>373</v>
      </c>
      <c r="WAW131" s="224" t="s">
        <v>373</v>
      </c>
      <c r="WAX131" s="224" t="s">
        <v>373</v>
      </c>
      <c r="WAY131" s="224" t="s">
        <v>373</v>
      </c>
      <c r="WAZ131" s="224" t="s">
        <v>373</v>
      </c>
      <c r="WBA131" s="224" t="s">
        <v>373</v>
      </c>
      <c r="WBB131" s="224" t="s">
        <v>373</v>
      </c>
      <c r="WBC131" s="224" t="s">
        <v>373</v>
      </c>
      <c r="WBD131" s="224" t="s">
        <v>373</v>
      </c>
      <c r="WBE131" s="224" t="s">
        <v>373</v>
      </c>
      <c r="WBF131" s="224" t="s">
        <v>373</v>
      </c>
      <c r="WBG131" s="224" t="s">
        <v>373</v>
      </c>
      <c r="WBH131" s="224" t="s">
        <v>373</v>
      </c>
      <c r="WBI131" s="224" t="s">
        <v>373</v>
      </c>
      <c r="WBJ131" s="224" t="s">
        <v>373</v>
      </c>
      <c r="WBK131" s="224" t="s">
        <v>373</v>
      </c>
      <c r="WBL131" s="224" t="s">
        <v>373</v>
      </c>
      <c r="WBM131" s="224" t="s">
        <v>373</v>
      </c>
      <c r="WBN131" s="224" t="s">
        <v>373</v>
      </c>
      <c r="WBO131" s="224" t="s">
        <v>373</v>
      </c>
      <c r="WBP131" s="224" t="s">
        <v>373</v>
      </c>
      <c r="WBQ131" s="224" t="s">
        <v>373</v>
      </c>
      <c r="WBR131" s="224" t="s">
        <v>373</v>
      </c>
      <c r="WBS131" s="224" t="s">
        <v>373</v>
      </c>
      <c r="WBT131" s="224" t="s">
        <v>373</v>
      </c>
      <c r="WBU131" s="224" t="s">
        <v>373</v>
      </c>
      <c r="WBV131" s="224" t="s">
        <v>373</v>
      </c>
      <c r="WBW131" s="224" t="s">
        <v>373</v>
      </c>
      <c r="WBX131" s="224" t="s">
        <v>373</v>
      </c>
      <c r="WBY131" s="224" t="s">
        <v>373</v>
      </c>
      <c r="WBZ131" s="224" t="s">
        <v>373</v>
      </c>
      <c r="WCA131" s="224" t="s">
        <v>373</v>
      </c>
      <c r="WCB131" s="224" t="s">
        <v>373</v>
      </c>
      <c r="WCC131" s="224" t="s">
        <v>373</v>
      </c>
      <c r="WCD131" s="224" t="s">
        <v>373</v>
      </c>
      <c r="WCE131" s="224" t="s">
        <v>373</v>
      </c>
      <c r="WCF131" s="224" t="s">
        <v>373</v>
      </c>
      <c r="WCG131" s="224" t="s">
        <v>373</v>
      </c>
      <c r="WCH131" s="224" t="s">
        <v>373</v>
      </c>
      <c r="WCI131" s="224" t="s">
        <v>373</v>
      </c>
      <c r="WCJ131" s="224" t="s">
        <v>373</v>
      </c>
      <c r="WCK131" s="224" t="s">
        <v>373</v>
      </c>
      <c r="WCL131" s="224" t="s">
        <v>373</v>
      </c>
      <c r="WCM131" s="224" t="s">
        <v>373</v>
      </c>
      <c r="WCN131" s="224" t="s">
        <v>373</v>
      </c>
      <c r="WCO131" s="224" t="s">
        <v>373</v>
      </c>
      <c r="WCP131" s="224" t="s">
        <v>373</v>
      </c>
      <c r="WCQ131" s="224" t="s">
        <v>373</v>
      </c>
      <c r="WCR131" s="224" t="s">
        <v>373</v>
      </c>
      <c r="WCS131" s="224" t="s">
        <v>373</v>
      </c>
      <c r="WCT131" s="224" t="s">
        <v>373</v>
      </c>
      <c r="WCU131" s="224" t="s">
        <v>373</v>
      </c>
      <c r="WCV131" s="224" t="s">
        <v>373</v>
      </c>
      <c r="WCW131" s="224" t="s">
        <v>373</v>
      </c>
      <c r="WCX131" s="224" t="s">
        <v>373</v>
      </c>
      <c r="WCY131" s="224" t="s">
        <v>373</v>
      </c>
      <c r="WCZ131" s="224" t="s">
        <v>373</v>
      </c>
      <c r="WDA131" s="224" t="s">
        <v>373</v>
      </c>
      <c r="WDB131" s="224" t="s">
        <v>373</v>
      </c>
      <c r="WDC131" s="224" t="s">
        <v>373</v>
      </c>
      <c r="WDD131" s="224" t="s">
        <v>373</v>
      </c>
      <c r="WDE131" s="224" t="s">
        <v>373</v>
      </c>
      <c r="WDF131" s="224" t="s">
        <v>373</v>
      </c>
      <c r="WDG131" s="224" t="s">
        <v>373</v>
      </c>
      <c r="WDH131" s="224" t="s">
        <v>373</v>
      </c>
      <c r="WDI131" s="224" t="s">
        <v>373</v>
      </c>
      <c r="WDJ131" s="224" t="s">
        <v>373</v>
      </c>
      <c r="WDK131" s="224" t="s">
        <v>373</v>
      </c>
      <c r="WDL131" s="224" t="s">
        <v>373</v>
      </c>
      <c r="WDM131" s="224" t="s">
        <v>373</v>
      </c>
      <c r="WDN131" s="224" t="s">
        <v>373</v>
      </c>
      <c r="WDO131" s="224" t="s">
        <v>373</v>
      </c>
      <c r="WDP131" s="224" t="s">
        <v>373</v>
      </c>
      <c r="WDQ131" s="224" t="s">
        <v>373</v>
      </c>
      <c r="WDR131" s="224" t="s">
        <v>373</v>
      </c>
      <c r="WDS131" s="224" t="s">
        <v>373</v>
      </c>
      <c r="WDT131" s="224" t="s">
        <v>373</v>
      </c>
      <c r="WDU131" s="224" t="s">
        <v>373</v>
      </c>
      <c r="WDV131" s="224" t="s">
        <v>373</v>
      </c>
      <c r="WDW131" s="224" t="s">
        <v>373</v>
      </c>
      <c r="WDX131" s="224" t="s">
        <v>373</v>
      </c>
      <c r="WDY131" s="224" t="s">
        <v>373</v>
      </c>
      <c r="WDZ131" s="224" t="s">
        <v>373</v>
      </c>
      <c r="WEA131" s="224" t="s">
        <v>373</v>
      </c>
      <c r="WEB131" s="224" t="s">
        <v>373</v>
      </c>
      <c r="WEC131" s="224" t="s">
        <v>373</v>
      </c>
      <c r="WED131" s="224" t="s">
        <v>373</v>
      </c>
      <c r="WEE131" s="224" t="s">
        <v>373</v>
      </c>
      <c r="WEF131" s="224" t="s">
        <v>373</v>
      </c>
      <c r="WEG131" s="224" t="s">
        <v>373</v>
      </c>
      <c r="WEH131" s="224" t="s">
        <v>373</v>
      </c>
      <c r="WEI131" s="224" t="s">
        <v>373</v>
      </c>
      <c r="WEJ131" s="224" t="s">
        <v>373</v>
      </c>
      <c r="WEK131" s="224" t="s">
        <v>373</v>
      </c>
      <c r="WEL131" s="224" t="s">
        <v>373</v>
      </c>
      <c r="WEM131" s="224" t="s">
        <v>373</v>
      </c>
      <c r="WEN131" s="224" t="s">
        <v>373</v>
      </c>
      <c r="WEO131" s="224" t="s">
        <v>373</v>
      </c>
      <c r="WEP131" s="224" t="s">
        <v>373</v>
      </c>
      <c r="WEQ131" s="224" t="s">
        <v>373</v>
      </c>
      <c r="WER131" s="224" t="s">
        <v>373</v>
      </c>
      <c r="WES131" s="224" t="s">
        <v>373</v>
      </c>
      <c r="WET131" s="224" t="s">
        <v>373</v>
      </c>
      <c r="WEU131" s="224" t="s">
        <v>373</v>
      </c>
      <c r="WEV131" s="224" t="s">
        <v>373</v>
      </c>
      <c r="WEW131" s="224" t="s">
        <v>373</v>
      </c>
      <c r="WEX131" s="224" t="s">
        <v>373</v>
      </c>
      <c r="WEY131" s="224" t="s">
        <v>373</v>
      </c>
      <c r="WEZ131" s="224" t="s">
        <v>373</v>
      </c>
      <c r="WFA131" s="224" t="s">
        <v>373</v>
      </c>
      <c r="WFB131" s="224" t="s">
        <v>373</v>
      </c>
      <c r="WFC131" s="224" t="s">
        <v>373</v>
      </c>
      <c r="WFD131" s="224" t="s">
        <v>373</v>
      </c>
      <c r="WFE131" s="224" t="s">
        <v>373</v>
      </c>
      <c r="WFF131" s="224" t="s">
        <v>373</v>
      </c>
      <c r="WFG131" s="224" t="s">
        <v>373</v>
      </c>
      <c r="WFH131" s="224" t="s">
        <v>373</v>
      </c>
      <c r="WFI131" s="224" t="s">
        <v>373</v>
      </c>
      <c r="WFJ131" s="224" t="s">
        <v>373</v>
      </c>
      <c r="WFK131" s="224" t="s">
        <v>373</v>
      </c>
      <c r="WFL131" s="224" t="s">
        <v>373</v>
      </c>
      <c r="WFM131" s="224" t="s">
        <v>373</v>
      </c>
      <c r="WFN131" s="224" t="s">
        <v>373</v>
      </c>
      <c r="WFO131" s="224" t="s">
        <v>373</v>
      </c>
      <c r="WFP131" s="224" t="s">
        <v>373</v>
      </c>
      <c r="WFQ131" s="224" t="s">
        <v>373</v>
      </c>
      <c r="WFR131" s="224" t="s">
        <v>373</v>
      </c>
      <c r="WFS131" s="224" t="s">
        <v>373</v>
      </c>
      <c r="WFT131" s="224" t="s">
        <v>373</v>
      </c>
      <c r="WFU131" s="224" t="s">
        <v>373</v>
      </c>
      <c r="WFV131" s="224" t="s">
        <v>373</v>
      </c>
      <c r="WFW131" s="224" t="s">
        <v>373</v>
      </c>
      <c r="WFX131" s="224" t="s">
        <v>373</v>
      </c>
      <c r="WFY131" s="224" t="s">
        <v>373</v>
      </c>
      <c r="WFZ131" s="224" t="s">
        <v>373</v>
      </c>
      <c r="WGA131" s="224" t="s">
        <v>373</v>
      </c>
      <c r="WGB131" s="224" t="s">
        <v>373</v>
      </c>
      <c r="WGC131" s="224" t="s">
        <v>373</v>
      </c>
      <c r="WGD131" s="224" t="s">
        <v>373</v>
      </c>
      <c r="WGE131" s="224" t="s">
        <v>373</v>
      </c>
      <c r="WGF131" s="224" t="s">
        <v>373</v>
      </c>
      <c r="WGG131" s="224" t="s">
        <v>373</v>
      </c>
      <c r="WGH131" s="224" t="s">
        <v>373</v>
      </c>
      <c r="WGI131" s="224" t="s">
        <v>373</v>
      </c>
      <c r="WGJ131" s="224" t="s">
        <v>373</v>
      </c>
      <c r="WGK131" s="224" t="s">
        <v>373</v>
      </c>
      <c r="WGL131" s="224" t="s">
        <v>373</v>
      </c>
      <c r="WGM131" s="224" t="s">
        <v>373</v>
      </c>
      <c r="WGN131" s="224" t="s">
        <v>373</v>
      </c>
      <c r="WGO131" s="224" t="s">
        <v>373</v>
      </c>
      <c r="WGP131" s="224" t="s">
        <v>373</v>
      </c>
      <c r="WGQ131" s="224" t="s">
        <v>373</v>
      </c>
      <c r="WGR131" s="224" t="s">
        <v>373</v>
      </c>
      <c r="WGS131" s="224" t="s">
        <v>373</v>
      </c>
      <c r="WGT131" s="224" t="s">
        <v>373</v>
      </c>
      <c r="WGU131" s="224" t="s">
        <v>373</v>
      </c>
      <c r="WGV131" s="224" t="s">
        <v>373</v>
      </c>
      <c r="WGW131" s="224" t="s">
        <v>373</v>
      </c>
      <c r="WGX131" s="224" t="s">
        <v>373</v>
      </c>
      <c r="WGY131" s="224" t="s">
        <v>373</v>
      </c>
      <c r="WGZ131" s="224" t="s">
        <v>373</v>
      </c>
      <c r="WHA131" s="224" t="s">
        <v>373</v>
      </c>
      <c r="WHB131" s="224" t="s">
        <v>373</v>
      </c>
      <c r="WHC131" s="224" t="s">
        <v>373</v>
      </c>
      <c r="WHD131" s="224" t="s">
        <v>373</v>
      </c>
      <c r="WHE131" s="224" t="s">
        <v>373</v>
      </c>
      <c r="WHF131" s="224" t="s">
        <v>373</v>
      </c>
      <c r="WHG131" s="224" t="s">
        <v>373</v>
      </c>
      <c r="WHH131" s="224" t="s">
        <v>373</v>
      </c>
      <c r="WHI131" s="224" t="s">
        <v>373</v>
      </c>
      <c r="WHJ131" s="224" t="s">
        <v>373</v>
      </c>
      <c r="WHK131" s="224" t="s">
        <v>373</v>
      </c>
      <c r="WHL131" s="224" t="s">
        <v>373</v>
      </c>
      <c r="WHM131" s="224" t="s">
        <v>373</v>
      </c>
      <c r="WHN131" s="224" t="s">
        <v>373</v>
      </c>
      <c r="WHO131" s="224" t="s">
        <v>373</v>
      </c>
      <c r="WHP131" s="224" t="s">
        <v>373</v>
      </c>
      <c r="WHQ131" s="224" t="s">
        <v>373</v>
      </c>
      <c r="WHR131" s="224" t="s">
        <v>373</v>
      </c>
      <c r="WHS131" s="224" t="s">
        <v>373</v>
      </c>
      <c r="WHT131" s="224" t="s">
        <v>373</v>
      </c>
      <c r="WHU131" s="224" t="s">
        <v>373</v>
      </c>
      <c r="WHV131" s="224" t="s">
        <v>373</v>
      </c>
      <c r="WHW131" s="224" t="s">
        <v>373</v>
      </c>
      <c r="WHX131" s="224" t="s">
        <v>373</v>
      </c>
      <c r="WHY131" s="224" t="s">
        <v>373</v>
      </c>
      <c r="WHZ131" s="224" t="s">
        <v>373</v>
      </c>
      <c r="WIA131" s="224" t="s">
        <v>373</v>
      </c>
      <c r="WIB131" s="224" t="s">
        <v>373</v>
      </c>
      <c r="WIC131" s="224" t="s">
        <v>373</v>
      </c>
      <c r="WID131" s="224" t="s">
        <v>373</v>
      </c>
      <c r="WIE131" s="224" t="s">
        <v>373</v>
      </c>
      <c r="WIF131" s="224" t="s">
        <v>373</v>
      </c>
      <c r="WIG131" s="224" t="s">
        <v>373</v>
      </c>
      <c r="WIH131" s="224" t="s">
        <v>373</v>
      </c>
      <c r="WII131" s="224" t="s">
        <v>373</v>
      </c>
      <c r="WIJ131" s="224" t="s">
        <v>373</v>
      </c>
      <c r="WIK131" s="224" t="s">
        <v>373</v>
      </c>
      <c r="WIL131" s="224" t="s">
        <v>373</v>
      </c>
      <c r="WIM131" s="224" t="s">
        <v>373</v>
      </c>
      <c r="WIN131" s="224" t="s">
        <v>373</v>
      </c>
      <c r="WIO131" s="224" t="s">
        <v>373</v>
      </c>
      <c r="WIP131" s="224" t="s">
        <v>373</v>
      </c>
      <c r="WIQ131" s="224" t="s">
        <v>373</v>
      </c>
      <c r="WIR131" s="224" t="s">
        <v>373</v>
      </c>
      <c r="WIS131" s="224" t="s">
        <v>373</v>
      </c>
      <c r="WIT131" s="224" t="s">
        <v>373</v>
      </c>
      <c r="WIU131" s="224" t="s">
        <v>373</v>
      </c>
      <c r="WIV131" s="224" t="s">
        <v>373</v>
      </c>
      <c r="WIW131" s="224" t="s">
        <v>373</v>
      </c>
      <c r="WIX131" s="224" t="s">
        <v>373</v>
      </c>
      <c r="WIY131" s="224" t="s">
        <v>373</v>
      </c>
      <c r="WIZ131" s="224" t="s">
        <v>373</v>
      </c>
      <c r="WJA131" s="224" t="s">
        <v>373</v>
      </c>
      <c r="WJB131" s="224" t="s">
        <v>373</v>
      </c>
      <c r="WJC131" s="224" t="s">
        <v>373</v>
      </c>
      <c r="WJD131" s="224" t="s">
        <v>373</v>
      </c>
      <c r="WJE131" s="224" t="s">
        <v>373</v>
      </c>
      <c r="WJF131" s="224" t="s">
        <v>373</v>
      </c>
      <c r="WJG131" s="224" t="s">
        <v>373</v>
      </c>
      <c r="WJH131" s="224" t="s">
        <v>373</v>
      </c>
      <c r="WJI131" s="224" t="s">
        <v>373</v>
      </c>
      <c r="WJJ131" s="224" t="s">
        <v>373</v>
      </c>
      <c r="WJK131" s="224" t="s">
        <v>373</v>
      </c>
      <c r="WJL131" s="224" t="s">
        <v>373</v>
      </c>
      <c r="WJM131" s="224" t="s">
        <v>373</v>
      </c>
      <c r="WJN131" s="224" t="s">
        <v>373</v>
      </c>
      <c r="WJO131" s="224" t="s">
        <v>373</v>
      </c>
      <c r="WJP131" s="224" t="s">
        <v>373</v>
      </c>
      <c r="WJQ131" s="224" t="s">
        <v>373</v>
      </c>
      <c r="WJR131" s="224" t="s">
        <v>373</v>
      </c>
      <c r="WJS131" s="224" t="s">
        <v>373</v>
      </c>
      <c r="WJT131" s="224" t="s">
        <v>373</v>
      </c>
      <c r="WJU131" s="224" t="s">
        <v>373</v>
      </c>
      <c r="WJV131" s="224" t="s">
        <v>373</v>
      </c>
      <c r="WJW131" s="224" t="s">
        <v>373</v>
      </c>
      <c r="WJX131" s="224" t="s">
        <v>373</v>
      </c>
      <c r="WJY131" s="224" t="s">
        <v>373</v>
      </c>
      <c r="WJZ131" s="224" t="s">
        <v>373</v>
      </c>
      <c r="WKA131" s="224" t="s">
        <v>373</v>
      </c>
      <c r="WKB131" s="224" t="s">
        <v>373</v>
      </c>
      <c r="WKC131" s="224" t="s">
        <v>373</v>
      </c>
      <c r="WKD131" s="224" t="s">
        <v>373</v>
      </c>
      <c r="WKE131" s="224" t="s">
        <v>373</v>
      </c>
      <c r="WKF131" s="224" t="s">
        <v>373</v>
      </c>
      <c r="WKG131" s="224" t="s">
        <v>373</v>
      </c>
      <c r="WKH131" s="224" t="s">
        <v>373</v>
      </c>
      <c r="WKI131" s="224" t="s">
        <v>373</v>
      </c>
      <c r="WKJ131" s="224" t="s">
        <v>373</v>
      </c>
      <c r="WKK131" s="224" t="s">
        <v>373</v>
      </c>
      <c r="WKL131" s="224" t="s">
        <v>373</v>
      </c>
      <c r="WKM131" s="224" t="s">
        <v>373</v>
      </c>
      <c r="WKN131" s="224" t="s">
        <v>373</v>
      </c>
      <c r="WKO131" s="224" t="s">
        <v>373</v>
      </c>
      <c r="WKP131" s="224" t="s">
        <v>373</v>
      </c>
      <c r="WKQ131" s="224" t="s">
        <v>373</v>
      </c>
      <c r="WKR131" s="224" t="s">
        <v>373</v>
      </c>
      <c r="WKS131" s="224" t="s">
        <v>373</v>
      </c>
      <c r="WKT131" s="224" t="s">
        <v>373</v>
      </c>
      <c r="WKU131" s="224" t="s">
        <v>373</v>
      </c>
      <c r="WKV131" s="224" t="s">
        <v>373</v>
      </c>
      <c r="WKW131" s="224" t="s">
        <v>373</v>
      </c>
      <c r="WKX131" s="224" t="s">
        <v>373</v>
      </c>
      <c r="WKY131" s="224" t="s">
        <v>373</v>
      </c>
      <c r="WKZ131" s="224" t="s">
        <v>373</v>
      </c>
      <c r="WLA131" s="224" t="s">
        <v>373</v>
      </c>
      <c r="WLB131" s="224" t="s">
        <v>373</v>
      </c>
      <c r="WLC131" s="224" t="s">
        <v>373</v>
      </c>
      <c r="WLD131" s="224" t="s">
        <v>373</v>
      </c>
      <c r="WLE131" s="224" t="s">
        <v>373</v>
      </c>
      <c r="WLF131" s="224" t="s">
        <v>373</v>
      </c>
      <c r="WLG131" s="224" t="s">
        <v>373</v>
      </c>
      <c r="WLH131" s="224" t="s">
        <v>373</v>
      </c>
      <c r="WLI131" s="224" t="s">
        <v>373</v>
      </c>
      <c r="WLJ131" s="224" t="s">
        <v>373</v>
      </c>
      <c r="WLK131" s="224" t="s">
        <v>373</v>
      </c>
      <c r="WLL131" s="224" t="s">
        <v>373</v>
      </c>
      <c r="WLM131" s="224" t="s">
        <v>373</v>
      </c>
      <c r="WLN131" s="224" t="s">
        <v>373</v>
      </c>
      <c r="WLO131" s="224" t="s">
        <v>373</v>
      </c>
      <c r="WLP131" s="224" t="s">
        <v>373</v>
      </c>
      <c r="WLQ131" s="224" t="s">
        <v>373</v>
      </c>
      <c r="WLR131" s="224" t="s">
        <v>373</v>
      </c>
      <c r="WLS131" s="224" t="s">
        <v>373</v>
      </c>
      <c r="WLT131" s="224" t="s">
        <v>373</v>
      </c>
      <c r="WLU131" s="224" t="s">
        <v>373</v>
      </c>
      <c r="WLV131" s="224" t="s">
        <v>373</v>
      </c>
      <c r="WLW131" s="224" t="s">
        <v>373</v>
      </c>
      <c r="WLX131" s="224" t="s">
        <v>373</v>
      </c>
      <c r="WLY131" s="224" t="s">
        <v>373</v>
      </c>
      <c r="WLZ131" s="224" t="s">
        <v>373</v>
      </c>
      <c r="WMA131" s="224" t="s">
        <v>373</v>
      </c>
      <c r="WMB131" s="224" t="s">
        <v>373</v>
      </c>
      <c r="WMC131" s="224" t="s">
        <v>373</v>
      </c>
      <c r="WMD131" s="224" t="s">
        <v>373</v>
      </c>
      <c r="WME131" s="224" t="s">
        <v>373</v>
      </c>
      <c r="WMF131" s="224" t="s">
        <v>373</v>
      </c>
      <c r="WMG131" s="224" t="s">
        <v>373</v>
      </c>
      <c r="WMH131" s="224" t="s">
        <v>373</v>
      </c>
      <c r="WMI131" s="224" t="s">
        <v>373</v>
      </c>
      <c r="WMJ131" s="224" t="s">
        <v>373</v>
      </c>
      <c r="WMK131" s="224" t="s">
        <v>373</v>
      </c>
      <c r="WML131" s="224" t="s">
        <v>373</v>
      </c>
      <c r="WMM131" s="224" t="s">
        <v>373</v>
      </c>
      <c r="WMN131" s="224" t="s">
        <v>373</v>
      </c>
      <c r="WMO131" s="224" t="s">
        <v>373</v>
      </c>
      <c r="WMP131" s="224" t="s">
        <v>373</v>
      </c>
      <c r="WMQ131" s="224" t="s">
        <v>373</v>
      </c>
      <c r="WMR131" s="224" t="s">
        <v>373</v>
      </c>
      <c r="WMS131" s="224" t="s">
        <v>373</v>
      </c>
      <c r="WMT131" s="224" t="s">
        <v>373</v>
      </c>
      <c r="WMU131" s="224" t="s">
        <v>373</v>
      </c>
      <c r="WMV131" s="224" t="s">
        <v>373</v>
      </c>
      <c r="WMW131" s="224" t="s">
        <v>373</v>
      </c>
      <c r="WMX131" s="224" t="s">
        <v>373</v>
      </c>
      <c r="WMY131" s="224" t="s">
        <v>373</v>
      </c>
      <c r="WMZ131" s="224" t="s">
        <v>373</v>
      </c>
      <c r="WNA131" s="224" t="s">
        <v>373</v>
      </c>
      <c r="WNB131" s="224" t="s">
        <v>373</v>
      </c>
      <c r="WNC131" s="224" t="s">
        <v>373</v>
      </c>
      <c r="WND131" s="224" t="s">
        <v>373</v>
      </c>
      <c r="WNE131" s="224" t="s">
        <v>373</v>
      </c>
      <c r="WNF131" s="224" t="s">
        <v>373</v>
      </c>
      <c r="WNG131" s="224" t="s">
        <v>373</v>
      </c>
      <c r="WNH131" s="224" t="s">
        <v>373</v>
      </c>
      <c r="WNI131" s="224" t="s">
        <v>373</v>
      </c>
      <c r="WNJ131" s="224" t="s">
        <v>373</v>
      </c>
      <c r="WNK131" s="224" t="s">
        <v>373</v>
      </c>
      <c r="WNL131" s="224" t="s">
        <v>373</v>
      </c>
      <c r="WNM131" s="224" t="s">
        <v>373</v>
      </c>
      <c r="WNN131" s="224" t="s">
        <v>373</v>
      </c>
      <c r="WNO131" s="224" t="s">
        <v>373</v>
      </c>
      <c r="WNP131" s="224" t="s">
        <v>373</v>
      </c>
      <c r="WNQ131" s="224" t="s">
        <v>373</v>
      </c>
      <c r="WNR131" s="224" t="s">
        <v>373</v>
      </c>
      <c r="WNS131" s="224" t="s">
        <v>373</v>
      </c>
      <c r="WNT131" s="224" t="s">
        <v>373</v>
      </c>
      <c r="WNU131" s="224" t="s">
        <v>373</v>
      </c>
      <c r="WNV131" s="224" t="s">
        <v>373</v>
      </c>
      <c r="WNW131" s="224" t="s">
        <v>373</v>
      </c>
      <c r="WNX131" s="224" t="s">
        <v>373</v>
      </c>
      <c r="WNY131" s="224" t="s">
        <v>373</v>
      </c>
      <c r="WNZ131" s="224" t="s">
        <v>373</v>
      </c>
      <c r="WOA131" s="224" t="s">
        <v>373</v>
      </c>
      <c r="WOB131" s="224" t="s">
        <v>373</v>
      </c>
      <c r="WOC131" s="224" t="s">
        <v>373</v>
      </c>
      <c r="WOD131" s="224" t="s">
        <v>373</v>
      </c>
      <c r="WOE131" s="224" t="s">
        <v>373</v>
      </c>
      <c r="WOF131" s="224" t="s">
        <v>373</v>
      </c>
      <c r="WOG131" s="224" t="s">
        <v>373</v>
      </c>
      <c r="WOH131" s="224" t="s">
        <v>373</v>
      </c>
      <c r="WOI131" s="224" t="s">
        <v>373</v>
      </c>
      <c r="WOJ131" s="224" t="s">
        <v>373</v>
      </c>
      <c r="WOK131" s="224" t="s">
        <v>373</v>
      </c>
      <c r="WOL131" s="224" t="s">
        <v>373</v>
      </c>
      <c r="WOM131" s="224" t="s">
        <v>373</v>
      </c>
      <c r="WON131" s="224" t="s">
        <v>373</v>
      </c>
      <c r="WOO131" s="224" t="s">
        <v>373</v>
      </c>
      <c r="WOP131" s="224" t="s">
        <v>373</v>
      </c>
      <c r="WOQ131" s="224" t="s">
        <v>373</v>
      </c>
      <c r="WOR131" s="224" t="s">
        <v>373</v>
      </c>
      <c r="WOS131" s="224" t="s">
        <v>373</v>
      </c>
      <c r="WOT131" s="224" t="s">
        <v>373</v>
      </c>
      <c r="WOU131" s="224" t="s">
        <v>373</v>
      </c>
      <c r="WOV131" s="224" t="s">
        <v>373</v>
      </c>
      <c r="WOW131" s="224" t="s">
        <v>373</v>
      </c>
      <c r="WOX131" s="224" t="s">
        <v>373</v>
      </c>
      <c r="WOY131" s="224" t="s">
        <v>373</v>
      </c>
      <c r="WOZ131" s="224" t="s">
        <v>373</v>
      </c>
      <c r="WPA131" s="224" t="s">
        <v>373</v>
      </c>
      <c r="WPB131" s="224" t="s">
        <v>373</v>
      </c>
      <c r="WPC131" s="224" t="s">
        <v>373</v>
      </c>
      <c r="WPD131" s="224" t="s">
        <v>373</v>
      </c>
      <c r="WPE131" s="224" t="s">
        <v>373</v>
      </c>
      <c r="WPF131" s="224" t="s">
        <v>373</v>
      </c>
      <c r="WPG131" s="224" t="s">
        <v>373</v>
      </c>
      <c r="WPH131" s="224" t="s">
        <v>373</v>
      </c>
      <c r="WPI131" s="224" t="s">
        <v>373</v>
      </c>
      <c r="WPJ131" s="224" t="s">
        <v>373</v>
      </c>
      <c r="WPK131" s="224" t="s">
        <v>373</v>
      </c>
      <c r="WPL131" s="224" t="s">
        <v>373</v>
      </c>
      <c r="WPM131" s="224" t="s">
        <v>373</v>
      </c>
      <c r="WPN131" s="224" t="s">
        <v>373</v>
      </c>
      <c r="WPO131" s="224" t="s">
        <v>373</v>
      </c>
      <c r="WPP131" s="224" t="s">
        <v>373</v>
      </c>
      <c r="WPQ131" s="224" t="s">
        <v>373</v>
      </c>
      <c r="WPR131" s="224" t="s">
        <v>373</v>
      </c>
      <c r="WPS131" s="224" t="s">
        <v>373</v>
      </c>
      <c r="WPT131" s="224" t="s">
        <v>373</v>
      </c>
      <c r="WPU131" s="224" t="s">
        <v>373</v>
      </c>
      <c r="WPV131" s="224" t="s">
        <v>373</v>
      </c>
      <c r="WPW131" s="224" t="s">
        <v>373</v>
      </c>
      <c r="WPX131" s="224" t="s">
        <v>373</v>
      </c>
      <c r="WPY131" s="224" t="s">
        <v>373</v>
      </c>
      <c r="WPZ131" s="224" t="s">
        <v>373</v>
      </c>
      <c r="WQA131" s="224" t="s">
        <v>373</v>
      </c>
      <c r="WQB131" s="224" t="s">
        <v>373</v>
      </c>
      <c r="WQC131" s="224" t="s">
        <v>373</v>
      </c>
      <c r="WQD131" s="224" t="s">
        <v>373</v>
      </c>
      <c r="WQE131" s="224" t="s">
        <v>373</v>
      </c>
      <c r="WQF131" s="224" t="s">
        <v>373</v>
      </c>
      <c r="WQG131" s="224" t="s">
        <v>373</v>
      </c>
      <c r="WQH131" s="224" t="s">
        <v>373</v>
      </c>
      <c r="WQI131" s="224" t="s">
        <v>373</v>
      </c>
      <c r="WQJ131" s="224" t="s">
        <v>373</v>
      </c>
      <c r="WQK131" s="224" t="s">
        <v>373</v>
      </c>
      <c r="WQL131" s="224" t="s">
        <v>373</v>
      </c>
      <c r="WQM131" s="224" t="s">
        <v>373</v>
      </c>
      <c r="WQN131" s="224" t="s">
        <v>373</v>
      </c>
      <c r="WQO131" s="224" t="s">
        <v>373</v>
      </c>
      <c r="WQP131" s="224" t="s">
        <v>373</v>
      </c>
      <c r="WQQ131" s="224" t="s">
        <v>373</v>
      </c>
      <c r="WQR131" s="224" t="s">
        <v>373</v>
      </c>
      <c r="WQS131" s="224" t="s">
        <v>373</v>
      </c>
      <c r="WQT131" s="224" t="s">
        <v>373</v>
      </c>
      <c r="WQU131" s="224" t="s">
        <v>373</v>
      </c>
      <c r="WQV131" s="224" t="s">
        <v>373</v>
      </c>
      <c r="WQW131" s="224" t="s">
        <v>373</v>
      </c>
      <c r="WQX131" s="224" t="s">
        <v>373</v>
      </c>
      <c r="WQY131" s="224" t="s">
        <v>373</v>
      </c>
      <c r="WQZ131" s="224" t="s">
        <v>373</v>
      </c>
      <c r="WRA131" s="224" t="s">
        <v>373</v>
      </c>
      <c r="WRB131" s="224" t="s">
        <v>373</v>
      </c>
      <c r="WRC131" s="224" t="s">
        <v>373</v>
      </c>
      <c r="WRD131" s="224" t="s">
        <v>373</v>
      </c>
      <c r="WRE131" s="224" t="s">
        <v>373</v>
      </c>
      <c r="WRF131" s="224" t="s">
        <v>373</v>
      </c>
      <c r="WRG131" s="224" t="s">
        <v>373</v>
      </c>
      <c r="WRH131" s="224" t="s">
        <v>373</v>
      </c>
      <c r="WRI131" s="224" t="s">
        <v>373</v>
      </c>
      <c r="WRJ131" s="224" t="s">
        <v>373</v>
      </c>
      <c r="WRK131" s="224" t="s">
        <v>373</v>
      </c>
      <c r="WRL131" s="224" t="s">
        <v>373</v>
      </c>
      <c r="WRM131" s="224" t="s">
        <v>373</v>
      </c>
      <c r="WRN131" s="224" t="s">
        <v>373</v>
      </c>
      <c r="WRO131" s="224" t="s">
        <v>373</v>
      </c>
      <c r="WRP131" s="224" t="s">
        <v>373</v>
      </c>
      <c r="WRQ131" s="224" t="s">
        <v>373</v>
      </c>
      <c r="WRR131" s="224" t="s">
        <v>373</v>
      </c>
      <c r="WRS131" s="224" t="s">
        <v>373</v>
      </c>
      <c r="WRT131" s="224" t="s">
        <v>373</v>
      </c>
      <c r="WRU131" s="224" t="s">
        <v>373</v>
      </c>
      <c r="WRV131" s="224" t="s">
        <v>373</v>
      </c>
      <c r="WRW131" s="224" t="s">
        <v>373</v>
      </c>
      <c r="WRX131" s="224" t="s">
        <v>373</v>
      </c>
      <c r="WRY131" s="224" t="s">
        <v>373</v>
      </c>
      <c r="WRZ131" s="224" t="s">
        <v>373</v>
      </c>
      <c r="WSA131" s="224" t="s">
        <v>373</v>
      </c>
      <c r="WSB131" s="224" t="s">
        <v>373</v>
      </c>
      <c r="WSC131" s="224" t="s">
        <v>373</v>
      </c>
      <c r="WSD131" s="224" t="s">
        <v>373</v>
      </c>
      <c r="WSE131" s="224" t="s">
        <v>373</v>
      </c>
      <c r="WSF131" s="224" t="s">
        <v>373</v>
      </c>
      <c r="WSG131" s="224" t="s">
        <v>373</v>
      </c>
      <c r="WSH131" s="224" t="s">
        <v>373</v>
      </c>
      <c r="WSI131" s="224" t="s">
        <v>373</v>
      </c>
      <c r="WSJ131" s="224" t="s">
        <v>373</v>
      </c>
      <c r="WSK131" s="224" t="s">
        <v>373</v>
      </c>
      <c r="WSL131" s="224" t="s">
        <v>373</v>
      </c>
      <c r="WSM131" s="224" t="s">
        <v>373</v>
      </c>
      <c r="WSN131" s="224" t="s">
        <v>373</v>
      </c>
      <c r="WSO131" s="224" t="s">
        <v>373</v>
      </c>
      <c r="WSP131" s="224" t="s">
        <v>373</v>
      </c>
      <c r="WSQ131" s="224" t="s">
        <v>373</v>
      </c>
      <c r="WSR131" s="224" t="s">
        <v>373</v>
      </c>
      <c r="WSS131" s="224" t="s">
        <v>373</v>
      </c>
      <c r="WST131" s="224" t="s">
        <v>373</v>
      </c>
      <c r="WSU131" s="224" t="s">
        <v>373</v>
      </c>
      <c r="WSV131" s="224" t="s">
        <v>373</v>
      </c>
      <c r="WSW131" s="224" t="s">
        <v>373</v>
      </c>
      <c r="WSX131" s="224" t="s">
        <v>373</v>
      </c>
      <c r="WSY131" s="224" t="s">
        <v>373</v>
      </c>
      <c r="WSZ131" s="224" t="s">
        <v>373</v>
      </c>
      <c r="WTA131" s="224" t="s">
        <v>373</v>
      </c>
      <c r="WTB131" s="224" t="s">
        <v>373</v>
      </c>
      <c r="WTC131" s="224" t="s">
        <v>373</v>
      </c>
      <c r="WTD131" s="224" t="s">
        <v>373</v>
      </c>
      <c r="WTE131" s="224" t="s">
        <v>373</v>
      </c>
      <c r="WTF131" s="224" t="s">
        <v>373</v>
      </c>
      <c r="WTG131" s="224" t="s">
        <v>373</v>
      </c>
      <c r="WTH131" s="224" t="s">
        <v>373</v>
      </c>
      <c r="WTI131" s="224" t="s">
        <v>373</v>
      </c>
      <c r="WTJ131" s="224" t="s">
        <v>373</v>
      </c>
      <c r="WTK131" s="224" t="s">
        <v>373</v>
      </c>
      <c r="WTL131" s="224" t="s">
        <v>373</v>
      </c>
      <c r="WTM131" s="224" t="s">
        <v>373</v>
      </c>
      <c r="WTN131" s="224" t="s">
        <v>373</v>
      </c>
      <c r="WTO131" s="224" t="s">
        <v>373</v>
      </c>
      <c r="WTP131" s="224" t="s">
        <v>373</v>
      </c>
      <c r="WTQ131" s="224" t="s">
        <v>373</v>
      </c>
      <c r="WTR131" s="224" t="s">
        <v>373</v>
      </c>
      <c r="WTS131" s="224" t="s">
        <v>373</v>
      </c>
      <c r="WTT131" s="224" t="s">
        <v>373</v>
      </c>
      <c r="WTU131" s="224" t="s">
        <v>373</v>
      </c>
      <c r="WTV131" s="224" t="s">
        <v>373</v>
      </c>
      <c r="WTW131" s="224" t="s">
        <v>373</v>
      </c>
      <c r="WTX131" s="224" t="s">
        <v>373</v>
      </c>
      <c r="WTY131" s="224" t="s">
        <v>373</v>
      </c>
      <c r="WTZ131" s="224" t="s">
        <v>373</v>
      </c>
      <c r="WUA131" s="224" t="s">
        <v>373</v>
      </c>
      <c r="WUB131" s="224" t="s">
        <v>373</v>
      </c>
      <c r="WUC131" s="224" t="s">
        <v>373</v>
      </c>
      <c r="WUD131" s="224" t="s">
        <v>373</v>
      </c>
      <c r="WUE131" s="224" t="s">
        <v>373</v>
      </c>
      <c r="WUF131" s="224" t="s">
        <v>373</v>
      </c>
      <c r="WUG131" s="224" t="s">
        <v>373</v>
      </c>
      <c r="WUH131" s="224" t="s">
        <v>373</v>
      </c>
      <c r="WUI131" s="224" t="s">
        <v>373</v>
      </c>
      <c r="WUJ131" s="224" t="s">
        <v>373</v>
      </c>
      <c r="WUK131" s="224" t="s">
        <v>373</v>
      </c>
      <c r="WUL131" s="224" t="s">
        <v>373</v>
      </c>
      <c r="WUM131" s="224" t="s">
        <v>373</v>
      </c>
      <c r="WUN131" s="224" t="s">
        <v>373</v>
      </c>
      <c r="WUO131" s="224" t="s">
        <v>373</v>
      </c>
      <c r="WUP131" s="224" t="s">
        <v>373</v>
      </c>
      <c r="WUQ131" s="224" t="s">
        <v>373</v>
      </c>
      <c r="WUR131" s="224" t="s">
        <v>373</v>
      </c>
      <c r="WUS131" s="224" t="s">
        <v>373</v>
      </c>
      <c r="WUT131" s="224" t="s">
        <v>373</v>
      </c>
      <c r="WUU131" s="224" t="s">
        <v>373</v>
      </c>
      <c r="WUV131" s="224" t="s">
        <v>373</v>
      </c>
      <c r="WUW131" s="224" t="s">
        <v>373</v>
      </c>
      <c r="WUX131" s="224" t="s">
        <v>373</v>
      </c>
      <c r="WUY131" s="224" t="s">
        <v>373</v>
      </c>
      <c r="WUZ131" s="224" t="s">
        <v>373</v>
      </c>
      <c r="WVA131" s="224" t="s">
        <v>373</v>
      </c>
      <c r="WVB131" s="224" t="s">
        <v>373</v>
      </c>
      <c r="WVC131" s="224" t="s">
        <v>373</v>
      </c>
      <c r="WVD131" s="224" t="s">
        <v>373</v>
      </c>
      <c r="WVE131" s="224" t="s">
        <v>373</v>
      </c>
      <c r="WVF131" s="224" t="s">
        <v>373</v>
      </c>
      <c r="WVG131" s="224" t="s">
        <v>373</v>
      </c>
      <c r="WVH131" s="224" t="s">
        <v>373</v>
      </c>
      <c r="WVI131" s="224" t="s">
        <v>373</v>
      </c>
      <c r="WVJ131" s="224" t="s">
        <v>373</v>
      </c>
      <c r="WVK131" s="224" t="s">
        <v>373</v>
      </c>
      <c r="WVL131" s="224" t="s">
        <v>373</v>
      </c>
      <c r="WVM131" s="224" t="s">
        <v>373</v>
      </c>
      <c r="WVN131" s="224" t="s">
        <v>373</v>
      </c>
      <c r="WVO131" s="224" t="s">
        <v>373</v>
      </c>
      <c r="WVP131" s="224" t="s">
        <v>373</v>
      </c>
      <c r="WVQ131" s="224" t="s">
        <v>373</v>
      </c>
      <c r="WVR131" s="224" t="s">
        <v>373</v>
      </c>
      <c r="WVS131" s="224" t="s">
        <v>373</v>
      </c>
      <c r="WVT131" s="224" t="s">
        <v>373</v>
      </c>
      <c r="WVU131" s="224" t="s">
        <v>373</v>
      </c>
      <c r="WVV131" s="224" t="s">
        <v>373</v>
      </c>
      <c r="WVW131" s="224" t="s">
        <v>373</v>
      </c>
      <c r="WVX131" s="224" t="s">
        <v>373</v>
      </c>
      <c r="WVY131" s="224" t="s">
        <v>373</v>
      </c>
      <c r="WVZ131" s="224" t="s">
        <v>373</v>
      </c>
      <c r="WWA131" s="224" t="s">
        <v>373</v>
      </c>
      <c r="WWB131" s="224" t="s">
        <v>373</v>
      </c>
      <c r="WWC131" s="224" t="s">
        <v>373</v>
      </c>
      <c r="WWD131" s="224" t="s">
        <v>373</v>
      </c>
      <c r="WWE131" s="224" t="s">
        <v>373</v>
      </c>
      <c r="WWF131" s="224" t="s">
        <v>373</v>
      </c>
      <c r="WWG131" s="224" t="s">
        <v>373</v>
      </c>
      <c r="WWH131" s="224" t="s">
        <v>373</v>
      </c>
      <c r="WWI131" s="224" t="s">
        <v>373</v>
      </c>
      <c r="WWJ131" s="224" t="s">
        <v>373</v>
      </c>
      <c r="WWK131" s="224" t="s">
        <v>373</v>
      </c>
      <c r="WWL131" s="224" t="s">
        <v>373</v>
      </c>
      <c r="WWM131" s="224" t="s">
        <v>373</v>
      </c>
      <c r="WWN131" s="224" t="s">
        <v>373</v>
      </c>
      <c r="WWO131" s="224" t="s">
        <v>373</v>
      </c>
      <c r="WWP131" s="224" t="s">
        <v>373</v>
      </c>
      <c r="WWQ131" s="224" t="s">
        <v>373</v>
      </c>
      <c r="WWR131" s="224" t="s">
        <v>373</v>
      </c>
      <c r="WWS131" s="224" t="s">
        <v>373</v>
      </c>
      <c r="WWT131" s="224" t="s">
        <v>373</v>
      </c>
      <c r="WWU131" s="224" t="s">
        <v>373</v>
      </c>
      <c r="WWV131" s="224" t="s">
        <v>373</v>
      </c>
      <c r="WWW131" s="224" t="s">
        <v>373</v>
      </c>
      <c r="WWX131" s="224" t="s">
        <v>373</v>
      </c>
      <c r="WWY131" s="224" t="s">
        <v>373</v>
      </c>
      <c r="WWZ131" s="224" t="s">
        <v>373</v>
      </c>
      <c r="WXA131" s="224" t="s">
        <v>373</v>
      </c>
      <c r="WXB131" s="224" t="s">
        <v>373</v>
      </c>
      <c r="WXC131" s="224" t="s">
        <v>373</v>
      </c>
      <c r="WXD131" s="224" t="s">
        <v>373</v>
      </c>
      <c r="WXE131" s="224" t="s">
        <v>373</v>
      </c>
      <c r="WXF131" s="224" t="s">
        <v>373</v>
      </c>
      <c r="WXG131" s="224" t="s">
        <v>373</v>
      </c>
      <c r="WXH131" s="224" t="s">
        <v>373</v>
      </c>
      <c r="WXI131" s="224" t="s">
        <v>373</v>
      </c>
      <c r="WXJ131" s="224" t="s">
        <v>373</v>
      </c>
      <c r="WXK131" s="224" t="s">
        <v>373</v>
      </c>
      <c r="WXL131" s="224" t="s">
        <v>373</v>
      </c>
      <c r="WXM131" s="224" t="s">
        <v>373</v>
      </c>
      <c r="WXN131" s="224" t="s">
        <v>373</v>
      </c>
      <c r="WXO131" s="224" t="s">
        <v>373</v>
      </c>
      <c r="WXP131" s="224" t="s">
        <v>373</v>
      </c>
      <c r="WXQ131" s="224" t="s">
        <v>373</v>
      </c>
      <c r="WXR131" s="224" t="s">
        <v>373</v>
      </c>
      <c r="WXS131" s="224" t="s">
        <v>373</v>
      </c>
      <c r="WXT131" s="224" t="s">
        <v>373</v>
      </c>
      <c r="WXU131" s="224" t="s">
        <v>373</v>
      </c>
      <c r="WXV131" s="224" t="s">
        <v>373</v>
      </c>
      <c r="WXW131" s="224" t="s">
        <v>373</v>
      </c>
      <c r="WXX131" s="224" t="s">
        <v>373</v>
      </c>
      <c r="WXY131" s="224" t="s">
        <v>373</v>
      </c>
      <c r="WXZ131" s="224" t="s">
        <v>373</v>
      </c>
      <c r="WYA131" s="224" t="s">
        <v>373</v>
      </c>
      <c r="WYB131" s="224" t="s">
        <v>373</v>
      </c>
      <c r="WYC131" s="224" t="s">
        <v>373</v>
      </c>
      <c r="WYD131" s="224" t="s">
        <v>373</v>
      </c>
      <c r="WYE131" s="224" t="s">
        <v>373</v>
      </c>
      <c r="WYF131" s="224" t="s">
        <v>373</v>
      </c>
      <c r="WYG131" s="224" t="s">
        <v>373</v>
      </c>
      <c r="WYH131" s="224" t="s">
        <v>373</v>
      </c>
      <c r="WYI131" s="224" t="s">
        <v>373</v>
      </c>
      <c r="WYJ131" s="224" t="s">
        <v>373</v>
      </c>
      <c r="WYK131" s="224" t="s">
        <v>373</v>
      </c>
      <c r="WYL131" s="224" t="s">
        <v>373</v>
      </c>
      <c r="WYM131" s="224" t="s">
        <v>373</v>
      </c>
      <c r="WYN131" s="224" t="s">
        <v>373</v>
      </c>
      <c r="WYO131" s="224" t="s">
        <v>373</v>
      </c>
      <c r="WYP131" s="224" t="s">
        <v>373</v>
      </c>
      <c r="WYQ131" s="224" t="s">
        <v>373</v>
      </c>
      <c r="WYR131" s="224" t="s">
        <v>373</v>
      </c>
      <c r="WYS131" s="224" t="s">
        <v>373</v>
      </c>
      <c r="WYT131" s="224" t="s">
        <v>373</v>
      </c>
      <c r="WYU131" s="224" t="s">
        <v>373</v>
      </c>
      <c r="WYV131" s="224" t="s">
        <v>373</v>
      </c>
      <c r="WYW131" s="224" t="s">
        <v>373</v>
      </c>
      <c r="WYX131" s="224" t="s">
        <v>373</v>
      </c>
      <c r="WYY131" s="224" t="s">
        <v>373</v>
      </c>
      <c r="WYZ131" s="224" t="s">
        <v>373</v>
      </c>
      <c r="WZA131" s="224" t="s">
        <v>373</v>
      </c>
      <c r="WZB131" s="224" t="s">
        <v>373</v>
      </c>
      <c r="WZC131" s="224" t="s">
        <v>373</v>
      </c>
      <c r="WZD131" s="224" t="s">
        <v>373</v>
      </c>
      <c r="WZE131" s="224" t="s">
        <v>373</v>
      </c>
      <c r="WZF131" s="224" t="s">
        <v>373</v>
      </c>
      <c r="WZG131" s="224" t="s">
        <v>373</v>
      </c>
      <c r="WZH131" s="224" t="s">
        <v>373</v>
      </c>
      <c r="WZI131" s="224" t="s">
        <v>373</v>
      </c>
      <c r="WZJ131" s="224" t="s">
        <v>373</v>
      </c>
      <c r="WZK131" s="224" t="s">
        <v>373</v>
      </c>
      <c r="WZL131" s="224" t="s">
        <v>373</v>
      </c>
      <c r="WZM131" s="224" t="s">
        <v>373</v>
      </c>
      <c r="WZN131" s="224" t="s">
        <v>373</v>
      </c>
      <c r="WZO131" s="224" t="s">
        <v>373</v>
      </c>
      <c r="WZP131" s="224" t="s">
        <v>373</v>
      </c>
      <c r="WZQ131" s="224" t="s">
        <v>373</v>
      </c>
      <c r="WZR131" s="224" t="s">
        <v>373</v>
      </c>
      <c r="WZS131" s="224" t="s">
        <v>373</v>
      </c>
      <c r="WZT131" s="224" t="s">
        <v>373</v>
      </c>
      <c r="WZU131" s="224" t="s">
        <v>373</v>
      </c>
      <c r="WZV131" s="224" t="s">
        <v>373</v>
      </c>
      <c r="WZW131" s="224" t="s">
        <v>373</v>
      </c>
      <c r="WZX131" s="224" t="s">
        <v>373</v>
      </c>
      <c r="WZY131" s="224" t="s">
        <v>373</v>
      </c>
      <c r="WZZ131" s="224" t="s">
        <v>373</v>
      </c>
      <c r="XAA131" s="224" t="s">
        <v>373</v>
      </c>
      <c r="XAB131" s="224" t="s">
        <v>373</v>
      </c>
      <c r="XAC131" s="224" t="s">
        <v>373</v>
      </c>
      <c r="XAD131" s="224" t="s">
        <v>373</v>
      </c>
      <c r="XAE131" s="224" t="s">
        <v>373</v>
      </c>
      <c r="XAF131" s="224" t="s">
        <v>373</v>
      </c>
      <c r="XAG131" s="224" t="s">
        <v>373</v>
      </c>
      <c r="XAH131" s="224" t="s">
        <v>373</v>
      </c>
      <c r="XAI131" s="224" t="s">
        <v>373</v>
      </c>
      <c r="XAJ131" s="224" t="s">
        <v>373</v>
      </c>
      <c r="XAK131" s="224" t="s">
        <v>373</v>
      </c>
      <c r="XAL131" s="224" t="s">
        <v>373</v>
      </c>
      <c r="XAM131" s="224" t="s">
        <v>373</v>
      </c>
      <c r="XAN131" s="224" t="s">
        <v>373</v>
      </c>
      <c r="XAO131" s="224" t="s">
        <v>373</v>
      </c>
      <c r="XAP131" s="224" t="s">
        <v>373</v>
      </c>
      <c r="XAQ131" s="224" t="s">
        <v>373</v>
      </c>
      <c r="XAR131" s="224" t="s">
        <v>373</v>
      </c>
      <c r="XAS131" s="224" t="s">
        <v>373</v>
      </c>
      <c r="XAT131" s="224" t="s">
        <v>373</v>
      </c>
      <c r="XAU131" s="224" t="s">
        <v>373</v>
      </c>
      <c r="XAV131" s="224" t="s">
        <v>373</v>
      </c>
      <c r="XAW131" s="224" t="s">
        <v>373</v>
      </c>
      <c r="XAX131" s="224" t="s">
        <v>373</v>
      </c>
      <c r="XAY131" s="224" t="s">
        <v>373</v>
      </c>
      <c r="XAZ131" s="224" t="s">
        <v>373</v>
      </c>
      <c r="XBA131" s="224" t="s">
        <v>373</v>
      </c>
      <c r="XBB131" s="224" t="s">
        <v>373</v>
      </c>
      <c r="XBC131" s="224" t="s">
        <v>373</v>
      </c>
      <c r="XBD131" s="224" t="s">
        <v>373</v>
      </c>
      <c r="XBE131" s="224" t="s">
        <v>373</v>
      </c>
      <c r="XBF131" s="224" t="s">
        <v>373</v>
      </c>
      <c r="XBG131" s="224" t="s">
        <v>373</v>
      </c>
      <c r="XBH131" s="224" t="s">
        <v>373</v>
      </c>
      <c r="XBI131" s="224" t="s">
        <v>373</v>
      </c>
      <c r="XBJ131" s="224" t="s">
        <v>373</v>
      </c>
      <c r="XBK131" s="224" t="s">
        <v>373</v>
      </c>
      <c r="XBL131" s="224" t="s">
        <v>373</v>
      </c>
      <c r="XBM131" s="224" t="s">
        <v>373</v>
      </c>
      <c r="XBN131" s="224" t="s">
        <v>373</v>
      </c>
      <c r="XBO131" s="224" t="s">
        <v>373</v>
      </c>
      <c r="XBP131" s="224" t="s">
        <v>373</v>
      </c>
      <c r="XBQ131" s="224" t="s">
        <v>373</v>
      </c>
      <c r="XBR131" s="224" t="s">
        <v>373</v>
      </c>
      <c r="XBS131" s="224" t="s">
        <v>373</v>
      </c>
      <c r="XBT131" s="224" t="s">
        <v>373</v>
      </c>
      <c r="XBU131" s="224" t="s">
        <v>373</v>
      </c>
      <c r="XBV131" s="224" t="s">
        <v>373</v>
      </c>
      <c r="XBW131" s="224" t="s">
        <v>373</v>
      </c>
      <c r="XBX131" s="224" t="s">
        <v>373</v>
      </c>
      <c r="XBY131" s="224" t="s">
        <v>373</v>
      </c>
      <c r="XBZ131" s="224" t="s">
        <v>373</v>
      </c>
      <c r="XCA131" s="224" t="s">
        <v>373</v>
      </c>
      <c r="XCB131" s="224" t="s">
        <v>373</v>
      </c>
      <c r="XCC131" s="224" t="s">
        <v>373</v>
      </c>
      <c r="XCD131" s="224" t="s">
        <v>373</v>
      </c>
      <c r="XCE131" s="224" t="s">
        <v>373</v>
      </c>
      <c r="XCF131" s="224" t="s">
        <v>373</v>
      </c>
      <c r="XCG131" s="224" t="s">
        <v>373</v>
      </c>
      <c r="XCH131" s="224" t="s">
        <v>373</v>
      </c>
      <c r="XCI131" s="224" t="s">
        <v>373</v>
      </c>
      <c r="XCJ131" s="224" t="s">
        <v>373</v>
      </c>
      <c r="XCK131" s="224" t="s">
        <v>373</v>
      </c>
      <c r="XCL131" s="224" t="s">
        <v>373</v>
      </c>
      <c r="XCM131" s="224" t="s">
        <v>373</v>
      </c>
      <c r="XCN131" s="224" t="s">
        <v>373</v>
      </c>
      <c r="XCO131" s="224" t="s">
        <v>373</v>
      </c>
      <c r="XCP131" s="224" t="s">
        <v>373</v>
      </c>
      <c r="XCQ131" s="224" t="s">
        <v>373</v>
      </c>
      <c r="XCR131" s="224" t="s">
        <v>373</v>
      </c>
      <c r="XCS131" s="224" t="s">
        <v>373</v>
      </c>
      <c r="XCT131" s="224" t="s">
        <v>373</v>
      </c>
      <c r="XCU131" s="224" t="s">
        <v>373</v>
      </c>
      <c r="XCV131" s="224" t="s">
        <v>373</v>
      </c>
      <c r="XCW131" s="224" t="s">
        <v>373</v>
      </c>
      <c r="XCX131" s="224" t="s">
        <v>373</v>
      </c>
      <c r="XCY131" s="224" t="s">
        <v>373</v>
      </c>
      <c r="XCZ131" s="224" t="s">
        <v>373</v>
      </c>
      <c r="XDA131" s="224" t="s">
        <v>373</v>
      </c>
      <c r="XDB131" s="224" t="s">
        <v>373</v>
      </c>
      <c r="XDC131" s="224" t="s">
        <v>373</v>
      </c>
      <c r="XDD131" s="224" t="s">
        <v>373</v>
      </c>
      <c r="XDE131" s="224" t="s">
        <v>373</v>
      </c>
      <c r="XDF131" s="224" t="s">
        <v>373</v>
      </c>
      <c r="XDG131" s="224" t="s">
        <v>373</v>
      </c>
      <c r="XDH131" s="224" t="s">
        <v>373</v>
      </c>
      <c r="XDI131" s="224" t="s">
        <v>373</v>
      </c>
      <c r="XDJ131" s="224" t="s">
        <v>373</v>
      </c>
      <c r="XDK131" s="224" t="s">
        <v>373</v>
      </c>
      <c r="XDL131" s="224" t="s">
        <v>373</v>
      </c>
      <c r="XDM131" s="224" t="s">
        <v>373</v>
      </c>
      <c r="XDN131" s="224" t="s">
        <v>373</v>
      </c>
      <c r="XDO131" s="224" t="s">
        <v>373</v>
      </c>
      <c r="XDP131" s="224" t="s">
        <v>373</v>
      </c>
      <c r="XDQ131" s="224" t="s">
        <v>373</v>
      </c>
      <c r="XDR131" s="224" t="s">
        <v>373</v>
      </c>
      <c r="XDS131" s="224" t="s">
        <v>373</v>
      </c>
      <c r="XDT131" s="224" t="s">
        <v>373</v>
      </c>
      <c r="XDU131" s="224" t="s">
        <v>373</v>
      </c>
      <c r="XDV131" s="224" t="s">
        <v>373</v>
      </c>
      <c r="XDW131" s="224" t="s">
        <v>373</v>
      </c>
      <c r="XDX131" s="224" t="s">
        <v>373</v>
      </c>
      <c r="XDY131" s="224" t="s">
        <v>373</v>
      </c>
      <c r="XDZ131" s="224" t="s">
        <v>373</v>
      </c>
      <c r="XEA131" s="224" t="s">
        <v>373</v>
      </c>
      <c r="XEB131" s="224" t="s">
        <v>373</v>
      </c>
      <c r="XEC131" s="224" t="s">
        <v>373</v>
      </c>
      <c r="XED131" s="224" t="s">
        <v>373</v>
      </c>
      <c r="XEE131" s="224" t="s">
        <v>373</v>
      </c>
      <c r="XEF131" s="224" t="s">
        <v>373</v>
      </c>
      <c r="XEG131" s="224" t="s">
        <v>373</v>
      </c>
      <c r="XEH131" s="224" t="s">
        <v>373</v>
      </c>
      <c r="XEI131" s="224" t="s">
        <v>373</v>
      </c>
      <c r="XEJ131" s="224" t="s">
        <v>373</v>
      </c>
      <c r="XEK131" s="224" t="s">
        <v>373</v>
      </c>
      <c r="XEL131" s="224" t="s">
        <v>373</v>
      </c>
      <c r="XEM131" s="224" t="s">
        <v>373</v>
      </c>
      <c r="XEN131" s="224" t="s">
        <v>373</v>
      </c>
      <c r="XEO131" s="224" t="s">
        <v>373</v>
      </c>
      <c r="XEP131" s="224" t="s">
        <v>373</v>
      </c>
      <c r="XEQ131" s="224" t="s">
        <v>373</v>
      </c>
      <c r="XER131" s="224" t="s">
        <v>373</v>
      </c>
      <c r="XES131" s="224" t="s">
        <v>373</v>
      </c>
      <c r="XET131" s="224" t="s">
        <v>373</v>
      </c>
      <c r="XEU131" s="224" t="s">
        <v>373</v>
      </c>
      <c r="XEV131" s="224" t="s">
        <v>373</v>
      </c>
      <c r="XEW131" s="224" t="s">
        <v>373</v>
      </c>
      <c r="XEX131" s="224" t="s">
        <v>373</v>
      </c>
      <c r="XEY131" s="224" t="s">
        <v>373</v>
      </c>
      <c r="XEZ131" s="224" t="s">
        <v>373</v>
      </c>
      <c r="XFA131" s="224" t="s">
        <v>373</v>
      </c>
      <c r="XFB131" s="224" t="s">
        <v>373</v>
      </c>
      <c r="XFC131" s="224" t="s">
        <v>373</v>
      </c>
      <c r="XFD131" s="224" t="s">
        <v>373</v>
      </c>
    </row>
    <row r="132" spans="2:16384">
      <c r="B132" s="224" t="s">
        <v>374</v>
      </c>
      <c r="D132" s="224"/>
      <c r="E132" s="224"/>
      <c r="F132" s="224"/>
      <c r="J132" s="224"/>
      <c r="M132" s="224" t="s">
        <v>374</v>
      </c>
      <c r="N132" s="224" t="s">
        <v>374</v>
      </c>
      <c r="O132" s="224" t="s">
        <v>374</v>
      </c>
      <c r="P132" s="224" t="s">
        <v>374</v>
      </c>
      <c r="Q132" s="224" t="s">
        <v>374</v>
      </c>
      <c r="R132" s="224" t="s">
        <v>374</v>
      </c>
      <c r="S132" s="224" t="s">
        <v>374</v>
      </c>
      <c r="T132" s="224" t="s">
        <v>374</v>
      </c>
      <c r="U132" s="224" t="s">
        <v>374</v>
      </c>
      <c r="V132" s="224" t="s">
        <v>374</v>
      </c>
      <c r="W132" s="224" t="s">
        <v>374</v>
      </c>
      <c r="X132" s="224" t="s">
        <v>374</v>
      </c>
      <c r="Y132" s="224" t="s">
        <v>374</v>
      </c>
      <c r="Z132" s="224" t="s">
        <v>374</v>
      </c>
      <c r="AA132" s="224" t="s">
        <v>374</v>
      </c>
      <c r="AB132" s="224" t="s">
        <v>374</v>
      </c>
      <c r="AC132" s="224" t="s">
        <v>374</v>
      </c>
      <c r="AD132" s="224" t="s">
        <v>374</v>
      </c>
      <c r="AE132" s="224" t="s">
        <v>374</v>
      </c>
      <c r="AF132" s="224" t="s">
        <v>374</v>
      </c>
      <c r="AG132" s="224" t="s">
        <v>374</v>
      </c>
      <c r="AH132" s="224" t="s">
        <v>374</v>
      </c>
      <c r="AI132" s="224" t="s">
        <v>374</v>
      </c>
      <c r="AJ132" s="224" t="s">
        <v>374</v>
      </c>
      <c r="AK132" s="224" t="s">
        <v>374</v>
      </c>
      <c r="AL132" s="224" t="s">
        <v>374</v>
      </c>
      <c r="AM132" s="224" t="s">
        <v>374</v>
      </c>
      <c r="AN132" s="224" t="s">
        <v>374</v>
      </c>
      <c r="AO132" s="224" t="s">
        <v>374</v>
      </c>
      <c r="AP132" s="224" t="s">
        <v>374</v>
      </c>
      <c r="AQ132" s="224" t="s">
        <v>374</v>
      </c>
      <c r="AR132" s="224" t="s">
        <v>374</v>
      </c>
      <c r="AS132" s="224" t="s">
        <v>374</v>
      </c>
      <c r="AT132" s="224" t="s">
        <v>374</v>
      </c>
      <c r="AU132" s="224" t="s">
        <v>374</v>
      </c>
      <c r="AV132" s="224" t="s">
        <v>374</v>
      </c>
      <c r="AW132" s="224" t="s">
        <v>374</v>
      </c>
      <c r="AX132" s="224" t="s">
        <v>374</v>
      </c>
      <c r="AY132" s="224" t="s">
        <v>374</v>
      </c>
      <c r="AZ132" s="224" t="s">
        <v>374</v>
      </c>
      <c r="BA132" s="224" t="s">
        <v>374</v>
      </c>
      <c r="BB132" s="224" t="s">
        <v>374</v>
      </c>
      <c r="BC132" s="224" t="s">
        <v>374</v>
      </c>
      <c r="BD132" s="224" t="s">
        <v>374</v>
      </c>
      <c r="BE132" s="224" t="s">
        <v>374</v>
      </c>
      <c r="BF132" s="224" t="s">
        <v>374</v>
      </c>
      <c r="BG132" s="224" t="s">
        <v>374</v>
      </c>
      <c r="BH132" s="224" t="s">
        <v>374</v>
      </c>
      <c r="BI132" s="224" t="s">
        <v>374</v>
      </c>
      <c r="BJ132" s="224" t="s">
        <v>374</v>
      </c>
      <c r="BK132" s="224" t="s">
        <v>374</v>
      </c>
      <c r="BL132" s="224" t="s">
        <v>374</v>
      </c>
      <c r="BM132" s="224" t="s">
        <v>374</v>
      </c>
      <c r="BN132" s="224" t="s">
        <v>374</v>
      </c>
      <c r="BO132" s="224" t="s">
        <v>374</v>
      </c>
      <c r="BP132" s="224" t="s">
        <v>374</v>
      </c>
      <c r="BQ132" s="224" t="s">
        <v>374</v>
      </c>
      <c r="BR132" s="224" t="s">
        <v>374</v>
      </c>
      <c r="BS132" s="224" t="s">
        <v>374</v>
      </c>
      <c r="BT132" s="224" t="s">
        <v>374</v>
      </c>
      <c r="BU132" s="224" t="s">
        <v>374</v>
      </c>
      <c r="BV132" s="224" t="s">
        <v>374</v>
      </c>
      <c r="BW132" s="224" t="s">
        <v>374</v>
      </c>
      <c r="BX132" s="224" t="s">
        <v>374</v>
      </c>
      <c r="BY132" s="224" t="s">
        <v>374</v>
      </c>
      <c r="BZ132" s="224" t="s">
        <v>374</v>
      </c>
      <c r="CA132" s="224" t="s">
        <v>374</v>
      </c>
      <c r="CB132" s="224" t="s">
        <v>374</v>
      </c>
      <c r="CC132" s="224" t="s">
        <v>374</v>
      </c>
      <c r="CD132" s="224" t="s">
        <v>374</v>
      </c>
      <c r="CE132" s="224" t="s">
        <v>374</v>
      </c>
      <c r="CF132" s="224" t="s">
        <v>374</v>
      </c>
      <c r="CG132" s="224" t="s">
        <v>374</v>
      </c>
      <c r="CH132" s="224" t="s">
        <v>374</v>
      </c>
      <c r="CI132" s="224" t="s">
        <v>374</v>
      </c>
      <c r="CJ132" s="224" t="s">
        <v>374</v>
      </c>
      <c r="CK132" s="224" t="s">
        <v>374</v>
      </c>
      <c r="CL132" s="224" t="s">
        <v>374</v>
      </c>
      <c r="CM132" s="224" t="s">
        <v>374</v>
      </c>
      <c r="CN132" s="224" t="s">
        <v>374</v>
      </c>
      <c r="CO132" s="224" t="s">
        <v>374</v>
      </c>
      <c r="CP132" s="224" t="s">
        <v>374</v>
      </c>
      <c r="CQ132" s="224" t="s">
        <v>374</v>
      </c>
      <c r="CR132" s="224" t="s">
        <v>374</v>
      </c>
      <c r="CS132" s="224" t="s">
        <v>374</v>
      </c>
      <c r="CT132" s="224" t="s">
        <v>374</v>
      </c>
      <c r="CU132" s="224" t="s">
        <v>374</v>
      </c>
      <c r="CV132" s="224" t="s">
        <v>374</v>
      </c>
      <c r="CW132" s="224" t="s">
        <v>374</v>
      </c>
      <c r="CX132" s="224" t="s">
        <v>374</v>
      </c>
      <c r="CY132" s="224" t="s">
        <v>374</v>
      </c>
      <c r="CZ132" s="224" t="s">
        <v>374</v>
      </c>
      <c r="DA132" s="224" t="s">
        <v>374</v>
      </c>
      <c r="DB132" s="224" t="s">
        <v>374</v>
      </c>
      <c r="DC132" s="224" t="s">
        <v>374</v>
      </c>
      <c r="DD132" s="224" t="s">
        <v>374</v>
      </c>
      <c r="DE132" s="224" t="s">
        <v>374</v>
      </c>
      <c r="DF132" s="224" t="s">
        <v>374</v>
      </c>
      <c r="DG132" s="224" t="s">
        <v>374</v>
      </c>
      <c r="DH132" s="224" t="s">
        <v>374</v>
      </c>
      <c r="DI132" s="224" t="s">
        <v>374</v>
      </c>
      <c r="DJ132" s="224" t="s">
        <v>374</v>
      </c>
      <c r="DK132" s="224" t="s">
        <v>374</v>
      </c>
      <c r="DL132" s="224" t="s">
        <v>374</v>
      </c>
      <c r="DM132" s="224" t="s">
        <v>374</v>
      </c>
      <c r="DN132" s="224" t="s">
        <v>374</v>
      </c>
      <c r="DO132" s="224" t="s">
        <v>374</v>
      </c>
      <c r="DP132" s="224" t="s">
        <v>374</v>
      </c>
      <c r="DQ132" s="224" t="s">
        <v>374</v>
      </c>
      <c r="DR132" s="224" t="s">
        <v>374</v>
      </c>
      <c r="DS132" s="224" t="s">
        <v>374</v>
      </c>
      <c r="DT132" s="224" t="s">
        <v>374</v>
      </c>
      <c r="DU132" s="224" t="s">
        <v>374</v>
      </c>
      <c r="DV132" s="224" t="s">
        <v>374</v>
      </c>
      <c r="DW132" s="224" t="s">
        <v>374</v>
      </c>
      <c r="DX132" s="224" t="s">
        <v>374</v>
      </c>
      <c r="DY132" s="224" t="s">
        <v>374</v>
      </c>
      <c r="DZ132" s="224" t="s">
        <v>374</v>
      </c>
      <c r="EA132" s="224" t="s">
        <v>374</v>
      </c>
      <c r="EB132" s="224" t="s">
        <v>374</v>
      </c>
      <c r="EC132" s="224" t="s">
        <v>374</v>
      </c>
      <c r="ED132" s="224" t="s">
        <v>374</v>
      </c>
      <c r="EE132" s="224" t="s">
        <v>374</v>
      </c>
      <c r="EF132" s="224" t="s">
        <v>374</v>
      </c>
      <c r="EG132" s="224" t="s">
        <v>374</v>
      </c>
      <c r="EH132" s="224" t="s">
        <v>374</v>
      </c>
      <c r="EI132" s="224" t="s">
        <v>374</v>
      </c>
      <c r="EJ132" s="224" t="s">
        <v>374</v>
      </c>
      <c r="EK132" s="224" t="s">
        <v>374</v>
      </c>
      <c r="EL132" s="224" t="s">
        <v>374</v>
      </c>
      <c r="EM132" s="224" t="s">
        <v>374</v>
      </c>
      <c r="EN132" s="224" t="s">
        <v>374</v>
      </c>
      <c r="EO132" s="224" t="s">
        <v>374</v>
      </c>
      <c r="EP132" s="224" t="s">
        <v>374</v>
      </c>
      <c r="EQ132" s="224" t="s">
        <v>374</v>
      </c>
      <c r="ER132" s="224" t="s">
        <v>374</v>
      </c>
      <c r="ES132" s="224" t="s">
        <v>374</v>
      </c>
      <c r="ET132" s="224" t="s">
        <v>374</v>
      </c>
      <c r="EU132" s="224" t="s">
        <v>374</v>
      </c>
      <c r="EV132" s="224" t="s">
        <v>374</v>
      </c>
      <c r="EW132" s="224" t="s">
        <v>374</v>
      </c>
      <c r="EX132" s="224" t="s">
        <v>374</v>
      </c>
      <c r="EY132" s="224" t="s">
        <v>374</v>
      </c>
      <c r="EZ132" s="224" t="s">
        <v>374</v>
      </c>
      <c r="FA132" s="224" t="s">
        <v>374</v>
      </c>
      <c r="FB132" s="224" t="s">
        <v>374</v>
      </c>
      <c r="FC132" s="224" t="s">
        <v>374</v>
      </c>
      <c r="FD132" s="224" t="s">
        <v>374</v>
      </c>
      <c r="FE132" s="224" t="s">
        <v>374</v>
      </c>
      <c r="FF132" s="224" t="s">
        <v>374</v>
      </c>
      <c r="FG132" s="224" t="s">
        <v>374</v>
      </c>
      <c r="FH132" s="224" t="s">
        <v>374</v>
      </c>
      <c r="FI132" s="224" t="s">
        <v>374</v>
      </c>
      <c r="FJ132" s="224" t="s">
        <v>374</v>
      </c>
      <c r="FK132" s="224" t="s">
        <v>374</v>
      </c>
      <c r="FL132" s="224" t="s">
        <v>374</v>
      </c>
      <c r="FM132" s="224" t="s">
        <v>374</v>
      </c>
      <c r="FN132" s="224" t="s">
        <v>374</v>
      </c>
      <c r="FO132" s="224" t="s">
        <v>374</v>
      </c>
      <c r="FP132" s="224" t="s">
        <v>374</v>
      </c>
      <c r="FQ132" s="224" t="s">
        <v>374</v>
      </c>
      <c r="FR132" s="224" t="s">
        <v>374</v>
      </c>
      <c r="FS132" s="224" t="s">
        <v>374</v>
      </c>
      <c r="FT132" s="224" t="s">
        <v>374</v>
      </c>
      <c r="FU132" s="224" t="s">
        <v>374</v>
      </c>
      <c r="FV132" s="224" t="s">
        <v>374</v>
      </c>
      <c r="FW132" s="224" t="s">
        <v>374</v>
      </c>
      <c r="FX132" s="224" t="s">
        <v>374</v>
      </c>
      <c r="FY132" s="224" t="s">
        <v>374</v>
      </c>
      <c r="FZ132" s="224" t="s">
        <v>374</v>
      </c>
      <c r="GA132" s="224" t="s">
        <v>374</v>
      </c>
      <c r="GB132" s="224" t="s">
        <v>374</v>
      </c>
      <c r="GC132" s="224" t="s">
        <v>374</v>
      </c>
      <c r="GD132" s="224" t="s">
        <v>374</v>
      </c>
      <c r="GE132" s="224" t="s">
        <v>374</v>
      </c>
      <c r="GF132" s="224" t="s">
        <v>374</v>
      </c>
      <c r="GG132" s="224" t="s">
        <v>374</v>
      </c>
      <c r="GH132" s="224" t="s">
        <v>374</v>
      </c>
      <c r="GI132" s="224" t="s">
        <v>374</v>
      </c>
      <c r="GJ132" s="224" t="s">
        <v>374</v>
      </c>
      <c r="GK132" s="224" t="s">
        <v>374</v>
      </c>
      <c r="GL132" s="224" t="s">
        <v>374</v>
      </c>
      <c r="GM132" s="224" t="s">
        <v>374</v>
      </c>
      <c r="GN132" s="224" t="s">
        <v>374</v>
      </c>
      <c r="GO132" s="224" t="s">
        <v>374</v>
      </c>
      <c r="GP132" s="224" t="s">
        <v>374</v>
      </c>
      <c r="GQ132" s="224" t="s">
        <v>374</v>
      </c>
      <c r="GR132" s="224" t="s">
        <v>374</v>
      </c>
      <c r="GS132" s="224" t="s">
        <v>374</v>
      </c>
      <c r="GT132" s="224" t="s">
        <v>374</v>
      </c>
      <c r="GU132" s="224" t="s">
        <v>374</v>
      </c>
      <c r="GV132" s="224" t="s">
        <v>374</v>
      </c>
      <c r="GW132" s="224" t="s">
        <v>374</v>
      </c>
      <c r="GX132" s="224" t="s">
        <v>374</v>
      </c>
      <c r="GY132" s="224" t="s">
        <v>374</v>
      </c>
      <c r="GZ132" s="224" t="s">
        <v>374</v>
      </c>
      <c r="HA132" s="224" t="s">
        <v>374</v>
      </c>
      <c r="HB132" s="224" t="s">
        <v>374</v>
      </c>
      <c r="HC132" s="224" t="s">
        <v>374</v>
      </c>
      <c r="HD132" s="224" t="s">
        <v>374</v>
      </c>
      <c r="HE132" s="224" t="s">
        <v>374</v>
      </c>
      <c r="HF132" s="224" t="s">
        <v>374</v>
      </c>
      <c r="HG132" s="224" t="s">
        <v>374</v>
      </c>
      <c r="HH132" s="224" t="s">
        <v>374</v>
      </c>
      <c r="HI132" s="224" t="s">
        <v>374</v>
      </c>
      <c r="HJ132" s="224" t="s">
        <v>374</v>
      </c>
      <c r="HK132" s="224" t="s">
        <v>374</v>
      </c>
      <c r="HL132" s="224" t="s">
        <v>374</v>
      </c>
      <c r="HM132" s="224" t="s">
        <v>374</v>
      </c>
      <c r="HN132" s="224" t="s">
        <v>374</v>
      </c>
      <c r="HO132" s="224" t="s">
        <v>374</v>
      </c>
      <c r="HP132" s="224" t="s">
        <v>374</v>
      </c>
      <c r="HQ132" s="224" t="s">
        <v>374</v>
      </c>
      <c r="HR132" s="224" t="s">
        <v>374</v>
      </c>
      <c r="HS132" s="224" t="s">
        <v>374</v>
      </c>
      <c r="HT132" s="224" t="s">
        <v>374</v>
      </c>
      <c r="HU132" s="224" t="s">
        <v>374</v>
      </c>
      <c r="HV132" s="224" t="s">
        <v>374</v>
      </c>
      <c r="HW132" s="224" t="s">
        <v>374</v>
      </c>
      <c r="HX132" s="224" t="s">
        <v>374</v>
      </c>
      <c r="HY132" s="224" t="s">
        <v>374</v>
      </c>
      <c r="HZ132" s="224" t="s">
        <v>374</v>
      </c>
      <c r="IA132" s="224" t="s">
        <v>374</v>
      </c>
      <c r="IB132" s="224" t="s">
        <v>374</v>
      </c>
      <c r="IC132" s="224" t="s">
        <v>374</v>
      </c>
      <c r="ID132" s="224" t="s">
        <v>374</v>
      </c>
      <c r="IE132" s="224" t="s">
        <v>374</v>
      </c>
      <c r="IF132" s="224" t="s">
        <v>374</v>
      </c>
      <c r="IG132" s="224" t="s">
        <v>374</v>
      </c>
      <c r="IH132" s="224" t="s">
        <v>374</v>
      </c>
      <c r="II132" s="224" t="s">
        <v>374</v>
      </c>
      <c r="IJ132" s="224" t="s">
        <v>374</v>
      </c>
      <c r="IK132" s="224" t="s">
        <v>374</v>
      </c>
      <c r="IL132" s="224" t="s">
        <v>374</v>
      </c>
      <c r="IM132" s="224" t="s">
        <v>374</v>
      </c>
      <c r="IN132" s="224" t="s">
        <v>374</v>
      </c>
      <c r="IO132" s="224" t="s">
        <v>374</v>
      </c>
      <c r="IP132" s="224" t="s">
        <v>374</v>
      </c>
      <c r="IQ132" s="224" t="s">
        <v>374</v>
      </c>
      <c r="IR132" s="224" t="s">
        <v>374</v>
      </c>
      <c r="IS132" s="224" t="s">
        <v>374</v>
      </c>
      <c r="IT132" s="224" t="s">
        <v>374</v>
      </c>
      <c r="IU132" s="224" t="s">
        <v>374</v>
      </c>
      <c r="IV132" s="224" t="s">
        <v>374</v>
      </c>
      <c r="IW132" s="224" t="s">
        <v>374</v>
      </c>
      <c r="IX132" s="224" t="s">
        <v>374</v>
      </c>
      <c r="IY132" s="224" t="s">
        <v>374</v>
      </c>
      <c r="IZ132" s="224" t="s">
        <v>374</v>
      </c>
      <c r="JA132" s="224" t="s">
        <v>374</v>
      </c>
      <c r="JB132" s="224" t="s">
        <v>374</v>
      </c>
      <c r="JC132" s="224" t="s">
        <v>374</v>
      </c>
      <c r="JD132" s="224" t="s">
        <v>374</v>
      </c>
      <c r="JE132" s="224" t="s">
        <v>374</v>
      </c>
      <c r="JF132" s="224" t="s">
        <v>374</v>
      </c>
      <c r="JG132" s="224" t="s">
        <v>374</v>
      </c>
      <c r="JH132" s="224" t="s">
        <v>374</v>
      </c>
      <c r="JI132" s="224" t="s">
        <v>374</v>
      </c>
      <c r="JJ132" s="224" t="s">
        <v>374</v>
      </c>
      <c r="JK132" s="224" t="s">
        <v>374</v>
      </c>
      <c r="JL132" s="224" t="s">
        <v>374</v>
      </c>
      <c r="JM132" s="224" t="s">
        <v>374</v>
      </c>
      <c r="JN132" s="224" t="s">
        <v>374</v>
      </c>
      <c r="JO132" s="224" t="s">
        <v>374</v>
      </c>
      <c r="JP132" s="224" t="s">
        <v>374</v>
      </c>
      <c r="JQ132" s="224" t="s">
        <v>374</v>
      </c>
      <c r="JR132" s="224" t="s">
        <v>374</v>
      </c>
      <c r="JS132" s="224" t="s">
        <v>374</v>
      </c>
      <c r="JT132" s="224" t="s">
        <v>374</v>
      </c>
      <c r="JU132" s="224" t="s">
        <v>374</v>
      </c>
      <c r="JV132" s="224" t="s">
        <v>374</v>
      </c>
      <c r="JW132" s="224" t="s">
        <v>374</v>
      </c>
      <c r="JX132" s="224" t="s">
        <v>374</v>
      </c>
      <c r="JY132" s="224" t="s">
        <v>374</v>
      </c>
      <c r="JZ132" s="224" t="s">
        <v>374</v>
      </c>
      <c r="KA132" s="224" t="s">
        <v>374</v>
      </c>
      <c r="KB132" s="224" t="s">
        <v>374</v>
      </c>
      <c r="KC132" s="224" t="s">
        <v>374</v>
      </c>
      <c r="KD132" s="224" t="s">
        <v>374</v>
      </c>
      <c r="KE132" s="224" t="s">
        <v>374</v>
      </c>
      <c r="KF132" s="224" t="s">
        <v>374</v>
      </c>
      <c r="KG132" s="224" t="s">
        <v>374</v>
      </c>
      <c r="KH132" s="224" t="s">
        <v>374</v>
      </c>
      <c r="KI132" s="224" t="s">
        <v>374</v>
      </c>
      <c r="KJ132" s="224" t="s">
        <v>374</v>
      </c>
      <c r="KK132" s="224" t="s">
        <v>374</v>
      </c>
      <c r="KL132" s="224" t="s">
        <v>374</v>
      </c>
      <c r="KM132" s="224" t="s">
        <v>374</v>
      </c>
      <c r="KN132" s="224" t="s">
        <v>374</v>
      </c>
      <c r="KO132" s="224" t="s">
        <v>374</v>
      </c>
      <c r="KP132" s="224" t="s">
        <v>374</v>
      </c>
      <c r="KQ132" s="224" t="s">
        <v>374</v>
      </c>
      <c r="KR132" s="224" t="s">
        <v>374</v>
      </c>
      <c r="KS132" s="224" t="s">
        <v>374</v>
      </c>
      <c r="KT132" s="224" t="s">
        <v>374</v>
      </c>
      <c r="KU132" s="224" t="s">
        <v>374</v>
      </c>
      <c r="KV132" s="224" t="s">
        <v>374</v>
      </c>
      <c r="KW132" s="224" t="s">
        <v>374</v>
      </c>
      <c r="KX132" s="224" t="s">
        <v>374</v>
      </c>
      <c r="KY132" s="224" t="s">
        <v>374</v>
      </c>
      <c r="KZ132" s="224" t="s">
        <v>374</v>
      </c>
      <c r="LA132" s="224" t="s">
        <v>374</v>
      </c>
      <c r="LB132" s="224" t="s">
        <v>374</v>
      </c>
      <c r="LC132" s="224" t="s">
        <v>374</v>
      </c>
      <c r="LD132" s="224" t="s">
        <v>374</v>
      </c>
      <c r="LE132" s="224" t="s">
        <v>374</v>
      </c>
      <c r="LF132" s="224" t="s">
        <v>374</v>
      </c>
      <c r="LG132" s="224" t="s">
        <v>374</v>
      </c>
      <c r="LH132" s="224" t="s">
        <v>374</v>
      </c>
      <c r="LI132" s="224" t="s">
        <v>374</v>
      </c>
      <c r="LJ132" s="224" t="s">
        <v>374</v>
      </c>
      <c r="LK132" s="224" t="s">
        <v>374</v>
      </c>
      <c r="LL132" s="224" t="s">
        <v>374</v>
      </c>
      <c r="LM132" s="224" t="s">
        <v>374</v>
      </c>
      <c r="LN132" s="224" t="s">
        <v>374</v>
      </c>
      <c r="LO132" s="224" t="s">
        <v>374</v>
      </c>
      <c r="LP132" s="224" t="s">
        <v>374</v>
      </c>
      <c r="LQ132" s="224" t="s">
        <v>374</v>
      </c>
      <c r="LR132" s="224" t="s">
        <v>374</v>
      </c>
      <c r="LS132" s="224" t="s">
        <v>374</v>
      </c>
      <c r="LT132" s="224" t="s">
        <v>374</v>
      </c>
      <c r="LU132" s="224" t="s">
        <v>374</v>
      </c>
      <c r="LV132" s="224" t="s">
        <v>374</v>
      </c>
      <c r="LW132" s="224" t="s">
        <v>374</v>
      </c>
      <c r="LX132" s="224" t="s">
        <v>374</v>
      </c>
      <c r="LY132" s="224" t="s">
        <v>374</v>
      </c>
      <c r="LZ132" s="224" t="s">
        <v>374</v>
      </c>
      <c r="MA132" s="224" t="s">
        <v>374</v>
      </c>
      <c r="MB132" s="224" t="s">
        <v>374</v>
      </c>
      <c r="MC132" s="224" t="s">
        <v>374</v>
      </c>
      <c r="MD132" s="224" t="s">
        <v>374</v>
      </c>
      <c r="ME132" s="224" t="s">
        <v>374</v>
      </c>
      <c r="MF132" s="224" t="s">
        <v>374</v>
      </c>
      <c r="MG132" s="224" t="s">
        <v>374</v>
      </c>
      <c r="MH132" s="224" t="s">
        <v>374</v>
      </c>
      <c r="MI132" s="224" t="s">
        <v>374</v>
      </c>
      <c r="MJ132" s="224" t="s">
        <v>374</v>
      </c>
      <c r="MK132" s="224" t="s">
        <v>374</v>
      </c>
      <c r="ML132" s="224" t="s">
        <v>374</v>
      </c>
      <c r="MM132" s="224" t="s">
        <v>374</v>
      </c>
      <c r="MN132" s="224" t="s">
        <v>374</v>
      </c>
      <c r="MO132" s="224" t="s">
        <v>374</v>
      </c>
      <c r="MP132" s="224" t="s">
        <v>374</v>
      </c>
      <c r="MQ132" s="224" t="s">
        <v>374</v>
      </c>
      <c r="MR132" s="224" t="s">
        <v>374</v>
      </c>
      <c r="MS132" s="224" t="s">
        <v>374</v>
      </c>
      <c r="MT132" s="224" t="s">
        <v>374</v>
      </c>
      <c r="MU132" s="224" t="s">
        <v>374</v>
      </c>
      <c r="MV132" s="224" t="s">
        <v>374</v>
      </c>
      <c r="MW132" s="224" t="s">
        <v>374</v>
      </c>
      <c r="MX132" s="224" t="s">
        <v>374</v>
      </c>
      <c r="MY132" s="224" t="s">
        <v>374</v>
      </c>
      <c r="MZ132" s="224" t="s">
        <v>374</v>
      </c>
      <c r="NA132" s="224" t="s">
        <v>374</v>
      </c>
      <c r="NB132" s="224" t="s">
        <v>374</v>
      </c>
      <c r="NC132" s="224" t="s">
        <v>374</v>
      </c>
      <c r="ND132" s="224" t="s">
        <v>374</v>
      </c>
      <c r="NE132" s="224" t="s">
        <v>374</v>
      </c>
      <c r="NF132" s="224" t="s">
        <v>374</v>
      </c>
      <c r="NG132" s="224" t="s">
        <v>374</v>
      </c>
      <c r="NH132" s="224" t="s">
        <v>374</v>
      </c>
      <c r="NI132" s="224" t="s">
        <v>374</v>
      </c>
      <c r="NJ132" s="224" t="s">
        <v>374</v>
      </c>
      <c r="NK132" s="224" t="s">
        <v>374</v>
      </c>
      <c r="NL132" s="224" t="s">
        <v>374</v>
      </c>
      <c r="NM132" s="224" t="s">
        <v>374</v>
      </c>
      <c r="NN132" s="224" t="s">
        <v>374</v>
      </c>
      <c r="NO132" s="224" t="s">
        <v>374</v>
      </c>
      <c r="NP132" s="224" t="s">
        <v>374</v>
      </c>
      <c r="NQ132" s="224" t="s">
        <v>374</v>
      </c>
      <c r="NR132" s="224" t="s">
        <v>374</v>
      </c>
      <c r="NS132" s="224" t="s">
        <v>374</v>
      </c>
      <c r="NT132" s="224" t="s">
        <v>374</v>
      </c>
      <c r="NU132" s="224" t="s">
        <v>374</v>
      </c>
      <c r="NV132" s="224" t="s">
        <v>374</v>
      </c>
      <c r="NW132" s="224" t="s">
        <v>374</v>
      </c>
      <c r="NX132" s="224" t="s">
        <v>374</v>
      </c>
      <c r="NY132" s="224" t="s">
        <v>374</v>
      </c>
      <c r="NZ132" s="224" t="s">
        <v>374</v>
      </c>
      <c r="OA132" s="224" t="s">
        <v>374</v>
      </c>
      <c r="OB132" s="224" t="s">
        <v>374</v>
      </c>
      <c r="OC132" s="224" t="s">
        <v>374</v>
      </c>
      <c r="OD132" s="224" t="s">
        <v>374</v>
      </c>
      <c r="OE132" s="224" t="s">
        <v>374</v>
      </c>
      <c r="OF132" s="224" t="s">
        <v>374</v>
      </c>
      <c r="OG132" s="224" t="s">
        <v>374</v>
      </c>
      <c r="OH132" s="224" t="s">
        <v>374</v>
      </c>
      <c r="OI132" s="224" t="s">
        <v>374</v>
      </c>
      <c r="OJ132" s="224" t="s">
        <v>374</v>
      </c>
      <c r="OK132" s="224" t="s">
        <v>374</v>
      </c>
      <c r="OL132" s="224" t="s">
        <v>374</v>
      </c>
      <c r="OM132" s="224" t="s">
        <v>374</v>
      </c>
      <c r="ON132" s="224" t="s">
        <v>374</v>
      </c>
      <c r="OO132" s="224" t="s">
        <v>374</v>
      </c>
      <c r="OP132" s="224" t="s">
        <v>374</v>
      </c>
      <c r="OQ132" s="224" t="s">
        <v>374</v>
      </c>
      <c r="OR132" s="224" t="s">
        <v>374</v>
      </c>
      <c r="OS132" s="224" t="s">
        <v>374</v>
      </c>
      <c r="OT132" s="224" t="s">
        <v>374</v>
      </c>
      <c r="OU132" s="224" t="s">
        <v>374</v>
      </c>
      <c r="OV132" s="224" t="s">
        <v>374</v>
      </c>
      <c r="OW132" s="224" t="s">
        <v>374</v>
      </c>
      <c r="OX132" s="224" t="s">
        <v>374</v>
      </c>
      <c r="OY132" s="224" t="s">
        <v>374</v>
      </c>
      <c r="OZ132" s="224" t="s">
        <v>374</v>
      </c>
      <c r="PA132" s="224" t="s">
        <v>374</v>
      </c>
      <c r="PB132" s="224" t="s">
        <v>374</v>
      </c>
      <c r="PC132" s="224" t="s">
        <v>374</v>
      </c>
      <c r="PD132" s="224" t="s">
        <v>374</v>
      </c>
      <c r="PE132" s="224" t="s">
        <v>374</v>
      </c>
      <c r="PF132" s="224" t="s">
        <v>374</v>
      </c>
      <c r="PG132" s="224" t="s">
        <v>374</v>
      </c>
      <c r="PH132" s="224" t="s">
        <v>374</v>
      </c>
      <c r="PI132" s="224" t="s">
        <v>374</v>
      </c>
      <c r="PJ132" s="224" t="s">
        <v>374</v>
      </c>
      <c r="PK132" s="224" t="s">
        <v>374</v>
      </c>
      <c r="PL132" s="224" t="s">
        <v>374</v>
      </c>
      <c r="PM132" s="224" t="s">
        <v>374</v>
      </c>
      <c r="PN132" s="224" t="s">
        <v>374</v>
      </c>
      <c r="PO132" s="224" t="s">
        <v>374</v>
      </c>
      <c r="PP132" s="224" t="s">
        <v>374</v>
      </c>
      <c r="PQ132" s="224" t="s">
        <v>374</v>
      </c>
      <c r="PR132" s="224" t="s">
        <v>374</v>
      </c>
      <c r="PS132" s="224" t="s">
        <v>374</v>
      </c>
      <c r="PT132" s="224" t="s">
        <v>374</v>
      </c>
      <c r="PU132" s="224" t="s">
        <v>374</v>
      </c>
      <c r="PV132" s="224" t="s">
        <v>374</v>
      </c>
      <c r="PW132" s="224" t="s">
        <v>374</v>
      </c>
      <c r="PX132" s="224" t="s">
        <v>374</v>
      </c>
      <c r="PY132" s="224" t="s">
        <v>374</v>
      </c>
      <c r="PZ132" s="224" t="s">
        <v>374</v>
      </c>
      <c r="QA132" s="224" t="s">
        <v>374</v>
      </c>
      <c r="QB132" s="224" t="s">
        <v>374</v>
      </c>
      <c r="QC132" s="224" t="s">
        <v>374</v>
      </c>
      <c r="QD132" s="224" t="s">
        <v>374</v>
      </c>
      <c r="QE132" s="224" t="s">
        <v>374</v>
      </c>
      <c r="QF132" s="224" t="s">
        <v>374</v>
      </c>
      <c r="QG132" s="224" t="s">
        <v>374</v>
      </c>
      <c r="QH132" s="224" t="s">
        <v>374</v>
      </c>
      <c r="QI132" s="224" t="s">
        <v>374</v>
      </c>
      <c r="QJ132" s="224" t="s">
        <v>374</v>
      </c>
      <c r="QK132" s="224" t="s">
        <v>374</v>
      </c>
      <c r="QL132" s="224" t="s">
        <v>374</v>
      </c>
      <c r="QM132" s="224" t="s">
        <v>374</v>
      </c>
      <c r="QN132" s="224" t="s">
        <v>374</v>
      </c>
      <c r="QO132" s="224" t="s">
        <v>374</v>
      </c>
      <c r="QP132" s="224" t="s">
        <v>374</v>
      </c>
      <c r="QQ132" s="224" t="s">
        <v>374</v>
      </c>
      <c r="QR132" s="224" t="s">
        <v>374</v>
      </c>
      <c r="QS132" s="224" t="s">
        <v>374</v>
      </c>
      <c r="QT132" s="224" t="s">
        <v>374</v>
      </c>
      <c r="QU132" s="224" t="s">
        <v>374</v>
      </c>
      <c r="QV132" s="224" t="s">
        <v>374</v>
      </c>
      <c r="QW132" s="224" t="s">
        <v>374</v>
      </c>
      <c r="QX132" s="224" t="s">
        <v>374</v>
      </c>
      <c r="QY132" s="224" t="s">
        <v>374</v>
      </c>
      <c r="QZ132" s="224" t="s">
        <v>374</v>
      </c>
      <c r="RA132" s="224" t="s">
        <v>374</v>
      </c>
      <c r="RB132" s="224" t="s">
        <v>374</v>
      </c>
      <c r="RC132" s="224" t="s">
        <v>374</v>
      </c>
      <c r="RD132" s="224" t="s">
        <v>374</v>
      </c>
      <c r="RE132" s="224" t="s">
        <v>374</v>
      </c>
      <c r="RF132" s="224" t="s">
        <v>374</v>
      </c>
      <c r="RG132" s="224" t="s">
        <v>374</v>
      </c>
      <c r="RH132" s="224" t="s">
        <v>374</v>
      </c>
      <c r="RI132" s="224" t="s">
        <v>374</v>
      </c>
      <c r="RJ132" s="224" t="s">
        <v>374</v>
      </c>
      <c r="RK132" s="224" t="s">
        <v>374</v>
      </c>
      <c r="RL132" s="224" t="s">
        <v>374</v>
      </c>
      <c r="RM132" s="224" t="s">
        <v>374</v>
      </c>
      <c r="RN132" s="224" t="s">
        <v>374</v>
      </c>
      <c r="RO132" s="224" t="s">
        <v>374</v>
      </c>
      <c r="RP132" s="224" t="s">
        <v>374</v>
      </c>
      <c r="RQ132" s="224" t="s">
        <v>374</v>
      </c>
      <c r="RR132" s="224" t="s">
        <v>374</v>
      </c>
      <c r="RS132" s="224" t="s">
        <v>374</v>
      </c>
      <c r="RT132" s="224" t="s">
        <v>374</v>
      </c>
      <c r="RU132" s="224" t="s">
        <v>374</v>
      </c>
      <c r="RV132" s="224" t="s">
        <v>374</v>
      </c>
      <c r="RW132" s="224" t="s">
        <v>374</v>
      </c>
      <c r="RX132" s="224" t="s">
        <v>374</v>
      </c>
      <c r="RY132" s="224" t="s">
        <v>374</v>
      </c>
      <c r="RZ132" s="224" t="s">
        <v>374</v>
      </c>
      <c r="SA132" s="224" t="s">
        <v>374</v>
      </c>
      <c r="SB132" s="224" t="s">
        <v>374</v>
      </c>
      <c r="SC132" s="224" t="s">
        <v>374</v>
      </c>
      <c r="SD132" s="224" t="s">
        <v>374</v>
      </c>
      <c r="SE132" s="224" t="s">
        <v>374</v>
      </c>
      <c r="SF132" s="224" t="s">
        <v>374</v>
      </c>
      <c r="SG132" s="224" t="s">
        <v>374</v>
      </c>
      <c r="SH132" s="224" t="s">
        <v>374</v>
      </c>
      <c r="SI132" s="224" t="s">
        <v>374</v>
      </c>
      <c r="SJ132" s="224" t="s">
        <v>374</v>
      </c>
      <c r="SK132" s="224" t="s">
        <v>374</v>
      </c>
      <c r="SL132" s="224" t="s">
        <v>374</v>
      </c>
      <c r="SM132" s="224" t="s">
        <v>374</v>
      </c>
      <c r="SN132" s="224" t="s">
        <v>374</v>
      </c>
      <c r="SO132" s="224" t="s">
        <v>374</v>
      </c>
      <c r="SP132" s="224" t="s">
        <v>374</v>
      </c>
      <c r="SQ132" s="224" t="s">
        <v>374</v>
      </c>
      <c r="SR132" s="224" t="s">
        <v>374</v>
      </c>
      <c r="SS132" s="224" t="s">
        <v>374</v>
      </c>
      <c r="ST132" s="224" t="s">
        <v>374</v>
      </c>
      <c r="SU132" s="224" t="s">
        <v>374</v>
      </c>
      <c r="SV132" s="224" t="s">
        <v>374</v>
      </c>
      <c r="SW132" s="224" t="s">
        <v>374</v>
      </c>
      <c r="SX132" s="224" t="s">
        <v>374</v>
      </c>
      <c r="SY132" s="224" t="s">
        <v>374</v>
      </c>
      <c r="SZ132" s="224" t="s">
        <v>374</v>
      </c>
      <c r="TA132" s="224" t="s">
        <v>374</v>
      </c>
      <c r="TB132" s="224" t="s">
        <v>374</v>
      </c>
      <c r="TC132" s="224" t="s">
        <v>374</v>
      </c>
      <c r="TD132" s="224" t="s">
        <v>374</v>
      </c>
      <c r="TE132" s="224" t="s">
        <v>374</v>
      </c>
      <c r="TF132" s="224" t="s">
        <v>374</v>
      </c>
      <c r="TG132" s="224" t="s">
        <v>374</v>
      </c>
      <c r="TH132" s="224" t="s">
        <v>374</v>
      </c>
      <c r="TI132" s="224" t="s">
        <v>374</v>
      </c>
      <c r="TJ132" s="224" t="s">
        <v>374</v>
      </c>
      <c r="TK132" s="224" t="s">
        <v>374</v>
      </c>
      <c r="TL132" s="224" t="s">
        <v>374</v>
      </c>
      <c r="TM132" s="224" t="s">
        <v>374</v>
      </c>
      <c r="TN132" s="224" t="s">
        <v>374</v>
      </c>
      <c r="TO132" s="224" t="s">
        <v>374</v>
      </c>
      <c r="TP132" s="224" t="s">
        <v>374</v>
      </c>
      <c r="TQ132" s="224" t="s">
        <v>374</v>
      </c>
      <c r="TR132" s="224" t="s">
        <v>374</v>
      </c>
      <c r="TS132" s="224" t="s">
        <v>374</v>
      </c>
      <c r="TT132" s="224" t="s">
        <v>374</v>
      </c>
      <c r="TU132" s="224" t="s">
        <v>374</v>
      </c>
      <c r="TV132" s="224" t="s">
        <v>374</v>
      </c>
      <c r="TW132" s="224" t="s">
        <v>374</v>
      </c>
      <c r="TX132" s="224" t="s">
        <v>374</v>
      </c>
      <c r="TY132" s="224" t="s">
        <v>374</v>
      </c>
      <c r="TZ132" s="224" t="s">
        <v>374</v>
      </c>
      <c r="UA132" s="224" t="s">
        <v>374</v>
      </c>
      <c r="UB132" s="224" t="s">
        <v>374</v>
      </c>
      <c r="UC132" s="224" t="s">
        <v>374</v>
      </c>
      <c r="UD132" s="224" t="s">
        <v>374</v>
      </c>
      <c r="UE132" s="224" t="s">
        <v>374</v>
      </c>
      <c r="UF132" s="224" t="s">
        <v>374</v>
      </c>
      <c r="UG132" s="224" t="s">
        <v>374</v>
      </c>
      <c r="UH132" s="224" t="s">
        <v>374</v>
      </c>
      <c r="UI132" s="224" t="s">
        <v>374</v>
      </c>
      <c r="UJ132" s="224" t="s">
        <v>374</v>
      </c>
      <c r="UK132" s="224" t="s">
        <v>374</v>
      </c>
      <c r="UL132" s="224" t="s">
        <v>374</v>
      </c>
      <c r="UM132" s="224" t="s">
        <v>374</v>
      </c>
      <c r="UN132" s="224" t="s">
        <v>374</v>
      </c>
      <c r="UO132" s="224" t="s">
        <v>374</v>
      </c>
      <c r="UP132" s="224" t="s">
        <v>374</v>
      </c>
      <c r="UQ132" s="224" t="s">
        <v>374</v>
      </c>
      <c r="UR132" s="224" t="s">
        <v>374</v>
      </c>
      <c r="US132" s="224" t="s">
        <v>374</v>
      </c>
      <c r="UT132" s="224" t="s">
        <v>374</v>
      </c>
      <c r="UU132" s="224" t="s">
        <v>374</v>
      </c>
      <c r="UV132" s="224" t="s">
        <v>374</v>
      </c>
      <c r="UW132" s="224" t="s">
        <v>374</v>
      </c>
      <c r="UX132" s="224" t="s">
        <v>374</v>
      </c>
      <c r="UY132" s="224" t="s">
        <v>374</v>
      </c>
      <c r="UZ132" s="224" t="s">
        <v>374</v>
      </c>
      <c r="VA132" s="224" t="s">
        <v>374</v>
      </c>
      <c r="VB132" s="224" t="s">
        <v>374</v>
      </c>
      <c r="VC132" s="224" t="s">
        <v>374</v>
      </c>
      <c r="VD132" s="224" t="s">
        <v>374</v>
      </c>
      <c r="VE132" s="224" t="s">
        <v>374</v>
      </c>
      <c r="VF132" s="224" t="s">
        <v>374</v>
      </c>
      <c r="VG132" s="224" t="s">
        <v>374</v>
      </c>
      <c r="VH132" s="224" t="s">
        <v>374</v>
      </c>
      <c r="VI132" s="224" t="s">
        <v>374</v>
      </c>
      <c r="VJ132" s="224" t="s">
        <v>374</v>
      </c>
      <c r="VK132" s="224" t="s">
        <v>374</v>
      </c>
      <c r="VL132" s="224" t="s">
        <v>374</v>
      </c>
      <c r="VM132" s="224" t="s">
        <v>374</v>
      </c>
      <c r="VN132" s="224" t="s">
        <v>374</v>
      </c>
      <c r="VO132" s="224" t="s">
        <v>374</v>
      </c>
      <c r="VP132" s="224" t="s">
        <v>374</v>
      </c>
      <c r="VQ132" s="224" t="s">
        <v>374</v>
      </c>
      <c r="VR132" s="224" t="s">
        <v>374</v>
      </c>
      <c r="VS132" s="224" t="s">
        <v>374</v>
      </c>
      <c r="VT132" s="224" t="s">
        <v>374</v>
      </c>
      <c r="VU132" s="224" t="s">
        <v>374</v>
      </c>
      <c r="VV132" s="224" t="s">
        <v>374</v>
      </c>
      <c r="VW132" s="224" t="s">
        <v>374</v>
      </c>
      <c r="VX132" s="224" t="s">
        <v>374</v>
      </c>
      <c r="VY132" s="224" t="s">
        <v>374</v>
      </c>
      <c r="VZ132" s="224" t="s">
        <v>374</v>
      </c>
      <c r="WA132" s="224" t="s">
        <v>374</v>
      </c>
      <c r="WB132" s="224" t="s">
        <v>374</v>
      </c>
      <c r="WC132" s="224" t="s">
        <v>374</v>
      </c>
      <c r="WD132" s="224" t="s">
        <v>374</v>
      </c>
      <c r="WE132" s="224" t="s">
        <v>374</v>
      </c>
      <c r="WF132" s="224" t="s">
        <v>374</v>
      </c>
      <c r="WG132" s="224" t="s">
        <v>374</v>
      </c>
      <c r="WH132" s="224" t="s">
        <v>374</v>
      </c>
      <c r="WI132" s="224" t="s">
        <v>374</v>
      </c>
      <c r="WJ132" s="224" t="s">
        <v>374</v>
      </c>
      <c r="WK132" s="224" t="s">
        <v>374</v>
      </c>
      <c r="WL132" s="224" t="s">
        <v>374</v>
      </c>
      <c r="WM132" s="224" t="s">
        <v>374</v>
      </c>
      <c r="WN132" s="224" t="s">
        <v>374</v>
      </c>
      <c r="WO132" s="224" t="s">
        <v>374</v>
      </c>
      <c r="WP132" s="224" t="s">
        <v>374</v>
      </c>
      <c r="WQ132" s="224" t="s">
        <v>374</v>
      </c>
      <c r="WR132" s="224" t="s">
        <v>374</v>
      </c>
      <c r="WS132" s="224" t="s">
        <v>374</v>
      </c>
      <c r="WT132" s="224" t="s">
        <v>374</v>
      </c>
      <c r="WU132" s="224" t="s">
        <v>374</v>
      </c>
      <c r="WV132" s="224" t="s">
        <v>374</v>
      </c>
      <c r="WW132" s="224" t="s">
        <v>374</v>
      </c>
      <c r="WX132" s="224" t="s">
        <v>374</v>
      </c>
      <c r="WY132" s="224" t="s">
        <v>374</v>
      </c>
      <c r="WZ132" s="224" t="s">
        <v>374</v>
      </c>
      <c r="XA132" s="224" t="s">
        <v>374</v>
      </c>
      <c r="XB132" s="224" t="s">
        <v>374</v>
      </c>
      <c r="XC132" s="224" t="s">
        <v>374</v>
      </c>
      <c r="XD132" s="224" t="s">
        <v>374</v>
      </c>
      <c r="XE132" s="224" t="s">
        <v>374</v>
      </c>
      <c r="XF132" s="224" t="s">
        <v>374</v>
      </c>
      <c r="XG132" s="224" t="s">
        <v>374</v>
      </c>
      <c r="XH132" s="224" t="s">
        <v>374</v>
      </c>
      <c r="XI132" s="224" t="s">
        <v>374</v>
      </c>
      <c r="XJ132" s="224" t="s">
        <v>374</v>
      </c>
      <c r="XK132" s="224" t="s">
        <v>374</v>
      </c>
      <c r="XL132" s="224" t="s">
        <v>374</v>
      </c>
      <c r="XM132" s="224" t="s">
        <v>374</v>
      </c>
      <c r="XN132" s="224" t="s">
        <v>374</v>
      </c>
      <c r="XO132" s="224" t="s">
        <v>374</v>
      </c>
      <c r="XP132" s="224" t="s">
        <v>374</v>
      </c>
      <c r="XQ132" s="224" t="s">
        <v>374</v>
      </c>
      <c r="XR132" s="224" t="s">
        <v>374</v>
      </c>
      <c r="XS132" s="224" t="s">
        <v>374</v>
      </c>
      <c r="XT132" s="224" t="s">
        <v>374</v>
      </c>
      <c r="XU132" s="224" t="s">
        <v>374</v>
      </c>
      <c r="XV132" s="224" t="s">
        <v>374</v>
      </c>
      <c r="XW132" s="224" t="s">
        <v>374</v>
      </c>
      <c r="XX132" s="224" t="s">
        <v>374</v>
      </c>
      <c r="XY132" s="224" t="s">
        <v>374</v>
      </c>
      <c r="XZ132" s="224" t="s">
        <v>374</v>
      </c>
      <c r="YA132" s="224" t="s">
        <v>374</v>
      </c>
      <c r="YB132" s="224" t="s">
        <v>374</v>
      </c>
      <c r="YC132" s="224" t="s">
        <v>374</v>
      </c>
      <c r="YD132" s="224" t="s">
        <v>374</v>
      </c>
      <c r="YE132" s="224" t="s">
        <v>374</v>
      </c>
      <c r="YF132" s="224" t="s">
        <v>374</v>
      </c>
      <c r="YG132" s="224" t="s">
        <v>374</v>
      </c>
      <c r="YH132" s="224" t="s">
        <v>374</v>
      </c>
      <c r="YI132" s="224" t="s">
        <v>374</v>
      </c>
      <c r="YJ132" s="224" t="s">
        <v>374</v>
      </c>
      <c r="YK132" s="224" t="s">
        <v>374</v>
      </c>
      <c r="YL132" s="224" t="s">
        <v>374</v>
      </c>
      <c r="YM132" s="224" t="s">
        <v>374</v>
      </c>
      <c r="YN132" s="224" t="s">
        <v>374</v>
      </c>
      <c r="YO132" s="224" t="s">
        <v>374</v>
      </c>
      <c r="YP132" s="224" t="s">
        <v>374</v>
      </c>
      <c r="YQ132" s="224" t="s">
        <v>374</v>
      </c>
      <c r="YR132" s="224" t="s">
        <v>374</v>
      </c>
      <c r="YS132" s="224" t="s">
        <v>374</v>
      </c>
      <c r="YT132" s="224" t="s">
        <v>374</v>
      </c>
      <c r="YU132" s="224" t="s">
        <v>374</v>
      </c>
      <c r="YV132" s="224" t="s">
        <v>374</v>
      </c>
      <c r="YW132" s="224" t="s">
        <v>374</v>
      </c>
      <c r="YX132" s="224" t="s">
        <v>374</v>
      </c>
      <c r="YY132" s="224" t="s">
        <v>374</v>
      </c>
      <c r="YZ132" s="224" t="s">
        <v>374</v>
      </c>
      <c r="ZA132" s="224" t="s">
        <v>374</v>
      </c>
      <c r="ZB132" s="224" t="s">
        <v>374</v>
      </c>
      <c r="ZC132" s="224" t="s">
        <v>374</v>
      </c>
      <c r="ZD132" s="224" t="s">
        <v>374</v>
      </c>
      <c r="ZE132" s="224" t="s">
        <v>374</v>
      </c>
      <c r="ZF132" s="224" t="s">
        <v>374</v>
      </c>
      <c r="ZG132" s="224" t="s">
        <v>374</v>
      </c>
      <c r="ZH132" s="224" t="s">
        <v>374</v>
      </c>
      <c r="ZI132" s="224" t="s">
        <v>374</v>
      </c>
      <c r="ZJ132" s="224" t="s">
        <v>374</v>
      </c>
      <c r="ZK132" s="224" t="s">
        <v>374</v>
      </c>
      <c r="ZL132" s="224" t="s">
        <v>374</v>
      </c>
      <c r="ZM132" s="224" t="s">
        <v>374</v>
      </c>
      <c r="ZN132" s="224" t="s">
        <v>374</v>
      </c>
      <c r="ZO132" s="224" t="s">
        <v>374</v>
      </c>
      <c r="ZP132" s="224" t="s">
        <v>374</v>
      </c>
      <c r="ZQ132" s="224" t="s">
        <v>374</v>
      </c>
      <c r="ZR132" s="224" t="s">
        <v>374</v>
      </c>
      <c r="ZS132" s="224" t="s">
        <v>374</v>
      </c>
      <c r="ZT132" s="224" t="s">
        <v>374</v>
      </c>
      <c r="ZU132" s="224" t="s">
        <v>374</v>
      </c>
      <c r="ZV132" s="224" t="s">
        <v>374</v>
      </c>
      <c r="ZW132" s="224" t="s">
        <v>374</v>
      </c>
      <c r="ZX132" s="224" t="s">
        <v>374</v>
      </c>
      <c r="ZY132" s="224" t="s">
        <v>374</v>
      </c>
      <c r="ZZ132" s="224" t="s">
        <v>374</v>
      </c>
      <c r="AAA132" s="224" t="s">
        <v>374</v>
      </c>
      <c r="AAB132" s="224" t="s">
        <v>374</v>
      </c>
      <c r="AAC132" s="224" t="s">
        <v>374</v>
      </c>
      <c r="AAD132" s="224" t="s">
        <v>374</v>
      </c>
      <c r="AAE132" s="224" t="s">
        <v>374</v>
      </c>
      <c r="AAF132" s="224" t="s">
        <v>374</v>
      </c>
      <c r="AAG132" s="224" t="s">
        <v>374</v>
      </c>
      <c r="AAH132" s="224" t="s">
        <v>374</v>
      </c>
      <c r="AAI132" s="224" t="s">
        <v>374</v>
      </c>
      <c r="AAJ132" s="224" t="s">
        <v>374</v>
      </c>
      <c r="AAK132" s="224" t="s">
        <v>374</v>
      </c>
      <c r="AAL132" s="224" t="s">
        <v>374</v>
      </c>
      <c r="AAM132" s="224" t="s">
        <v>374</v>
      </c>
      <c r="AAN132" s="224" t="s">
        <v>374</v>
      </c>
      <c r="AAO132" s="224" t="s">
        <v>374</v>
      </c>
      <c r="AAP132" s="224" t="s">
        <v>374</v>
      </c>
      <c r="AAQ132" s="224" t="s">
        <v>374</v>
      </c>
      <c r="AAR132" s="224" t="s">
        <v>374</v>
      </c>
      <c r="AAS132" s="224" t="s">
        <v>374</v>
      </c>
      <c r="AAT132" s="224" t="s">
        <v>374</v>
      </c>
      <c r="AAU132" s="224" t="s">
        <v>374</v>
      </c>
      <c r="AAV132" s="224" t="s">
        <v>374</v>
      </c>
      <c r="AAW132" s="224" t="s">
        <v>374</v>
      </c>
      <c r="AAX132" s="224" t="s">
        <v>374</v>
      </c>
      <c r="AAY132" s="224" t="s">
        <v>374</v>
      </c>
      <c r="AAZ132" s="224" t="s">
        <v>374</v>
      </c>
      <c r="ABA132" s="224" t="s">
        <v>374</v>
      </c>
      <c r="ABB132" s="224" t="s">
        <v>374</v>
      </c>
      <c r="ABC132" s="224" t="s">
        <v>374</v>
      </c>
      <c r="ABD132" s="224" t="s">
        <v>374</v>
      </c>
      <c r="ABE132" s="224" t="s">
        <v>374</v>
      </c>
      <c r="ABF132" s="224" t="s">
        <v>374</v>
      </c>
      <c r="ABG132" s="224" t="s">
        <v>374</v>
      </c>
      <c r="ABH132" s="224" t="s">
        <v>374</v>
      </c>
      <c r="ABI132" s="224" t="s">
        <v>374</v>
      </c>
      <c r="ABJ132" s="224" t="s">
        <v>374</v>
      </c>
      <c r="ABK132" s="224" t="s">
        <v>374</v>
      </c>
      <c r="ABL132" s="224" t="s">
        <v>374</v>
      </c>
      <c r="ABM132" s="224" t="s">
        <v>374</v>
      </c>
      <c r="ABN132" s="224" t="s">
        <v>374</v>
      </c>
      <c r="ABO132" s="224" t="s">
        <v>374</v>
      </c>
      <c r="ABP132" s="224" t="s">
        <v>374</v>
      </c>
      <c r="ABQ132" s="224" t="s">
        <v>374</v>
      </c>
      <c r="ABR132" s="224" t="s">
        <v>374</v>
      </c>
      <c r="ABS132" s="224" t="s">
        <v>374</v>
      </c>
      <c r="ABT132" s="224" t="s">
        <v>374</v>
      </c>
      <c r="ABU132" s="224" t="s">
        <v>374</v>
      </c>
      <c r="ABV132" s="224" t="s">
        <v>374</v>
      </c>
      <c r="ABW132" s="224" t="s">
        <v>374</v>
      </c>
      <c r="ABX132" s="224" t="s">
        <v>374</v>
      </c>
      <c r="ABY132" s="224" t="s">
        <v>374</v>
      </c>
      <c r="ABZ132" s="224" t="s">
        <v>374</v>
      </c>
      <c r="ACA132" s="224" t="s">
        <v>374</v>
      </c>
      <c r="ACB132" s="224" t="s">
        <v>374</v>
      </c>
      <c r="ACC132" s="224" t="s">
        <v>374</v>
      </c>
      <c r="ACD132" s="224" t="s">
        <v>374</v>
      </c>
      <c r="ACE132" s="224" t="s">
        <v>374</v>
      </c>
      <c r="ACF132" s="224" t="s">
        <v>374</v>
      </c>
      <c r="ACG132" s="224" t="s">
        <v>374</v>
      </c>
      <c r="ACH132" s="224" t="s">
        <v>374</v>
      </c>
      <c r="ACI132" s="224" t="s">
        <v>374</v>
      </c>
      <c r="ACJ132" s="224" t="s">
        <v>374</v>
      </c>
      <c r="ACK132" s="224" t="s">
        <v>374</v>
      </c>
      <c r="ACL132" s="224" t="s">
        <v>374</v>
      </c>
      <c r="ACM132" s="224" t="s">
        <v>374</v>
      </c>
      <c r="ACN132" s="224" t="s">
        <v>374</v>
      </c>
      <c r="ACO132" s="224" t="s">
        <v>374</v>
      </c>
      <c r="ACP132" s="224" t="s">
        <v>374</v>
      </c>
      <c r="ACQ132" s="224" t="s">
        <v>374</v>
      </c>
      <c r="ACR132" s="224" t="s">
        <v>374</v>
      </c>
      <c r="ACS132" s="224" t="s">
        <v>374</v>
      </c>
      <c r="ACT132" s="224" t="s">
        <v>374</v>
      </c>
      <c r="ACU132" s="224" t="s">
        <v>374</v>
      </c>
      <c r="ACV132" s="224" t="s">
        <v>374</v>
      </c>
      <c r="ACW132" s="224" t="s">
        <v>374</v>
      </c>
      <c r="ACX132" s="224" t="s">
        <v>374</v>
      </c>
      <c r="ACY132" s="224" t="s">
        <v>374</v>
      </c>
      <c r="ACZ132" s="224" t="s">
        <v>374</v>
      </c>
      <c r="ADA132" s="224" t="s">
        <v>374</v>
      </c>
      <c r="ADB132" s="224" t="s">
        <v>374</v>
      </c>
      <c r="ADC132" s="224" t="s">
        <v>374</v>
      </c>
      <c r="ADD132" s="224" t="s">
        <v>374</v>
      </c>
      <c r="ADE132" s="224" t="s">
        <v>374</v>
      </c>
      <c r="ADF132" s="224" t="s">
        <v>374</v>
      </c>
      <c r="ADG132" s="224" t="s">
        <v>374</v>
      </c>
      <c r="ADH132" s="224" t="s">
        <v>374</v>
      </c>
      <c r="ADI132" s="224" t="s">
        <v>374</v>
      </c>
      <c r="ADJ132" s="224" t="s">
        <v>374</v>
      </c>
      <c r="ADK132" s="224" t="s">
        <v>374</v>
      </c>
      <c r="ADL132" s="224" t="s">
        <v>374</v>
      </c>
      <c r="ADM132" s="224" t="s">
        <v>374</v>
      </c>
      <c r="ADN132" s="224" t="s">
        <v>374</v>
      </c>
      <c r="ADO132" s="224" t="s">
        <v>374</v>
      </c>
      <c r="ADP132" s="224" t="s">
        <v>374</v>
      </c>
      <c r="ADQ132" s="224" t="s">
        <v>374</v>
      </c>
      <c r="ADR132" s="224" t="s">
        <v>374</v>
      </c>
      <c r="ADS132" s="224" t="s">
        <v>374</v>
      </c>
      <c r="ADT132" s="224" t="s">
        <v>374</v>
      </c>
      <c r="ADU132" s="224" t="s">
        <v>374</v>
      </c>
      <c r="ADV132" s="224" t="s">
        <v>374</v>
      </c>
      <c r="ADW132" s="224" t="s">
        <v>374</v>
      </c>
      <c r="ADX132" s="224" t="s">
        <v>374</v>
      </c>
      <c r="ADY132" s="224" t="s">
        <v>374</v>
      </c>
      <c r="ADZ132" s="224" t="s">
        <v>374</v>
      </c>
      <c r="AEA132" s="224" t="s">
        <v>374</v>
      </c>
      <c r="AEB132" s="224" t="s">
        <v>374</v>
      </c>
      <c r="AEC132" s="224" t="s">
        <v>374</v>
      </c>
      <c r="AED132" s="224" t="s">
        <v>374</v>
      </c>
      <c r="AEE132" s="224" t="s">
        <v>374</v>
      </c>
      <c r="AEF132" s="224" t="s">
        <v>374</v>
      </c>
      <c r="AEG132" s="224" t="s">
        <v>374</v>
      </c>
      <c r="AEH132" s="224" t="s">
        <v>374</v>
      </c>
      <c r="AEI132" s="224" t="s">
        <v>374</v>
      </c>
      <c r="AEJ132" s="224" t="s">
        <v>374</v>
      </c>
      <c r="AEK132" s="224" t="s">
        <v>374</v>
      </c>
      <c r="AEL132" s="224" t="s">
        <v>374</v>
      </c>
      <c r="AEM132" s="224" t="s">
        <v>374</v>
      </c>
      <c r="AEN132" s="224" t="s">
        <v>374</v>
      </c>
      <c r="AEO132" s="224" t="s">
        <v>374</v>
      </c>
      <c r="AEP132" s="224" t="s">
        <v>374</v>
      </c>
      <c r="AEQ132" s="224" t="s">
        <v>374</v>
      </c>
      <c r="AER132" s="224" t="s">
        <v>374</v>
      </c>
      <c r="AES132" s="224" t="s">
        <v>374</v>
      </c>
      <c r="AET132" s="224" t="s">
        <v>374</v>
      </c>
      <c r="AEU132" s="224" t="s">
        <v>374</v>
      </c>
      <c r="AEV132" s="224" t="s">
        <v>374</v>
      </c>
      <c r="AEW132" s="224" t="s">
        <v>374</v>
      </c>
      <c r="AEX132" s="224" t="s">
        <v>374</v>
      </c>
      <c r="AEY132" s="224" t="s">
        <v>374</v>
      </c>
      <c r="AEZ132" s="224" t="s">
        <v>374</v>
      </c>
      <c r="AFA132" s="224" t="s">
        <v>374</v>
      </c>
      <c r="AFB132" s="224" t="s">
        <v>374</v>
      </c>
      <c r="AFC132" s="224" t="s">
        <v>374</v>
      </c>
      <c r="AFD132" s="224" t="s">
        <v>374</v>
      </c>
      <c r="AFE132" s="224" t="s">
        <v>374</v>
      </c>
      <c r="AFF132" s="224" t="s">
        <v>374</v>
      </c>
      <c r="AFG132" s="224" t="s">
        <v>374</v>
      </c>
      <c r="AFH132" s="224" t="s">
        <v>374</v>
      </c>
      <c r="AFI132" s="224" t="s">
        <v>374</v>
      </c>
      <c r="AFJ132" s="224" t="s">
        <v>374</v>
      </c>
      <c r="AFK132" s="224" t="s">
        <v>374</v>
      </c>
      <c r="AFL132" s="224" t="s">
        <v>374</v>
      </c>
      <c r="AFM132" s="224" t="s">
        <v>374</v>
      </c>
      <c r="AFN132" s="224" t="s">
        <v>374</v>
      </c>
      <c r="AFO132" s="224" t="s">
        <v>374</v>
      </c>
      <c r="AFP132" s="224" t="s">
        <v>374</v>
      </c>
      <c r="AFQ132" s="224" t="s">
        <v>374</v>
      </c>
      <c r="AFR132" s="224" t="s">
        <v>374</v>
      </c>
      <c r="AFS132" s="224" t="s">
        <v>374</v>
      </c>
      <c r="AFT132" s="224" t="s">
        <v>374</v>
      </c>
      <c r="AFU132" s="224" t="s">
        <v>374</v>
      </c>
      <c r="AFV132" s="224" t="s">
        <v>374</v>
      </c>
      <c r="AFW132" s="224" t="s">
        <v>374</v>
      </c>
      <c r="AFX132" s="224" t="s">
        <v>374</v>
      </c>
      <c r="AFY132" s="224" t="s">
        <v>374</v>
      </c>
      <c r="AFZ132" s="224" t="s">
        <v>374</v>
      </c>
      <c r="AGA132" s="224" t="s">
        <v>374</v>
      </c>
      <c r="AGB132" s="224" t="s">
        <v>374</v>
      </c>
      <c r="AGC132" s="224" t="s">
        <v>374</v>
      </c>
      <c r="AGD132" s="224" t="s">
        <v>374</v>
      </c>
      <c r="AGE132" s="224" t="s">
        <v>374</v>
      </c>
      <c r="AGF132" s="224" t="s">
        <v>374</v>
      </c>
      <c r="AGG132" s="224" t="s">
        <v>374</v>
      </c>
      <c r="AGH132" s="224" t="s">
        <v>374</v>
      </c>
      <c r="AGI132" s="224" t="s">
        <v>374</v>
      </c>
      <c r="AGJ132" s="224" t="s">
        <v>374</v>
      </c>
      <c r="AGK132" s="224" t="s">
        <v>374</v>
      </c>
      <c r="AGL132" s="224" t="s">
        <v>374</v>
      </c>
      <c r="AGM132" s="224" t="s">
        <v>374</v>
      </c>
      <c r="AGN132" s="224" t="s">
        <v>374</v>
      </c>
      <c r="AGO132" s="224" t="s">
        <v>374</v>
      </c>
      <c r="AGP132" s="224" t="s">
        <v>374</v>
      </c>
      <c r="AGQ132" s="224" t="s">
        <v>374</v>
      </c>
      <c r="AGR132" s="224" t="s">
        <v>374</v>
      </c>
      <c r="AGS132" s="224" t="s">
        <v>374</v>
      </c>
      <c r="AGT132" s="224" t="s">
        <v>374</v>
      </c>
      <c r="AGU132" s="224" t="s">
        <v>374</v>
      </c>
      <c r="AGV132" s="224" t="s">
        <v>374</v>
      </c>
      <c r="AGW132" s="224" t="s">
        <v>374</v>
      </c>
      <c r="AGX132" s="224" t="s">
        <v>374</v>
      </c>
      <c r="AGY132" s="224" t="s">
        <v>374</v>
      </c>
      <c r="AGZ132" s="224" t="s">
        <v>374</v>
      </c>
      <c r="AHA132" s="224" t="s">
        <v>374</v>
      </c>
      <c r="AHB132" s="224" t="s">
        <v>374</v>
      </c>
      <c r="AHC132" s="224" t="s">
        <v>374</v>
      </c>
      <c r="AHD132" s="224" t="s">
        <v>374</v>
      </c>
      <c r="AHE132" s="224" t="s">
        <v>374</v>
      </c>
      <c r="AHF132" s="224" t="s">
        <v>374</v>
      </c>
      <c r="AHG132" s="224" t="s">
        <v>374</v>
      </c>
      <c r="AHH132" s="224" t="s">
        <v>374</v>
      </c>
      <c r="AHI132" s="224" t="s">
        <v>374</v>
      </c>
      <c r="AHJ132" s="224" t="s">
        <v>374</v>
      </c>
      <c r="AHK132" s="224" t="s">
        <v>374</v>
      </c>
      <c r="AHL132" s="224" t="s">
        <v>374</v>
      </c>
      <c r="AHM132" s="224" t="s">
        <v>374</v>
      </c>
      <c r="AHN132" s="224" t="s">
        <v>374</v>
      </c>
      <c r="AHO132" s="224" t="s">
        <v>374</v>
      </c>
      <c r="AHP132" s="224" t="s">
        <v>374</v>
      </c>
      <c r="AHQ132" s="224" t="s">
        <v>374</v>
      </c>
      <c r="AHR132" s="224" t="s">
        <v>374</v>
      </c>
      <c r="AHS132" s="224" t="s">
        <v>374</v>
      </c>
      <c r="AHT132" s="224" t="s">
        <v>374</v>
      </c>
      <c r="AHU132" s="224" t="s">
        <v>374</v>
      </c>
      <c r="AHV132" s="224" t="s">
        <v>374</v>
      </c>
      <c r="AHW132" s="224" t="s">
        <v>374</v>
      </c>
      <c r="AHX132" s="224" t="s">
        <v>374</v>
      </c>
      <c r="AHY132" s="224" t="s">
        <v>374</v>
      </c>
      <c r="AHZ132" s="224" t="s">
        <v>374</v>
      </c>
      <c r="AIA132" s="224" t="s">
        <v>374</v>
      </c>
      <c r="AIB132" s="224" t="s">
        <v>374</v>
      </c>
      <c r="AIC132" s="224" t="s">
        <v>374</v>
      </c>
      <c r="AID132" s="224" t="s">
        <v>374</v>
      </c>
      <c r="AIE132" s="224" t="s">
        <v>374</v>
      </c>
      <c r="AIF132" s="224" t="s">
        <v>374</v>
      </c>
      <c r="AIG132" s="224" t="s">
        <v>374</v>
      </c>
      <c r="AIH132" s="224" t="s">
        <v>374</v>
      </c>
      <c r="AII132" s="224" t="s">
        <v>374</v>
      </c>
      <c r="AIJ132" s="224" t="s">
        <v>374</v>
      </c>
      <c r="AIK132" s="224" t="s">
        <v>374</v>
      </c>
      <c r="AIL132" s="224" t="s">
        <v>374</v>
      </c>
      <c r="AIM132" s="224" t="s">
        <v>374</v>
      </c>
      <c r="AIN132" s="224" t="s">
        <v>374</v>
      </c>
      <c r="AIO132" s="224" t="s">
        <v>374</v>
      </c>
      <c r="AIP132" s="224" t="s">
        <v>374</v>
      </c>
      <c r="AIQ132" s="224" t="s">
        <v>374</v>
      </c>
      <c r="AIR132" s="224" t="s">
        <v>374</v>
      </c>
      <c r="AIS132" s="224" t="s">
        <v>374</v>
      </c>
      <c r="AIT132" s="224" t="s">
        <v>374</v>
      </c>
      <c r="AIU132" s="224" t="s">
        <v>374</v>
      </c>
      <c r="AIV132" s="224" t="s">
        <v>374</v>
      </c>
      <c r="AIW132" s="224" t="s">
        <v>374</v>
      </c>
      <c r="AIX132" s="224" t="s">
        <v>374</v>
      </c>
      <c r="AIY132" s="224" t="s">
        <v>374</v>
      </c>
      <c r="AIZ132" s="224" t="s">
        <v>374</v>
      </c>
      <c r="AJA132" s="224" t="s">
        <v>374</v>
      </c>
      <c r="AJB132" s="224" t="s">
        <v>374</v>
      </c>
      <c r="AJC132" s="224" t="s">
        <v>374</v>
      </c>
      <c r="AJD132" s="224" t="s">
        <v>374</v>
      </c>
      <c r="AJE132" s="224" t="s">
        <v>374</v>
      </c>
      <c r="AJF132" s="224" t="s">
        <v>374</v>
      </c>
      <c r="AJG132" s="224" t="s">
        <v>374</v>
      </c>
      <c r="AJH132" s="224" t="s">
        <v>374</v>
      </c>
      <c r="AJI132" s="224" t="s">
        <v>374</v>
      </c>
      <c r="AJJ132" s="224" t="s">
        <v>374</v>
      </c>
      <c r="AJK132" s="224" t="s">
        <v>374</v>
      </c>
      <c r="AJL132" s="224" t="s">
        <v>374</v>
      </c>
      <c r="AJM132" s="224" t="s">
        <v>374</v>
      </c>
      <c r="AJN132" s="224" t="s">
        <v>374</v>
      </c>
      <c r="AJO132" s="224" t="s">
        <v>374</v>
      </c>
      <c r="AJP132" s="224" t="s">
        <v>374</v>
      </c>
      <c r="AJQ132" s="224" t="s">
        <v>374</v>
      </c>
      <c r="AJR132" s="224" t="s">
        <v>374</v>
      </c>
      <c r="AJS132" s="224" t="s">
        <v>374</v>
      </c>
      <c r="AJT132" s="224" t="s">
        <v>374</v>
      </c>
      <c r="AJU132" s="224" t="s">
        <v>374</v>
      </c>
      <c r="AJV132" s="224" t="s">
        <v>374</v>
      </c>
      <c r="AJW132" s="224" t="s">
        <v>374</v>
      </c>
      <c r="AJX132" s="224" t="s">
        <v>374</v>
      </c>
      <c r="AJY132" s="224" t="s">
        <v>374</v>
      </c>
      <c r="AJZ132" s="224" t="s">
        <v>374</v>
      </c>
      <c r="AKA132" s="224" t="s">
        <v>374</v>
      </c>
      <c r="AKB132" s="224" t="s">
        <v>374</v>
      </c>
      <c r="AKC132" s="224" t="s">
        <v>374</v>
      </c>
      <c r="AKD132" s="224" t="s">
        <v>374</v>
      </c>
      <c r="AKE132" s="224" t="s">
        <v>374</v>
      </c>
      <c r="AKF132" s="224" t="s">
        <v>374</v>
      </c>
      <c r="AKG132" s="224" t="s">
        <v>374</v>
      </c>
      <c r="AKH132" s="224" t="s">
        <v>374</v>
      </c>
      <c r="AKI132" s="224" t="s">
        <v>374</v>
      </c>
      <c r="AKJ132" s="224" t="s">
        <v>374</v>
      </c>
      <c r="AKK132" s="224" t="s">
        <v>374</v>
      </c>
      <c r="AKL132" s="224" t="s">
        <v>374</v>
      </c>
      <c r="AKM132" s="224" t="s">
        <v>374</v>
      </c>
      <c r="AKN132" s="224" t="s">
        <v>374</v>
      </c>
      <c r="AKO132" s="224" t="s">
        <v>374</v>
      </c>
      <c r="AKP132" s="224" t="s">
        <v>374</v>
      </c>
      <c r="AKQ132" s="224" t="s">
        <v>374</v>
      </c>
      <c r="AKR132" s="224" t="s">
        <v>374</v>
      </c>
      <c r="AKS132" s="224" t="s">
        <v>374</v>
      </c>
      <c r="AKT132" s="224" t="s">
        <v>374</v>
      </c>
      <c r="AKU132" s="224" t="s">
        <v>374</v>
      </c>
      <c r="AKV132" s="224" t="s">
        <v>374</v>
      </c>
      <c r="AKW132" s="224" t="s">
        <v>374</v>
      </c>
      <c r="AKX132" s="224" t="s">
        <v>374</v>
      </c>
      <c r="AKY132" s="224" t="s">
        <v>374</v>
      </c>
      <c r="AKZ132" s="224" t="s">
        <v>374</v>
      </c>
      <c r="ALA132" s="224" t="s">
        <v>374</v>
      </c>
      <c r="ALB132" s="224" t="s">
        <v>374</v>
      </c>
      <c r="ALC132" s="224" t="s">
        <v>374</v>
      </c>
      <c r="ALD132" s="224" t="s">
        <v>374</v>
      </c>
      <c r="ALE132" s="224" t="s">
        <v>374</v>
      </c>
      <c r="ALF132" s="224" t="s">
        <v>374</v>
      </c>
      <c r="ALG132" s="224" t="s">
        <v>374</v>
      </c>
      <c r="ALH132" s="224" t="s">
        <v>374</v>
      </c>
      <c r="ALI132" s="224" t="s">
        <v>374</v>
      </c>
      <c r="ALJ132" s="224" t="s">
        <v>374</v>
      </c>
      <c r="ALK132" s="224" t="s">
        <v>374</v>
      </c>
      <c r="ALL132" s="224" t="s">
        <v>374</v>
      </c>
      <c r="ALM132" s="224" t="s">
        <v>374</v>
      </c>
      <c r="ALN132" s="224" t="s">
        <v>374</v>
      </c>
      <c r="ALO132" s="224" t="s">
        <v>374</v>
      </c>
      <c r="ALP132" s="224" t="s">
        <v>374</v>
      </c>
      <c r="ALQ132" s="224" t="s">
        <v>374</v>
      </c>
      <c r="ALR132" s="224" t="s">
        <v>374</v>
      </c>
      <c r="ALS132" s="224" t="s">
        <v>374</v>
      </c>
      <c r="ALT132" s="224" t="s">
        <v>374</v>
      </c>
      <c r="ALU132" s="224" t="s">
        <v>374</v>
      </c>
      <c r="ALV132" s="224" t="s">
        <v>374</v>
      </c>
      <c r="ALW132" s="224" t="s">
        <v>374</v>
      </c>
      <c r="ALX132" s="224" t="s">
        <v>374</v>
      </c>
      <c r="ALY132" s="224" t="s">
        <v>374</v>
      </c>
      <c r="ALZ132" s="224" t="s">
        <v>374</v>
      </c>
      <c r="AMA132" s="224" t="s">
        <v>374</v>
      </c>
      <c r="AMB132" s="224" t="s">
        <v>374</v>
      </c>
      <c r="AMC132" s="224" t="s">
        <v>374</v>
      </c>
      <c r="AMD132" s="224" t="s">
        <v>374</v>
      </c>
      <c r="AME132" s="224" t="s">
        <v>374</v>
      </c>
      <c r="AMF132" s="224" t="s">
        <v>374</v>
      </c>
      <c r="AMG132" s="224" t="s">
        <v>374</v>
      </c>
      <c r="AMH132" s="224" t="s">
        <v>374</v>
      </c>
      <c r="AMI132" s="224" t="s">
        <v>374</v>
      </c>
      <c r="AMJ132" s="224" t="s">
        <v>374</v>
      </c>
      <c r="AMK132" s="224" t="s">
        <v>374</v>
      </c>
      <c r="AML132" s="224" t="s">
        <v>374</v>
      </c>
      <c r="AMM132" s="224" t="s">
        <v>374</v>
      </c>
      <c r="AMN132" s="224" t="s">
        <v>374</v>
      </c>
      <c r="AMO132" s="224" t="s">
        <v>374</v>
      </c>
      <c r="AMP132" s="224" t="s">
        <v>374</v>
      </c>
      <c r="AMQ132" s="224" t="s">
        <v>374</v>
      </c>
      <c r="AMR132" s="224" t="s">
        <v>374</v>
      </c>
      <c r="AMS132" s="224" t="s">
        <v>374</v>
      </c>
      <c r="AMT132" s="224" t="s">
        <v>374</v>
      </c>
      <c r="AMU132" s="224" t="s">
        <v>374</v>
      </c>
      <c r="AMV132" s="224" t="s">
        <v>374</v>
      </c>
      <c r="AMW132" s="224" t="s">
        <v>374</v>
      </c>
      <c r="AMX132" s="224" t="s">
        <v>374</v>
      </c>
      <c r="AMY132" s="224" t="s">
        <v>374</v>
      </c>
      <c r="AMZ132" s="224" t="s">
        <v>374</v>
      </c>
      <c r="ANA132" s="224" t="s">
        <v>374</v>
      </c>
      <c r="ANB132" s="224" t="s">
        <v>374</v>
      </c>
      <c r="ANC132" s="224" t="s">
        <v>374</v>
      </c>
      <c r="AND132" s="224" t="s">
        <v>374</v>
      </c>
      <c r="ANE132" s="224" t="s">
        <v>374</v>
      </c>
      <c r="ANF132" s="224" t="s">
        <v>374</v>
      </c>
      <c r="ANG132" s="224" t="s">
        <v>374</v>
      </c>
      <c r="ANH132" s="224" t="s">
        <v>374</v>
      </c>
      <c r="ANI132" s="224" t="s">
        <v>374</v>
      </c>
      <c r="ANJ132" s="224" t="s">
        <v>374</v>
      </c>
      <c r="ANK132" s="224" t="s">
        <v>374</v>
      </c>
      <c r="ANL132" s="224" t="s">
        <v>374</v>
      </c>
      <c r="ANM132" s="224" t="s">
        <v>374</v>
      </c>
      <c r="ANN132" s="224" t="s">
        <v>374</v>
      </c>
      <c r="ANO132" s="224" t="s">
        <v>374</v>
      </c>
      <c r="ANP132" s="224" t="s">
        <v>374</v>
      </c>
      <c r="ANQ132" s="224" t="s">
        <v>374</v>
      </c>
      <c r="ANR132" s="224" t="s">
        <v>374</v>
      </c>
      <c r="ANS132" s="224" t="s">
        <v>374</v>
      </c>
      <c r="ANT132" s="224" t="s">
        <v>374</v>
      </c>
      <c r="ANU132" s="224" t="s">
        <v>374</v>
      </c>
      <c r="ANV132" s="224" t="s">
        <v>374</v>
      </c>
      <c r="ANW132" s="224" t="s">
        <v>374</v>
      </c>
      <c r="ANX132" s="224" t="s">
        <v>374</v>
      </c>
      <c r="ANY132" s="224" t="s">
        <v>374</v>
      </c>
      <c r="ANZ132" s="224" t="s">
        <v>374</v>
      </c>
      <c r="AOA132" s="224" t="s">
        <v>374</v>
      </c>
      <c r="AOB132" s="224" t="s">
        <v>374</v>
      </c>
      <c r="AOC132" s="224" t="s">
        <v>374</v>
      </c>
      <c r="AOD132" s="224" t="s">
        <v>374</v>
      </c>
      <c r="AOE132" s="224" t="s">
        <v>374</v>
      </c>
      <c r="AOF132" s="224" t="s">
        <v>374</v>
      </c>
      <c r="AOG132" s="224" t="s">
        <v>374</v>
      </c>
      <c r="AOH132" s="224" t="s">
        <v>374</v>
      </c>
      <c r="AOI132" s="224" t="s">
        <v>374</v>
      </c>
      <c r="AOJ132" s="224" t="s">
        <v>374</v>
      </c>
      <c r="AOK132" s="224" t="s">
        <v>374</v>
      </c>
      <c r="AOL132" s="224" t="s">
        <v>374</v>
      </c>
      <c r="AOM132" s="224" t="s">
        <v>374</v>
      </c>
      <c r="AON132" s="224" t="s">
        <v>374</v>
      </c>
      <c r="AOO132" s="224" t="s">
        <v>374</v>
      </c>
      <c r="AOP132" s="224" t="s">
        <v>374</v>
      </c>
      <c r="AOQ132" s="224" t="s">
        <v>374</v>
      </c>
      <c r="AOR132" s="224" t="s">
        <v>374</v>
      </c>
      <c r="AOS132" s="224" t="s">
        <v>374</v>
      </c>
      <c r="AOT132" s="224" t="s">
        <v>374</v>
      </c>
      <c r="AOU132" s="224" t="s">
        <v>374</v>
      </c>
      <c r="AOV132" s="224" t="s">
        <v>374</v>
      </c>
      <c r="AOW132" s="224" t="s">
        <v>374</v>
      </c>
      <c r="AOX132" s="224" t="s">
        <v>374</v>
      </c>
      <c r="AOY132" s="224" t="s">
        <v>374</v>
      </c>
      <c r="AOZ132" s="224" t="s">
        <v>374</v>
      </c>
      <c r="APA132" s="224" t="s">
        <v>374</v>
      </c>
      <c r="APB132" s="224" t="s">
        <v>374</v>
      </c>
      <c r="APC132" s="224" t="s">
        <v>374</v>
      </c>
      <c r="APD132" s="224" t="s">
        <v>374</v>
      </c>
      <c r="APE132" s="224" t="s">
        <v>374</v>
      </c>
      <c r="APF132" s="224" t="s">
        <v>374</v>
      </c>
      <c r="APG132" s="224" t="s">
        <v>374</v>
      </c>
      <c r="APH132" s="224" t="s">
        <v>374</v>
      </c>
      <c r="API132" s="224" t="s">
        <v>374</v>
      </c>
      <c r="APJ132" s="224" t="s">
        <v>374</v>
      </c>
      <c r="APK132" s="224" t="s">
        <v>374</v>
      </c>
      <c r="APL132" s="224" t="s">
        <v>374</v>
      </c>
      <c r="APM132" s="224" t="s">
        <v>374</v>
      </c>
      <c r="APN132" s="224" t="s">
        <v>374</v>
      </c>
      <c r="APO132" s="224" t="s">
        <v>374</v>
      </c>
      <c r="APP132" s="224" t="s">
        <v>374</v>
      </c>
      <c r="APQ132" s="224" t="s">
        <v>374</v>
      </c>
      <c r="APR132" s="224" t="s">
        <v>374</v>
      </c>
      <c r="APS132" s="224" t="s">
        <v>374</v>
      </c>
      <c r="APT132" s="224" t="s">
        <v>374</v>
      </c>
      <c r="APU132" s="224" t="s">
        <v>374</v>
      </c>
      <c r="APV132" s="224" t="s">
        <v>374</v>
      </c>
      <c r="APW132" s="224" t="s">
        <v>374</v>
      </c>
      <c r="APX132" s="224" t="s">
        <v>374</v>
      </c>
      <c r="APY132" s="224" t="s">
        <v>374</v>
      </c>
      <c r="APZ132" s="224" t="s">
        <v>374</v>
      </c>
      <c r="AQA132" s="224" t="s">
        <v>374</v>
      </c>
      <c r="AQB132" s="224" t="s">
        <v>374</v>
      </c>
      <c r="AQC132" s="224" t="s">
        <v>374</v>
      </c>
      <c r="AQD132" s="224" t="s">
        <v>374</v>
      </c>
      <c r="AQE132" s="224" t="s">
        <v>374</v>
      </c>
      <c r="AQF132" s="224" t="s">
        <v>374</v>
      </c>
      <c r="AQG132" s="224" t="s">
        <v>374</v>
      </c>
      <c r="AQH132" s="224" t="s">
        <v>374</v>
      </c>
      <c r="AQI132" s="224" t="s">
        <v>374</v>
      </c>
      <c r="AQJ132" s="224" t="s">
        <v>374</v>
      </c>
      <c r="AQK132" s="224" t="s">
        <v>374</v>
      </c>
      <c r="AQL132" s="224" t="s">
        <v>374</v>
      </c>
      <c r="AQM132" s="224" t="s">
        <v>374</v>
      </c>
      <c r="AQN132" s="224" t="s">
        <v>374</v>
      </c>
      <c r="AQO132" s="224" t="s">
        <v>374</v>
      </c>
      <c r="AQP132" s="224" t="s">
        <v>374</v>
      </c>
      <c r="AQQ132" s="224" t="s">
        <v>374</v>
      </c>
      <c r="AQR132" s="224" t="s">
        <v>374</v>
      </c>
      <c r="AQS132" s="224" t="s">
        <v>374</v>
      </c>
      <c r="AQT132" s="224" t="s">
        <v>374</v>
      </c>
      <c r="AQU132" s="224" t="s">
        <v>374</v>
      </c>
      <c r="AQV132" s="224" t="s">
        <v>374</v>
      </c>
      <c r="AQW132" s="224" t="s">
        <v>374</v>
      </c>
      <c r="AQX132" s="224" t="s">
        <v>374</v>
      </c>
      <c r="AQY132" s="224" t="s">
        <v>374</v>
      </c>
      <c r="AQZ132" s="224" t="s">
        <v>374</v>
      </c>
      <c r="ARA132" s="224" t="s">
        <v>374</v>
      </c>
      <c r="ARB132" s="224" t="s">
        <v>374</v>
      </c>
      <c r="ARC132" s="224" t="s">
        <v>374</v>
      </c>
      <c r="ARD132" s="224" t="s">
        <v>374</v>
      </c>
      <c r="ARE132" s="224" t="s">
        <v>374</v>
      </c>
      <c r="ARF132" s="224" t="s">
        <v>374</v>
      </c>
      <c r="ARG132" s="224" t="s">
        <v>374</v>
      </c>
      <c r="ARH132" s="224" t="s">
        <v>374</v>
      </c>
      <c r="ARI132" s="224" t="s">
        <v>374</v>
      </c>
      <c r="ARJ132" s="224" t="s">
        <v>374</v>
      </c>
      <c r="ARK132" s="224" t="s">
        <v>374</v>
      </c>
      <c r="ARL132" s="224" t="s">
        <v>374</v>
      </c>
      <c r="ARM132" s="224" t="s">
        <v>374</v>
      </c>
      <c r="ARN132" s="224" t="s">
        <v>374</v>
      </c>
      <c r="ARO132" s="224" t="s">
        <v>374</v>
      </c>
      <c r="ARP132" s="224" t="s">
        <v>374</v>
      </c>
      <c r="ARQ132" s="224" t="s">
        <v>374</v>
      </c>
      <c r="ARR132" s="224" t="s">
        <v>374</v>
      </c>
      <c r="ARS132" s="224" t="s">
        <v>374</v>
      </c>
      <c r="ART132" s="224" t="s">
        <v>374</v>
      </c>
      <c r="ARU132" s="224" t="s">
        <v>374</v>
      </c>
      <c r="ARV132" s="224" t="s">
        <v>374</v>
      </c>
      <c r="ARW132" s="224" t="s">
        <v>374</v>
      </c>
      <c r="ARX132" s="224" t="s">
        <v>374</v>
      </c>
      <c r="ARY132" s="224" t="s">
        <v>374</v>
      </c>
      <c r="ARZ132" s="224" t="s">
        <v>374</v>
      </c>
      <c r="ASA132" s="224" t="s">
        <v>374</v>
      </c>
      <c r="ASB132" s="224" t="s">
        <v>374</v>
      </c>
      <c r="ASC132" s="224" t="s">
        <v>374</v>
      </c>
      <c r="ASD132" s="224" t="s">
        <v>374</v>
      </c>
      <c r="ASE132" s="224" t="s">
        <v>374</v>
      </c>
      <c r="ASF132" s="224" t="s">
        <v>374</v>
      </c>
      <c r="ASG132" s="224" t="s">
        <v>374</v>
      </c>
      <c r="ASH132" s="224" t="s">
        <v>374</v>
      </c>
      <c r="ASI132" s="224" t="s">
        <v>374</v>
      </c>
      <c r="ASJ132" s="224" t="s">
        <v>374</v>
      </c>
      <c r="ASK132" s="224" t="s">
        <v>374</v>
      </c>
      <c r="ASL132" s="224" t="s">
        <v>374</v>
      </c>
      <c r="ASM132" s="224" t="s">
        <v>374</v>
      </c>
      <c r="ASN132" s="224" t="s">
        <v>374</v>
      </c>
      <c r="ASO132" s="224" t="s">
        <v>374</v>
      </c>
      <c r="ASP132" s="224" t="s">
        <v>374</v>
      </c>
      <c r="ASQ132" s="224" t="s">
        <v>374</v>
      </c>
      <c r="ASR132" s="224" t="s">
        <v>374</v>
      </c>
      <c r="ASS132" s="224" t="s">
        <v>374</v>
      </c>
      <c r="AST132" s="224" t="s">
        <v>374</v>
      </c>
      <c r="ASU132" s="224" t="s">
        <v>374</v>
      </c>
      <c r="ASV132" s="224" t="s">
        <v>374</v>
      </c>
      <c r="ASW132" s="224" t="s">
        <v>374</v>
      </c>
      <c r="ASX132" s="224" t="s">
        <v>374</v>
      </c>
      <c r="ASY132" s="224" t="s">
        <v>374</v>
      </c>
      <c r="ASZ132" s="224" t="s">
        <v>374</v>
      </c>
      <c r="ATA132" s="224" t="s">
        <v>374</v>
      </c>
      <c r="ATB132" s="224" t="s">
        <v>374</v>
      </c>
      <c r="ATC132" s="224" t="s">
        <v>374</v>
      </c>
      <c r="ATD132" s="224" t="s">
        <v>374</v>
      </c>
      <c r="ATE132" s="224" t="s">
        <v>374</v>
      </c>
      <c r="ATF132" s="224" t="s">
        <v>374</v>
      </c>
      <c r="ATG132" s="224" t="s">
        <v>374</v>
      </c>
      <c r="ATH132" s="224" t="s">
        <v>374</v>
      </c>
      <c r="ATI132" s="224" t="s">
        <v>374</v>
      </c>
      <c r="ATJ132" s="224" t="s">
        <v>374</v>
      </c>
      <c r="ATK132" s="224" t="s">
        <v>374</v>
      </c>
      <c r="ATL132" s="224" t="s">
        <v>374</v>
      </c>
      <c r="ATM132" s="224" t="s">
        <v>374</v>
      </c>
      <c r="ATN132" s="224" t="s">
        <v>374</v>
      </c>
      <c r="ATO132" s="224" t="s">
        <v>374</v>
      </c>
      <c r="ATP132" s="224" t="s">
        <v>374</v>
      </c>
      <c r="ATQ132" s="224" t="s">
        <v>374</v>
      </c>
      <c r="ATR132" s="224" t="s">
        <v>374</v>
      </c>
      <c r="ATS132" s="224" t="s">
        <v>374</v>
      </c>
      <c r="ATT132" s="224" t="s">
        <v>374</v>
      </c>
      <c r="ATU132" s="224" t="s">
        <v>374</v>
      </c>
      <c r="ATV132" s="224" t="s">
        <v>374</v>
      </c>
      <c r="ATW132" s="224" t="s">
        <v>374</v>
      </c>
      <c r="ATX132" s="224" t="s">
        <v>374</v>
      </c>
      <c r="ATY132" s="224" t="s">
        <v>374</v>
      </c>
      <c r="ATZ132" s="224" t="s">
        <v>374</v>
      </c>
      <c r="AUA132" s="224" t="s">
        <v>374</v>
      </c>
      <c r="AUB132" s="224" t="s">
        <v>374</v>
      </c>
      <c r="AUC132" s="224" t="s">
        <v>374</v>
      </c>
      <c r="AUD132" s="224" t="s">
        <v>374</v>
      </c>
      <c r="AUE132" s="224" t="s">
        <v>374</v>
      </c>
      <c r="AUF132" s="224" t="s">
        <v>374</v>
      </c>
      <c r="AUG132" s="224" t="s">
        <v>374</v>
      </c>
      <c r="AUH132" s="224" t="s">
        <v>374</v>
      </c>
      <c r="AUI132" s="224" t="s">
        <v>374</v>
      </c>
      <c r="AUJ132" s="224" t="s">
        <v>374</v>
      </c>
      <c r="AUK132" s="224" t="s">
        <v>374</v>
      </c>
      <c r="AUL132" s="224" t="s">
        <v>374</v>
      </c>
      <c r="AUM132" s="224" t="s">
        <v>374</v>
      </c>
      <c r="AUN132" s="224" t="s">
        <v>374</v>
      </c>
      <c r="AUO132" s="224" t="s">
        <v>374</v>
      </c>
      <c r="AUP132" s="224" t="s">
        <v>374</v>
      </c>
      <c r="AUQ132" s="224" t="s">
        <v>374</v>
      </c>
      <c r="AUR132" s="224" t="s">
        <v>374</v>
      </c>
      <c r="AUS132" s="224" t="s">
        <v>374</v>
      </c>
      <c r="AUT132" s="224" t="s">
        <v>374</v>
      </c>
      <c r="AUU132" s="224" t="s">
        <v>374</v>
      </c>
      <c r="AUV132" s="224" t="s">
        <v>374</v>
      </c>
      <c r="AUW132" s="224" t="s">
        <v>374</v>
      </c>
      <c r="AUX132" s="224" t="s">
        <v>374</v>
      </c>
      <c r="AUY132" s="224" t="s">
        <v>374</v>
      </c>
      <c r="AUZ132" s="224" t="s">
        <v>374</v>
      </c>
      <c r="AVA132" s="224" t="s">
        <v>374</v>
      </c>
      <c r="AVB132" s="224" t="s">
        <v>374</v>
      </c>
      <c r="AVC132" s="224" t="s">
        <v>374</v>
      </c>
      <c r="AVD132" s="224" t="s">
        <v>374</v>
      </c>
      <c r="AVE132" s="224" t="s">
        <v>374</v>
      </c>
      <c r="AVF132" s="224" t="s">
        <v>374</v>
      </c>
      <c r="AVG132" s="224" t="s">
        <v>374</v>
      </c>
      <c r="AVH132" s="224" t="s">
        <v>374</v>
      </c>
      <c r="AVI132" s="224" t="s">
        <v>374</v>
      </c>
      <c r="AVJ132" s="224" t="s">
        <v>374</v>
      </c>
      <c r="AVK132" s="224" t="s">
        <v>374</v>
      </c>
      <c r="AVL132" s="224" t="s">
        <v>374</v>
      </c>
      <c r="AVM132" s="224" t="s">
        <v>374</v>
      </c>
      <c r="AVN132" s="224" t="s">
        <v>374</v>
      </c>
      <c r="AVO132" s="224" t="s">
        <v>374</v>
      </c>
      <c r="AVP132" s="224" t="s">
        <v>374</v>
      </c>
      <c r="AVQ132" s="224" t="s">
        <v>374</v>
      </c>
      <c r="AVR132" s="224" t="s">
        <v>374</v>
      </c>
      <c r="AVS132" s="224" t="s">
        <v>374</v>
      </c>
      <c r="AVT132" s="224" t="s">
        <v>374</v>
      </c>
      <c r="AVU132" s="224" t="s">
        <v>374</v>
      </c>
      <c r="AVV132" s="224" t="s">
        <v>374</v>
      </c>
      <c r="AVW132" s="224" t="s">
        <v>374</v>
      </c>
      <c r="AVX132" s="224" t="s">
        <v>374</v>
      </c>
      <c r="AVY132" s="224" t="s">
        <v>374</v>
      </c>
      <c r="AVZ132" s="224" t="s">
        <v>374</v>
      </c>
      <c r="AWA132" s="224" t="s">
        <v>374</v>
      </c>
      <c r="AWB132" s="224" t="s">
        <v>374</v>
      </c>
      <c r="AWC132" s="224" t="s">
        <v>374</v>
      </c>
      <c r="AWD132" s="224" t="s">
        <v>374</v>
      </c>
      <c r="AWE132" s="224" t="s">
        <v>374</v>
      </c>
      <c r="AWF132" s="224" t="s">
        <v>374</v>
      </c>
      <c r="AWG132" s="224" t="s">
        <v>374</v>
      </c>
      <c r="AWH132" s="224" t="s">
        <v>374</v>
      </c>
      <c r="AWI132" s="224" t="s">
        <v>374</v>
      </c>
      <c r="AWJ132" s="224" t="s">
        <v>374</v>
      </c>
      <c r="AWK132" s="224" t="s">
        <v>374</v>
      </c>
      <c r="AWL132" s="224" t="s">
        <v>374</v>
      </c>
      <c r="AWM132" s="224" t="s">
        <v>374</v>
      </c>
      <c r="AWN132" s="224" t="s">
        <v>374</v>
      </c>
      <c r="AWO132" s="224" t="s">
        <v>374</v>
      </c>
      <c r="AWP132" s="224" t="s">
        <v>374</v>
      </c>
      <c r="AWQ132" s="224" t="s">
        <v>374</v>
      </c>
      <c r="AWR132" s="224" t="s">
        <v>374</v>
      </c>
      <c r="AWS132" s="224" t="s">
        <v>374</v>
      </c>
      <c r="AWT132" s="224" t="s">
        <v>374</v>
      </c>
      <c r="AWU132" s="224" t="s">
        <v>374</v>
      </c>
      <c r="AWV132" s="224" t="s">
        <v>374</v>
      </c>
      <c r="AWW132" s="224" t="s">
        <v>374</v>
      </c>
      <c r="AWX132" s="224" t="s">
        <v>374</v>
      </c>
      <c r="AWY132" s="224" t="s">
        <v>374</v>
      </c>
      <c r="AWZ132" s="224" t="s">
        <v>374</v>
      </c>
      <c r="AXA132" s="224" t="s">
        <v>374</v>
      </c>
      <c r="AXB132" s="224" t="s">
        <v>374</v>
      </c>
      <c r="AXC132" s="224" t="s">
        <v>374</v>
      </c>
      <c r="AXD132" s="224" t="s">
        <v>374</v>
      </c>
      <c r="AXE132" s="224" t="s">
        <v>374</v>
      </c>
      <c r="AXF132" s="224" t="s">
        <v>374</v>
      </c>
      <c r="AXG132" s="224" t="s">
        <v>374</v>
      </c>
      <c r="AXH132" s="224" t="s">
        <v>374</v>
      </c>
      <c r="AXI132" s="224" t="s">
        <v>374</v>
      </c>
      <c r="AXJ132" s="224" t="s">
        <v>374</v>
      </c>
      <c r="AXK132" s="224" t="s">
        <v>374</v>
      </c>
      <c r="AXL132" s="224" t="s">
        <v>374</v>
      </c>
      <c r="AXM132" s="224" t="s">
        <v>374</v>
      </c>
      <c r="AXN132" s="224" t="s">
        <v>374</v>
      </c>
      <c r="AXO132" s="224" t="s">
        <v>374</v>
      </c>
      <c r="AXP132" s="224" t="s">
        <v>374</v>
      </c>
      <c r="AXQ132" s="224" t="s">
        <v>374</v>
      </c>
      <c r="AXR132" s="224" t="s">
        <v>374</v>
      </c>
      <c r="AXS132" s="224" t="s">
        <v>374</v>
      </c>
      <c r="AXT132" s="224" t="s">
        <v>374</v>
      </c>
      <c r="AXU132" s="224" t="s">
        <v>374</v>
      </c>
      <c r="AXV132" s="224" t="s">
        <v>374</v>
      </c>
      <c r="AXW132" s="224" t="s">
        <v>374</v>
      </c>
      <c r="AXX132" s="224" t="s">
        <v>374</v>
      </c>
      <c r="AXY132" s="224" t="s">
        <v>374</v>
      </c>
      <c r="AXZ132" s="224" t="s">
        <v>374</v>
      </c>
      <c r="AYA132" s="224" t="s">
        <v>374</v>
      </c>
      <c r="AYB132" s="224" t="s">
        <v>374</v>
      </c>
      <c r="AYC132" s="224" t="s">
        <v>374</v>
      </c>
      <c r="AYD132" s="224" t="s">
        <v>374</v>
      </c>
      <c r="AYE132" s="224" t="s">
        <v>374</v>
      </c>
      <c r="AYF132" s="224" t="s">
        <v>374</v>
      </c>
      <c r="AYG132" s="224" t="s">
        <v>374</v>
      </c>
      <c r="AYH132" s="224" t="s">
        <v>374</v>
      </c>
      <c r="AYI132" s="224" t="s">
        <v>374</v>
      </c>
      <c r="AYJ132" s="224" t="s">
        <v>374</v>
      </c>
      <c r="AYK132" s="224" t="s">
        <v>374</v>
      </c>
      <c r="AYL132" s="224" t="s">
        <v>374</v>
      </c>
      <c r="AYM132" s="224" t="s">
        <v>374</v>
      </c>
      <c r="AYN132" s="224" t="s">
        <v>374</v>
      </c>
      <c r="AYO132" s="224" t="s">
        <v>374</v>
      </c>
      <c r="AYP132" s="224" t="s">
        <v>374</v>
      </c>
      <c r="AYQ132" s="224" t="s">
        <v>374</v>
      </c>
      <c r="AYR132" s="224" t="s">
        <v>374</v>
      </c>
      <c r="AYS132" s="224" t="s">
        <v>374</v>
      </c>
      <c r="AYT132" s="224" t="s">
        <v>374</v>
      </c>
      <c r="AYU132" s="224" t="s">
        <v>374</v>
      </c>
      <c r="AYV132" s="224" t="s">
        <v>374</v>
      </c>
      <c r="AYW132" s="224" t="s">
        <v>374</v>
      </c>
      <c r="AYX132" s="224" t="s">
        <v>374</v>
      </c>
      <c r="AYY132" s="224" t="s">
        <v>374</v>
      </c>
      <c r="AYZ132" s="224" t="s">
        <v>374</v>
      </c>
      <c r="AZA132" s="224" t="s">
        <v>374</v>
      </c>
      <c r="AZB132" s="224" t="s">
        <v>374</v>
      </c>
      <c r="AZC132" s="224" t="s">
        <v>374</v>
      </c>
      <c r="AZD132" s="224" t="s">
        <v>374</v>
      </c>
      <c r="AZE132" s="224" t="s">
        <v>374</v>
      </c>
      <c r="AZF132" s="224" t="s">
        <v>374</v>
      </c>
      <c r="AZG132" s="224" t="s">
        <v>374</v>
      </c>
      <c r="AZH132" s="224" t="s">
        <v>374</v>
      </c>
      <c r="AZI132" s="224" t="s">
        <v>374</v>
      </c>
      <c r="AZJ132" s="224" t="s">
        <v>374</v>
      </c>
      <c r="AZK132" s="224" t="s">
        <v>374</v>
      </c>
      <c r="AZL132" s="224" t="s">
        <v>374</v>
      </c>
      <c r="AZM132" s="224" t="s">
        <v>374</v>
      </c>
      <c r="AZN132" s="224" t="s">
        <v>374</v>
      </c>
      <c r="AZO132" s="224" t="s">
        <v>374</v>
      </c>
      <c r="AZP132" s="224" t="s">
        <v>374</v>
      </c>
      <c r="AZQ132" s="224" t="s">
        <v>374</v>
      </c>
      <c r="AZR132" s="224" t="s">
        <v>374</v>
      </c>
      <c r="AZS132" s="224" t="s">
        <v>374</v>
      </c>
      <c r="AZT132" s="224" t="s">
        <v>374</v>
      </c>
      <c r="AZU132" s="224" t="s">
        <v>374</v>
      </c>
      <c r="AZV132" s="224" t="s">
        <v>374</v>
      </c>
      <c r="AZW132" s="224" t="s">
        <v>374</v>
      </c>
      <c r="AZX132" s="224" t="s">
        <v>374</v>
      </c>
      <c r="AZY132" s="224" t="s">
        <v>374</v>
      </c>
      <c r="AZZ132" s="224" t="s">
        <v>374</v>
      </c>
      <c r="BAA132" s="224" t="s">
        <v>374</v>
      </c>
      <c r="BAB132" s="224" t="s">
        <v>374</v>
      </c>
      <c r="BAC132" s="224" t="s">
        <v>374</v>
      </c>
      <c r="BAD132" s="224" t="s">
        <v>374</v>
      </c>
      <c r="BAE132" s="224" t="s">
        <v>374</v>
      </c>
      <c r="BAF132" s="224" t="s">
        <v>374</v>
      </c>
      <c r="BAG132" s="224" t="s">
        <v>374</v>
      </c>
      <c r="BAH132" s="224" t="s">
        <v>374</v>
      </c>
      <c r="BAI132" s="224" t="s">
        <v>374</v>
      </c>
      <c r="BAJ132" s="224" t="s">
        <v>374</v>
      </c>
      <c r="BAK132" s="224" t="s">
        <v>374</v>
      </c>
      <c r="BAL132" s="224" t="s">
        <v>374</v>
      </c>
      <c r="BAM132" s="224" t="s">
        <v>374</v>
      </c>
      <c r="BAN132" s="224" t="s">
        <v>374</v>
      </c>
      <c r="BAO132" s="224" t="s">
        <v>374</v>
      </c>
      <c r="BAP132" s="224" t="s">
        <v>374</v>
      </c>
      <c r="BAQ132" s="224" t="s">
        <v>374</v>
      </c>
      <c r="BAR132" s="224" t="s">
        <v>374</v>
      </c>
      <c r="BAS132" s="224" t="s">
        <v>374</v>
      </c>
      <c r="BAT132" s="224" t="s">
        <v>374</v>
      </c>
      <c r="BAU132" s="224" t="s">
        <v>374</v>
      </c>
      <c r="BAV132" s="224" t="s">
        <v>374</v>
      </c>
      <c r="BAW132" s="224" t="s">
        <v>374</v>
      </c>
      <c r="BAX132" s="224" t="s">
        <v>374</v>
      </c>
      <c r="BAY132" s="224" t="s">
        <v>374</v>
      </c>
      <c r="BAZ132" s="224" t="s">
        <v>374</v>
      </c>
      <c r="BBA132" s="224" t="s">
        <v>374</v>
      </c>
      <c r="BBB132" s="224" t="s">
        <v>374</v>
      </c>
      <c r="BBC132" s="224" t="s">
        <v>374</v>
      </c>
      <c r="BBD132" s="224" t="s">
        <v>374</v>
      </c>
      <c r="BBE132" s="224" t="s">
        <v>374</v>
      </c>
      <c r="BBF132" s="224" t="s">
        <v>374</v>
      </c>
      <c r="BBG132" s="224" t="s">
        <v>374</v>
      </c>
      <c r="BBH132" s="224" t="s">
        <v>374</v>
      </c>
      <c r="BBI132" s="224" t="s">
        <v>374</v>
      </c>
      <c r="BBJ132" s="224" t="s">
        <v>374</v>
      </c>
      <c r="BBK132" s="224" t="s">
        <v>374</v>
      </c>
      <c r="BBL132" s="224" t="s">
        <v>374</v>
      </c>
      <c r="BBM132" s="224" t="s">
        <v>374</v>
      </c>
      <c r="BBN132" s="224" t="s">
        <v>374</v>
      </c>
      <c r="BBO132" s="224" t="s">
        <v>374</v>
      </c>
      <c r="BBP132" s="224" t="s">
        <v>374</v>
      </c>
      <c r="BBQ132" s="224" t="s">
        <v>374</v>
      </c>
      <c r="BBR132" s="224" t="s">
        <v>374</v>
      </c>
      <c r="BBS132" s="224" t="s">
        <v>374</v>
      </c>
      <c r="BBT132" s="224" t="s">
        <v>374</v>
      </c>
      <c r="BBU132" s="224" t="s">
        <v>374</v>
      </c>
      <c r="BBV132" s="224" t="s">
        <v>374</v>
      </c>
      <c r="BBW132" s="224" t="s">
        <v>374</v>
      </c>
      <c r="BBX132" s="224" t="s">
        <v>374</v>
      </c>
      <c r="BBY132" s="224" t="s">
        <v>374</v>
      </c>
      <c r="BBZ132" s="224" t="s">
        <v>374</v>
      </c>
      <c r="BCA132" s="224" t="s">
        <v>374</v>
      </c>
      <c r="BCB132" s="224" t="s">
        <v>374</v>
      </c>
      <c r="BCC132" s="224" t="s">
        <v>374</v>
      </c>
      <c r="BCD132" s="224" t="s">
        <v>374</v>
      </c>
      <c r="BCE132" s="224" t="s">
        <v>374</v>
      </c>
      <c r="BCF132" s="224" t="s">
        <v>374</v>
      </c>
      <c r="BCG132" s="224" t="s">
        <v>374</v>
      </c>
      <c r="BCH132" s="224" t="s">
        <v>374</v>
      </c>
      <c r="BCI132" s="224" t="s">
        <v>374</v>
      </c>
      <c r="BCJ132" s="224" t="s">
        <v>374</v>
      </c>
      <c r="BCK132" s="224" t="s">
        <v>374</v>
      </c>
      <c r="BCL132" s="224" t="s">
        <v>374</v>
      </c>
      <c r="BCM132" s="224" t="s">
        <v>374</v>
      </c>
      <c r="BCN132" s="224" t="s">
        <v>374</v>
      </c>
      <c r="BCO132" s="224" t="s">
        <v>374</v>
      </c>
      <c r="BCP132" s="224" t="s">
        <v>374</v>
      </c>
      <c r="BCQ132" s="224" t="s">
        <v>374</v>
      </c>
      <c r="BCR132" s="224" t="s">
        <v>374</v>
      </c>
      <c r="BCS132" s="224" t="s">
        <v>374</v>
      </c>
      <c r="BCT132" s="224" t="s">
        <v>374</v>
      </c>
      <c r="BCU132" s="224" t="s">
        <v>374</v>
      </c>
      <c r="BCV132" s="224" t="s">
        <v>374</v>
      </c>
      <c r="BCW132" s="224" t="s">
        <v>374</v>
      </c>
      <c r="BCX132" s="224" t="s">
        <v>374</v>
      </c>
      <c r="BCY132" s="224" t="s">
        <v>374</v>
      </c>
      <c r="BCZ132" s="224" t="s">
        <v>374</v>
      </c>
      <c r="BDA132" s="224" t="s">
        <v>374</v>
      </c>
      <c r="BDB132" s="224" t="s">
        <v>374</v>
      </c>
      <c r="BDC132" s="224" t="s">
        <v>374</v>
      </c>
      <c r="BDD132" s="224" t="s">
        <v>374</v>
      </c>
      <c r="BDE132" s="224" t="s">
        <v>374</v>
      </c>
      <c r="BDF132" s="224" t="s">
        <v>374</v>
      </c>
      <c r="BDG132" s="224" t="s">
        <v>374</v>
      </c>
      <c r="BDH132" s="224" t="s">
        <v>374</v>
      </c>
      <c r="BDI132" s="224" t="s">
        <v>374</v>
      </c>
      <c r="BDJ132" s="224" t="s">
        <v>374</v>
      </c>
      <c r="BDK132" s="224" t="s">
        <v>374</v>
      </c>
      <c r="BDL132" s="224" t="s">
        <v>374</v>
      </c>
      <c r="BDM132" s="224" t="s">
        <v>374</v>
      </c>
      <c r="BDN132" s="224" t="s">
        <v>374</v>
      </c>
      <c r="BDO132" s="224" t="s">
        <v>374</v>
      </c>
      <c r="BDP132" s="224" t="s">
        <v>374</v>
      </c>
      <c r="BDQ132" s="224" t="s">
        <v>374</v>
      </c>
      <c r="BDR132" s="224" t="s">
        <v>374</v>
      </c>
      <c r="BDS132" s="224" t="s">
        <v>374</v>
      </c>
      <c r="BDT132" s="224" t="s">
        <v>374</v>
      </c>
      <c r="BDU132" s="224" t="s">
        <v>374</v>
      </c>
      <c r="BDV132" s="224" t="s">
        <v>374</v>
      </c>
      <c r="BDW132" s="224" t="s">
        <v>374</v>
      </c>
      <c r="BDX132" s="224" t="s">
        <v>374</v>
      </c>
      <c r="BDY132" s="224" t="s">
        <v>374</v>
      </c>
      <c r="BDZ132" s="224" t="s">
        <v>374</v>
      </c>
      <c r="BEA132" s="224" t="s">
        <v>374</v>
      </c>
      <c r="BEB132" s="224" t="s">
        <v>374</v>
      </c>
      <c r="BEC132" s="224" t="s">
        <v>374</v>
      </c>
      <c r="BED132" s="224" t="s">
        <v>374</v>
      </c>
      <c r="BEE132" s="224" t="s">
        <v>374</v>
      </c>
      <c r="BEF132" s="224" t="s">
        <v>374</v>
      </c>
      <c r="BEG132" s="224" t="s">
        <v>374</v>
      </c>
      <c r="BEH132" s="224" t="s">
        <v>374</v>
      </c>
      <c r="BEI132" s="224" t="s">
        <v>374</v>
      </c>
      <c r="BEJ132" s="224" t="s">
        <v>374</v>
      </c>
      <c r="BEK132" s="224" t="s">
        <v>374</v>
      </c>
      <c r="BEL132" s="224" t="s">
        <v>374</v>
      </c>
      <c r="BEM132" s="224" t="s">
        <v>374</v>
      </c>
      <c r="BEN132" s="224" t="s">
        <v>374</v>
      </c>
      <c r="BEO132" s="224" t="s">
        <v>374</v>
      </c>
      <c r="BEP132" s="224" t="s">
        <v>374</v>
      </c>
      <c r="BEQ132" s="224" t="s">
        <v>374</v>
      </c>
      <c r="BER132" s="224" t="s">
        <v>374</v>
      </c>
      <c r="BES132" s="224" t="s">
        <v>374</v>
      </c>
      <c r="BET132" s="224" t="s">
        <v>374</v>
      </c>
      <c r="BEU132" s="224" t="s">
        <v>374</v>
      </c>
      <c r="BEV132" s="224" t="s">
        <v>374</v>
      </c>
      <c r="BEW132" s="224" t="s">
        <v>374</v>
      </c>
      <c r="BEX132" s="224" t="s">
        <v>374</v>
      </c>
      <c r="BEY132" s="224" t="s">
        <v>374</v>
      </c>
      <c r="BEZ132" s="224" t="s">
        <v>374</v>
      </c>
      <c r="BFA132" s="224" t="s">
        <v>374</v>
      </c>
      <c r="BFB132" s="224" t="s">
        <v>374</v>
      </c>
      <c r="BFC132" s="224" t="s">
        <v>374</v>
      </c>
      <c r="BFD132" s="224" t="s">
        <v>374</v>
      </c>
      <c r="BFE132" s="224" t="s">
        <v>374</v>
      </c>
      <c r="BFF132" s="224" t="s">
        <v>374</v>
      </c>
      <c r="BFG132" s="224" t="s">
        <v>374</v>
      </c>
      <c r="BFH132" s="224" t="s">
        <v>374</v>
      </c>
      <c r="BFI132" s="224" t="s">
        <v>374</v>
      </c>
      <c r="BFJ132" s="224" t="s">
        <v>374</v>
      </c>
      <c r="BFK132" s="224" t="s">
        <v>374</v>
      </c>
      <c r="BFL132" s="224" t="s">
        <v>374</v>
      </c>
      <c r="BFM132" s="224" t="s">
        <v>374</v>
      </c>
      <c r="BFN132" s="224" t="s">
        <v>374</v>
      </c>
      <c r="BFO132" s="224" t="s">
        <v>374</v>
      </c>
      <c r="BFP132" s="224" t="s">
        <v>374</v>
      </c>
      <c r="BFQ132" s="224" t="s">
        <v>374</v>
      </c>
      <c r="BFR132" s="224" t="s">
        <v>374</v>
      </c>
      <c r="BFS132" s="224" t="s">
        <v>374</v>
      </c>
      <c r="BFT132" s="224" t="s">
        <v>374</v>
      </c>
      <c r="BFU132" s="224" t="s">
        <v>374</v>
      </c>
      <c r="BFV132" s="224" t="s">
        <v>374</v>
      </c>
      <c r="BFW132" s="224" t="s">
        <v>374</v>
      </c>
      <c r="BFX132" s="224" t="s">
        <v>374</v>
      </c>
      <c r="BFY132" s="224" t="s">
        <v>374</v>
      </c>
      <c r="BFZ132" s="224" t="s">
        <v>374</v>
      </c>
      <c r="BGA132" s="224" t="s">
        <v>374</v>
      </c>
      <c r="BGB132" s="224" t="s">
        <v>374</v>
      </c>
      <c r="BGC132" s="224" t="s">
        <v>374</v>
      </c>
      <c r="BGD132" s="224" t="s">
        <v>374</v>
      </c>
      <c r="BGE132" s="224" t="s">
        <v>374</v>
      </c>
      <c r="BGF132" s="224" t="s">
        <v>374</v>
      </c>
      <c r="BGG132" s="224" t="s">
        <v>374</v>
      </c>
      <c r="BGH132" s="224" t="s">
        <v>374</v>
      </c>
      <c r="BGI132" s="224" t="s">
        <v>374</v>
      </c>
      <c r="BGJ132" s="224" t="s">
        <v>374</v>
      </c>
      <c r="BGK132" s="224" t="s">
        <v>374</v>
      </c>
      <c r="BGL132" s="224" t="s">
        <v>374</v>
      </c>
      <c r="BGM132" s="224" t="s">
        <v>374</v>
      </c>
      <c r="BGN132" s="224" t="s">
        <v>374</v>
      </c>
      <c r="BGO132" s="224" t="s">
        <v>374</v>
      </c>
      <c r="BGP132" s="224" t="s">
        <v>374</v>
      </c>
      <c r="BGQ132" s="224" t="s">
        <v>374</v>
      </c>
      <c r="BGR132" s="224" t="s">
        <v>374</v>
      </c>
      <c r="BGS132" s="224" t="s">
        <v>374</v>
      </c>
      <c r="BGT132" s="224" t="s">
        <v>374</v>
      </c>
      <c r="BGU132" s="224" t="s">
        <v>374</v>
      </c>
      <c r="BGV132" s="224" t="s">
        <v>374</v>
      </c>
      <c r="BGW132" s="224" t="s">
        <v>374</v>
      </c>
      <c r="BGX132" s="224" t="s">
        <v>374</v>
      </c>
      <c r="BGY132" s="224" t="s">
        <v>374</v>
      </c>
      <c r="BGZ132" s="224" t="s">
        <v>374</v>
      </c>
      <c r="BHA132" s="224" t="s">
        <v>374</v>
      </c>
      <c r="BHB132" s="224" t="s">
        <v>374</v>
      </c>
      <c r="BHC132" s="224" t="s">
        <v>374</v>
      </c>
      <c r="BHD132" s="224" t="s">
        <v>374</v>
      </c>
      <c r="BHE132" s="224" t="s">
        <v>374</v>
      </c>
      <c r="BHF132" s="224" t="s">
        <v>374</v>
      </c>
      <c r="BHG132" s="224" t="s">
        <v>374</v>
      </c>
      <c r="BHH132" s="224" t="s">
        <v>374</v>
      </c>
      <c r="BHI132" s="224" t="s">
        <v>374</v>
      </c>
      <c r="BHJ132" s="224" t="s">
        <v>374</v>
      </c>
      <c r="BHK132" s="224" t="s">
        <v>374</v>
      </c>
      <c r="BHL132" s="224" t="s">
        <v>374</v>
      </c>
      <c r="BHM132" s="224" t="s">
        <v>374</v>
      </c>
      <c r="BHN132" s="224" t="s">
        <v>374</v>
      </c>
      <c r="BHO132" s="224" t="s">
        <v>374</v>
      </c>
      <c r="BHP132" s="224" t="s">
        <v>374</v>
      </c>
      <c r="BHQ132" s="224" t="s">
        <v>374</v>
      </c>
      <c r="BHR132" s="224" t="s">
        <v>374</v>
      </c>
      <c r="BHS132" s="224" t="s">
        <v>374</v>
      </c>
      <c r="BHT132" s="224" t="s">
        <v>374</v>
      </c>
      <c r="BHU132" s="224" t="s">
        <v>374</v>
      </c>
      <c r="BHV132" s="224" t="s">
        <v>374</v>
      </c>
      <c r="BHW132" s="224" t="s">
        <v>374</v>
      </c>
      <c r="BHX132" s="224" t="s">
        <v>374</v>
      </c>
      <c r="BHY132" s="224" t="s">
        <v>374</v>
      </c>
      <c r="BHZ132" s="224" t="s">
        <v>374</v>
      </c>
      <c r="BIA132" s="224" t="s">
        <v>374</v>
      </c>
      <c r="BIB132" s="224" t="s">
        <v>374</v>
      </c>
      <c r="BIC132" s="224" t="s">
        <v>374</v>
      </c>
      <c r="BID132" s="224" t="s">
        <v>374</v>
      </c>
      <c r="BIE132" s="224" t="s">
        <v>374</v>
      </c>
      <c r="BIF132" s="224" t="s">
        <v>374</v>
      </c>
      <c r="BIG132" s="224" t="s">
        <v>374</v>
      </c>
      <c r="BIH132" s="224" t="s">
        <v>374</v>
      </c>
      <c r="BII132" s="224" t="s">
        <v>374</v>
      </c>
      <c r="BIJ132" s="224" t="s">
        <v>374</v>
      </c>
      <c r="BIK132" s="224" t="s">
        <v>374</v>
      </c>
      <c r="BIL132" s="224" t="s">
        <v>374</v>
      </c>
      <c r="BIM132" s="224" t="s">
        <v>374</v>
      </c>
      <c r="BIN132" s="224" t="s">
        <v>374</v>
      </c>
      <c r="BIO132" s="224" t="s">
        <v>374</v>
      </c>
      <c r="BIP132" s="224" t="s">
        <v>374</v>
      </c>
      <c r="BIQ132" s="224" t="s">
        <v>374</v>
      </c>
      <c r="BIR132" s="224" t="s">
        <v>374</v>
      </c>
      <c r="BIS132" s="224" t="s">
        <v>374</v>
      </c>
      <c r="BIT132" s="224" t="s">
        <v>374</v>
      </c>
      <c r="BIU132" s="224" t="s">
        <v>374</v>
      </c>
      <c r="BIV132" s="224" t="s">
        <v>374</v>
      </c>
      <c r="BIW132" s="224" t="s">
        <v>374</v>
      </c>
      <c r="BIX132" s="224" t="s">
        <v>374</v>
      </c>
      <c r="BIY132" s="224" t="s">
        <v>374</v>
      </c>
      <c r="BIZ132" s="224" t="s">
        <v>374</v>
      </c>
      <c r="BJA132" s="224" t="s">
        <v>374</v>
      </c>
      <c r="BJB132" s="224" t="s">
        <v>374</v>
      </c>
      <c r="BJC132" s="224" t="s">
        <v>374</v>
      </c>
      <c r="BJD132" s="224" t="s">
        <v>374</v>
      </c>
      <c r="BJE132" s="224" t="s">
        <v>374</v>
      </c>
      <c r="BJF132" s="224" t="s">
        <v>374</v>
      </c>
      <c r="BJG132" s="224" t="s">
        <v>374</v>
      </c>
      <c r="BJH132" s="224" t="s">
        <v>374</v>
      </c>
      <c r="BJI132" s="224" t="s">
        <v>374</v>
      </c>
      <c r="BJJ132" s="224" t="s">
        <v>374</v>
      </c>
      <c r="BJK132" s="224" t="s">
        <v>374</v>
      </c>
      <c r="BJL132" s="224" t="s">
        <v>374</v>
      </c>
      <c r="BJM132" s="224" t="s">
        <v>374</v>
      </c>
      <c r="BJN132" s="224" t="s">
        <v>374</v>
      </c>
      <c r="BJO132" s="224" t="s">
        <v>374</v>
      </c>
      <c r="BJP132" s="224" t="s">
        <v>374</v>
      </c>
      <c r="BJQ132" s="224" t="s">
        <v>374</v>
      </c>
      <c r="BJR132" s="224" t="s">
        <v>374</v>
      </c>
      <c r="BJS132" s="224" t="s">
        <v>374</v>
      </c>
      <c r="BJT132" s="224" t="s">
        <v>374</v>
      </c>
      <c r="BJU132" s="224" t="s">
        <v>374</v>
      </c>
      <c r="BJV132" s="224" t="s">
        <v>374</v>
      </c>
      <c r="BJW132" s="224" t="s">
        <v>374</v>
      </c>
      <c r="BJX132" s="224" t="s">
        <v>374</v>
      </c>
      <c r="BJY132" s="224" t="s">
        <v>374</v>
      </c>
      <c r="BJZ132" s="224" t="s">
        <v>374</v>
      </c>
      <c r="BKA132" s="224" t="s">
        <v>374</v>
      </c>
      <c r="BKB132" s="224" t="s">
        <v>374</v>
      </c>
      <c r="BKC132" s="224" t="s">
        <v>374</v>
      </c>
      <c r="BKD132" s="224" t="s">
        <v>374</v>
      </c>
      <c r="BKE132" s="224" t="s">
        <v>374</v>
      </c>
      <c r="BKF132" s="224" t="s">
        <v>374</v>
      </c>
      <c r="BKG132" s="224" t="s">
        <v>374</v>
      </c>
      <c r="BKH132" s="224" t="s">
        <v>374</v>
      </c>
      <c r="BKI132" s="224" t="s">
        <v>374</v>
      </c>
      <c r="BKJ132" s="224" t="s">
        <v>374</v>
      </c>
      <c r="BKK132" s="224" t="s">
        <v>374</v>
      </c>
      <c r="BKL132" s="224" t="s">
        <v>374</v>
      </c>
      <c r="BKM132" s="224" t="s">
        <v>374</v>
      </c>
      <c r="BKN132" s="224" t="s">
        <v>374</v>
      </c>
      <c r="BKO132" s="224" t="s">
        <v>374</v>
      </c>
      <c r="BKP132" s="224" t="s">
        <v>374</v>
      </c>
      <c r="BKQ132" s="224" t="s">
        <v>374</v>
      </c>
      <c r="BKR132" s="224" t="s">
        <v>374</v>
      </c>
      <c r="BKS132" s="224" t="s">
        <v>374</v>
      </c>
      <c r="BKT132" s="224" t="s">
        <v>374</v>
      </c>
      <c r="BKU132" s="224" t="s">
        <v>374</v>
      </c>
      <c r="BKV132" s="224" t="s">
        <v>374</v>
      </c>
      <c r="BKW132" s="224" t="s">
        <v>374</v>
      </c>
      <c r="BKX132" s="224" t="s">
        <v>374</v>
      </c>
      <c r="BKY132" s="224" t="s">
        <v>374</v>
      </c>
      <c r="BKZ132" s="224" t="s">
        <v>374</v>
      </c>
      <c r="BLA132" s="224" t="s">
        <v>374</v>
      </c>
      <c r="BLB132" s="224" t="s">
        <v>374</v>
      </c>
      <c r="BLC132" s="224" t="s">
        <v>374</v>
      </c>
      <c r="BLD132" s="224" t="s">
        <v>374</v>
      </c>
      <c r="BLE132" s="224" t="s">
        <v>374</v>
      </c>
      <c r="BLF132" s="224" t="s">
        <v>374</v>
      </c>
      <c r="BLG132" s="224" t="s">
        <v>374</v>
      </c>
      <c r="BLH132" s="224" t="s">
        <v>374</v>
      </c>
      <c r="BLI132" s="224" t="s">
        <v>374</v>
      </c>
      <c r="BLJ132" s="224" t="s">
        <v>374</v>
      </c>
      <c r="BLK132" s="224" t="s">
        <v>374</v>
      </c>
      <c r="BLL132" s="224" t="s">
        <v>374</v>
      </c>
      <c r="BLM132" s="224" t="s">
        <v>374</v>
      </c>
      <c r="BLN132" s="224" t="s">
        <v>374</v>
      </c>
      <c r="BLO132" s="224" t="s">
        <v>374</v>
      </c>
      <c r="BLP132" s="224" t="s">
        <v>374</v>
      </c>
      <c r="BLQ132" s="224" t="s">
        <v>374</v>
      </c>
      <c r="BLR132" s="224" t="s">
        <v>374</v>
      </c>
      <c r="BLS132" s="224" t="s">
        <v>374</v>
      </c>
      <c r="BLT132" s="224" t="s">
        <v>374</v>
      </c>
      <c r="BLU132" s="224" t="s">
        <v>374</v>
      </c>
      <c r="BLV132" s="224" t="s">
        <v>374</v>
      </c>
      <c r="BLW132" s="224" t="s">
        <v>374</v>
      </c>
      <c r="BLX132" s="224" t="s">
        <v>374</v>
      </c>
      <c r="BLY132" s="224" t="s">
        <v>374</v>
      </c>
      <c r="BLZ132" s="224" t="s">
        <v>374</v>
      </c>
      <c r="BMA132" s="224" t="s">
        <v>374</v>
      </c>
      <c r="BMB132" s="224" t="s">
        <v>374</v>
      </c>
      <c r="BMC132" s="224" t="s">
        <v>374</v>
      </c>
      <c r="BMD132" s="224" t="s">
        <v>374</v>
      </c>
      <c r="BME132" s="224" t="s">
        <v>374</v>
      </c>
      <c r="BMF132" s="224" t="s">
        <v>374</v>
      </c>
      <c r="BMG132" s="224" t="s">
        <v>374</v>
      </c>
      <c r="BMH132" s="224" t="s">
        <v>374</v>
      </c>
      <c r="BMI132" s="224" t="s">
        <v>374</v>
      </c>
      <c r="BMJ132" s="224" t="s">
        <v>374</v>
      </c>
      <c r="BMK132" s="224" t="s">
        <v>374</v>
      </c>
      <c r="BML132" s="224" t="s">
        <v>374</v>
      </c>
      <c r="BMM132" s="224" t="s">
        <v>374</v>
      </c>
      <c r="BMN132" s="224" t="s">
        <v>374</v>
      </c>
      <c r="BMO132" s="224" t="s">
        <v>374</v>
      </c>
      <c r="BMP132" s="224" t="s">
        <v>374</v>
      </c>
      <c r="BMQ132" s="224" t="s">
        <v>374</v>
      </c>
      <c r="BMR132" s="224" t="s">
        <v>374</v>
      </c>
      <c r="BMS132" s="224" t="s">
        <v>374</v>
      </c>
      <c r="BMT132" s="224" t="s">
        <v>374</v>
      </c>
      <c r="BMU132" s="224" t="s">
        <v>374</v>
      </c>
      <c r="BMV132" s="224" t="s">
        <v>374</v>
      </c>
      <c r="BMW132" s="224" t="s">
        <v>374</v>
      </c>
      <c r="BMX132" s="224" t="s">
        <v>374</v>
      </c>
      <c r="BMY132" s="224" t="s">
        <v>374</v>
      </c>
      <c r="BMZ132" s="224" t="s">
        <v>374</v>
      </c>
      <c r="BNA132" s="224" t="s">
        <v>374</v>
      </c>
      <c r="BNB132" s="224" t="s">
        <v>374</v>
      </c>
      <c r="BNC132" s="224" t="s">
        <v>374</v>
      </c>
      <c r="BND132" s="224" t="s">
        <v>374</v>
      </c>
      <c r="BNE132" s="224" t="s">
        <v>374</v>
      </c>
      <c r="BNF132" s="224" t="s">
        <v>374</v>
      </c>
      <c r="BNG132" s="224" t="s">
        <v>374</v>
      </c>
      <c r="BNH132" s="224" t="s">
        <v>374</v>
      </c>
      <c r="BNI132" s="224" t="s">
        <v>374</v>
      </c>
      <c r="BNJ132" s="224" t="s">
        <v>374</v>
      </c>
      <c r="BNK132" s="224" t="s">
        <v>374</v>
      </c>
      <c r="BNL132" s="224" t="s">
        <v>374</v>
      </c>
      <c r="BNM132" s="224" t="s">
        <v>374</v>
      </c>
      <c r="BNN132" s="224" t="s">
        <v>374</v>
      </c>
      <c r="BNO132" s="224" t="s">
        <v>374</v>
      </c>
      <c r="BNP132" s="224" t="s">
        <v>374</v>
      </c>
      <c r="BNQ132" s="224" t="s">
        <v>374</v>
      </c>
      <c r="BNR132" s="224" t="s">
        <v>374</v>
      </c>
      <c r="BNS132" s="224" t="s">
        <v>374</v>
      </c>
      <c r="BNT132" s="224" t="s">
        <v>374</v>
      </c>
      <c r="BNU132" s="224" t="s">
        <v>374</v>
      </c>
      <c r="BNV132" s="224" t="s">
        <v>374</v>
      </c>
      <c r="BNW132" s="224" t="s">
        <v>374</v>
      </c>
      <c r="BNX132" s="224" t="s">
        <v>374</v>
      </c>
      <c r="BNY132" s="224" t="s">
        <v>374</v>
      </c>
      <c r="BNZ132" s="224" t="s">
        <v>374</v>
      </c>
      <c r="BOA132" s="224" t="s">
        <v>374</v>
      </c>
      <c r="BOB132" s="224" t="s">
        <v>374</v>
      </c>
      <c r="BOC132" s="224" t="s">
        <v>374</v>
      </c>
      <c r="BOD132" s="224" t="s">
        <v>374</v>
      </c>
      <c r="BOE132" s="224" t="s">
        <v>374</v>
      </c>
      <c r="BOF132" s="224" t="s">
        <v>374</v>
      </c>
      <c r="BOG132" s="224" t="s">
        <v>374</v>
      </c>
      <c r="BOH132" s="224" t="s">
        <v>374</v>
      </c>
      <c r="BOI132" s="224" t="s">
        <v>374</v>
      </c>
      <c r="BOJ132" s="224" t="s">
        <v>374</v>
      </c>
      <c r="BOK132" s="224" t="s">
        <v>374</v>
      </c>
      <c r="BOL132" s="224" t="s">
        <v>374</v>
      </c>
      <c r="BOM132" s="224" t="s">
        <v>374</v>
      </c>
      <c r="BON132" s="224" t="s">
        <v>374</v>
      </c>
      <c r="BOO132" s="224" t="s">
        <v>374</v>
      </c>
      <c r="BOP132" s="224" t="s">
        <v>374</v>
      </c>
      <c r="BOQ132" s="224" t="s">
        <v>374</v>
      </c>
      <c r="BOR132" s="224" t="s">
        <v>374</v>
      </c>
      <c r="BOS132" s="224" t="s">
        <v>374</v>
      </c>
      <c r="BOT132" s="224" t="s">
        <v>374</v>
      </c>
      <c r="BOU132" s="224" t="s">
        <v>374</v>
      </c>
      <c r="BOV132" s="224" t="s">
        <v>374</v>
      </c>
      <c r="BOW132" s="224" t="s">
        <v>374</v>
      </c>
      <c r="BOX132" s="224" t="s">
        <v>374</v>
      </c>
      <c r="BOY132" s="224" t="s">
        <v>374</v>
      </c>
      <c r="BOZ132" s="224" t="s">
        <v>374</v>
      </c>
      <c r="BPA132" s="224" t="s">
        <v>374</v>
      </c>
      <c r="BPB132" s="224" t="s">
        <v>374</v>
      </c>
      <c r="BPC132" s="224" t="s">
        <v>374</v>
      </c>
      <c r="BPD132" s="224" t="s">
        <v>374</v>
      </c>
      <c r="BPE132" s="224" t="s">
        <v>374</v>
      </c>
      <c r="BPF132" s="224" t="s">
        <v>374</v>
      </c>
      <c r="BPG132" s="224" t="s">
        <v>374</v>
      </c>
      <c r="BPH132" s="224" t="s">
        <v>374</v>
      </c>
      <c r="BPI132" s="224" t="s">
        <v>374</v>
      </c>
      <c r="BPJ132" s="224" t="s">
        <v>374</v>
      </c>
      <c r="BPK132" s="224" t="s">
        <v>374</v>
      </c>
      <c r="BPL132" s="224" t="s">
        <v>374</v>
      </c>
      <c r="BPM132" s="224" t="s">
        <v>374</v>
      </c>
      <c r="BPN132" s="224" t="s">
        <v>374</v>
      </c>
      <c r="BPO132" s="224" t="s">
        <v>374</v>
      </c>
      <c r="BPP132" s="224" t="s">
        <v>374</v>
      </c>
      <c r="BPQ132" s="224" t="s">
        <v>374</v>
      </c>
      <c r="BPR132" s="224" t="s">
        <v>374</v>
      </c>
      <c r="BPS132" s="224" t="s">
        <v>374</v>
      </c>
      <c r="BPT132" s="224" t="s">
        <v>374</v>
      </c>
      <c r="BPU132" s="224" t="s">
        <v>374</v>
      </c>
      <c r="BPV132" s="224" t="s">
        <v>374</v>
      </c>
      <c r="BPW132" s="224" t="s">
        <v>374</v>
      </c>
      <c r="BPX132" s="224" t="s">
        <v>374</v>
      </c>
      <c r="BPY132" s="224" t="s">
        <v>374</v>
      </c>
      <c r="BPZ132" s="224" t="s">
        <v>374</v>
      </c>
      <c r="BQA132" s="224" t="s">
        <v>374</v>
      </c>
      <c r="BQB132" s="224" t="s">
        <v>374</v>
      </c>
      <c r="BQC132" s="224" t="s">
        <v>374</v>
      </c>
      <c r="BQD132" s="224" t="s">
        <v>374</v>
      </c>
      <c r="BQE132" s="224" t="s">
        <v>374</v>
      </c>
      <c r="BQF132" s="224" t="s">
        <v>374</v>
      </c>
      <c r="BQG132" s="224" t="s">
        <v>374</v>
      </c>
      <c r="BQH132" s="224" t="s">
        <v>374</v>
      </c>
      <c r="BQI132" s="224" t="s">
        <v>374</v>
      </c>
      <c r="BQJ132" s="224" t="s">
        <v>374</v>
      </c>
      <c r="BQK132" s="224" t="s">
        <v>374</v>
      </c>
      <c r="BQL132" s="224" t="s">
        <v>374</v>
      </c>
      <c r="BQM132" s="224" t="s">
        <v>374</v>
      </c>
      <c r="BQN132" s="224" t="s">
        <v>374</v>
      </c>
      <c r="BQO132" s="224" t="s">
        <v>374</v>
      </c>
      <c r="BQP132" s="224" t="s">
        <v>374</v>
      </c>
      <c r="BQQ132" s="224" t="s">
        <v>374</v>
      </c>
      <c r="BQR132" s="224" t="s">
        <v>374</v>
      </c>
      <c r="BQS132" s="224" t="s">
        <v>374</v>
      </c>
      <c r="BQT132" s="224" t="s">
        <v>374</v>
      </c>
      <c r="BQU132" s="224" t="s">
        <v>374</v>
      </c>
      <c r="BQV132" s="224" t="s">
        <v>374</v>
      </c>
      <c r="BQW132" s="224" t="s">
        <v>374</v>
      </c>
      <c r="BQX132" s="224" t="s">
        <v>374</v>
      </c>
      <c r="BQY132" s="224" t="s">
        <v>374</v>
      </c>
      <c r="BQZ132" s="224" t="s">
        <v>374</v>
      </c>
      <c r="BRA132" s="224" t="s">
        <v>374</v>
      </c>
      <c r="BRB132" s="224" t="s">
        <v>374</v>
      </c>
      <c r="BRC132" s="224" t="s">
        <v>374</v>
      </c>
      <c r="BRD132" s="224" t="s">
        <v>374</v>
      </c>
      <c r="BRE132" s="224" t="s">
        <v>374</v>
      </c>
      <c r="BRF132" s="224" t="s">
        <v>374</v>
      </c>
      <c r="BRG132" s="224" t="s">
        <v>374</v>
      </c>
      <c r="BRH132" s="224" t="s">
        <v>374</v>
      </c>
      <c r="BRI132" s="224" t="s">
        <v>374</v>
      </c>
      <c r="BRJ132" s="224" t="s">
        <v>374</v>
      </c>
      <c r="BRK132" s="224" t="s">
        <v>374</v>
      </c>
      <c r="BRL132" s="224" t="s">
        <v>374</v>
      </c>
      <c r="BRM132" s="224" t="s">
        <v>374</v>
      </c>
      <c r="BRN132" s="224" t="s">
        <v>374</v>
      </c>
      <c r="BRO132" s="224" t="s">
        <v>374</v>
      </c>
      <c r="BRP132" s="224" t="s">
        <v>374</v>
      </c>
      <c r="BRQ132" s="224" t="s">
        <v>374</v>
      </c>
      <c r="BRR132" s="224" t="s">
        <v>374</v>
      </c>
      <c r="BRS132" s="224" t="s">
        <v>374</v>
      </c>
      <c r="BRT132" s="224" t="s">
        <v>374</v>
      </c>
      <c r="BRU132" s="224" t="s">
        <v>374</v>
      </c>
      <c r="BRV132" s="224" t="s">
        <v>374</v>
      </c>
      <c r="BRW132" s="224" t="s">
        <v>374</v>
      </c>
      <c r="BRX132" s="224" t="s">
        <v>374</v>
      </c>
      <c r="BRY132" s="224" t="s">
        <v>374</v>
      </c>
      <c r="BRZ132" s="224" t="s">
        <v>374</v>
      </c>
      <c r="BSA132" s="224" t="s">
        <v>374</v>
      </c>
      <c r="BSB132" s="224" t="s">
        <v>374</v>
      </c>
      <c r="BSC132" s="224" t="s">
        <v>374</v>
      </c>
      <c r="BSD132" s="224" t="s">
        <v>374</v>
      </c>
      <c r="BSE132" s="224" t="s">
        <v>374</v>
      </c>
      <c r="BSF132" s="224" t="s">
        <v>374</v>
      </c>
      <c r="BSG132" s="224" t="s">
        <v>374</v>
      </c>
      <c r="BSH132" s="224" t="s">
        <v>374</v>
      </c>
      <c r="BSI132" s="224" t="s">
        <v>374</v>
      </c>
      <c r="BSJ132" s="224" t="s">
        <v>374</v>
      </c>
      <c r="BSK132" s="224" t="s">
        <v>374</v>
      </c>
      <c r="BSL132" s="224" t="s">
        <v>374</v>
      </c>
      <c r="BSM132" s="224" t="s">
        <v>374</v>
      </c>
      <c r="BSN132" s="224" t="s">
        <v>374</v>
      </c>
      <c r="BSO132" s="224" t="s">
        <v>374</v>
      </c>
      <c r="BSP132" s="224" t="s">
        <v>374</v>
      </c>
      <c r="BSQ132" s="224" t="s">
        <v>374</v>
      </c>
      <c r="BSR132" s="224" t="s">
        <v>374</v>
      </c>
      <c r="BSS132" s="224" t="s">
        <v>374</v>
      </c>
      <c r="BST132" s="224" t="s">
        <v>374</v>
      </c>
      <c r="BSU132" s="224" t="s">
        <v>374</v>
      </c>
      <c r="BSV132" s="224" t="s">
        <v>374</v>
      </c>
      <c r="BSW132" s="224" t="s">
        <v>374</v>
      </c>
      <c r="BSX132" s="224" t="s">
        <v>374</v>
      </c>
      <c r="BSY132" s="224" t="s">
        <v>374</v>
      </c>
      <c r="BSZ132" s="224" t="s">
        <v>374</v>
      </c>
      <c r="BTA132" s="224" t="s">
        <v>374</v>
      </c>
      <c r="BTB132" s="224" t="s">
        <v>374</v>
      </c>
      <c r="BTC132" s="224" t="s">
        <v>374</v>
      </c>
      <c r="BTD132" s="224" t="s">
        <v>374</v>
      </c>
      <c r="BTE132" s="224" t="s">
        <v>374</v>
      </c>
      <c r="BTF132" s="224" t="s">
        <v>374</v>
      </c>
      <c r="BTG132" s="224" t="s">
        <v>374</v>
      </c>
      <c r="BTH132" s="224" t="s">
        <v>374</v>
      </c>
      <c r="BTI132" s="224" t="s">
        <v>374</v>
      </c>
      <c r="BTJ132" s="224" t="s">
        <v>374</v>
      </c>
      <c r="BTK132" s="224" t="s">
        <v>374</v>
      </c>
      <c r="BTL132" s="224" t="s">
        <v>374</v>
      </c>
      <c r="BTM132" s="224" t="s">
        <v>374</v>
      </c>
      <c r="BTN132" s="224" t="s">
        <v>374</v>
      </c>
      <c r="BTO132" s="224" t="s">
        <v>374</v>
      </c>
      <c r="BTP132" s="224" t="s">
        <v>374</v>
      </c>
      <c r="BTQ132" s="224" t="s">
        <v>374</v>
      </c>
      <c r="BTR132" s="224" t="s">
        <v>374</v>
      </c>
      <c r="BTS132" s="224" t="s">
        <v>374</v>
      </c>
      <c r="BTT132" s="224" t="s">
        <v>374</v>
      </c>
      <c r="BTU132" s="224" t="s">
        <v>374</v>
      </c>
      <c r="BTV132" s="224" t="s">
        <v>374</v>
      </c>
      <c r="BTW132" s="224" t="s">
        <v>374</v>
      </c>
      <c r="BTX132" s="224" t="s">
        <v>374</v>
      </c>
      <c r="BTY132" s="224" t="s">
        <v>374</v>
      </c>
      <c r="BTZ132" s="224" t="s">
        <v>374</v>
      </c>
      <c r="BUA132" s="224" t="s">
        <v>374</v>
      </c>
      <c r="BUB132" s="224" t="s">
        <v>374</v>
      </c>
      <c r="BUC132" s="224" t="s">
        <v>374</v>
      </c>
      <c r="BUD132" s="224" t="s">
        <v>374</v>
      </c>
      <c r="BUE132" s="224" t="s">
        <v>374</v>
      </c>
      <c r="BUF132" s="224" t="s">
        <v>374</v>
      </c>
      <c r="BUG132" s="224" t="s">
        <v>374</v>
      </c>
      <c r="BUH132" s="224" t="s">
        <v>374</v>
      </c>
      <c r="BUI132" s="224" t="s">
        <v>374</v>
      </c>
      <c r="BUJ132" s="224" t="s">
        <v>374</v>
      </c>
      <c r="BUK132" s="224" t="s">
        <v>374</v>
      </c>
      <c r="BUL132" s="224" t="s">
        <v>374</v>
      </c>
      <c r="BUM132" s="224" t="s">
        <v>374</v>
      </c>
      <c r="BUN132" s="224" t="s">
        <v>374</v>
      </c>
      <c r="BUO132" s="224" t="s">
        <v>374</v>
      </c>
      <c r="BUP132" s="224" t="s">
        <v>374</v>
      </c>
      <c r="BUQ132" s="224" t="s">
        <v>374</v>
      </c>
      <c r="BUR132" s="224" t="s">
        <v>374</v>
      </c>
      <c r="BUS132" s="224" t="s">
        <v>374</v>
      </c>
      <c r="BUT132" s="224" t="s">
        <v>374</v>
      </c>
      <c r="BUU132" s="224" t="s">
        <v>374</v>
      </c>
      <c r="BUV132" s="224" t="s">
        <v>374</v>
      </c>
      <c r="BUW132" s="224" t="s">
        <v>374</v>
      </c>
      <c r="BUX132" s="224" t="s">
        <v>374</v>
      </c>
      <c r="BUY132" s="224" t="s">
        <v>374</v>
      </c>
      <c r="BUZ132" s="224" t="s">
        <v>374</v>
      </c>
      <c r="BVA132" s="224" t="s">
        <v>374</v>
      </c>
      <c r="BVB132" s="224" t="s">
        <v>374</v>
      </c>
      <c r="BVC132" s="224" t="s">
        <v>374</v>
      </c>
      <c r="BVD132" s="224" t="s">
        <v>374</v>
      </c>
      <c r="BVE132" s="224" t="s">
        <v>374</v>
      </c>
      <c r="BVF132" s="224" t="s">
        <v>374</v>
      </c>
      <c r="BVG132" s="224" t="s">
        <v>374</v>
      </c>
      <c r="BVH132" s="224" t="s">
        <v>374</v>
      </c>
      <c r="BVI132" s="224" t="s">
        <v>374</v>
      </c>
      <c r="BVJ132" s="224" t="s">
        <v>374</v>
      </c>
      <c r="BVK132" s="224" t="s">
        <v>374</v>
      </c>
      <c r="BVL132" s="224" t="s">
        <v>374</v>
      </c>
      <c r="BVM132" s="224" t="s">
        <v>374</v>
      </c>
      <c r="BVN132" s="224" t="s">
        <v>374</v>
      </c>
      <c r="BVO132" s="224" t="s">
        <v>374</v>
      </c>
      <c r="BVP132" s="224" t="s">
        <v>374</v>
      </c>
      <c r="BVQ132" s="224" t="s">
        <v>374</v>
      </c>
      <c r="BVR132" s="224" t="s">
        <v>374</v>
      </c>
      <c r="BVS132" s="224" t="s">
        <v>374</v>
      </c>
      <c r="BVT132" s="224" t="s">
        <v>374</v>
      </c>
      <c r="BVU132" s="224" t="s">
        <v>374</v>
      </c>
      <c r="BVV132" s="224" t="s">
        <v>374</v>
      </c>
      <c r="BVW132" s="224" t="s">
        <v>374</v>
      </c>
      <c r="BVX132" s="224" t="s">
        <v>374</v>
      </c>
      <c r="BVY132" s="224" t="s">
        <v>374</v>
      </c>
      <c r="BVZ132" s="224" t="s">
        <v>374</v>
      </c>
      <c r="BWA132" s="224" t="s">
        <v>374</v>
      </c>
      <c r="BWB132" s="224" t="s">
        <v>374</v>
      </c>
      <c r="BWC132" s="224" t="s">
        <v>374</v>
      </c>
      <c r="BWD132" s="224" t="s">
        <v>374</v>
      </c>
      <c r="BWE132" s="224" t="s">
        <v>374</v>
      </c>
      <c r="BWF132" s="224" t="s">
        <v>374</v>
      </c>
      <c r="BWG132" s="224" t="s">
        <v>374</v>
      </c>
      <c r="BWH132" s="224" t="s">
        <v>374</v>
      </c>
      <c r="BWI132" s="224" t="s">
        <v>374</v>
      </c>
      <c r="BWJ132" s="224" t="s">
        <v>374</v>
      </c>
      <c r="BWK132" s="224" t="s">
        <v>374</v>
      </c>
      <c r="BWL132" s="224" t="s">
        <v>374</v>
      </c>
      <c r="BWM132" s="224" t="s">
        <v>374</v>
      </c>
      <c r="BWN132" s="224" t="s">
        <v>374</v>
      </c>
      <c r="BWO132" s="224" t="s">
        <v>374</v>
      </c>
      <c r="BWP132" s="224" t="s">
        <v>374</v>
      </c>
      <c r="BWQ132" s="224" t="s">
        <v>374</v>
      </c>
      <c r="BWR132" s="224" t="s">
        <v>374</v>
      </c>
      <c r="BWS132" s="224" t="s">
        <v>374</v>
      </c>
      <c r="BWT132" s="224" t="s">
        <v>374</v>
      </c>
      <c r="BWU132" s="224" t="s">
        <v>374</v>
      </c>
      <c r="BWV132" s="224" t="s">
        <v>374</v>
      </c>
      <c r="BWW132" s="224" t="s">
        <v>374</v>
      </c>
      <c r="BWX132" s="224" t="s">
        <v>374</v>
      </c>
      <c r="BWY132" s="224" t="s">
        <v>374</v>
      </c>
      <c r="BWZ132" s="224" t="s">
        <v>374</v>
      </c>
      <c r="BXA132" s="224" t="s">
        <v>374</v>
      </c>
      <c r="BXB132" s="224" t="s">
        <v>374</v>
      </c>
      <c r="BXC132" s="224" t="s">
        <v>374</v>
      </c>
      <c r="BXD132" s="224" t="s">
        <v>374</v>
      </c>
      <c r="BXE132" s="224" t="s">
        <v>374</v>
      </c>
      <c r="BXF132" s="224" t="s">
        <v>374</v>
      </c>
      <c r="BXG132" s="224" t="s">
        <v>374</v>
      </c>
      <c r="BXH132" s="224" t="s">
        <v>374</v>
      </c>
      <c r="BXI132" s="224" t="s">
        <v>374</v>
      </c>
      <c r="BXJ132" s="224" t="s">
        <v>374</v>
      </c>
      <c r="BXK132" s="224" t="s">
        <v>374</v>
      </c>
      <c r="BXL132" s="224" t="s">
        <v>374</v>
      </c>
      <c r="BXM132" s="224" t="s">
        <v>374</v>
      </c>
      <c r="BXN132" s="224" t="s">
        <v>374</v>
      </c>
      <c r="BXO132" s="224" t="s">
        <v>374</v>
      </c>
      <c r="BXP132" s="224" t="s">
        <v>374</v>
      </c>
      <c r="BXQ132" s="224" t="s">
        <v>374</v>
      </c>
      <c r="BXR132" s="224" t="s">
        <v>374</v>
      </c>
      <c r="BXS132" s="224" t="s">
        <v>374</v>
      </c>
      <c r="BXT132" s="224" t="s">
        <v>374</v>
      </c>
      <c r="BXU132" s="224" t="s">
        <v>374</v>
      </c>
      <c r="BXV132" s="224" t="s">
        <v>374</v>
      </c>
      <c r="BXW132" s="224" t="s">
        <v>374</v>
      </c>
      <c r="BXX132" s="224" t="s">
        <v>374</v>
      </c>
      <c r="BXY132" s="224" t="s">
        <v>374</v>
      </c>
      <c r="BXZ132" s="224" t="s">
        <v>374</v>
      </c>
      <c r="BYA132" s="224" t="s">
        <v>374</v>
      </c>
      <c r="BYB132" s="224" t="s">
        <v>374</v>
      </c>
      <c r="BYC132" s="224" t="s">
        <v>374</v>
      </c>
      <c r="BYD132" s="224" t="s">
        <v>374</v>
      </c>
      <c r="BYE132" s="224" t="s">
        <v>374</v>
      </c>
      <c r="BYF132" s="224" t="s">
        <v>374</v>
      </c>
      <c r="BYG132" s="224" t="s">
        <v>374</v>
      </c>
      <c r="BYH132" s="224" t="s">
        <v>374</v>
      </c>
      <c r="BYI132" s="224" t="s">
        <v>374</v>
      </c>
      <c r="BYJ132" s="224" t="s">
        <v>374</v>
      </c>
      <c r="BYK132" s="224" t="s">
        <v>374</v>
      </c>
      <c r="BYL132" s="224" t="s">
        <v>374</v>
      </c>
      <c r="BYM132" s="224" t="s">
        <v>374</v>
      </c>
      <c r="BYN132" s="224" t="s">
        <v>374</v>
      </c>
      <c r="BYO132" s="224" t="s">
        <v>374</v>
      </c>
      <c r="BYP132" s="224" t="s">
        <v>374</v>
      </c>
      <c r="BYQ132" s="224" t="s">
        <v>374</v>
      </c>
      <c r="BYR132" s="224" t="s">
        <v>374</v>
      </c>
      <c r="BYS132" s="224" t="s">
        <v>374</v>
      </c>
      <c r="BYT132" s="224" t="s">
        <v>374</v>
      </c>
      <c r="BYU132" s="224" t="s">
        <v>374</v>
      </c>
      <c r="BYV132" s="224" t="s">
        <v>374</v>
      </c>
      <c r="BYW132" s="224" t="s">
        <v>374</v>
      </c>
      <c r="BYX132" s="224" t="s">
        <v>374</v>
      </c>
      <c r="BYY132" s="224" t="s">
        <v>374</v>
      </c>
      <c r="BYZ132" s="224" t="s">
        <v>374</v>
      </c>
      <c r="BZA132" s="224" t="s">
        <v>374</v>
      </c>
      <c r="BZB132" s="224" t="s">
        <v>374</v>
      </c>
      <c r="BZC132" s="224" t="s">
        <v>374</v>
      </c>
      <c r="BZD132" s="224" t="s">
        <v>374</v>
      </c>
      <c r="BZE132" s="224" t="s">
        <v>374</v>
      </c>
      <c r="BZF132" s="224" t="s">
        <v>374</v>
      </c>
      <c r="BZG132" s="224" t="s">
        <v>374</v>
      </c>
      <c r="BZH132" s="224" t="s">
        <v>374</v>
      </c>
      <c r="BZI132" s="224" t="s">
        <v>374</v>
      </c>
      <c r="BZJ132" s="224" t="s">
        <v>374</v>
      </c>
      <c r="BZK132" s="224" t="s">
        <v>374</v>
      </c>
      <c r="BZL132" s="224" t="s">
        <v>374</v>
      </c>
      <c r="BZM132" s="224" t="s">
        <v>374</v>
      </c>
      <c r="BZN132" s="224" t="s">
        <v>374</v>
      </c>
      <c r="BZO132" s="224" t="s">
        <v>374</v>
      </c>
      <c r="BZP132" s="224" t="s">
        <v>374</v>
      </c>
      <c r="BZQ132" s="224" t="s">
        <v>374</v>
      </c>
      <c r="BZR132" s="224" t="s">
        <v>374</v>
      </c>
      <c r="BZS132" s="224" t="s">
        <v>374</v>
      </c>
      <c r="BZT132" s="224" t="s">
        <v>374</v>
      </c>
      <c r="BZU132" s="224" t="s">
        <v>374</v>
      </c>
      <c r="BZV132" s="224" t="s">
        <v>374</v>
      </c>
      <c r="BZW132" s="224" t="s">
        <v>374</v>
      </c>
      <c r="BZX132" s="224" t="s">
        <v>374</v>
      </c>
      <c r="BZY132" s="224" t="s">
        <v>374</v>
      </c>
      <c r="BZZ132" s="224" t="s">
        <v>374</v>
      </c>
      <c r="CAA132" s="224" t="s">
        <v>374</v>
      </c>
      <c r="CAB132" s="224" t="s">
        <v>374</v>
      </c>
      <c r="CAC132" s="224" t="s">
        <v>374</v>
      </c>
      <c r="CAD132" s="224" t="s">
        <v>374</v>
      </c>
      <c r="CAE132" s="224" t="s">
        <v>374</v>
      </c>
      <c r="CAF132" s="224" t="s">
        <v>374</v>
      </c>
      <c r="CAG132" s="224" t="s">
        <v>374</v>
      </c>
      <c r="CAH132" s="224" t="s">
        <v>374</v>
      </c>
      <c r="CAI132" s="224" t="s">
        <v>374</v>
      </c>
      <c r="CAJ132" s="224" t="s">
        <v>374</v>
      </c>
      <c r="CAK132" s="224" t="s">
        <v>374</v>
      </c>
      <c r="CAL132" s="224" t="s">
        <v>374</v>
      </c>
      <c r="CAM132" s="224" t="s">
        <v>374</v>
      </c>
      <c r="CAN132" s="224" t="s">
        <v>374</v>
      </c>
      <c r="CAO132" s="224" t="s">
        <v>374</v>
      </c>
      <c r="CAP132" s="224" t="s">
        <v>374</v>
      </c>
      <c r="CAQ132" s="224" t="s">
        <v>374</v>
      </c>
      <c r="CAR132" s="224" t="s">
        <v>374</v>
      </c>
      <c r="CAS132" s="224" t="s">
        <v>374</v>
      </c>
      <c r="CAT132" s="224" t="s">
        <v>374</v>
      </c>
      <c r="CAU132" s="224" t="s">
        <v>374</v>
      </c>
      <c r="CAV132" s="224" t="s">
        <v>374</v>
      </c>
      <c r="CAW132" s="224" t="s">
        <v>374</v>
      </c>
      <c r="CAX132" s="224" t="s">
        <v>374</v>
      </c>
      <c r="CAY132" s="224" t="s">
        <v>374</v>
      </c>
      <c r="CAZ132" s="224" t="s">
        <v>374</v>
      </c>
      <c r="CBA132" s="224" t="s">
        <v>374</v>
      </c>
      <c r="CBB132" s="224" t="s">
        <v>374</v>
      </c>
      <c r="CBC132" s="224" t="s">
        <v>374</v>
      </c>
      <c r="CBD132" s="224" t="s">
        <v>374</v>
      </c>
      <c r="CBE132" s="224" t="s">
        <v>374</v>
      </c>
      <c r="CBF132" s="224" t="s">
        <v>374</v>
      </c>
      <c r="CBG132" s="224" t="s">
        <v>374</v>
      </c>
      <c r="CBH132" s="224" t="s">
        <v>374</v>
      </c>
      <c r="CBI132" s="224" t="s">
        <v>374</v>
      </c>
      <c r="CBJ132" s="224" t="s">
        <v>374</v>
      </c>
      <c r="CBK132" s="224" t="s">
        <v>374</v>
      </c>
      <c r="CBL132" s="224" t="s">
        <v>374</v>
      </c>
      <c r="CBM132" s="224" t="s">
        <v>374</v>
      </c>
      <c r="CBN132" s="224" t="s">
        <v>374</v>
      </c>
      <c r="CBO132" s="224" t="s">
        <v>374</v>
      </c>
      <c r="CBP132" s="224" t="s">
        <v>374</v>
      </c>
      <c r="CBQ132" s="224" t="s">
        <v>374</v>
      </c>
      <c r="CBR132" s="224" t="s">
        <v>374</v>
      </c>
      <c r="CBS132" s="224" t="s">
        <v>374</v>
      </c>
      <c r="CBT132" s="224" t="s">
        <v>374</v>
      </c>
      <c r="CBU132" s="224" t="s">
        <v>374</v>
      </c>
      <c r="CBV132" s="224" t="s">
        <v>374</v>
      </c>
      <c r="CBW132" s="224" t="s">
        <v>374</v>
      </c>
      <c r="CBX132" s="224" t="s">
        <v>374</v>
      </c>
      <c r="CBY132" s="224" t="s">
        <v>374</v>
      </c>
      <c r="CBZ132" s="224" t="s">
        <v>374</v>
      </c>
      <c r="CCA132" s="224" t="s">
        <v>374</v>
      </c>
      <c r="CCB132" s="224" t="s">
        <v>374</v>
      </c>
      <c r="CCC132" s="224" t="s">
        <v>374</v>
      </c>
      <c r="CCD132" s="224" t="s">
        <v>374</v>
      </c>
      <c r="CCE132" s="224" t="s">
        <v>374</v>
      </c>
      <c r="CCF132" s="224" t="s">
        <v>374</v>
      </c>
      <c r="CCG132" s="224" t="s">
        <v>374</v>
      </c>
      <c r="CCH132" s="224" t="s">
        <v>374</v>
      </c>
      <c r="CCI132" s="224" t="s">
        <v>374</v>
      </c>
      <c r="CCJ132" s="224" t="s">
        <v>374</v>
      </c>
      <c r="CCK132" s="224" t="s">
        <v>374</v>
      </c>
      <c r="CCL132" s="224" t="s">
        <v>374</v>
      </c>
      <c r="CCM132" s="224" t="s">
        <v>374</v>
      </c>
      <c r="CCN132" s="224" t="s">
        <v>374</v>
      </c>
      <c r="CCO132" s="224" t="s">
        <v>374</v>
      </c>
      <c r="CCP132" s="224" t="s">
        <v>374</v>
      </c>
      <c r="CCQ132" s="224" t="s">
        <v>374</v>
      </c>
      <c r="CCR132" s="224" t="s">
        <v>374</v>
      </c>
      <c r="CCS132" s="224" t="s">
        <v>374</v>
      </c>
      <c r="CCT132" s="224" t="s">
        <v>374</v>
      </c>
      <c r="CCU132" s="224" t="s">
        <v>374</v>
      </c>
      <c r="CCV132" s="224" t="s">
        <v>374</v>
      </c>
      <c r="CCW132" s="224" t="s">
        <v>374</v>
      </c>
      <c r="CCX132" s="224" t="s">
        <v>374</v>
      </c>
      <c r="CCY132" s="224" t="s">
        <v>374</v>
      </c>
      <c r="CCZ132" s="224" t="s">
        <v>374</v>
      </c>
      <c r="CDA132" s="224" t="s">
        <v>374</v>
      </c>
      <c r="CDB132" s="224" t="s">
        <v>374</v>
      </c>
      <c r="CDC132" s="224" t="s">
        <v>374</v>
      </c>
      <c r="CDD132" s="224" t="s">
        <v>374</v>
      </c>
      <c r="CDE132" s="224" t="s">
        <v>374</v>
      </c>
      <c r="CDF132" s="224" t="s">
        <v>374</v>
      </c>
      <c r="CDG132" s="224" t="s">
        <v>374</v>
      </c>
      <c r="CDH132" s="224" t="s">
        <v>374</v>
      </c>
      <c r="CDI132" s="224" t="s">
        <v>374</v>
      </c>
      <c r="CDJ132" s="224" t="s">
        <v>374</v>
      </c>
      <c r="CDK132" s="224" t="s">
        <v>374</v>
      </c>
      <c r="CDL132" s="224" t="s">
        <v>374</v>
      </c>
      <c r="CDM132" s="224" t="s">
        <v>374</v>
      </c>
      <c r="CDN132" s="224" t="s">
        <v>374</v>
      </c>
      <c r="CDO132" s="224" t="s">
        <v>374</v>
      </c>
      <c r="CDP132" s="224" t="s">
        <v>374</v>
      </c>
      <c r="CDQ132" s="224" t="s">
        <v>374</v>
      </c>
      <c r="CDR132" s="224" t="s">
        <v>374</v>
      </c>
      <c r="CDS132" s="224" t="s">
        <v>374</v>
      </c>
      <c r="CDT132" s="224" t="s">
        <v>374</v>
      </c>
      <c r="CDU132" s="224" t="s">
        <v>374</v>
      </c>
      <c r="CDV132" s="224" t="s">
        <v>374</v>
      </c>
      <c r="CDW132" s="224" t="s">
        <v>374</v>
      </c>
      <c r="CDX132" s="224" t="s">
        <v>374</v>
      </c>
      <c r="CDY132" s="224" t="s">
        <v>374</v>
      </c>
      <c r="CDZ132" s="224" t="s">
        <v>374</v>
      </c>
      <c r="CEA132" s="224" t="s">
        <v>374</v>
      </c>
      <c r="CEB132" s="224" t="s">
        <v>374</v>
      </c>
      <c r="CEC132" s="224" t="s">
        <v>374</v>
      </c>
      <c r="CED132" s="224" t="s">
        <v>374</v>
      </c>
      <c r="CEE132" s="224" t="s">
        <v>374</v>
      </c>
      <c r="CEF132" s="224" t="s">
        <v>374</v>
      </c>
      <c r="CEG132" s="224" t="s">
        <v>374</v>
      </c>
      <c r="CEH132" s="224" t="s">
        <v>374</v>
      </c>
      <c r="CEI132" s="224" t="s">
        <v>374</v>
      </c>
      <c r="CEJ132" s="224" t="s">
        <v>374</v>
      </c>
      <c r="CEK132" s="224" t="s">
        <v>374</v>
      </c>
      <c r="CEL132" s="224" t="s">
        <v>374</v>
      </c>
      <c r="CEM132" s="224" t="s">
        <v>374</v>
      </c>
      <c r="CEN132" s="224" t="s">
        <v>374</v>
      </c>
      <c r="CEO132" s="224" t="s">
        <v>374</v>
      </c>
      <c r="CEP132" s="224" t="s">
        <v>374</v>
      </c>
      <c r="CEQ132" s="224" t="s">
        <v>374</v>
      </c>
      <c r="CER132" s="224" t="s">
        <v>374</v>
      </c>
      <c r="CES132" s="224" t="s">
        <v>374</v>
      </c>
      <c r="CET132" s="224" t="s">
        <v>374</v>
      </c>
      <c r="CEU132" s="224" t="s">
        <v>374</v>
      </c>
      <c r="CEV132" s="224" t="s">
        <v>374</v>
      </c>
      <c r="CEW132" s="224" t="s">
        <v>374</v>
      </c>
      <c r="CEX132" s="224" t="s">
        <v>374</v>
      </c>
      <c r="CEY132" s="224" t="s">
        <v>374</v>
      </c>
      <c r="CEZ132" s="224" t="s">
        <v>374</v>
      </c>
      <c r="CFA132" s="224" t="s">
        <v>374</v>
      </c>
      <c r="CFB132" s="224" t="s">
        <v>374</v>
      </c>
      <c r="CFC132" s="224" t="s">
        <v>374</v>
      </c>
      <c r="CFD132" s="224" t="s">
        <v>374</v>
      </c>
      <c r="CFE132" s="224" t="s">
        <v>374</v>
      </c>
      <c r="CFF132" s="224" t="s">
        <v>374</v>
      </c>
      <c r="CFG132" s="224" t="s">
        <v>374</v>
      </c>
      <c r="CFH132" s="224" t="s">
        <v>374</v>
      </c>
      <c r="CFI132" s="224" t="s">
        <v>374</v>
      </c>
      <c r="CFJ132" s="224" t="s">
        <v>374</v>
      </c>
      <c r="CFK132" s="224" t="s">
        <v>374</v>
      </c>
      <c r="CFL132" s="224" t="s">
        <v>374</v>
      </c>
      <c r="CFM132" s="224" t="s">
        <v>374</v>
      </c>
      <c r="CFN132" s="224" t="s">
        <v>374</v>
      </c>
      <c r="CFO132" s="224" t="s">
        <v>374</v>
      </c>
      <c r="CFP132" s="224" t="s">
        <v>374</v>
      </c>
      <c r="CFQ132" s="224" t="s">
        <v>374</v>
      </c>
      <c r="CFR132" s="224" t="s">
        <v>374</v>
      </c>
      <c r="CFS132" s="224" t="s">
        <v>374</v>
      </c>
      <c r="CFT132" s="224" t="s">
        <v>374</v>
      </c>
      <c r="CFU132" s="224" t="s">
        <v>374</v>
      </c>
      <c r="CFV132" s="224" t="s">
        <v>374</v>
      </c>
      <c r="CFW132" s="224" t="s">
        <v>374</v>
      </c>
      <c r="CFX132" s="224" t="s">
        <v>374</v>
      </c>
      <c r="CFY132" s="224" t="s">
        <v>374</v>
      </c>
      <c r="CFZ132" s="224" t="s">
        <v>374</v>
      </c>
      <c r="CGA132" s="224" t="s">
        <v>374</v>
      </c>
      <c r="CGB132" s="224" t="s">
        <v>374</v>
      </c>
      <c r="CGC132" s="224" t="s">
        <v>374</v>
      </c>
      <c r="CGD132" s="224" t="s">
        <v>374</v>
      </c>
      <c r="CGE132" s="224" t="s">
        <v>374</v>
      </c>
      <c r="CGF132" s="224" t="s">
        <v>374</v>
      </c>
      <c r="CGG132" s="224" t="s">
        <v>374</v>
      </c>
      <c r="CGH132" s="224" t="s">
        <v>374</v>
      </c>
      <c r="CGI132" s="224" t="s">
        <v>374</v>
      </c>
      <c r="CGJ132" s="224" t="s">
        <v>374</v>
      </c>
      <c r="CGK132" s="224" t="s">
        <v>374</v>
      </c>
      <c r="CGL132" s="224" t="s">
        <v>374</v>
      </c>
      <c r="CGM132" s="224" t="s">
        <v>374</v>
      </c>
      <c r="CGN132" s="224" t="s">
        <v>374</v>
      </c>
      <c r="CGO132" s="224" t="s">
        <v>374</v>
      </c>
      <c r="CGP132" s="224" t="s">
        <v>374</v>
      </c>
      <c r="CGQ132" s="224" t="s">
        <v>374</v>
      </c>
      <c r="CGR132" s="224" t="s">
        <v>374</v>
      </c>
      <c r="CGS132" s="224" t="s">
        <v>374</v>
      </c>
      <c r="CGT132" s="224" t="s">
        <v>374</v>
      </c>
      <c r="CGU132" s="224" t="s">
        <v>374</v>
      </c>
      <c r="CGV132" s="224" t="s">
        <v>374</v>
      </c>
      <c r="CGW132" s="224" t="s">
        <v>374</v>
      </c>
      <c r="CGX132" s="224" t="s">
        <v>374</v>
      </c>
      <c r="CGY132" s="224" t="s">
        <v>374</v>
      </c>
      <c r="CGZ132" s="224" t="s">
        <v>374</v>
      </c>
      <c r="CHA132" s="224" t="s">
        <v>374</v>
      </c>
      <c r="CHB132" s="224" t="s">
        <v>374</v>
      </c>
      <c r="CHC132" s="224" t="s">
        <v>374</v>
      </c>
      <c r="CHD132" s="224" t="s">
        <v>374</v>
      </c>
      <c r="CHE132" s="224" t="s">
        <v>374</v>
      </c>
      <c r="CHF132" s="224" t="s">
        <v>374</v>
      </c>
      <c r="CHG132" s="224" t="s">
        <v>374</v>
      </c>
      <c r="CHH132" s="224" t="s">
        <v>374</v>
      </c>
      <c r="CHI132" s="224" t="s">
        <v>374</v>
      </c>
      <c r="CHJ132" s="224" t="s">
        <v>374</v>
      </c>
      <c r="CHK132" s="224" t="s">
        <v>374</v>
      </c>
      <c r="CHL132" s="224" t="s">
        <v>374</v>
      </c>
      <c r="CHM132" s="224" t="s">
        <v>374</v>
      </c>
      <c r="CHN132" s="224" t="s">
        <v>374</v>
      </c>
      <c r="CHO132" s="224" t="s">
        <v>374</v>
      </c>
      <c r="CHP132" s="224" t="s">
        <v>374</v>
      </c>
      <c r="CHQ132" s="224" t="s">
        <v>374</v>
      </c>
      <c r="CHR132" s="224" t="s">
        <v>374</v>
      </c>
      <c r="CHS132" s="224" t="s">
        <v>374</v>
      </c>
      <c r="CHT132" s="224" t="s">
        <v>374</v>
      </c>
      <c r="CHU132" s="224" t="s">
        <v>374</v>
      </c>
      <c r="CHV132" s="224" t="s">
        <v>374</v>
      </c>
      <c r="CHW132" s="224" t="s">
        <v>374</v>
      </c>
      <c r="CHX132" s="224" t="s">
        <v>374</v>
      </c>
      <c r="CHY132" s="224" t="s">
        <v>374</v>
      </c>
      <c r="CHZ132" s="224" t="s">
        <v>374</v>
      </c>
      <c r="CIA132" s="224" t="s">
        <v>374</v>
      </c>
      <c r="CIB132" s="224" t="s">
        <v>374</v>
      </c>
      <c r="CIC132" s="224" t="s">
        <v>374</v>
      </c>
      <c r="CID132" s="224" t="s">
        <v>374</v>
      </c>
      <c r="CIE132" s="224" t="s">
        <v>374</v>
      </c>
      <c r="CIF132" s="224" t="s">
        <v>374</v>
      </c>
      <c r="CIG132" s="224" t="s">
        <v>374</v>
      </c>
      <c r="CIH132" s="224" t="s">
        <v>374</v>
      </c>
      <c r="CII132" s="224" t="s">
        <v>374</v>
      </c>
      <c r="CIJ132" s="224" t="s">
        <v>374</v>
      </c>
      <c r="CIK132" s="224" t="s">
        <v>374</v>
      </c>
      <c r="CIL132" s="224" t="s">
        <v>374</v>
      </c>
      <c r="CIM132" s="224" t="s">
        <v>374</v>
      </c>
      <c r="CIN132" s="224" t="s">
        <v>374</v>
      </c>
      <c r="CIO132" s="224" t="s">
        <v>374</v>
      </c>
      <c r="CIP132" s="224" t="s">
        <v>374</v>
      </c>
      <c r="CIQ132" s="224" t="s">
        <v>374</v>
      </c>
      <c r="CIR132" s="224" t="s">
        <v>374</v>
      </c>
      <c r="CIS132" s="224" t="s">
        <v>374</v>
      </c>
      <c r="CIT132" s="224" t="s">
        <v>374</v>
      </c>
      <c r="CIU132" s="224" t="s">
        <v>374</v>
      </c>
      <c r="CIV132" s="224" t="s">
        <v>374</v>
      </c>
      <c r="CIW132" s="224" t="s">
        <v>374</v>
      </c>
      <c r="CIX132" s="224" t="s">
        <v>374</v>
      </c>
      <c r="CIY132" s="224" t="s">
        <v>374</v>
      </c>
      <c r="CIZ132" s="224" t="s">
        <v>374</v>
      </c>
      <c r="CJA132" s="224" t="s">
        <v>374</v>
      </c>
      <c r="CJB132" s="224" t="s">
        <v>374</v>
      </c>
      <c r="CJC132" s="224" t="s">
        <v>374</v>
      </c>
      <c r="CJD132" s="224" t="s">
        <v>374</v>
      </c>
      <c r="CJE132" s="224" t="s">
        <v>374</v>
      </c>
      <c r="CJF132" s="224" t="s">
        <v>374</v>
      </c>
      <c r="CJG132" s="224" t="s">
        <v>374</v>
      </c>
      <c r="CJH132" s="224" t="s">
        <v>374</v>
      </c>
      <c r="CJI132" s="224" t="s">
        <v>374</v>
      </c>
      <c r="CJJ132" s="224" t="s">
        <v>374</v>
      </c>
      <c r="CJK132" s="224" t="s">
        <v>374</v>
      </c>
      <c r="CJL132" s="224" t="s">
        <v>374</v>
      </c>
      <c r="CJM132" s="224" t="s">
        <v>374</v>
      </c>
      <c r="CJN132" s="224" t="s">
        <v>374</v>
      </c>
      <c r="CJO132" s="224" t="s">
        <v>374</v>
      </c>
      <c r="CJP132" s="224" t="s">
        <v>374</v>
      </c>
      <c r="CJQ132" s="224" t="s">
        <v>374</v>
      </c>
      <c r="CJR132" s="224" t="s">
        <v>374</v>
      </c>
      <c r="CJS132" s="224" t="s">
        <v>374</v>
      </c>
      <c r="CJT132" s="224" t="s">
        <v>374</v>
      </c>
      <c r="CJU132" s="224" t="s">
        <v>374</v>
      </c>
      <c r="CJV132" s="224" t="s">
        <v>374</v>
      </c>
      <c r="CJW132" s="224" t="s">
        <v>374</v>
      </c>
      <c r="CJX132" s="224" t="s">
        <v>374</v>
      </c>
      <c r="CJY132" s="224" t="s">
        <v>374</v>
      </c>
      <c r="CJZ132" s="224" t="s">
        <v>374</v>
      </c>
      <c r="CKA132" s="224" t="s">
        <v>374</v>
      </c>
      <c r="CKB132" s="224" t="s">
        <v>374</v>
      </c>
      <c r="CKC132" s="224" t="s">
        <v>374</v>
      </c>
      <c r="CKD132" s="224" t="s">
        <v>374</v>
      </c>
      <c r="CKE132" s="224" t="s">
        <v>374</v>
      </c>
      <c r="CKF132" s="224" t="s">
        <v>374</v>
      </c>
      <c r="CKG132" s="224" t="s">
        <v>374</v>
      </c>
      <c r="CKH132" s="224" t="s">
        <v>374</v>
      </c>
      <c r="CKI132" s="224" t="s">
        <v>374</v>
      </c>
      <c r="CKJ132" s="224" t="s">
        <v>374</v>
      </c>
      <c r="CKK132" s="224" t="s">
        <v>374</v>
      </c>
      <c r="CKL132" s="224" t="s">
        <v>374</v>
      </c>
      <c r="CKM132" s="224" t="s">
        <v>374</v>
      </c>
      <c r="CKN132" s="224" t="s">
        <v>374</v>
      </c>
      <c r="CKO132" s="224" t="s">
        <v>374</v>
      </c>
      <c r="CKP132" s="224" t="s">
        <v>374</v>
      </c>
      <c r="CKQ132" s="224" t="s">
        <v>374</v>
      </c>
      <c r="CKR132" s="224" t="s">
        <v>374</v>
      </c>
      <c r="CKS132" s="224" t="s">
        <v>374</v>
      </c>
      <c r="CKT132" s="224" t="s">
        <v>374</v>
      </c>
      <c r="CKU132" s="224" t="s">
        <v>374</v>
      </c>
      <c r="CKV132" s="224" t="s">
        <v>374</v>
      </c>
      <c r="CKW132" s="224" t="s">
        <v>374</v>
      </c>
      <c r="CKX132" s="224" t="s">
        <v>374</v>
      </c>
      <c r="CKY132" s="224" t="s">
        <v>374</v>
      </c>
      <c r="CKZ132" s="224" t="s">
        <v>374</v>
      </c>
      <c r="CLA132" s="224" t="s">
        <v>374</v>
      </c>
      <c r="CLB132" s="224" t="s">
        <v>374</v>
      </c>
      <c r="CLC132" s="224" t="s">
        <v>374</v>
      </c>
      <c r="CLD132" s="224" t="s">
        <v>374</v>
      </c>
      <c r="CLE132" s="224" t="s">
        <v>374</v>
      </c>
      <c r="CLF132" s="224" t="s">
        <v>374</v>
      </c>
      <c r="CLG132" s="224" t="s">
        <v>374</v>
      </c>
      <c r="CLH132" s="224" t="s">
        <v>374</v>
      </c>
      <c r="CLI132" s="224" t="s">
        <v>374</v>
      </c>
      <c r="CLJ132" s="224" t="s">
        <v>374</v>
      </c>
      <c r="CLK132" s="224" t="s">
        <v>374</v>
      </c>
      <c r="CLL132" s="224" t="s">
        <v>374</v>
      </c>
      <c r="CLM132" s="224" t="s">
        <v>374</v>
      </c>
      <c r="CLN132" s="224" t="s">
        <v>374</v>
      </c>
      <c r="CLO132" s="224" t="s">
        <v>374</v>
      </c>
      <c r="CLP132" s="224" t="s">
        <v>374</v>
      </c>
      <c r="CLQ132" s="224" t="s">
        <v>374</v>
      </c>
      <c r="CLR132" s="224" t="s">
        <v>374</v>
      </c>
      <c r="CLS132" s="224" t="s">
        <v>374</v>
      </c>
      <c r="CLT132" s="224" t="s">
        <v>374</v>
      </c>
      <c r="CLU132" s="224" t="s">
        <v>374</v>
      </c>
      <c r="CLV132" s="224" t="s">
        <v>374</v>
      </c>
      <c r="CLW132" s="224" t="s">
        <v>374</v>
      </c>
      <c r="CLX132" s="224" t="s">
        <v>374</v>
      </c>
      <c r="CLY132" s="224" t="s">
        <v>374</v>
      </c>
      <c r="CLZ132" s="224" t="s">
        <v>374</v>
      </c>
      <c r="CMA132" s="224" t="s">
        <v>374</v>
      </c>
      <c r="CMB132" s="224" t="s">
        <v>374</v>
      </c>
      <c r="CMC132" s="224" t="s">
        <v>374</v>
      </c>
      <c r="CMD132" s="224" t="s">
        <v>374</v>
      </c>
      <c r="CME132" s="224" t="s">
        <v>374</v>
      </c>
      <c r="CMF132" s="224" t="s">
        <v>374</v>
      </c>
      <c r="CMG132" s="224" t="s">
        <v>374</v>
      </c>
      <c r="CMH132" s="224" t="s">
        <v>374</v>
      </c>
      <c r="CMI132" s="224" t="s">
        <v>374</v>
      </c>
      <c r="CMJ132" s="224" t="s">
        <v>374</v>
      </c>
      <c r="CMK132" s="224" t="s">
        <v>374</v>
      </c>
      <c r="CML132" s="224" t="s">
        <v>374</v>
      </c>
      <c r="CMM132" s="224" t="s">
        <v>374</v>
      </c>
      <c r="CMN132" s="224" t="s">
        <v>374</v>
      </c>
      <c r="CMO132" s="224" t="s">
        <v>374</v>
      </c>
      <c r="CMP132" s="224" t="s">
        <v>374</v>
      </c>
      <c r="CMQ132" s="224" t="s">
        <v>374</v>
      </c>
      <c r="CMR132" s="224" t="s">
        <v>374</v>
      </c>
      <c r="CMS132" s="224" t="s">
        <v>374</v>
      </c>
      <c r="CMT132" s="224" t="s">
        <v>374</v>
      </c>
      <c r="CMU132" s="224" t="s">
        <v>374</v>
      </c>
      <c r="CMV132" s="224" t="s">
        <v>374</v>
      </c>
      <c r="CMW132" s="224" t="s">
        <v>374</v>
      </c>
      <c r="CMX132" s="224" t="s">
        <v>374</v>
      </c>
      <c r="CMY132" s="224" t="s">
        <v>374</v>
      </c>
      <c r="CMZ132" s="224" t="s">
        <v>374</v>
      </c>
      <c r="CNA132" s="224" t="s">
        <v>374</v>
      </c>
      <c r="CNB132" s="224" t="s">
        <v>374</v>
      </c>
      <c r="CNC132" s="224" t="s">
        <v>374</v>
      </c>
      <c r="CND132" s="224" t="s">
        <v>374</v>
      </c>
      <c r="CNE132" s="224" t="s">
        <v>374</v>
      </c>
      <c r="CNF132" s="224" t="s">
        <v>374</v>
      </c>
      <c r="CNG132" s="224" t="s">
        <v>374</v>
      </c>
      <c r="CNH132" s="224" t="s">
        <v>374</v>
      </c>
      <c r="CNI132" s="224" t="s">
        <v>374</v>
      </c>
      <c r="CNJ132" s="224" t="s">
        <v>374</v>
      </c>
      <c r="CNK132" s="224" t="s">
        <v>374</v>
      </c>
      <c r="CNL132" s="224" t="s">
        <v>374</v>
      </c>
      <c r="CNM132" s="224" t="s">
        <v>374</v>
      </c>
      <c r="CNN132" s="224" t="s">
        <v>374</v>
      </c>
      <c r="CNO132" s="224" t="s">
        <v>374</v>
      </c>
      <c r="CNP132" s="224" t="s">
        <v>374</v>
      </c>
      <c r="CNQ132" s="224" t="s">
        <v>374</v>
      </c>
      <c r="CNR132" s="224" t="s">
        <v>374</v>
      </c>
      <c r="CNS132" s="224" t="s">
        <v>374</v>
      </c>
      <c r="CNT132" s="224" t="s">
        <v>374</v>
      </c>
      <c r="CNU132" s="224" t="s">
        <v>374</v>
      </c>
      <c r="CNV132" s="224" t="s">
        <v>374</v>
      </c>
      <c r="CNW132" s="224" t="s">
        <v>374</v>
      </c>
      <c r="CNX132" s="224" t="s">
        <v>374</v>
      </c>
      <c r="CNY132" s="224" t="s">
        <v>374</v>
      </c>
      <c r="CNZ132" s="224" t="s">
        <v>374</v>
      </c>
      <c r="COA132" s="224" t="s">
        <v>374</v>
      </c>
      <c r="COB132" s="224" t="s">
        <v>374</v>
      </c>
      <c r="COC132" s="224" t="s">
        <v>374</v>
      </c>
      <c r="COD132" s="224" t="s">
        <v>374</v>
      </c>
      <c r="COE132" s="224" t="s">
        <v>374</v>
      </c>
      <c r="COF132" s="224" t="s">
        <v>374</v>
      </c>
      <c r="COG132" s="224" t="s">
        <v>374</v>
      </c>
      <c r="COH132" s="224" t="s">
        <v>374</v>
      </c>
      <c r="COI132" s="224" t="s">
        <v>374</v>
      </c>
      <c r="COJ132" s="224" t="s">
        <v>374</v>
      </c>
      <c r="COK132" s="224" t="s">
        <v>374</v>
      </c>
      <c r="COL132" s="224" t="s">
        <v>374</v>
      </c>
      <c r="COM132" s="224" t="s">
        <v>374</v>
      </c>
      <c r="CON132" s="224" t="s">
        <v>374</v>
      </c>
      <c r="COO132" s="224" t="s">
        <v>374</v>
      </c>
      <c r="COP132" s="224" t="s">
        <v>374</v>
      </c>
      <c r="COQ132" s="224" t="s">
        <v>374</v>
      </c>
      <c r="COR132" s="224" t="s">
        <v>374</v>
      </c>
      <c r="COS132" s="224" t="s">
        <v>374</v>
      </c>
      <c r="COT132" s="224" t="s">
        <v>374</v>
      </c>
      <c r="COU132" s="224" t="s">
        <v>374</v>
      </c>
      <c r="COV132" s="224" t="s">
        <v>374</v>
      </c>
      <c r="COW132" s="224" t="s">
        <v>374</v>
      </c>
      <c r="COX132" s="224" t="s">
        <v>374</v>
      </c>
      <c r="COY132" s="224" t="s">
        <v>374</v>
      </c>
      <c r="COZ132" s="224" t="s">
        <v>374</v>
      </c>
      <c r="CPA132" s="224" t="s">
        <v>374</v>
      </c>
      <c r="CPB132" s="224" t="s">
        <v>374</v>
      </c>
      <c r="CPC132" s="224" t="s">
        <v>374</v>
      </c>
      <c r="CPD132" s="224" t="s">
        <v>374</v>
      </c>
      <c r="CPE132" s="224" t="s">
        <v>374</v>
      </c>
      <c r="CPF132" s="224" t="s">
        <v>374</v>
      </c>
      <c r="CPG132" s="224" t="s">
        <v>374</v>
      </c>
      <c r="CPH132" s="224" t="s">
        <v>374</v>
      </c>
      <c r="CPI132" s="224" t="s">
        <v>374</v>
      </c>
      <c r="CPJ132" s="224" t="s">
        <v>374</v>
      </c>
      <c r="CPK132" s="224" t="s">
        <v>374</v>
      </c>
      <c r="CPL132" s="224" t="s">
        <v>374</v>
      </c>
      <c r="CPM132" s="224" t="s">
        <v>374</v>
      </c>
      <c r="CPN132" s="224" t="s">
        <v>374</v>
      </c>
      <c r="CPO132" s="224" t="s">
        <v>374</v>
      </c>
      <c r="CPP132" s="224" t="s">
        <v>374</v>
      </c>
      <c r="CPQ132" s="224" t="s">
        <v>374</v>
      </c>
      <c r="CPR132" s="224" t="s">
        <v>374</v>
      </c>
      <c r="CPS132" s="224" t="s">
        <v>374</v>
      </c>
      <c r="CPT132" s="224" t="s">
        <v>374</v>
      </c>
      <c r="CPU132" s="224" t="s">
        <v>374</v>
      </c>
      <c r="CPV132" s="224" t="s">
        <v>374</v>
      </c>
      <c r="CPW132" s="224" t="s">
        <v>374</v>
      </c>
      <c r="CPX132" s="224" t="s">
        <v>374</v>
      </c>
      <c r="CPY132" s="224" t="s">
        <v>374</v>
      </c>
      <c r="CPZ132" s="224" t="s">
        <v>374</v>
      </c>
      <c r="CQA132" s="224" t="s">
        <v>374</v>
      </c>
      <c r="CQB132" s="224" t="s">
        <v>374</v>
      </c>
      <c r="CQC132" s="224" t="s">
        <v>374</v>
      </c>
      <c r="CQD132" s="224" t="s">
        <v>374</v>
      </c>
      <c r="CQE132" s="224" t="s">
        <v>374</v>
      </c>
      <c r="CQF132" s="224" t="s">
        <v>374</v>
      </c>
      <c r="CQG132" s="224" t="s">
        <v>374</v>
      </c>
      <c r="CQH132" s="224" t="s">
        <v>374</v>
      </c>
      <c r="CQI132" s="224" t="s">
        <v>374</v>
      </c>
      <c r="CQJ132" s="224" t="s">
        <v>374</v>
      </c>
      <c r="CQK132" s="224" t="s">
        <v>374</v>
      </c>
      <c r="CQL132" s="224" t="s">
        <v>374</v>
      </c>
      <c r="CQM132" s="224" t="s">
        <v>374</v>
      </c>
      <c r="CQN132" s="224" t="s">
        <v>374</v>
      </c>
      <c r="CQO132" s="224" t="s">
        <v>374</v>
      </c>
      <c r="CQP132" s="224" t="s">
        <v>374</v>
      </c>
      <c r="CQQ132" s="224" t="s">
        <v>374</v>
      </c>
      <c r="CQR132" s="224" t="s">
        <v>374</v>
      </c>
      <c r="CQS132" s="224" t="s">
        <v>374</v>
      </c>
      <c r="CQT132" s="224" t="s">
        <v>374</v>
      </c>
      <c r="CQU132" s="224" t="s">
        <v>374</v>
      </c>
      <c r="CQV132" s="224" t="s">
        <v>374</v>
      </c>
      <c r="CQW132" s="224" t="s">
        <v>374</v>
      </c>
      <c r="CQX132" s="224" t="s">
        <v>374</v>
      </c>
      <c r="CQY132" s="224" t="s">
        <v>374</v>
      </c>
      <c r="CQZ132" s="224" t="s">
        <v>374</v>
      </c>
      <c r="CRA132" s="224" t="s">
        <v>374</v>
      </c>
      <c r="CRB132" s="224" t="s">
        <v>374</v>
      </c>
      <c r="CRC132" s="224" t="s">
        <v>374</v>
      </c>
      <c r="CRD132" s="224" t="s">
        <v>374</v>
      </c>
      <c r="CRE132" s="224" t="s">
        <v>374</v>
      </c>
      <c r="CRF132" s="224" t="s">
        <v>374</v>
      </c>
      <c r="CRG132" s="224" t="s">
        <v>374</v>
      </c>
      <c r="CRH132" s="224" t="s">
        <v>374</v>
      </c>
      <c r="CRI132" s="224" t="s">
        <v>374</v>
      </c>
      <c r="CRJ132" s="224" t="s">
        <v>374</v>
      </c>
      <c r="CRK132" s="224" t="s">
        <v>374</v>
      </c>
      <c r="CRL132" s="224" t="s">
        <v>374</v>
      </c>
      <c r="CRM132" s="224" t="s">
        <v>374</v>
      </c>
      <c r="CRN132" s="224" t="s">
        <v>374</v>
      </c>
      <c r="CRO132" s="224" t="s">
        <v>374</v>
      </c>
      <c r="CRP132" s="224" t="s">
        <v>374</v>
      </c>
      <c r="CRQ132" s="224" t="s">
        <v>374</v>
      </c>
      <c r="CRR132" s="224" t="s">
        <v>374</v>
      </c>
      <c r="CRS132" s="224" t="s">
        <v>374</v>
      </c>
      <c r="CRT132" s="224" t="s">
        <v>374</v>
      </c>
      <c r="CRU132" s="224" t="s">
        <v>374</v>
      </c>
      <c r="CRV132" s="224" t="s">
        <v>374</v>
      </c>
      <c r="CRW132" s="224" t="s">
        <v>374</v>
      </c>
      <c r="CRX132" s="224" t="s">
        <v>374</v>
      </c>
      <c r="CRY132" s="224" t="s">
        <v>374</v>
      </c>
      <c r="CRZ132" s="224" t="s">
        <v>374</v>
      </c>
      <c r="CSA132" s="224" t="s">
        <v>374</v>
      </c>
      <c r="CSB132" s="224" t="s">
        <v>374</v>
      </c>
      <c r="CSC132" s="224" t="s">
        <v>374</v>
      </c>
      <c r="CSD132" s="224" t="s">
        <v>374</v>
      </c>
      <c r="CSE132" s="224" t="s">
        <v>374</v>
      </c>
      <c r="CSF132" s="224" t="s">
        <v>374</v>
      </c>
      <c r="CSG132" s="224" t="s">
        <v>374</v>
      </c>
      <c r="CSH132" s="224" t="s">
        <v>374</v>
      </c>
      <c r="CSI132" s="224" t="s">
        <v>374</v>
      </c>
      <c r="CSJ132" s="224" t="s">
        <v>374</v>
      </c>
      <c r="CSK132" s="224" t="s">
        <v>374</v>
      </c>
      <c r="CSL132" s="224" t="s">
        <v>374</v>
      </c>
      <c r="CSM132" s="224" t="s">
        <v>374</v>
      </c>
      <c r="CSN132" s="224" t="s">
        <v>374</v>
      </c>
      <c r="CSO132" s="224" t="s">
        <v>374</v>
      </c>
      <c r="CSP132" s="224" t="s">
        <v>374</v>
      </c>
      <c r="CSQ132" s="224" t="s">
        <v>374</v>
      </c>
      <c r="CSR132" s="224" t="s">
        <v>374</v>
      </c>
      <c r="CSS132" s="224" t="s">
        <v>374</v>
      </c>
      <c r="CST132" s="224" t="s">
        <v>374</v>
      </c>
      <c r="CSU132" s="224" t="s">
        <v>374</v>
      </c>
      <c r="CSV132" s="224" t="s">
        <v>374</v>
      </c>
      <c r="CSW132" s="224" t="s">
        <v>374</v>
      </c>
      <c r="CSX132" s="224" t="s">
        <v>374</v>
      </c>
      <c r="CSY132" s="224" t="s">
        <v>374</v>
      </c>
      <c r="CSZ132" s="224" t="s">
        <v>374</v>
      </c>
      <c r="CTA132" s="224" t="s">
        <v>374</v>
      </c>
      <c r="CTB132" s="224" t="s">
        <v>374</v>
      </c>
      <c r="CTC132" s="224" t="s">
        <v>374</v>
      </c>
      <c r="CTD132" s="224" t="s">
        <v>374</v>
      </c>
      <c r="CTE132" s="224" t="s">
        <v>374</v>
      </c>
      <c r="CTF132" s="224" t="s">
        <v>374</v>
      </c>
      <c r="CTG132" s="224" t="s">
        <v>374</v>
      </c>
      <c r="CTH132" s="224" t="s">
        <v>374</v>
      </c>
      <c r="CTI132" s="224" t="s">
        <v>374</v>
      </c>
      <c r="CTJ132" s="224" t="s">
        <v>374</v>
      </c>
      <c r="CTK132" s="224" t="s">
        <v>374</v>
      </c>
      <c r="CTL132" s="224" t="s">
        <v>374</v>
      </c>
      <c r="CTM132" s="224" t="s">
        <v>374</v>
      </c>
      <c r="CTN132" s="224" t="s">
        <v>374</v>
      </c>
      <c r="CTO132" s="224" t="s">
        <v>374</v>
      </c>
      <c r="CTP132" s="224" t="s">
        <v>374</v>
      </c>
      <c r="CTQ132" s="224" t="s">
        <v>374</v>
      </c>
      <c r="CTR132" s="224" t="s">
        <v>374</v>
      </c>
      <c r="CTS132" s="224" t="s">
        <v>374</v>
      </c>
      <c r="CTT132" s="224" t="s">
        <v>374</v>
      </c>
      <c r="CTU132" s="224" t="s">
        <v>374</v>
      </c>
      <c r="CTV132" s="224" t="s">
        <v>374</v>
      </c>
      <c r="CTW132" s="224" t="s">
        <v>374</v>
      </c>
      <c r="CTX132" s="224" t="s">
        <v>374</v>
      </c>
      <c r="CTY132" s="224" t="s">
        <v>374</v>
      </c>
      <c r="CTZ132" s="224" t="s">
        <v>374</v>
      </c>
      <c r="CUA132" s="224" t="s">
        <v>374</v>
      </c>
      <c r="CUB132" s="224" t="s">
        <v>374</v>
      </c>
      <c r="CUC132" s="224" t="s">
        <v>374</v>
      </c>
      <c r="CUD132" s="224" t="s">
        <v>374</v>
      </c>
      <c r="CUE132" s="224" t="s">
        <v>374</v>
      </c>
      <c r="CUF132" s="224" t="s">
        <v>374</v>
      </c>
      <c r="CUG132" s="224" t="s">
        <v>374</v>
      </c>
      <c r="CUH132" s="224" t="s">
        <v>374</v>
      </c>
      <c r="CUI132" s="224" t="s">
        <v>374</v>
      </c>
      <c r="CUJ132" s="224" t="s">
        <v>374</v>
      </c>
      <c r="CUK132" s="224" t="s">
        <v>374</v>
      </c>
      <c r="CUL132" s="224" t="s">
        <v>374</v>
      </c>
      <c r="CUM132" s="224" t="s">
        <v>374</v>
      </c>
      <c r="CUN132" s="224" t="s">
        <v>374</v>
      </c>
      <c r="CUO132" s="224" t="s">
        <v>374</v>
      </c>
      <c r="CUP132" s="224" t="s">
        <v>374</v>
      </c>
      <c r="CUQ132" s="224" t="s">
        <v>374</v>
      </c>
      <c r="CUR132" s="224" t="s">
        <v>374</v>
      </c>
      <c r="CUS132" s="224" t="s">
        <v>374</v>
      </c>
      <c r="CUT132" s="224" t="s">
        <v>374</v>
      </c>
      <c r="CUU132" s="224" t="s">
        <v>374</v>
      </c>
      <c r="CUV132" s="224" t="s">
        <v>374</v>
      </c>
      <c r="CUW132" s="224" t="s">
        <v>374</v>
      </c>
      <c r="CUX132" s="224" t="s">
        <v>374</v>
      </c>
      <c r="CUY132" s="224" t="s">
        <v>374</v>
      </c>
      <c r="CUZ132" s="224" t="s">
        <v>374</v>
      </c>
      <c r="CVA132" s="224" t="s">
        <v>374</v>
      </c>
      <c r="CVB132" s="224" t="s">
        <v>374</v>
      </c>
      <c r="CVC132" s="224" t="s">
        <v>374</v>
      </c>
      <c r="CVD132" s="224" t="s">
        <v>374</v>
      </c>
      <c r="CVE132" s="224" t="s">
        <v>374</v>
      </c>
      <c r="CVF132" s="224" t="s">
        <v>374</v>
      </c>
      <c r="CVG132" s="224" t="s">
        <v>374</v>
      </c>
      <c r="CVH132" s="224" t="s">
        <v>374</v>
      </c>
      <c r="CVI132" s="224" t="s">
        <v>374</v>
      </c>
      <c r="CVJ132" s="224" t="s">
        <v>374</v>
      </c>
      <c r="CVK132" s="224" t="s">
        <v>374</v>
      </c>
      <c r="CVL132" s="224" t="s">
        <v>374</v>
      </c>
      <c r="CVM132" s="224" t="s">
        <v>374</v>
      </c>
      <c r="CVN132" s="224" t="s">
        <v>374</v>
      </c>
      <c r="CVO132" s="224" t="s">
        <v>374</v>
      </c>
      <c r="CVP132" s="224" t="s">
        <v>374</v>
      </c>
      <c r="CVQ132" s="224" t="s">
        <v>374</v>
      </c>
      <c r="CVR132" s="224" t="s">
        <v>374</v>
      </c>
      <c r="CVS132" s="224" t="s">
        <v>374</v>
      </c>
      <c r="CVT132" s="224" t="s">
        <v>374</v>
      </c>
      <c r="CVU132" s="224" t="s">
        <v>374</v>
      </c>
      <c r="CVV132" s="224" t="s">
        <v>374</v>
      </c>
      <c r="CVW132" s="224" t="s">
        <v>374</v>
      </c>
      <c r="CVX132" s="224" t="s">
        <v>374</v>
      </c>
      <c r="CVY132" s="224" t="s">
        <v>374</v>
      </c>
      <c r="CVZ132" s="224" t="s">
        <v>374</v>
      </c>
      <c r="CWA132" s="224" t="s">
        <v>374</v>
      </c>
      <c r="CWB132" s="224" t="s">
        <v>374</v>
      </c>
      <c r="CWC132" s="224" t="s">
        <v>374</v>
      </c>
      <c r="CWD132" s="224" t="s">
        <v>374</v>
      </c>
      <c r="CWE132" s="224" t="s">
        <v>374</v>
      </c>
      <c r="CWF132" s="224" t="s">
        <v>374</v>
      </c>
      <c r="CWG132" s="224" t="s">
        <v>374</v>
      </c>
      <c r="CWH132" s="224" t="s">
        <v>374</v>
      </c>
      <c r="CWI132" s="224" t="s">
        <v>374</v>
      </c>
      <c r="CWJ132" s="224" t="s">
        <v>374</v>
      </c>
      <c r="CWK132" s="224" t="s">
        <v>374</v>
      </c>
      <c r="CWL132" s="224" t="s">
        <v>374</v>
      </c>
      <c r="CWM132" s="224" t="s">
        <v>374</v>
      </c>
      <c r="CWN132" s="224" t="s">
        <v>374</v>
      </c>
      <c r="CWO132" s="224" t="s">
        <v>374</v>
      </c>
      <c r="CWP132" s="224" t="s">
        <v>374</v>
      </c>
      <c r="CWQ132" s="224" t="s">
        <v>374</v>
      </c>
      <c r="CWR132" s="224" t="s">
        <v>374</v>
      </c>
      <c r="CWS132" s="224" t="s">
        <v>374</v>
      </c>
      <c r="CWT132" s="224" t="s">
        <v>374</v>
      </c>
      <c r="CWU132" s="224" t="s">
        <v>374</v>
      </c>
      <c r="CWV132" s="224" t="s">
        <v>374</v>
      </c>
      <c r="CWW132" s="224" t="s">
        <v>374</v>
      </c>
      <c r="CWX132" s="224" t="s">
        <v>374</v>
      </c>
      <c r="CWY132" s="224" t="s">
        <v>374</v>
      </c>
      <c r="CWZ132" s="224" t="s">
        <v>374</v>
      </c>
      <c r="CXA132" s="224" t="s">
        <v>374</v>
      </c>
      <c r="CXB132" s="224" t="s">
        <v>374</v>
      </c>
      <c r="CXC132" s="224" t="s">
        <v>374</v>
      </c>
      <c r="CXD132" s="224" t="s">
        <v>374</v>
      </c>
      <c r="CXE132" s="224" t="s">
        <v>374</v>
      </c>
      <c r="CXF132" s="224" t="s">
        <v>374</v>
      </c>
      <c r="CXG132" s="224" t="s">
        <v>374</v>
      </c>
      <c r="CXH132" s="224" t="s">
        <v>374</v>
      </c>
      <c r="CXI132" s="224" t="s">
        <v>374</v>
      </c>
      <c r="CXJ132" s="224" t="s">
        <v>374</v>
      </c>
      <c r="CXK132" s="224" t="s">
        <v>374</v>
      </c>
      <c r="CXL132" s="224" t="s">
        <v>374</v>
      </c>
      <c r="CXM132" s="224" t="s">
        <v>374</v>
      </c>
      <c r="CXN132" s="224" t="s">
        <v>374</v>
      </c>
      <c r="CXO132" s="224" t="s">
        <v>374</v>
      </c>
      <c r="CXP132" s="224" t="s">
        <v>374</v>
      </c>
      <c r="CXQ132" s="224" t="s">
        <v>374</v>
      </c>
      <c r="CXR132" s="224" t="s">
        <v>374</v>
      </c>
      <c r="CXS132" s="224" t="s">
        <v>374</v>
      </c>
      <c r="CXT132" s="224" t="s">
        <v>374</v>
      </c>
      <c r="CXU132" s="224" t="s">
        <v>374</v>
      </c>
      <c r="CXV132" s="224" t="s">
        <v>374</v>
      </c>
      <c r="CXW132" s="224" t="s">
        <v>374</v>
      </c>
      <c r="CXX132" s="224" t="s">
        <v>374</v>
      </c>
      <c r="CXY132" s="224" t="s">
        <v>374</v>
      </c>
      <c r="CXZ132" s="224" t="s">
        <v>374</v>
      </c>
      <c r="CYA132" s="224" t="s">
        <v>374</v>
      </c>
      <c r="CYB132" s="224" t="s">
        <v>374</v>
      </c>
      <c r="CYC132" s="224" t="s">
        <v>374</v>
      </c>
      <c r="CYD132" s="224" t="s">
        <v>374</v>
      </c>
      <c r="CYE132" s="224" t="s">
        <v>374</v>
      </c>
      <c r="CYF132" s="224" t="s">
        <v>374</v>
      </c>
      <c r="CYG132" s="224" t="s">
        <v>374</v>
      </c>
      <c r="CYH132" s="224" t="s">
        <v>374</v>
      </c>
      <c r="CYI132" s="224" t="s">
        <v>374</v>
      </c>
      <c r="CYJ132" s="224" t="s">
        <v>374</v>
      </c>
      <c r="CYK132" s="224" t="s">
        <v>374</v>
      </c>
      <c r="CYL132" s="224" t="s">
        <v>374</v>
      </c>
      <c r="CYM132" s="224" t="s">
        <v>374</v>
      </c>
      <c r="CYN132" s="224" t="s">
        <v>374</v>
      </c>
      <c r="CYO132" s="224" t="s">
        <v>374</v>
      </c>
      <c r="CYP132" s="224" t="s">
        <v>374</v>
      </c>
      <c r="CYQ132" s="224" t="s">
        <v>374</v>
      </c>
      <c r="CYR132" s="224" t="s">
        <v>374</v>
      </c>
      <c r="CYS132" s="224" t="s">
        <v>374</v>
      </c>
      <c r="CYT132" s="224" t="s">
        <v>374</v>
      </c>
      <c r="CYU132" s="224" t="s">
        <v>374</v>
      </c>
      <c r="CYV132" s="224" t="s">
        <v>374</v>
      </c>
      <c r="CYW132" s="224" t="s">
        <v>374</v>
      </c>
      <c r="CYX132" s="224" t="s">
        <v>374</v>
      </c>
      <c r="CYY132" s="224" t="s">
        <v>374</v>
      </c>
      <c r="CYZ132" s="224" t="s">
        <v>374</v>
      </c>
      <c r="CZA132" s="224" t="s">
        <v>374</v>
      </c>
      <c r="CZB132" s="224" t="s">
        <v>374</v>
      </c>
      <c r="CZC132" s="224" t="s">
        <v>374</v>
      </c>
      <c r="CZD132" s="224" t="s">
        <v>374</v>
      </c>
      <c r="CZE132" s="224" t="s">
        <v>374</v>
      </c>
      <c r="CZF132" s="224" t="s">
        <v>374</v>
      </c>
      <c r="CZG132" s="224" t="s">
        <v>374</v>
      </c>
      <c r="CZH132" s="224" t="s">
        <v>374</v>
      </c>
      <c r="CZI132" s="224" t="s">
        <v>374</v>
      </c>
      <c r="CZJ132" s="224" t="s">
        <v>374</v>
      </c>
      <c r="CZK132" s="224" t="s">
        <v>374</v>
      </c>
      <c r="CZL132" s="224" t="s">
        <v>374</v>
      </c>
      <c r="CZM132" s="224" t="s">
        <v>374</v>
      </c>
      <c r="CZN132" s="224" t="s">
        <v>374</v>
      </c>
      <c r="CZO132" s="224" t="s">
        <v>374</v>
      </c>
      <c r="CZP132" s="224" t="s">
        <v>374</v>
      </c>
      <c r="CZQ132" s="224" t="s">
        <v>374</v>
      </c>
      <c r="CZR132" s="224" t="s">
        <v>374</v>
      </c>
      <c r="CZS132" s="224" t="s">
        <v>374</v>
      </c>
      <c r="CZT132" s="224" t="s">
        <v>374</v>
      </c>
      <c r="CZU132" s="224" t="s">
        <v>374</v>
      </c>
      <c r="CZV132" s="224" t="s">
        <v>374</v>
      </c>
      <c r="CZW132" s="224" t="s">
        <v>374</v>
      </c>
      <c r="CZX132" s="224" t="s">
        <v>374</v>
      </c>
      <c r="CZY132" s="224" t="s">
        <v>374</v>
      </c>
      <c r="CZZ132" s="224" t="s">
        <v>374</v>
      </c>
      <c r="DAA132" s="224" t="s">
        <v>374</v>
      </c>
      <c r="DAB132" s="224" t="s">
        <v>374</v>
      </c>
      <c r="DAC132" s="224" t="s">
        <v>374</v>
      </c>
      <c r="DAD132" s="224" t="s">
        <v>374</v>
      </c>
      <c r="DAE132" s="224" t="s">
        <v>374</v>
      </c>
      <c r="DAF132" s="224" t="s">
        <v>374</v>
      </c>
      <c r="DAG132" s="224" t="s">
        <v>374</v>
      </c>
      <c r="DAH132" s="224" t="s">
        <v>374</v>
      </c>
      <c r="DAI132" s="224" t="s">
        <v>374</v>
      </c>
      <c r="DAJ132" s="224" t="s">
        <v>374</v>
      </c>
      <c r="DAK132" s="224" t="s">
        <v>374</v>
      </c>
      <c r="DAL132" s="224" t="s">
        <v>374</v>
      </c>
      <c r="DAM132" s="224" t="s">
        <v>374</v>
      </c>
      <c r="DAN132" s="224" t="s">
        <v>374</v>
      </c>
      <c r="DAO132" s="224" t="s">
        <v>374</v>
      </c>
      <c r="DAP132" s="224" t="s">
        <v>374</v>
      </c>
      <c r="DAQ132" s="224" t="s">
        <v>374</v>
      </c>
      <c r="DAR132" s="224" t="s">
        <v>374</v>
      </c>
      <c r="DAS132" s="224" t="s">
        <v>374</v>
      </c>
      <c r="DAT132" s="224" t="s">
        <v>374</v>
      </c>
      <c r="DAU132" s="224" t="s">
        <v>374</v>
      </c>
      <c r="DAV132" s="224" t="s">
        <v>374</v>
      </c>
      <c r="DAW132" s="224" t="s">
        <v>374</v>
      </c>
      <c r="DAX132" s="224" t="s">
        <v>374</v>
      </c>
      <c r="DAY132" s="224" t="s">
        <v>374</v>
      </c>
      <c r="DAZ132" s="224" t="s">
        <v>374</v>
      </c>
      <c r="DBA132" s="224" t="s">
        <v>374</v>
      </c>
      <c r="DBB132" s="224" t="s">
        <v>374</v>
      </c>
      <c r="DBC132" s="224" t="s">
        <v>374</v>
      </c>
      <c r="DBD132" s="224" t="s">
        <v>374</v>
      </c>
      <c r="DBE132" s="224" t="s">
        <v>374</v>
      </c>
      <c r="DBF132" s="224" t="s">
        <v>374</v>
      </c>
      <c r="DBG132" s="224" t="s">
        <v>374</v>
      </c>
      <c r="DBH132" s="224" t="s">
        <v>374</v>
      </c>
      <c r="DBI132" s="224" t="s">
        <v>374</v>
      </c>
      <c r="DBJ132" s="224" t="s">
        <v>374</v>
      </c>
      <c r="DBK132" s="224" t="s">
        <v>374</v>
      </c>
      <c r="DBL132" s="224" t="s">
        <v>374</v>
      </c>
      <c r="DBM132" s="224" t="s">
        <v>374</v>
      </c>
      <c r="DBN132" s="224" t="s">
        <v>374</v>
      </c>
      <c r="DBO132" s="224" t="s">
        <v>374</v>
      </c>
      <c r="DBP132" s="224" t="s">
        <v>374</v>
      </c>
      <c r="DBQ132" s="224" t="s">
        <v>374</v>
      </c>
      <c r="DBR132" s="224" t="s">
        <v>374</v>
      </c>
      <c r="DBS132" s="224" t="s">
        <v>374</v>
      </c>
      <c r="DBT132" s="224" t="s">
        <v>374</v>
      </c>
      <c r="DBU132" s="224" t="s">
        <v>374</v>
      </c>
      <c r="DBV132" s="224" t="s">
        <v>374</v>
      </c>
      <c r="DBW132" s="224" t="s">
        <v>374</v>
      </c>
      <c r="DBX132" s="224" t="s">
        <v>374</v>
      </c>
      <c r="DBY132" s="224" t="s">
        <v>374</v>
      </c>
      <c r="DBZ132" s="224" t="s">
        <v>374</v>
      </c>
      <c r="DCA132" s="224" t="s">
        <v>374</v>
      </c>
      <c r="DCB132" s="224" t="s">
        <v>374</v>
      </c>
      <c r="DCC132" s="224" t="s">
        <v>374</v>
      </c>
      <c r="DCD132" s="224" t="s">
        <v>374</v>
      </c>
      <c r="DCE132" s="224" t="s">
        <v>374</v>
      </c>
      <c r="DCF132" s="224" t="s">
        <v>374</v>
      </c>
      <c r="DCG132" s="224" t="s">
        <v>374</v>
      </c>
      <c r="DCH132" s="224" t="s">
        <v>374</v>
      </c>
      <c r="DCI132" s="224" t="s">
        <v>374</v>
      </c>
      <c r="DCJ132" s="224" t="s">
        <v>374</v>
      </c>
      <c r="DCK132" s="224" t="s">
        <v>374</v>
      </c>
      <c r="DCL132" s="224" t="s">
        <v>374</v>
      </c>
      <c r="DCM132" s="224" t="s">
        <v>374</v>
      </c>
      <c r="DCN132" s="224" t="s">
        <v>374</v>
      </c>
      <c r="DCO132" s="224" t="s">
        <v>374</v>
      </c>
      <c r="DCP132" s="224" t="s">
        <v>374</v>
      </c>
      <c r="DCQ132" s="224" t="s">
        <v>374</v>
      </c>
      <c r="DCR132" s="224" t="s">
        <v>374</v>
      </c>
      <c r="DCS132" s="224" t="s">
        <v>374</v>
      </c>
      <c r="DCT132" s="224" t="s">
        <v>374</v>
      </c>
      <c r="DCU132" s="224" t="s">
        <v>374</v>
      </c>
      <c r="DCV132" s="224" t="s">
        <v>374</v>
      </c>
      <c r="DCW132" s="224" t="s">
        <v>374</v>
      </c>
      <c r="DCX132" s="224" t="s">
        <v>374</v>
      </c>
      <c r="DCY132" s="224" t="s">
        <v>374</v>
      </c>
      <c r="DCZ132" s="224" t="s">
        <v>374</v>
      </c>
      <c r="DDA132" s="224" t="s">
        <v>374</v>
      </c>
      <c r="DDB132" s="224" t="s">
        <v>374</v>
      </c>
      <c r="DDC132" s="224" t="s">
        <v>374</v>
      </c>
      <c r="DDD132" s="224" t="s">
        <v>374</v>
      </c>
      <c r="DDE132" s="224" t="s">
        <v>374</v>
      </c>
      <c r="DDF132" s="224" t="s">
        <v>374</v>
      </c>
      <c r="DDG132" s="224" t="s">
        <v>374</v>
      </c>
      <c r="DDH132" s="224" t="s">
        <v>374</v>
      </c>
      <c r="DDI132" s="224" t="s">
        <v>374</v>
      </c>
      <c r="DDJ132" s="224" t="s">
        <v>374</v>
      </c>
      <c r="DDK132" s="224" t="s">
        <v>374</v>
      </c>
      <c r="DDL132" s="224" t="s">
        <v>374</v>
      </c>
      <c r="DDM132" s="224" t="s">
        <v>374</v>
      </c>
      <c r="DDN132" s="224" t="s">
        <v>374</v>
      </c>
      <c r="DDO132" s="224" t="s">
        <v>374</v>
      </c>
      <c r="DDP132" s="224" t="s">
        <v>374</v>
      </c>
      <c r="DDQ132" s="224" t="s">
        <v>374</v>
      </c>
      <c r="DDR132" s="224" t="s">
        <v>374</v>
      </c>
      <c r="DDS132" s="224" t="s">
        <v>374</v>
      </c>
      <c r="DDT132" s="224" t="s">
        <v>374</v>
      </c>
      <c r="DDU132" s="224" t="s">
        <v>374</v>
      </c>
      <c r="DDV132" s="224" t="s">
        <v>374</v>
      </c>
      <c r="DDW132" s="224" t="s">
        <v>374</v>
      </c>
      <c r="DDX132" s="224" t="s">
        <v>374</v>
      </c>
      <c r="DDY132" s="224" t="s">
        <v>374</v>
      </c>
      <c r="DDZ132" s="224" t="s">
        <v>374</v>
      </c>
      <c r="DEA132" s="224" t="s">
        <v>374</v>
      </c>
      <c r="DEB132" s="224" t="s">
        <v>374</v>
      </c>
      <c r="DEC132" s="224" t="s">
        <v>374</v>
      </c>
      <c r="DED132" s="224" t="s">
        <v>374</v>
      </c>
      <c r="DEE132" s="224" t="s">
        <v>374</v>
      </c>
      <c r="DEF132" s="224" t="s">
        <v>374</v>
      </c>
      <c r="DEG132" s="224" t="s">
        <v>374</v>
      </c>
      <c r="DEH132" s="224" t="s">
        <v>374</v>
      </c>
      <c r="DEI132" s="224" t="s">
        <v>374</v>
      </c>
      <c r="DEJ132" s="224" t="s">
        <v>374</v>
      </c>
      <c r="DEK132" s="224" t="s">
        <v>374</v>
      </c>
      <c r="DEL132" s="224" t="s">
        <v>374</v>
      </c>
      <c r="DEM132" s="224" t="s">
        <v>374</v>
      </c>
      <c r="DEN132" s="224" t="s">
        <v>374</v>
      </c>
      <c r="DEO132" s="224" t="s">
        <v>374</v>
      </c>
      <c r="DEP132" s="224" t="s">
        <v>374</v>
      </c>
      <c r="DEQ132" s="224" t="s">
        <v>374</v>
      </c>
      <c r="DER132" s="224" t="s">
        <v>374</v>
      </c>
      <c r="DES132" s="224" t="s">
        <v>374</v>
      </c>
      <c r="DET132" s="224" t="s">
        <v>374</v>
      </c>
      <c r="DEU132" s="224" t="s">
        <v>374</v>
      </c>
      <c r="DEV132" s="224" t="s">
        <v>374</v>
      </c>
      <c r="DEW132" s="224" t="s">
        <v>374</v>
      </c>
      <c r="DEX132" s="224" t="s">
        <v>374</v>
      </c>
      <c r="DEY132" s="224" t="s">
        <v>374</v>
      </c>
      <c r="DEZ132" s="224" t="s">
        <v>374</v>
      </c>
      <c r="DFA132" s="224" t="s">
        <v>374</v>
      </c>
      <c r="DFB132" s="224" t="s">
        <v>374</v>
      </c>
      <c r="DFC132" s="224" t="s">
        <v>374</v>
      </c>
      <c r="DFD132" s="224" t="s">
        <v>374</v>
      </c>
      <c r="DFE132" s="224" t="s">
        <v>374</v>
      </c>
      <c r="DFF132" s="224" t="s">
        <v>374</v>
      </c>
      <c r="DFG132" s="224" t="s">
        <v>374</v>
      </c>
      <c r="DFH132" s="224" t="s">
        <v>374</v>
      </c>
      <c r="DFI132" s="224" t="s">
        <v>374</v>
      </c>
      <c r="DFJ132" s="224" t="s">
        <v>374</v>
      </c>
      <c r="DFK132" s="224" t="s">
        <v>374</v>
      </c>
      <c r="DFL132" s="224" t="s">
        <v>374</v>
      </c>
      <c r="DFM132" s="224" t="s">
        <v>374</v>
      </c>
      <c r="DFN132" s="224" t="s">
        <v>374</v>
      </c>
      <c r="DFO132" s="224" t="s">
        <v>374</v>
      </c>
      <c r="DFP132" s="224" t="s">
        <v>374</v>
      </c>
      <c r="DFQ132" s="224" t="s">
        <v>374</v>
      </c>
      <c r="DFR132" s="224" t="s">
        <v>374</v>
      </c>
      <c r="DFS132" s="224" t="s">
        <v>374</v>
      </c>
      <c r="DFT132" s="224" t="s">
        <v>374</v>
      </c>
      <c r="DFU132" s="224" t="s">
        <v>374</v>
      </c>
      <c r="DFV132" s="224" t="s">
        <v>374</v>
      </c>
      <c r="DFW132" s="224" t="s">
        <v>374</v>
      </c>
      <c r="DFX132" s="224" t="s">
        <v>374</v>
      </c>
      <c r="DFY132" s="224" t="s">
        <v>374</v>
      </c>
      <c r="DFZ132" s="224" t="s">
        <v>374</v>
      </c>
      <c r="DGA132" s="224" t="s">
        <v>374</v>
      </c>
      <c r="DGB132" s="224" t="s">
        <v>374</v>
      </c>
      <c r="DGC132" s="224" t="s">
        <v>374</v>
      </c>
      <c r="DGD132" s="224" t="s">
        <v>374</v>
      </c>
      <c r="DGE132" s="224" t="s">
        <v>374</v>
      </c>
      <c r="DGF132" s="224" t="s">
        <v>374</v>
      </c>
      <c r="DGG132" s="224" t="s">
        <v>374</v>
      </c>
      <c r="DGH132" s="224" t="s">
        <v>374</v>
      </c>
      <c r="DGI132" s="224" t="s">
        <v>374</v>
      </c>
      <c r="DGJ132" s="224" t="s">
        <v>374</v>
      </c>
      <c r="DGK132" s="224" t="s">
        <v>374</v>
      </c>
      <c r="DGL132" s="224" t="s">
        <v>374</v>
      </c>
      <c r="DGM132" s="224" t="s">
        <v>374</v>
      </c>
      <c r="DGN132" s="224" t="s">
        <v>374</v>
      </c>
      <c r="DGO132" s="224" t="s">
        <v>374</v>
      </c>
      <c r="DGP132" s="224" t="s">
        <v>374</v>
      </c>
      <c r="DGQ132" s="224" t="s">
        <v>374</v>
      </c>
      <c r="DGR132" s="224" t="s">
        <v>374</v>
      </c>
      <c r="DGS132" s="224" t="s">
        <v>374</v>
      </c>
      <c r="DGT132" s="224" t="s">
        <v>374</v>
      </c>
      <c r="DGU132" s="224" t="s">
        <v>374</v>
      </c>
      <c r="DGV132" s="224" t="s">
        <v>374</v>
      </c>
      <c r="DGW132" s="224" t="s">
        <v>374</v>
      </c>
      <c r="DGX132" s="224" t="s">
        <v>374</v>
      </c>
      <c r="DGY132" s="224" t="s">
        <v>374</v>
      </c>
      <c r="DGZ132" s="224" t="s">
        <v>374</v>
      </c>
      <c r="DHA132" s="224" t="s">
        <v>374</v>
      </c>
      <c r="DHB132" s="224" t="s">
        <v>374</v>
      </c>
      <c r="DHC132" s="224" t="s">
        <v>374</v>
      </c>
      <c r="DHD132" s="224" t="s">
        <v>374</v>
      </c>
      <c r="DHE132" s="224" t="s">
        <v>374</v>
      </c>
      <c r="DHF132" s="224" t="s">
        <v>374</v>
      </c>
      <c r="DHG132" s="224" t="s">
        <v>374</v>
      </c>
      <c r="DHH132" s="224" t="s">
        <v>374</v>
      </c>
      <c r="DHI132" s="224" t="s">
        <v>374</v>
      </c>
      <c r="DHJ132" s="224" t="s">
        <v>374</v>
      </c>
      <c r="DHK132" s="224" t="s">
        <v>374</v>
      </c>
      <c r="DHL132" s="224" t="s">
        <v>374</v>
      </c>
      <c r="DHM132" s="224" t="s">
        <v>374</v>
      </c>
      <c r="DHN132" s="224" t="s">
        <v>374</v>
      </c>
      <c r="DHO132" s="224" t="s">
        <v>374</v>
      </c>
      <c r="DHP132" s="224" t="s">
        <v>374</v>
      </c>
      <c r="DHQ132" s="224" t="s">
        <v>374</v>
      </c>
      <c r="DHR132" s="224" t="s">
        <v>374</v>
      </c>
      <c r="DHS132" s="224" t="s">
        <v>374</v>
      </c>
      <c r="DHT132" s="224" t="s">
        <v>374</v>
      </c>
      <c r="DHU132" s="224" t="s">
        <v>374</v>
      </c>
      <c r="DHV132" s="224" t="s">
        <v>374</v>
      </c>
      <c r="DHW132" s="224" t="s">
        <v>374</v>
      </c>
      <c r="DHX132" s="224" t="s">
        <v>374</v>
      </c>
      <c r="DHY132" s="224" t="s">
        <v>374</v>
      </c>
      <c r="DHZ132" s="224" t="s">
        <v>374</v>
      </c>
      <c r="DIA132" s="224" t="s">
        <v>374</v>
      </c>
      <c r="DIB132" s="224" t="s">
        <v>374</v>
      </c>
      <c r="DIC132" s="224" t="s">
        <v>374</v>
      </c>
      <c r="DID132" s="224" t="s">
        <v>374</v>
      </c>
      <c r="DIE132" s="224" t="s">
        <v>374</v>
      </c>
      <c r="DIF132" s="224" t="s">
        <v>374</v>
      </c>
      <c r="DIG132" s="224" t="s">
        <v>374</v>
      </c>
      <c r="DIH132" s="224" t="s">
        <v>374</v>
      </c>
      <c r="DII132" s="224" t="s">
        <v>374</v>
      </c>
      <c r="DIJ132" s="224" t="s">
        <v>374</v>
      </c>
      <c r="DIK132" s="224" t="s">
        <v>374</v>
      </c>
      <c r="DIL132" s="224" t="s">
        <v>374</v>
      </c>
      <c r="DIM132" s="224" t="s">
        <v>374</v>
      </c>
      <c r="DIN132" s="224" t="s">
        <v>374</v>
      </c>
      <c r="DIO132" s="224" t="s">
        <v>374</v>
      </c>
      <c r="DIP132" s="224" t="s">
        <v>374</v>
      </c>
      <c r="DIQ132" s="224" t="s">
        <v>374</v>
      </c>
      <c r="DIR132" s="224" t="s">
        <v>374</v>
      </c>
      <c r="DIS132" s="224" t="s">
        <v>374</v>
      </c>
      <c r="DIT132" s="224" t="s">
        <v>374</v>
      </c>
      <c r="DIU132" s="224" t="s">
        <v>374</v>
      </c>
      <c r="DIV132" s="224" t="s">
        <v>374</v>
      </c>
      <c r="DIW132" s="224" t="s">
        <v>374</v>
      </c>
      <c r="DIX132" s="224" t="s">
        <v>374</v>
      </c>
      <c r="DIY132" s="224" t="s">
        <v>374</v>
      </c>
      <c r="DIZ132" s="224" t="s">
        <v>374</v>
      </c>
      <c r="DJA132" s="224" t="s">
        <v>374</v>
      </c>
      <c r="DJB132" s="224" t="s">
        <v>374</v>
      </c>
      <c r="DJC132" s="224" t="s">
        <v>374</v>
      </c>
      <c r="DJD132" s="224" t="s">
        <v>374</v>
      </c>
      <c r="DJE132" s="224" t="s">
        <v>374</v>
      </c>
      <c r="DJF132" s="224" t="s">
        <v>374</v>
      </c>
      <c r="DJG132" s="224" t="s">
        <v>374</v>
      </c>
      <c r="DJH132" s="224" t="s">
        <v>374</v>
      </c>
      <c r="DJI132" s="224" t="s">
        <v>374</v>
      </c>
      <c r="DJJ132" s="224" t="s">
        <v>374</v>
      </c>
      <c r="DJK132" s="224" t="s">
        <v>374</v>
      </c>
      <c r="DJL132" s="224" t="s">
        <v>374</v>
      </c>
      <c r="DJM132" s="224" t="s">
        <v>374</v>
      </c>
      <c r="DJN132" s="224" t="s">
        <v>374</v>
      </c>
      <c r="DJO132" s="224" t="s">
        <v>374</v>
      </c>
      <c r="DJP132" s="224" t="s">
        <v>374</v>
      </c>
      <c r="DJQ132" s="224" t="s">
        <v>374</v>
      </c>
      <c r="DJR132" s="224" t="s">
        <v>374</v>
      </c>
      <c r="DJS132" s="224" t="s">
        <v>374</v>
      </c>
      <c r="DJT132" s="224" t="s">
        <v>374</v>
      </c>
      <c r="DJU132" s="224" t="s">
        <v>374</v>
      </c>
      <c r="DJV132" s="224" t="s">
        <v>374</v>
      </c>
      <c r="DJW132" s="224" t="s">
        <v>374</v>
      </c>
      <c r="DJX132" s="224" t="s">
        <v>374</v>
      </c>
      <c r="DJY132" s="224" t="s">
        <v>374</v>
      </c>
      <c r="DJZ132" s="224" t="s">
        <v>374</v>
      </c>
      <c r="DKA132" s="224" t="s">
        <v>374</v>
      </c>
      <c r="DKB132" s="224" t="s">
        <v>374</v>
      </c>
      <c r="DKC132" s="224" t="s">
        <v>374</v>
      </c>
      <c r="DKD132" s="224" t="s">
        <v>374</v>
      </c>
      <c r="DKE132" s="224" t="s">
        <v>374</v>
      </c>
      <c r="DKF132" s="224" t="s">
        <v>374</v>
      </c>
      <c r="DKG132" s="224" t="s">
        <v>374</v>
      </c>
      <c r="DKH132" s="224" t="s">
        <v>374</v>
      </c>
      <c r="DKI132" s="224" t="s">
        <v>374</v>
      </c>
      <c r="DKJ132" s="224" t="s">
        <v>374</v>
      </c>
      <c r="DKK132" s="224" t="s">
        <v>374</v>
      </c>
      <c r="DKL132" s="224" t="s">
        <v>374</v>
      </c>
      <c r="DKM132" s="224" t="s">
        <v>374</v>
      </c>
      <c r="DKN132" s="224" t="s">
        <v>374</v>
      </c>
      <c r="DKO132" s="224" t="s">
        <v>374</v>
      </c>
      <c r="DKP132" s="224" t="s">
        <v>374</v>
      </c>
      <c r="DKQ132" s="224" t="s">
        <v>374</v>
      </c>
      <c r="DKR132" s="224" t="s">
        <v>374</v>
      </c>
      <c r="DKS132" s="224" t="s">
        <v>374</v>
      </c>
      <c r="DKT132" s="224" t="s">
        <v>374</v>
      </c>
      <c r="DKU132" s="224" t="s">
        <v>374</v>
      </c>
      <c r="DKV132" s="224" t="s">
        <v>374</v>
      </c>
      <c r="DKW132" s="224" t="s">
        <v>374</v>
      </c>
      <c r="DKX132" s="224" t="s">
        <v>374</v>
      </c>
      <c r="DKY132" s="224" t="s">
        <v>374</v>
      </c>
      <c r="DKZ132" s="224" t="s">
        <v>374</v>
      </c>
      <c r="DLA132" s="224" t="s">
        <v>374</v>
      </c>
      <c r="DLB132" s="224" t="s">
        <v>374</v>
      </c>
      <c r="DLC132" s="224" t="s">
        <v>374</v>
      </c>
      <c r="DLD132" s="224" t="s">
        <v>374</v>
      </c>
      <c r="DLE132" s="224" t="s">
        <v>374</v>
      </c>
      <c r="DLF132" s="224" t="s">
        <v>374</v>
      </c>
      <c r="DLG132" s="224" t="s">
        <v>374</v>
      </c>
      <c r="DLH132" s="224" t="s">
        <v>374</v>
      </c>
      <c r="DLI132" s="224" t="s">
        <v>374</v>
      </c>
      <c r="DLJ132" s="224" t="s">
        <v>374</v>
      </c>
      <c r="DLK132" s="224" t="s">
        <v>374</v>
      </c>
      <c r="DLL132" s="224" t="s">
        <v>374</v>
      </c>
      <c r="DLM132" s="224" t="s">
        <v>374</v>
      </c>
      <c r="DLN132" s="224" t="s">
        <v>374</v>
      </c>
      <c r="DLO132" s="224" t="s">
        <v>374</v>
      </c>
      <c r="DLP132" s="224" t="s">
        <v>374</v>
      </c>
      <c r="DLQ132" s="224" t="s">
        <v>374</v>
      </c>
      <c r="DLR132" s="224" t="s">
        <v>374</v>
      </c>
      <c r="DLS132" s="224" t="s">
        <v>374</v>
      </c>
      <c r="DLT132" s="224" t="s">
        <v>374</v>
      </c>
      <c r="DLU132" s="224" t="s">
        <v>374</v>
      </c>
      <c r="DLV132" s="224" t="s">
        <v>374</v>
      </c>
      <c r="DLW132" s="224" t="s">
        <v>374</v>
      </c>
      <c r="DLX132" s="224" t="s">
        <v>374</v>
      </c>
      <c r="DLY132" s="224" t="s">
        <v>374</v>
      </c>
      <c r="DLZ132" s="224" t="s">
        <v>374</v>
      </c>
      <c r="DMA132" s="224" t="s">
        <v>374</v>
      </c>
      <c r="DMB132" s="224" t="s">
        <v>374</v>
      </c>
      <c r="DMC132" s="224" t="s">
        <v>374</v>
      </c>
      <c r="DMD132" s="224" t="s">
        <v>374</v>
      </c>
      <c r="DME132" s="224" t="s">
        <v>374</v>
      </c>
      <c r="DMF132" s="224" t="s">
        <v>374</v>
      </c>
      <c r="DMG132" s="224" t="s">
        <v>374</v>
      </c>
      <c r="DMH132" s="224" t="s">
        <v>374</v>
      </c>
      <c r="DMI132" s="224" t="s">
        <v>374</v>
      </c>
      <c r="DMJ132" s="224" t="s">
        <v>374</v>
      </c>
      <c r="DMK132" s="224" t="s">
        <v>374</v>
      </c>
      <c r="DML132" s="224" t="s">
        <v>374</v>
      </c>
      <c r="DMM132" s="224" t="s">
        <v>374</v>
      </c>
      <c r="DMN132" s="224" t="s">
        <v>374</v>
      </c>
      <c r="DMO132" s="224" t="s">
        <v>374</v>
      </c>
      <c r="DMP132" s="224" t="s">
        <v>374</v>
      </c>
      <c r="DMQ132" s="224" t="s">
        <v>374</v>
      </c>
      <c r="DMR132" s="224" t="s">
        <v>374</v>
      </c>
      <c r="DMS132" s="224" t="s">
        <v>374</v>
      </c>
      <c r="DMT132" s="224" t="s">
        <v>374</v>
      </c>
      <c r="DMU132" s="224" t="s">
        <v>374</v>
      </c>
      <c r="DMV132" s="224" t="s">
        <v>374</v>
      </c>
      <c r="DMW132" s="224" t="s">
        <v>374</v>
      </c>
      <c r="DMX132" s="224" t="s">
        <v>374</v>
      </c>
      <c r="DMY132" s="224" t="s">
        <v>374</v>
      </c>
      <c r="DMZ132" s="224" t="s">
        <v>374</v>
      </c>
      <c r="DNA132" s="224" t="s">
        <v>374</v>
      </c>
      <c r="DNB132" s="224" t="s">
        <v>374</v>
      </c>
      <c r="DNC132" s="224" t="s">
        <v>374</v>
      </c>
      <c r="DND132" s="224" t="s">
        <v>374</v>
      </c>
      <c r="DNE132" s="224" t="s">
        <v>374</v>
      </c>
      <c r="DNF132" s="224" t="s">
        <v>374</v>
      </c>
      <c r="DNG132" s="224" t="s">
        <v>374</v>
      </c>
      <c r="DNH132" s="224" t="s">
        <v>374</v>
      </c>
      <c r="DNI132" s="224" t="s">
        <v>374</v>
      </c>
      <c r="DNJ132" s="224" t="s">
        <v>374</v>
      </c>
      <c r="DNK132" s="224" t="s">
        <v>374</v>
      </c>
      <c r="DNL132" s="224" t="s">
        <v>374</v>
      </c>
      <c r="DNM132" s="224" t="s">
        <v>374</v>
      </c>
      <c r="DNN132" s="224" t="s">
        <v>374</v>
      </c>
      <c r="DNO132" s="224" t="s">
        <v>374</v>
      </c>
      <c r="DNP132" s="224" t="s">
        <v>374</v>
      </c>
      <c r="DNQ132" s="224" t="s">
        <v>374</v>
      </c>
      <c r="DNR132" s="224" t="s">
        <v>374</v>
      </c>
      <c r="DNS132" s="224" t="s">
        <v>374</v>
      </c>
      <c r="DNT132" s="224" t="s">
        <v>374</v>
      </c>
      <c r="DNU132" s="224" t="s">
        <v>374</v>
      </c>
      <c r="DNV132" s="224" t="s">
        <v>374</v>
      </c>
      <c r="DNW132" s="224" t="s">
        <v>374</v>
      </c>
      <c r="DNX132" s="224" t="s">
        <v>374</v>
      </c>
      <c r="DNY132" s="224" t="s">
        <v>374</v>
      </c>
      <c r="DNZ132" s="224" t="s">
        <v>374</v>
      </c>
      <c r="DOA132" s="224" t="s">
        <v>374</v>
      </c>
      <c r="DOB132" s="224" t="s">
        <v>374</v>
      </c>
      <c r="DOC132" s="224" t="s">
        <v>374</v>
      </c>
      <c r="DOD132" s="224" t="s">
        <v>374</v>
      </c>
      <c r="DOE132" s="224" t="s">
        <v>374</v>
      </c>
      <c r="DOF132" s="224" t="s">
        <v>374</v>
      </c>
      <c r="DOG132" s="224" t="s">
        <v>374</v>
      </c>
      <c r="DOH132" s="224" t="s">
        <v>374</v>
      </c>
      <c r="DOI132" s="224" t="s">
        <v>374</v>
      </c>
      <c r="DOJ132" s="224" t="s">
        <v>374</v>
      </c>
      <c r="DOK132" s="224" t="s">
        <v>374</v>
      </c>
      <c r="DOL132" s="224" t="s">
        <v>374</v>
      </c>
      <c r="DOM132" s="224" t="s">
        <v>374</v>
      </c>
      <c r="DON132" s="224" t="s">
        <v>374</v>
      </c>
      <c r="DOO132" s="224" t="s">
        <v>374</v>
      </c>
      <c r="DOP132" s="224" t="s">
        <v>374</v>
      </c>
      <c r="DOQ132" s="224" t="s">
        <v>374</v>
      </c>
      <c r="DOR132" s="224" t="s">
        <v>374</v>
      </c>
      <c r="DOS132" s="224" t="s">
        <v>374</v>
      </c>
      <c r="DOT132" s="224" t="s">
        <v>374</v>
      </c>
      <c r="DOU132" s="224" t="s">
        <v>374</v>
      </c>
      <c r="DOV132" s="224" t="s">
        <v>374</v>
      </c>
      <c r="DOW132" s="224" t="s">
        <v>374</v>
      </c>
      <c r="DOX132" s="224" t="s">
        <v>374</v>
      </c>
      <c r="DOY132" s="224" t="s">
        <v>374</v>
      </c>
      <c r="DOZ132" s="224" t="s">
        <v>374</v>
      </c>
      <c r="DPA132" s="224" t="s">
        <v>374</v>
      </c>
      <c r="DPB132" s="224" t="s">
        <v>374</v>
      </c>
      <c r="DPC132" s="224" t="s">
        <v>374</v>
      </c>
      <c r="DPD132" s="224" t="s">
        <v>374</v>
      </c>
      <c r="DPE132" s="224" t="s">
        <v>374</v>
      </c>
      <c r="DPF132" s="224" t="s">
        <v>374</v>
      </c>
      <c r="DPG132" s="224" t="s">
        <v>374</v>
      </c>
      <c r="DPH132" s="224" t="s">
        <v>374</v>
      </c>
      <c r="DPI132" s="224" t="s">
        <v>374</v>
      </c>
      <c r="DPJ132" s="224" t="s">
        <v>374</v>
      </c>
      <c r="DPK132" s="224" t="s">
        <v>374</v>
      </c>
      <c r="DPL132" s="224" t="s">
        <v>374</v>
      </c>
      <c r="DPM132" s="224" t="s">
        <v>374</v>
      </c>
      <c r="DPN132" s="224" t="s">
        <v>374</v>
      </c>
      <c r="DPO132" s="224" t="s">
        <v>374</v>
      </c>
      <c r="DPP132" s="224" t="s">
        <v>374</v>
      </c>
      <c r="DPQ132" s="224" t="s">
        <v>374</v>
      </c>
      <c r="DPR132" s="224" t="s">
        <v>374</v>
      </c>
      <c r="DPS132" s="224" t="s">
        <v>374</v>
      </c>
      <c r="DPT132" s="224" t="s">
        <v>374</v>
      </c>
      <c r="DPU132" s="224" t="s">
        <v>374</v>
      </c>
      <c r="DPV132" s="224" t="s">
        <v>374</v>
      </c>
      <c r="DPW132" s="224" t="s">
        <v>374</v>
      </c>
      <c r="DPX132" s="224" t="s">
        <v>374</v>
      </c>
      <c r="DPY132" s="224" t="s">
        <v>374</v>
      </c>
      <c r="DPZ132" s="224" t="s">
        <v>374</v>
      </c>
      <c r="DQA132" s="224" t="s">
        <v>374</v>
      </c>
      <c r="DQB132" s="224" t="s">
        <v>374</v>
      </c>
      <c r="DQC132" s="224" t="s">
        <v>374</v>
      </c>
      <c r="DQD132" s="224" t="s">
        <v>374</v>
      </c>
      <c r="DQE132" s="224" t="s">
        <v>374</v>
      </c>
      <c r="DQF132" s="224" t="s">
        <v>374</v>
      </c>
      <c r="DQG132" s="224" t="s">
        <v>374</v>
      </c>
      <c r="DQH132" s="224" t="s">
        <v>374</v>
      </c>
      <c r="DQI132" s="224" t="s">
        <v>374</v>
      </c>
      <c r="DQJ132" s="224" t="s">
        <v>374</v>
      </c>
      <c r="DQK132" s="224" t="s">
        <v>374</v>
      </c>
      <c r="DQL132" s="224" t="s">
        <v>374</v>
      </c>
      <c r="DQM132" s="224" t="s">
        <v>374</v>
      </c>
      <c r="DQN132" s="224" t="s">
        <v>374</v>
      </c>
      <c r="DQO132" s="224" t="s">
        <v>374</v>
      </c>
      <c r="DQP132" s="224" t="s">
        <v>374</v>
      </c>
      <c r="DQQ132" s="224" t="s">
        <v>374</v>
      </c>
      <c r="DQR132" s="224" t="s">
        <v>374</v>
      </c>
      <c r="DQS132" s="224" t="s">
        <v>374</v>
      </c>
      <c r="DQT132" s="224" t="s">
        <v>374</v>
      </c>
      <c r="DQU132" s="224" t="s">
        <v>374</v>
      </c>
      <c r="DQV132" s="224" t="s">
        <v>374</v>
      </c>
      <c r="DQW132" s="224" t="s">
        <v>374</v>
      </c>
      <c r="DQX132" s="224" t="s">
        <v>374</v>
      </c>
      <c r="DQY132" s="224" t="s">
        <v>374</v>
      </c>
      <c r="DQZ132" s="224" t="s">
        <v>374</v>
      </c>
      <c r="DRA132" s="224" t="s">
        <v>374</v>
      </c>
      <c r="DRB132" s="224" t="s">
        <v>374</v>
      </c>
      <c r="DRC132" s="224" t="s">
        <v>374</v>
      </c>
      <c r="DRD132" s="224" t="s">
        <v>374</v>
      </c>
      <c r="DRE132" s="224" t="s">
        <v>374</v>
      </c>
      <c r="DRF132" s="224" t="s">
        <v>374</v>
      </c>
      <c r="DRG132" s="224" t="s">
        <v>374</v>
      </c>
      <c r="DRH132" s="224" t="s">
        <v>374</v>
      </c>
      <c r="DRI132" s="224" t="s">
        <v>374</v>
      </c>
      <c r="DRJ132" s="224" t="s">
        <v>374</v>
      </c>
      <c r="DRK132" s="224" t="s">
        <v>374</v>
      </c>
      <c r="DRL132" s="224" t="s">
        <v>374</v>
      </c>
      <c r="DRM132" s="224" t="s">
        <v>374</v>
      </c>
      <c r="DRN132" s="224" t="s">
        <v>374</v>
      </c>
      <c r="DRO132" s="224" t="s">
        <v>374</v>
      </c>
      <c r="DRP132" s="224" t="s">
        <v>374</v>
      </c>
      <c r="DRQ132" s="224" t="s">
        <v>374</v>
      </c>
      <c r="DRR132" s="224" t="s">
        <v>374</v>
      </c>
      <c r="DRS132" s="224" t="s">
        <v>374</v>
      </c>
      <c r="DRT132" s="224" t="s">
        <v>374</v>
      </c>
      <c r="DRU132" s="224" t="s">
        <v>374</v>
      </c>
      <c r="DRV132" s="224" t="s">
        <v>374</v>
      </c>
      <c r="DRW132" s="224" t="s">
        <v>374</v>
      </c>
      <c r="DRX132" s="224" t="s">
        <v>374</v>
      </c>
      <c r="DRY132" s="224" t="s">
        <v>374</v>
      </c>
      <c r="DRZ132" s="224" t="s">
        <v>374</v>
      </c>
      <c r="DSA132" s="224" t="s">
        <v>374</v>
      </c>
      <c r="DSB132" s="224" t="s">
        <v>374</v>
      </c>
      <c r="DSC132" s="224" t="s">
        <v>374</v>
      </c>
      <c r="DSD132" s="224" t="s">
        <v>374</v>
      </c>
      <c r="DSE132" s="224" t="s">
        <v>374</v>
      </c>
      <c r="DSF132" s="224" t="s">
        <v>374</v>
      </c>
      <c r="DSG132" s="224" t="s">
        <v>374</v>
      </c>
      <c r="DSH132" s="224" t="s">
        <v>374</v>
      </c>
      <c r="DSI132" s="224" t="s">
        <v>374</v>
      </c>
      <c r="DSJ132" s="224" t="s">
        <v>374</v>
      </c>
      <c r="DSK132" s="224" t="s">
        <v>374</v>
      </c>
      <c r="DSL132" s="224" t="s">
        <v>374</v>
      </c>
      <c r="DSM132" s="224" t="s">
        <v>374</v>
      </c>
      <c r="DSN132" s="224" t="s">
        <v>374</v>
      </c>
      <c r="DSO132" s="224" t="s">
        <v>374</v>
      </c>
      <c r="DSP132" s="224" t="s">
        <v>374</v>
      </c>
      <c r="DSQ132" s="224" t="s">
        <v>374</v>
      </c>
      <c r="DSR132" s="224" t="s">
        <v>374</v>
      </c>
      <c r="DSS132" s="224" t="s">
        <v>374</v>
      </c>
      <c r="DST132" s="224" t="s">
        <v>374</v>
      </c>
      <c r="DSU132" s="224" t="s">
        <v>374</v>
      </c>
      <c r="DSV132" s="224" t="s">
        <v>374</v>
      </c>
      <c r="DSW132" s="224" t="s">
        <v>374</v>
      </c>
      <c r="DSX132" s="224" t="s">
        <v>374</v>
      </c>
      <c r="DSY132" s="224" t="s">
        <v>374</v>
      </c>
      <c r="DSZ132" s="224" t="s">
        <v>374</v>
      </c>
      <c r="DTA132" s="224" t="s">
        <v>374</v>
      </c>
      <c r="DTB132" s="224" t="s">
        <v>374</v>
      </c>
      <c r="DTC132" s="224" t="s">
        <v>374</v>
      </c>
      <c r="DTD132" s="224" t="s">
        <v>374</v>
      </c>
      <c r="DTE132" s="224" t="s">
        <v>374</v>
      </c>
      <c r="DTF132" s="224" t="s">
        <v>374</v>
      </c>
      <c r="DTG132" s="224" t="s">
        <v>374</v>
      </c>
      <c r="DTH132" s="224" t="s">
        <v>374</v>
      </c>
      <c r="DTI132" s="224" t="s">
        <v>374</v>
      </c>
      <c r="DTJ132" s="224" t="s">
        <v>374</v>
      </c>
      <c r="DTK132" s="224" t="s">
        <v>374</v>
      </c>
      <c r="DTL132" s="224" t="s">
        <v>374</v>
      </c>
      <c r="DTM132" s="224" t="s">
        <v>374</v>
      </c>
      <c r="DTN132" s="224" t="s">
        <v>374</v>
      </c>
      <c r="DTO132" s="224" t="s">
        <v>374</v>
      </c>
      <c r="DTP132" s="224" t="s">
        <v>374</v>
      </c>
      <c r="DTQ132" s="224" t="s">
        <v>374</v>
      </c>
      <c r="DTR132" s="224" t="s">
        <v>374</v>
      </c>
      <c r="DTS132" s="224" t="s">
        <v>374</v>
      </c>
      <c r="DTT132" s="224" t="s">
        <v>374</v>
      </c>
      <c r="DTU132" s="224" t="s">
        <v>374</v>
      </c>
      <c r="DTV132" s="224" t="s">
        <v>374</v>
      </c>
      <c r="DTW132" s="224" t="s">
        <v>374</v>
      </c>
      <c r="DTX132" s="224" t="s">
        <v>374</v>
      </c>
      <c r="DTY132" s="224" t="s">
        <v>374</v>
      </c>
      <c r="DTZ132" s="224" t="s">
        <v>374</v>
      </c>
      <c r="DUA132" s="224" t="s">
        <v>374</v>
      </c>
      <c r="DUB132" s="224" t="s">
        <v>374</v>
      </c>
      <c r="DUC132" s="224" t="s">
        <v>374</v>
      </c>
      <c r="DUD132" s="224" t="s">
        <v>374</v>
      </c>
      <c r="DUE132" s="224" t="s">
        <v>374</v>
      </c>
      <c r="DUF132" s="224" t="s">
        <v>374</v>
      </c>
      <c r="DUG132" s="224" t="s">
        <v>374</v>
      </c>
      <c r="DUH132" s="224" t="s">
        <v>374</v>
      </c>
      <c r="DUI132" s="224" t="s">
        <v>374</v>
      </c>
      <c r="DUJ132" s="224" t="s">
        <v>374</v>
      </c>
      <c r="DUK132" s="224" t="s">
        <v>374</v>
      </c>
      <c r="DUL132" s="224" t="s">
        <v>374</v>
      </c>
      <c r="DUM132" s="224" t="s">
        <v>374</v>
      </c>
      <c r="DUN132" s="224" t="s">
        <v>374</v>
      </c>
      <c r="DUO132" s="224" t="s">
        <v>374</v>
      </c>
      <c r="DUP132" s="224" t="s">
        <v>374</v>
      </c>
      <c r="DUQ132" s="224" t="s">
        <v>374</v>
      </c>
      <c r="DUR132" s="224" t="s">
        <v>374</v>
      </c>
      <c r="DUS132" s="224" t="s">
        <v>374</v>
      </c>
      <c r="DUT132" s="224" t="s">
        <v>374</v>
      </c>
      <c r="DUU132" s="224" t="s">
        <v>374</v>
      </c>
      <c r="DUV132" s="224" t="s">
        <v>374</v>
      </c>
      <c r="DUW132" s="224" t="s">
        <v>374</v>
      </c>
      <c r="DUX132" s="224" t="s">
        <v>374</v>
      </c>
      <c r="DUY132" s="224" t="s">
        <v>374</v>
      </c>
      <c r="DUZ132" s="224" t="s">
        <v>374</v>
      </c>
      <c r="DVA132" s="224" t="s">
        <v>374</v>
      </c>
      <c r="DVB132" s="224" t="s">
        <v>374</v>
      </c>
      <c r="DVC132" s="224" t="s">
        <v>374</v>
      </c>
      <c r="DVD132" s="224" t="s">
        <v>374</v>
      </c>
      <c r="DVE132" s="224" t="s">
        <v>374</v>
      </c>
      <c r="DVF132" s="224" t="s">
        <v>374</v>
      </c>
      <c r="DVG132" s="224" t="s">
        <v>374</v>
      </c>
      <c r="DVH132" s="224" t="s">
        <v>374</v>
      </c>
      <c r="DVI132" s="224" t="s">
        <v>374</v>
      </c>
      <c r="DVJ132" s="224" t="s">
        <v>374</v>
      </c>
      <c r="DVK132" s="224" t="s">
        <v>374</v>
      </c>
      <c r="DVL132" s="224" t="s">
        <v>374</v>
      </c>
      <c r="DVM132" s="224" t="s">
        <v>374</v>
      </c>
      <c r="DVN132" s="224" t="s">
        <v>374</v>
      </c>
      <c r="DVO132" s="224" t="s">
        <v>374</v>
      </c>
      <c r="DVP132" s="224" t="s">
        <v>374</v>
      </c>
      <c r="DVQ132" s="224" t="s">
        <v>374</v>
      </c>
      <c r="DVR132" s="224" t="s">
        <v>374</v>
      </c>
      <c r="DVS132" s="224" t="s">
        <v>374</v>
      </c>
      <c r="DVT132" s="224" t="s">
        <v>374</v>
      </c>
      <c r="DVU132" s="224" t="s">
        <v>374</v>
      </c>
      <c r="DVV132" s="224" t="s">
        <v>374</v>
      </c>
      <c r="DVW132" s="224" t="s">
        <v>374</v>
      </c>
      <c r="DVX132" s="224" t="s">
        <v>374</v>
      </c>
      <c r="DVY132" s="224" t="s">
        <v>374</v>
      </c>
      <c r="DVZ132" s="224" t="s">
        <v>374</v>
      </c>
      <c r="DWA132" s="224" t="s">
        <v>374</v>
      </c>
      <c r="DWB132" s="224" t="s">
        <v>374</v>
      </c>
      <c r="DWC132" s="224" t="s">
        <v>374</v>
      </c>
      <c r="DWD132" s="224" t="s">
        <v>374</v>
      </c>
      <c r="DWE132" s="224" t="s">
        <v>374</v>
      </c>
      <c r="DWF132" s="224" t="s">
        <v>374</v>
      </c>
      <c r="DWG132" s="224" t="s">
        <v>374</v>
      </c>
      <c r="DWH132" s="224" t="s">
        <v>374</v>
      </c>
      <c r="DWI132" s="224" t="s">
        <v>374</v>
      </c>
      <c r="DWJ132" s="224" t="s">
        <v>374</v>
      </c>
      <c r="DWK132" s="224" t="s">
        <v>374</v>
      </c>
      <c r="DWL132" s="224" t="s">
        <v>374</v>
      </c>
      <c r="DWM132" s="224" t="s">
        <v>374</v>
      </c>
      <c r="DWN132" s="224" t="s">
        <v>374</v>
      </c>
      <c r="DWO132" s="224" t="s">
        <v>374</v>
      </c>
      <c r="DWP132" s="224" t="s">
        <v>374</v>
      </c>
      <c r="DWQ132" s="224" t="s">
        <v>374</v>
      </c>
      <c r="DWR132" s="224" t="s">
        <v>374</v>
      </c>
      <c r="DWS132" s="224" t="s">
        <v>374</v>
      </c>
      <c r="DWT132" s="224" t="s">
        <v>374</v>
      </c>
      <c r="DWU132" s="224" t="s">
        <v>374</v>
      </c>
      <c r="DWV132" s="224" t="s">
        <v>374</v>
      </c>
      <c r="DWW132" s="224" t="s">
        <v>374</v>
      </c>
      <c r="DWX132" s="224" t="s">
        <v>374</v>
      </c>
      <c r="DWY132" s="224" t="s">
        <v>374</v>
      </c>
      <c r="DWZ132" s="224" t="s">
        <v>374</v>
      </c>
      <c r="DXA132" s="224" t="s">
        <v>374</v>
      </c>
      <c r="DXB132" s="224" t="s">
        <v>374</v>
      </c>
      <c r="DXC132" s="224" t="s">
        <v>374</v>
      </c>
      <c r="DXD132" s="224" t="s">
        <v>374</v>
      </c>
      <c r="DXE132" s="224" t="s">
        <v>374</v>
      </c>
      <c r="DXF132" s="224" t="s">
        <v>374</v>
      </c>
      <c r="DXG132" s="224" t="s">
        <v>374</v>
      </c>
      <c r="DXH132" s="224" t="s">
        <v>374</v>
      </c>
      <c r="DXI132" s="224" t="s">
        <v>374</v>
      </c>
      <c r="DXJ132" s="224" t="s">
        <v>374</v>
      </c>
      <c r="DXK132" s="224" t="s">
        <v>374</v>
      </c>
      <c r="DXL132" s="224" t="s">
        <v>374</v>
      </c>
      <c r="DXM132" s="224" t="s">
        <v>374</v>
      </c>
      <c r="DXN132" s="224" t="s">
        <v>374</v>
      </c>
      <c r="DXO132" s="224" t="s">
        <v>374</v>
      </c>
      <c r="DXP132" s="224" t="s">
        <v>374</v>
      </c>
      <c r="DXQ132" s="224" t="s">
        <v>374</v>
      </c>
      <c r="DXR132" s="224" t="s">
        <v>374</v>
      </c>
      <c r="DXS132" s="224" t="s">
        <v>374</v>
      </c>
      <c r="DXT132" s="224" t="s">
        <v>374</v>
      </c>
      <c r="DXU132" s="224" t="s">
        <v>374</v>
      </c>
      <c r="DXV132" s="224" t="s">
        <v>374</v>
      </c>
      <c r="DXW132" s="224" t="s">
        <v>374</v>
      </c>
      <c r="DXX132" s="224" t="s">
        <v>374</v>
      </c>
      <c r="DXY132" s="224" t="s">
        <v>374</v>
      </c>
      <c r="DXZ132" s="224" t="s">
        <v>374</v>
      </c>
      <c r="DYA132" s="224" t="s">
        <v>374</v>
      </c>
      <c r="DYB132" s="224" t="s">
        <v>374</v>
      </c>
      <c r="DYC132" s="224" t="s">
        <v>374</v>
      </c>
      <c r="DYD132" s="224" t="s">
        <v>374</v>
      </c>
      <c r="DYE132" s="224" t="s">
        <v>374</v>
      </c>
      <c r="DYF132" s="224" t="s">
        <v>374</v>
      </c>
      <c r="DYG132" s="224" t="s">
        <v>374</v>
      </c>
      <c r="DYH132" s="224" t="s">
        <v>374</v>
      </c>
      <c r="DYI132" s="224" t="s">
        <v>374</v>
      </c>
      <c r="DYJ132" s="224" t="s">
        <v>374</v>
      </c>
      <c r="DYK132" s="224" t="s">
        <v>374</v>
      </c>
      <c r="DYL132" s="224" t="s">
        <v>374</v>
      </c>
      <c r="DYM132" s="224" t="s">
        <v>374</v>
      </c>
      <c r="DYN132" s="224" t="s">
        <v>374</v>
      </c>
      <c r="DYO132" s="224" t="s">
        <v>374</v>
      </c>
      <c r="DYP132" s="224" t="s">
        <v>374</v>
      </c>
      <c r="DYQ132" s="224" t="s">
        <v>374</v>
      </c>
      <c r="DYR132" s="224" t="s">
        <v>374</v>
      </c>
      <c r="DYS132" s="224" t="s">
        <v>374</v>
      </c>
      <c r="DYT132" s="224" t="s">
        <v>374</v>
      </c>
      <c r="DYU132" s="224" t="s">
        <v>374</v>
      </c>
      <c r="DYV132" s="224" t="s">
        <v>374</v>
      </c>
      <c r="DYW132" s="224" t="s">
        <v>374</v>
      </c>
      <c r="DYX132" s="224" t="s">
        <v>374</v>
      </c>
      <c r="DYY132" s="224" t="s">
        <v>374</v>
      </c>
      <c r="DYZ132" s="224" t="s">
        <v>374</v>
      </c>
      <c r="DZA132" s="224" t="s">
        <v>374</v>
      </c>
      <c r="DZB132" s="224" t="s">
        <v>374</v>
      </c>
      <c r="DZC132" s="224" t="s">
        <v>374</v>
      </c>
      <c r="DZD132" s="224" t="s">
        <v>374</v>
      </c>
      <c r="DZE132" s="224" t="s">
        <v>374</v>
      </c>
      <c r="DZF132" s="224" t="s">
        <v>374</v>
      </c>
      <c r="DZG132" s="224" t="s">
        <v>374</v>
      </c>
      <c r="DZH132" s="224" t="s">
        <v>374</v>
      </c>
      <c r="DZI132" s="224" t="s">
        <v>374</v>
      </c>
      <c r="DZJ132" s="224" t="s">
        <v>374</v>
      </c>
      <c r="DZK132" s="224" t="s">
        <v>374</v>
      </c>
      <c r="DZL132" s="224" t="s">
        <v>374</v>
      </c>
      <c r="DZM132" s="224" t="s">
        <v>374</v>
      </c>
      <c r="DZN132" s="224" t="s">
        <v>374</v>
      </c>
      <c r="DZO132" s="224" t="s">
        <v>374</v>
      </c>
      <c r="DZP132" s="224" t="s">
        <v>374</v>
      </c>
      <c r="DZQ132" s="224" t="s">
        <v>374</v>
      </c>
      <c r="DZR132" s="224" t="s">
        <v>374</v>
      </c>
      <c r="DZS132" s="224" t="s">
        <v>374</v>
      </c>
      <c r="DZT132" s="224" t="s">
        <v>374</v>
      </c>
      <c r="DZU132" s="224" t="s">
        <v>374</v>
      </c>
      <c r="DZV132" s="224" t="s">
        <v>374</v>
      </c>
      <c r="DZW132" s="224" t="s">
        <v>374</v>
      </c>
      <c r="DZX132" s="224" t="s">
        <v>374</v>
      </c>
      <c r="DZY132" s="224" t="s">
        <v>374</v>
      </c>
      <c r="DZZ132" s="224" t="s">
        <v>374</v>
      </c>
      <c r="EAA132" s="224" t="s">
        <v>374</v>
      </c>
      <c r="EAB132" s="224" t="s">
        <v>374</v>
      </c>
      <c r="EAC132" s="224" t="s">
        <v>374</v>
      </c>
      <c r="EAD132" s="224" t="s">
        <v>374</v>
      </c>
      <c r="EAE132" s="224" t="s">
        <v>374</v>
      </c>
      <c r="EAF132" s="224" t="s">
        <v>374</v>
      </c>
      <c r="EAG132" s="224" t="s">
        <v>374</v>
      </c>
      <c r="EAH132" s="224" t="s">
        <v>374</v>
      </c>
      <c r="EAI132" s="224" t="s">
        <v>374</v>
      </c>
      <c r="EAJ132" s="224" t="s">
        <v>374</v>
      </c>
      <c r="EAK132" s="224" t="s">
        <v>374</v>
      </c>
      <c r="EAL132" s="224" t="s">
        <v>374</v>
      </c>
      <c r="EAM132" s="224" t="s">
        <v>374</v>
      </c>
      <c r="EAN132" s="224" t="s">
        <v>374</v>
      </c>
      <c r="EAO132" s="224" t="s">
        <v>374</v>
      </c>
      <c r="EAP132" s="224" t="s">
        <v>374</v>
      </c>
      <c r="EAQ132" s="224" t="s">
        <v>374</v>
      </c>
      <c r="EAR132" s="224" t="s">
        <v>374</v>
      </c>
      <c r="EAS132" s="224" t="s">
        <v>374</v>
      </c>
      <c r="EAT132" s="224" t="s">
        <v>374</v>
      </c>
      <c r="EAU132" s="224" t="s">
        <v>374</v>
      </c>
      <c r="EAV132" s="224" t="s">
        <v>374</v>
      </c>
      <c r="EAW132" s="224" t="s">
        <v>374</v>
      </c>
      <c r="EAX132" s="224" t="s">
        <v>374</v>
      </c>
      <c r="EAY132" s="224" t="s">
        <v>374</v>
      </c>
      <c r="EAZ132" s="224" t="s">
        <v>374</v>
      </c>
      <c r="EBA132" s="224" t="s">
        <v>374</v>
      </c>
      <c r="EBB132" s="224" t="s">
        <v>374</v>
      </c>
      <c r="EBC132" s="224" t="s">
        <v>374</v>
      </c>
      <c r="EBD132" s="224" t="s">
        <v>374</v>
      </c>
      <c r="EBE132" s="224" t="s">
        <v>374</v>
      </c>
      <c r="EBF132" s="224" t="s">
        <v>374</v>
      </c>
      <c r="EBG132" s="224" t="s">
        <v>374</v>
      </c>
      <c r="EBH132" s="224" t="s">
        <v>374</v>
      </c>
      <c r="EBI132" s="224" t="s">
        <v>374</v>
      </c>
      <c r="EBJ132" s="224" t="s">
        <v>374</v>
      </c>
      <c r="EBK132" s="224" t="s">
        <v>374</v>
      </c>
      <c r="EBL132" s="224" t="s">
        <v>374</v>
      </c>
      <c r="EBM132" s="224" t="s">
        <v>374</v>
      </c>
      <c r="EBN132" s="224" t="s">
        <v>374</v>
      </c>
      <c r="EBO132" s="224" t="s">
        <v>374</v>
      </c>
      <c r="EBP132" s="224" t="s">
        <v>374</v>
      </c>
      <c r="EBQ132" s="224" t="s">
        <v>374</v>
      </c>
      <c r="EBR132" s="224" t="s">
        <v>374</v>
      </c>
      <c r="EBS132" s="224" t="s">
        <v>374</v>
      </c>
      <c r="EBT132" s="224" t="s">
        <v>374</v>
      </c>
      <c r="EBU132" s="224" t="s">
        <v>374</v>
      </c>
      <c r="EBV132" s="224" t="s">
        <v>374</v>
      </c>
      <c r="EBW132" s="224" t="s">
        <v>374</v>
      </c>
      <c r="EBX132" s="224" t="s">
        <v>374</v>
      </c>
      <c r="EBY132" s="224" t="s">
        <v>374</v>
      </c>
      <c r="EBZ132" s="224" t="s">
        <v>374</v>
      </c>
      <c r="ECA132" s="224" t="s">
        <v>374</v>
      </c>
      <c r="ECB132" s="224" t="s">
        <v>374</v>
      </c>
      <c r="ECC132" s="224" t="s">
        <v>374</v>
      </c>
      <c r="ECD132" s="224" t="s">
        <v>374</v>
      </c>
      <c r="ECE132" s="224" t="s">
        <v>374</v>
      </c>
      <c r="ECF132" s="224" t="s">
        <v>374</v>
      </c>
      <c r="ECG132" s="224" t="s">
        <v>374</v>
      </c>
      <c r="ECH132" s="224" t="s">
        <v>374</v>
      </c>
      <c r="ECI132" s="224" t="s">
        <v>374</v>
      </c>
      <c r="ECJ132" s="224" t="s">
        <v>374</v>
      </c>
      <c r="ECK132" s="224" t="s">
        <v>374</v>
      </c>
      <c r="ECL132" s="224" t="s">
        <v>374</v>
      </c>
      <c r="ECM132" s="224" t="s">
        <v>374</v>
      </c>
      <c r="ECN132" s="224" t="s">
        <v>374</v>
      </c>
      <c r="ECO132" s="224" t="s">
        <v>374</v>
      </c>
      <c r="ECP132" s="224" t="s">
        <v>374</v>
      </c>
      <c r="ECQ132" s="224" t="s">
        <v>374</v>
      </c>
      <c r="ECR132" s="224" t="s">
        <v>374</v>
      </c>
      <c r="ECS132" s="224" t="s">
        <v>374</v>
      </c>
      <c r="ECT132" s="224" t="s">
        <v>374</v>
      </c>
      <c r="ECU132" s="224" t="s">
        <v>374</v>
      </c>
      <c r="ECV132" s="224" t="s">
        <v>374</v>
      </c>
      <c r="ECW132" s="224" t="s">
        <v>374</v>
      </c>
      <c r="ECX132" s="224" t="s">
        <v>374</v>
      </c>
      <c r="ECY132" s="224" t="s">
        <v>374</v>
      </c>
      <c r="ECZ132" s="224" t="s">
        <v>374</v>
      </c>
      <c r="EDA132" s="224" t="s">
        <v>374</v>
      </c>
      <c r="EDB132" s="224" t="s">
        <v>374</v>
      </c>
      <c r="EDC132" s="224" t="s">
        <v>374</v>
      </c>
      <c r="EDD132" s="224" t="s">
        <v>374</v>
      </c>
      <c r="EDE132" s="224" t="s">
        <v>374</v>
      </c>
      <c r="EDF132" s="224" t="s">
        <v>374</v>
      </c>
      <c r="EDG132" s="224" t="s">
        <v>374</v>
      </c>
      <c r="EDH132" s="224" t="s">
        <v>374</v>
      </c>
      <c r="EDI132" s="224" t="s">
        <v>374</v>
      </c>
      <c r="EDJ132" s="224" t="s">
        <v>374</v>
      </c>
      <c r="EDK132" s="224" t="s">
        <v>374</v>
      </c>
      <c r="EDL132" s="224" t="s">
        <v>374</v>
      </c>
      <c r="EDM132" s="224" t="s">
        <v>374</v>
      </c>
      <c r="EDN132" s="224" t="s">
        <v>374</v>
      </c>
      <c r="EDO132" s="224" t="s">
        <v>374</v>
      </c>
      <c r="EDP132" s="224" t="s">
        <v>374</v>
      </c>
      <c r="EDQ132" s="224" t="s">
        <v>374</v>
      </c>
      <c r="EDR132" s="224" t="s">
        <v>374</v>
      </c>
      <c r="EDS132" s="224" t="s">
        <v>374</v>
      </c>
      <c r="EDT132" s="224" t="s">
        <v>374</v>
      </c>
      <c r="EDU132" s="224" t="s">
        <v>374</v>
      </c>
      <c r="EDV132" s="224" t="s">
        <v>374</v>
      </c>
      <c r="EDW132" s="224" t="s">
        <v>374</v>
      </c>
      <c r="EDX132" s="224" t="s">
        <v>374</v>
      </c>
      <c r="EDY132" s="224" t="s">
        <v>374</v>
      </c>
      <c r="EDZ132" s="224" t="s">
        <v>374</v>
      </c>
      <c r="EEA132" s="224" t="s">
        <v>374</v>
      </c>
      <c r="EEB132" s="224" t="s">
        <v>374</v>
      </c>
      <c r="EEC132" s="224" t="s">
        <v>374</v>
      </c>
      <c r="EED132" s="224" t="s">
        <v>374</v>
      </c>
      <c r="EEE132" s="224" t="s">
        <v>374</v>
      </c>
      <c r="EEF132" s="224" t="s">
        <v>374</v>
      </c>
      <c r="EEG132" s="224" t="s">
        <v>374</v>
      </c>
      <c r="EEH132" s="224" t="s">
        <v>374</v>
      </c>
      <c r="EEI132" s="224" t="s">
        <v>374</v>
      </c>
      <c r="EEJ132" s="224" t="s">
        <v>374</v>
      </c>
      <c r="EEK132" s="224" t="s">
        <v>374</v>
      </c>
      <c r="EEL132" s="224" t="s">
        <v>374</v>
      </c>
      <c r="EEM132" s="224" t="s">
        <v>374</v>
      </c>
      <c r="EEN132" s="224" t="s">
        <v>374</v>
      </c>
      <c r="EEO132" s="224" t="s">
        <v>374</v>
      </c>
      <c r="EEP132" s="224" t="s">
        <v>374</v>
      </c>
      <c r="EEQ132" s="224" t="s">
        <v>374</v>
      </c>
      <c r="EER132" s="224" t="s">
        <v>374</v>
      </c>
      <c r="EES132" s="224" t="s">
        <v>374</v>
      </c>
      <c r="EET132" s="224" t="s">
        <v>374</v>
      </c>
      <c r="EEU132" s="224" t="s">
        <v>374</v>
      </c>
      <c r="EEV132" s="224" t="s">
        <v>374</v>
      </c>
      <c r="EEW132" s="224" t="s">
        <v>374</v>
      </c>
      <c r="EEX132" s="224" t="s">
        <v>374</v>
      </c>
      <c r="EEY132" s="224" t="s">
        <v>374</v>
      </c>
      <c r="EEZ132" s="224" t="s">
        <v>374</v>
      </c>
      <c r="EFA132" s="224" t="s">
        <v>374</v>
      </c>
      <c r="EFB132" s="224" t="s">
        <v>374</v>
      </c>
      <c r="EFC132" s="224" t="s">
        <v>374</v>
      </c>
      <c r="EFD132" s="224" t="s">
        <v>374</v>
      </c>
      <c r="EFE132" s="224" t="s">
        <v>374</v>
      </c>
      <c r="EFF132" s="224" t="s">
        <v>374</v>
      </c>
      <c r="EFG132" s="224" t="s">
        <v>374</v>
      </c>
      <c r="EFH132" s="224" t="s">
        <v>374</v>
      </c>
      <c r="EFI132" s="224" t="s">
        <v>374</v>
      </c>
      <c r="EFJ132" s="224" t="s">
        <v>374</v>
      </c>
      <c r="EFK132" s="224" t="s">
        <v>374</v>
      </c>
      <c r="EFL132" s="224" t="s">
        <v>374</v>
      </c>
      <c r="EFM132" s="224" t="s">
        <v>374</v>
      </c>
      <c r="EFN132" s="224" t="s">
        <v>374</v>
      </c>
      <c r="EFO132" s="224" t="s">
        <v>374</v>
      </c>
      <c r="EFP132" s="224" t="s">
        <v>374</v>
      </c>
      <c r="EFQ132" s="224" t="s">
        <v>374</v>
      </c>
      <c r="EFR132" s="224" t="s">
        <v>374</v>
      </c>
      <c r="EFS132" s="224" t="s">
        <v>374</v>
      </c>
      <c r="EFT132" s="224" t="s">
        <v>374</v>
      </c>
      <c r="EFU132" s="224" t="s">
        <v>374</v>
      </c>
      <c r="EFV132" s="224" t="s">
        <v>374</v>
      </c>
      <c r="EFW132" s="224" t="s">
        <v>374</v>
      </c>
      <c r="EFX132" s="224" t="s">
        <v>374</v>
      </c>
      <c r="EFY132" s="224" t="s">
        <v>374</v>
      </c>
      <c r="EFZ132" s="224" t="s">
        <v>374</v>
      </c>
      <c r="EGA132" s="224" t="s">
        <v>374</v>
      </c>
      <c r="EGB132" s="224" t="s">
        <v>374</v>
      </c>
      <c r="EGC132" s="224" t="s">
        <v>374</v>
      </c>
      <c r="EGD132" s="224" t="s">
        <v>374</v>
      </c>
      <c r="EGE132" s="224" t="s">
        <v>374</v>
      </c>
      <c r="EGF132" s="224" t="s">
        <v>374</v>
      </c>
      <c r="EGG132" s="224" t="s">
        <v>374</v>
      </c>
      <c r="EGH132" s="224" t="s">
        <v>374</v>
      </c>
      <c r="EGI132" s="224" t="s">
        <v>374</v>
      </c>
      <c r="EGJ132" s="224" t="s">
        <v>374</v>
      </c>
      <c r="EGK132" s="224" t="s">
        <v>374</v>
      </c>
      <c r="EGL132" s="224" t="s">
        <v>374</v>
      </c>
      <c r="EGM132" s="224" t="s">
        <v>374</v>
      </c>
      <c r="EGN132" s="224" t="s">
        <v>374</v>
      </c>
      <c r="EGO132" s="224" t="s">
        <v>374</v>
      </c>
      <c r="EGP132" s="224" t="s">
        <v>374</v>
      </c>
      <c r="EGQ132" s="224" t="s">
        <v>374</v>
      </c>
      <c r="EGR132" s="224" t="s">
        <v>374</v>
      </c>
      <c r="EGS132" s="224" t="s">
        <v>374</v>
      </c>
      <c r="EGT132" s="224" t="s">
        <v>374</v>
      </c>
      <c r="EGU132" s="224" t="s">
        <v>374</v>
      </c>
      <c r="EGV132" s="224" t="s">
        <v>374</v>
      </c>
      <c r="EGW132" s="224" t="s">
        <v>374</v>
      </c>
      <c r="EGX132" s="224" t="s">
        <v>374</v>
      </c>
      <c r="EGY132" s="224" t="s">
        <v>374</v>
      </c>
      <c r="EGZ132" s="224" t="s">
        <v>374</v>
      </c>
      <c r="EHA132" s="224" t="s">
        <v>374</v>
      </c>
      <c r="EHB132" s="224" t="s">
        <v>374</v>
      </c>
      <c r="EHC132" s="224" t="s">
        <v>374</v>
      </c>
      <c r="EHD132" s="224" t="s">
        <v>374</v>
      </c>
      <c r="EHE132" s="224" t="s">
        <v>374</v>
      </c>
      <c r="EHF132" s="224" t="s">
        <v>374</v>
      </c>
      <c r="EHG132" s="224" t="s">
        <v>374</v>
      </c>
      <c r="EHH132" s="224" t="s">
        <v>374</v>
      </c>
      <c r="EHI132" s="224" t="s">
        <v>374</v>
      </c>
      <c r="EHJ132" s="224" t="s">
        <v>374</v>
      </c>
      <c r="EHK132" s="224" t="s">
        <v>374</v>
      </c>
      <c r="EHL132" s="224" t="s">
        <v>374</v>
      </c>
      <c r="EHM132" s="224" t="s">
        <v>374</v>
      </c>
      <c r="EHN132" s="224" t="s">
        <v>374</v>
      </c>
      <c r="EHO132" s="224" t="s">
        <v>374</v>
      </c>
      <c r="EHP132" s="224" t="s">
        <v>374</v>
      </c>
      <c r="EHQ132" s="224" t="s">
        <v>374</v>
      </c>
      <c r="EHR132" s="224" t="s">
        <v>374</v>
      </c>
      <c r="EHS132" s="224" t="s">
        <v>374</v>
      </c>
      <c r="EHT132" s="224" t="s">
        <v>374</v>
      </c>
      <c r="EHU132" s="224" t="s">
        <v>374</v>
      </c>
      <c r="EHV132" s="224" t="s">
        <v>374</v>
      </c>
      <c r="EHW132" s="224" t="s">
        <v>374</v>
      </c>
      <c r="EHX132" s="224" t="s">
        <v>374</v>
      </c>
      <c r="EHY132" s="224" t="s">
        <v>374</v>
      </c>
      <c r="EHZ132" s="224" t="s">
        <v>374</v>
      </c>
      <c r="EIA132" s="224" t="s">
        <v>374</v>
      </c>
      <c r="EIB132" s="224" t="s">
        <v>374</v>
      </c>
      <c r="EIC132" s="224" t="s">
        <v>374</v>
      </c>
      <c r="EID132" s="224" t="s">
        <v>374</v>
      </c>
      <c r="EIE132" s="224" t="s">
        <v>374</v>
      </c>
      <c r="EIF132" s="224" t="s">
        <v>374</v>
      </c>
      <c r="EIG132" s="224" t="s">
        <v>374</v>
      </c>
      <c r="EIH132" s="224" t="s">
        <v>374</v>
      </c>
      <c r="EII132" s="224" t="s">
        <v>374</v>
      </c>
      <c r="EIJ132" s="224" t="s">
        <v>374</v>
      </c>
      <c r="EIK132" s="224" t="s">
        <v>374</v>
      </c>
      <c r="EIL132" s="224" t="s">
        <v>374</v>
      </c>
      <c r="EIM132" s="224" t="s">
        <v>374</v>
      </c>
      <c r="EIN132" s="224" t="s">
        <v>374</v>
      </c>
      <c r="EIO132" s="224" t="s">
        <v>374</v>
      </c>
      <c r="EIP132" s="224" t="s">
        <v>374</v>
      </c>
      <c r="EIQ132" s="224" t="s">
        <v>374</v>
      </c>
      <c r="EIR132" s="224" t="s">
        <v>374</v>
      </c>
      <c r="EIS132" s="224" t="s">
        <v>374</v>
      </c>
      <c r="EIT132" s="224" t="s">
        <v>374</v>
      </c>
      <c r="EIU132" s="224" t="s">
        <v>374</v>
      </c>
      <c r="EIV132" s="224" t="s">
        <v>374</v>
      </c>
      <c r="EIW132" s="224" t="s">
        <v>374</v>
      </c>
      <c r="EIX132" s="224" t="s">
        <v>374</v>
      </c>
      <c r="EIY132" s="224" t="s">
        <v>374</v>
      </c>
      <c r="EIZ132" s="224" t="s">
        <v>374</v>
      </c>
      <c r="EJA132" s="224" t="s">
        <v>374</v>
      </c>
      <c r="EJB132" s="224" t="s">
        <v>374</v>
      </c>
      <c r="EJC132" s="224" t="s">
        <v>374</v>
      </c>
      <c r="EJD132" s="224" t="s">
        <v>374</v>
      </c>
      <c r="EJE132" s="224" t="s">
        <v>374</v>
      </c>
      <c r="EJF132" s="224" t="s">
        <v>374</v>
      </c>
      <c r="EJG132" s="224" t="s">
        <v>374</v>
      </c>
      <c r="EJH132" s="224" t="s">
        <v>374</v>
      </c>
      <c r="EJI132" s="224" t="s">
        <v>374</v>
      </c>
      <c r="EJJ132" s="224" t="s">
        <v>374</v>
      </c>
      <c r="EJK132" s="224" t="s">
        <v>374</v>
      </c>
      <c r="EJL132" s="224" t="s">
        <v>374</v>
      </c>
      <c r="EJM132" s="224" t="s">
        <v>374</v>
      </c>
      <c r="EJN132" s="224" t="s">
        <v>374</v>
      </c>
      <c r="EJO132" s="224" t="s">
        <v>374</v>
      </c>
      <c r="EJP132" s="224" t="s">
        <v>374</v>
      </c>
      <c r="EJQ132" s="224" t="s">
        <v>374</v>
      </c>
      <c r="EJR132" s="224" t="s">
        <v>374</v>
      </c>
      <c r="EJS132" s="224" t="s">
        <v>374</v>
      </c>
      <c r="EJT132" s="224" t="s">
        <v>374</v>
      </c>
      <c r="EJU132" s="224" t="s">
        <v>374</v>
      </c>
      <c r="EJV132" s="224" t="s">
        <v>374</v>
      </c>
      <c r="EJW132" s="224" t="s">
        <v>374</v>
      </c>
      <c r="EJX132" s="224" t="s">
        <v>374</v>
      </c>
      <c r="EJY132" s="224" t="s">
        <v>374</v>
      </c>
      <c r="EJZ132" s="224" t="s">
        <v>374</v>
      </c>
      <c r="EKA132" s="224" t="s">
        <v>374</v>
      </c>
      <c r="EKB132" s="224" t="s">
        <v>374</v>
      </c>
      <c r="EKC132" s="224" t="s">
        <v>374</v>
      </c>
      <c r="EKD132" s="224" t="s">
        <v>374</v>
      </c>
      <c r="EKE132" s="224" t="s">
        <v>374</v>
      </c>
      <c r="EKF132" s="224" t="s">
        <v>374</v>
      </c>
      <c r="EKG132" s="224" t="s">
        <v>374</v>
      </c>
      <c r="EKH132" s="224" t="s">
        <v>374</v>
      </c>
      <c r="EKI132" s="224" t="s">
        <v>374</v>
      </c>
      <c r="EKJ132" s="224" t="s">
        <v>374</v>
      </c>
      <c r="EKK132" s="224" t="s">
        <v>374</v>
      </c>
      <c r="EKL132" s="224" t="s">
        <v>374</v>
      </c>
      <c r="EKM132" s="224" t="s">
        <v>374</v>
      </c>
      <c r="EKN132" s="224" t="s">
        <v>374</v>
      </c>
      <c r="EKO132" s="224" t="s">
        <v>374</v>
      </c>
      <c r="EKP132" s="224" t="s">
        <v>374</v>
      </c>
      <c r="EKQ132" s="224" t="s">
        <v>374</v>
      </c>
      <c r="EKR132" s="224" t="s">
        <v>374</v>
      </c>
      <c r="EKS132" s="224" t="s">
        <v>374</v>
      </c>
      <c r="EKT132" s="224" t="s">
        <v>374</v>
      </c>
      <c r="EKU132" s="224" t="s">
        <v>374</v>
      </c>
      <c r="EKV132" s="224" t="s">
        <v>374</v>
      </c>
      <c r="EKW132" s="224" t="s">
        <v>374</v>
      </c>
      <c r="EKX132" s="224" t="s">
        <v>374</v>
      </c>
      <c r="EKY132" s="224" t="s">
        <v>374</v>
      </c>
      <c r="EKZ132" s="224" t="s">
        <v>374</v>
      </c>
      <c r="ELA132" s="224" t="s">
        <v>374</v>
      </c>
      <c r="ELB132" s="224" t="s">
        <v>374</v>
      </c>
      <c r="ELC132" s="224" t="s">
        <v>374</v>
      </c>
      <c r="ELD132" s="224" t="s">
        <v>374</v>
      </c>
      <c r="ELE132" s="224" t="s">
        <v>374</v>
      </c>
      <c r="ELF132" s="224" t="s">
        <v>374</v>
      </c>
      <c r="ELG132" s="224" t="s">
        <v>374</v>
      </c>
      <c r="ELH132" s="224" t="s">
        <v>374</v>
      </c>
      <c r="ELI132" s="224" t="s">
        <v>374</v>
      </c>
      <c r="ELJ132" s="224" t="s">
        <v>374</v>
      </c>
      <c r="ELK132" s="224" t="s">
        <v>374</v>
      </c>
      <c r="ELL132" s="224" t="s">
        <v>374</v>
      </c>
      <c r="ELM132" s="224" t="s">
        <v>374</v>
      </c>
      <c r="ELN132" s="224" t="s">
        <v>374</v>
      </c>
      <c r="ELO132" s="224" t="s">
        <v>374</v>
      </c>
      <c r="ELP132" s="224" t="s">
        <v>374</v>
      </c>
      <c r="ELQ132" s="224" t="s">
        <v>374</v>
      </c>
      <c r="ELR132" s="224" t="s">
        <v>374</v>
      </c>
      <c r="ELS132" s="224" t="s">
        <v>374</v>
      </c>
      <c r="ELT132" s="224" t="s">
        <v>374</v>
      </c>
      <c r="ELU132" s="224" t="s">
        <v>374</v>
      </c>
      <c r="ELV132" s="224" t="s">
        <v>374</v>
      </c>
      <c r="ELW132" s="224" t="s">
        <v>374</v>
      </c>
      <c r="ELX132" s="224" t="s">
        <v>374</v>
      </c>
      <c r="ELY132" s="224" t="s">
        <v>374</v>
      </c>
      <c r="ELZ132" s="224" t="s">
        <v>374</v>
      </c>
      <c r="EMA132" s="224" t="s">
        <v>374</v>
      </c>
      <c r="EMB132" s="224" t="s">
        <v>374</v>
      </c>
      <c r="EMC132" s="224" t="s">
        <v>374</v>
      </c>
      <c r="EMD132" s="224" t="s">
        <v>374</v>
      </c>
      <c r="EME132" s="224" t="s">
        <v>374</v>
      </c>
      <c r="EMF132" s="224" t="s">
        <v>374</v>
      </c>
      <c r="EMG132" s="224" t="s">
        <v>374</v>
      </c>
      <c r="EMH132" s="224" t="s">
        <v>374</v>
      </c>
      <c r="EMI132" s="224" t="s">
        <v>374</v>
      </c>
      <c r="EMJ132" s="224" t="s">
        <v>374</v>
      </c>
      <c r="EMK132" s="224" t="s">
        <v>374</v>
      </c>
      <c r="EML132" s="224" t="s">
        <v>374</v>
      </c>
      <c r="EMM132" s="224" t="s">
        <v>374</v>
      </c>
      <c r="EMN132" s="224" t="s">
        <v>374</v>
      </c>
      <c r="EMO132" s="224" t="s">
        <v>374</v>
      </c>
      <c r="EMP132" s="224" t="s">
        <v>374</v>
      </c>
      <c r="EMQ132" s="224" t="s">
        <v>374</v>
      </c>
      <c r="EMR132" s="224" t="s">
        <v>374</v>
      </c>
      <c r="EMS132" s="224" t="s">
        <v>374</v>
      </c>
      <c r="EMT132" s="224" t="s">
        <v>374</v>
      </c>
      <c r="EMU132" s="224" t="s">
        <v>374</v>
      </c>
      <c r="EMV132" s="224" t="s">
        <v>374</v>
      </c>
      <c r="EMW132" s="224" t="s">
        <v>374</v>
      </c>
      <c r="EMX132" s="224" t="s">
        <v>374</v>
      </c>
      <c r="EMY132" s="224" t="s">
        <v>374</v>
      </c>
      <c r="EMZ132" s="224" t="s">
        <v>374</v>
      </c>
      <c r="ENA132" s="224" t="s">
        <v>374</v>
      </c>
      <c r="ENB132" s="224" t="s">
        <v>374</v>
      </c>
      <c r="ENC132" s="224" t="s">
        <v>374</v>
      </c>
      <c r="END132" s="224" t="s">
        <v>374</v>
      </c>
      <c r="ENE132" s="224" t="s">
        <v>374</v>
      </c>
      <c r="ENF132" s="224" t="s">
        <v>374</v>
      </c>
      <c r="ENG132" s="224" t="s">
        <v>374</v>
      </c>
      <c r="ENH132" s="224" t="s">
        <v>374</v>
      </c>
      <c r="ENI132" s="224" t="s">
        <v>374</v>
      </c>
      <c r="ENJ132" s="224" t="s">
        <v>374</v>
      </c>
      <c r="ENK132" s="224" t="s">
        <v>374</v>
      </c>
      <c r="ENL132" s="224" t="s">
        <v>374</v>
      </c>
      <c r="ENM132" s="224" t="s">
        <v>374</v>
      </c>
      <c r="ENN132" s="224" t="s">
        <v>374</v>
      </c>
      <c r="ENO132" s="224" t="s">
        <v>374</v>
      </c>
      <c r="ENP132" s="224" t="s">
        <v>374</v>
      </c>
      <c r="ENQ132" s="224" t="s">
        <v>374</v>
      </c>
      <c r="ENR132" s="224" t="s">
        <v>374</v>
      </c>
      <c r="ENS132" s="224" t="s">
        <v>374</v>
      </c>
      <c r="ENT132" s="224" t="s">
        <v>374</v>
      </c>
      <c r="ENU132" s="224" t="s">
        <v>374</v>
      </c>
      <c r="ENV132" s="224" t="s">
        <v>374</v>
      </c>
      <c r="ENW132" s="224" t="s">
        <v>374</v>
      </c>
      <c r="ENX132" s="224" t="s">
        <v>374</v>
      </c>
      <c r="ENY132" s="224" t="s">
        <v>374</v>
      </c>
      <c r="ENZ132" s="224" t="s">
        <v>374</v>
      </c>
      <c r="EOA132" s="224" t="s">
        <v>374</v>
      </c>
      <c r="EOB132" s="224" t="s">
        <v>374</v>
      </c>
      <c r="EOC132" s="224" t="s">
        <v>374</v>
      </c>
      <c r="EOD132" s="224" t="s">
        <v>374</v>
      </c>
      <c r="EOE132" s="224" t="s">
        <v>374</v>
      </c>
      <c r="EOF132" s="224" t="s">
        <v>374</v>
      </c>
      <c r="EOG132" s="224" t="s">
        <v>374</v>
      </c>
      <c r="EOH132" s="224" t="s">
        <v>374</v>
      </c>
      <c r="EOI132" s="224" t="s">
        <v>374</v>
      </c>
      <c r="EOJ132" s="224" t="s">
        <v>374</v>
      </c>
      <c r="EOK132" s="224" t="s">
        <v>374</v>
      </c>
      <c r="EOL132" s="224" t="s">
        <v>374</v>
      </c>
      <c r="EOM132" s="224" t="s">
        <v>374</v>
      </c>
      <c r="EON132" s="224" t="s">
        <v>374</v>
      </c>
      <c r="EOO132" s="224" t="s">
        <v>374</v>
      </c>
      <c r="EOP132" s="224" t="s">
        <v>374</v>
      </c>
      <c r="EOQ132" s="224" t="s">
        <v>374</v>
      </c>
      <c r="EOR132" s="224" t="s">
        <v>374</v>
      </c>
      <c r="EOS132" s="224" t="s">
        <v>374</v>
      </c>
      <c r="EOT132" s="224" t="s">
        <v>374</v>
      </c>
      <c r="EOU132" s="224" t="s">
        <v>374</v>
      </c>
      <c r="EOV132" s="224" t="s">
        <v>374</v>
      </c>
      <c r="EOW132" s="224" t="s">
        <v>374</v>
      </c>
      <c r="EOX132" s="224" t="s">
        <v>374</v>
      </c>
      <c r="EOY132" s="224" t="s">
        <v>374</v>
      </c>
      <c r="EOZ132" s="224" t="s">
        <v>374</v>
      </c>
      <c r="EPA132" s="224" t="s">
        <v>374</v>
      </c>
      <c r="EPB132" s="224" t="s">
        <v>374</v>
      </c>
      <c r="EPC132" s="224" t="s">
        <v>374</v>
      </c>
      <c r="EPD132" s="224" t="s">
        <v>374</v>
      </c>
      <c r="EPE132" s="224" t="s">
        <v>374</v>
      </c>
      <c r="EPF132" s="224" t="s">
        <v>374</v>
      </c>
      <c r="EPG132" s="224" t="s">
        <v>374</v>
      </c>
      <c r="EPH132" s="224" t="s">
        <v>374</v>
      </c>
      <c r="EPI132" s="224" t="s">
        <v>374</v>
      </c>
      <c r="EPJ132" s="224" t="s">
        <v>374</v>
      </c>
      <c r="EPK132" s="224" t="s">
        <v>374</v>
      </c>
      <c r="EPL132" s="224" t="s">
        <v>374</v>
      </c>
      <c r="EPM132" s="224" t="s">
        <v>374</v>
      </c>
      <c r="EPN132" s="224" t="s">
        <v>374</v>
      </c>
      <c r="EPO132" s="224" t="s">
        <v>374</v>
      </c>
      <c r="EPP132" s="224" t="s">
        <v>374</v>
      </c>
      <c r="EPQ132" s="224" t="s">
        <v>374</v>
      </c>
      <c r="EPR132" s="224" t="s">
        <v>374</v>
      </c>
      <c r="EPS132" s="224" t="s">
        <v>374</v>
      </c>
      <c r="EPT132" s="224" t="s">
        <v>374</v>
      </c>
      <c r="EPU132" s="224" t="s">
        <v>374</v>
      </c>
      <c r="EPV132" s="224" t="s">
        <v>374</v>
      </c>
      <c r="EPW132" s="224" t="s">
        <v>374</v>
      </c>
      <c r="EPX132" s="224" t="s">
        <v>374</v>
      </c>
      <c r="EPY132" s="224" t="s">
        <v>374</v>
      </c>
      <c r="EPZ132" s="224" t="s">
        <v>374</v>
      </c>
      <c r="EQA132" s="224" t="s">
        <v>374</v>
      </c>
      <c r="EQB132" s="224" t="s">
        <v>374</v>
      </c>
      <c r="EQC132" s="224" t="s">
        <v>374</v>
      </c>
      <c r="EQD132" s="224" t="s">
        <v>374</v>
      </c>
      <c r="EQE132" s="224" t="s">
        <v>374</v>
      </c>
      <c r="EQF132" s="224" t="s">
        <v>374</v>
      </c>
      <c r="EQG132" s="224" t="s">
        <v>374</v>
      </c>
      <c r="EQH132" s="224" t="s">
        <v>374</v>
      </c>
      <c r="EQI132" s="224" t="s">
        <v>374</v>
      </c>
      <c r="EQJ132" s="224" t="s">
        <v>374</v>
      </c>
      <c r="EQK132" s="224" t="s">
        <v>374</v>
      </c>
      <c r="EQL132" s="224" t="s">
        <v>374</v>
      </c>
      <c r="EQM132" s="224" t="s">
        <v>374</v>
      </c>
      <c r="EQN132" s="224" t="s">
        <v>374</v>
      </c>
      <c r="EQO132" s="224" t="s">
        <v>374</v>
      </c>
      <c r="EQP132" s="224" t="s">
        <v>374</v>
      </c>
      <c r="EQQ132" s="224" t="s">
        <v>374</v>
      </c>
      <c r="EQR132" s="224" t="s">
        <v>374</v>
      </c>
      <c r="EQS132" s="224" t="s">
        <v>374</v>
      </c>
      <c r="EQT132" s="224" t="s">
        <v>374</v>
      </c>
      <c r="EQU132" s="224" t="s">
        <v>374</v>
      </c>
      <c r="EQV132" s="224" t="s">
        <v>374</v>
      </c>
      <c r="EQW132" s="224" t="s">
        <v>374</v>
      </c>
      <c r="EQX132" s="224" t="s">
        <v>374</v>
      </c>
      <c r="EQY132" s="224" t="s">
        <v>374</v>
      </c>
      <c r="EQZ132" s="224" t="s">
        <v>374</v>
      </c>
      <c r="ERA132" s="224" t="s">
        <v>374</v>
      </c>
      <c r="ERB132" s="224" t="s">
        <v>374</v>
      </c>
      <c r="ERC132" s="224" t="s">
        <v>374</v>
      </c>
      <c r="ERD132" s="224" t="s">
        <v>374</v>
      </c>
      <c r="ERE132" s="224" t="s">
        <v>374</v>
      </c>
      <c r="ERF132" s="224" t="s">
        <v>374</v>
      </c>
      <c r="ERG132" s="224" t="s">
        <v>374</v>
      </c>
      <c r="ERH132" s="224" t="s">
        <v>374</v>
      </c>
      <c r="ERI132" s="224" t="s">
        <v>374</v>
      </c>
      <c r="ERJ132" s="224" t="s">
        <v>374</v>
      </c>
      <c r="ERK132" s="224" t="s">
        <v>374</v>
      </c>
      <c r="ERL132" s="224" t="s">
        <v>374</v>
      </c>
      <c r="ERM132" s="224" t="s">
        <v>374</v>
      </c>
      <c r="ERN132" s="224" t="s">
        <v>374</v>
      </c>
      <c r="ERO132" s="224" t="s">
        <v>374</v>
      </c>
      <c r="ERP132" s="224" t="s">
        <v>374</v>
      </c>
      <c r="ERQ132" s="224" t="s">
        <v>374</v>
      </c>
      <c r="ERR132" s="224" t="s">
        <v>374</v>
      </c>
      <c r="ERS132" s="224" t="s">
        <v>374</v>
      </c>
      <c r="ERT132" s="224" t="s">
        <v>374</v>
      </c>
      <c r="ERU132" s="224" t="s">
        <v>374</v>
      </c>
      <c r="ERV132" s="224" t="s">
        <v>374</v>
      </c>
      <c r="ERW132" s="224" t="s">
        <v>374</v>
      </c>
      <c r="ERX132" s="224" t="s">
        <v>374</v>
      </c>
      <c r="ERY132" s="224" t="s">
        <v>374</v>
      </c>
      <c r="ERZ132" s="224" t="s">
        <v>374</v>
      </c>
      <c r="ESA132" s="224" t="s">
        <v>374</v>
      </c>
      <c r="ESB132" s="224" t="s">
        <v>374</v>
      </c>
      <c r="ESC132" s="224" t="s">
        <v>374</v>
      </c>
      <c r="ESD132" s="224" t="s">
        <v>374</v>
      </c>
      <c r="ESE132" s="224" t="s">
        <v>374</v>
      </c>
      <c r="ESF132" s="224" t="s">
        <v>374</v>
      </c>
      <c r="ESG132" s="224" t="s">
        <v>374</v>
      </c>
      <c r="ESH132" s="224" t="s">
        <v>374</v>
      </c>
      <c r="ESI132" s="224" t="s">
        <v>374</v>
      </c>
      <c r="ESJ132" s="224" t="s">
        <v>374</v>
      </c>
      <c r="ESK132" s="224" t="s">
        <v>374</v>
      </c>
      <c r="ESL132" s="224" t="s">
        <v>374</v>
      </c>
      <c r="ESM132" s="224" t="s">
        <v>374</v>
      </c>
      <c r="ESN132" s="224" t="s">
        <v>374</v>
      </c>
      <c r="ESO132" s="224" t="s">
        <v>374</v>
      </c>
      <c r="ESP132" s="224" t="s">
        <v>374</v>
      </c>
      <c r="ESQ132" s="224" t="s">
        <v>374</v>
      </c>
      <c r="ESR132" s="224" t="s">
        <v>374</v>
      </c>
      <c r="ESS132" s="224" t="s">
        <v>374</v>
      </c>
      <c r="EST132" s="224" t="s">
        <v>374</v>
      </c>
      <c r="ESU132" s="224" t="s">
        <v>374</v>
      </c>
      <c r="ESV132" s="224" t="s">
        <v>374</v>
      </c>
      <c r="ESW132" s="224" t="s">
        <v>374</v>
      </c>
      <c r="ESX132" s="224" t="s">
        <v>374</v>
      </c>
      <c r="ESY132" s="224" t="s">
        <v>374</v>
      </c>
      <c r="ESZ132" s="224" t="s">
        <v>374</v>
      </c>
      <c r="ETA132" s="224" t="s">
        <v>374</v>
      </c>
      <c r="ETB132" s="224" t="s">
        <v>374</v>
      </c>
      <c r="ETC132" s="224" t="s">
        <v>374</v>
      </c>
      <c r="ETD132" s="224" t="s">
        <v>374</v>
      </c>
      <c r="ETE132" s="224" t="s">
        <v>374</v>
      </c>
      <c r="ETF132" s="224" t="s">
        <v>374</v>
      </c>
      <c r="ETG132" s="224" t="s">
        <v>374</v>
      </c>
      <c r="ETH132" s="224" t="s">
        <v>374</v>
      </c>
      <c r="ETI132" s="224" t="s">
        <v>374</v>
      </c>
      <c r="ETJ132" s="224" t="s">
        <v>374</v>
      </c>
      <c r="ETK132" s="224" t="s">
        <v>374</v>
      </c>
      <c r="ETL132" s="224" t="s">
        <v>374</v>
      </c>
      <c r="ETM132" s="224" t="s">
        <v>374</v>
      </c>
      <c r="ETN132" s="224" t="s">
        <v>374</v>
      </c>
      <c r="ETO132" s="224" t="s">
        <v>374</v>
      </c>
      <c r="ETP132" s="224" t="s">
        <v>374</v>
      </c>
      <c r="ETQ132" s="224" t="s">
        <v>374</v>
      </c>
      <c r="ETR132" s="224" t="s">
        <v>374</v>
      </c>
      <c r="ETS132" s="224" t="s">
        <v>374</v>
      </c>
      <c r="ETT132" s="224" t="s">
        <v>374</v>
      </c>
      <c r="ETU132" s="224" t="s">
        <v>374</v>
      </c>
      <c r="ETV132" s="224" t="s">
        <v>374</v>
      </c>
      <c r="ETW132" s="224" t="s">
        <v>374</v>
      </c>
      <c r="ETX132" s="224" t="s">
        <v>374</v>
      </c>
      <c r="ETY132" s="224" t="s">
        <v>374</v>
      </c>
      <c r="ETZ132" s="224" t="s">
        <v>374</v>
      </c>
      <c r="EUA132" s="224" t="s">
        <v>374</v>
      </c>
      <c r="EUB132" s="224" t="s">
        <v>374</v>
      </c>
      <c r="EUC132" s="224" t="s">
        <v>374</v>
      </c>
      <c r="EUD132" s="224" t="s">
        <v>374</v>
      </c>
      <c r="EUE132" s="224" t="s">
        <v>374</v>
      </c>
      <c r="EUF132" s="224" t="s">
        <v>374</v>
      </c>
      <c r="EUG132" s="224" t="s">
        <v>374</v>
      </c>
      <c r="EUH132" s="224" t="s">
        <v>374</v>
      </c>
      <c r="EUI132" s="224" t="s">
        <v>374</v>
      </c>
      <c r="EUJ132" s="224" t="s">
        <v>374</v>
      </c>
      <c r="EUK132" s="224" t="s">
        <v>374</v>
      </c>
      <c r="EUL132" s="224" t="s">
        <v>374</v>
      </c>
      <c r="EUM132" s="224" t="s">
        <v>374</v>
      </c>
      <c r="EUN132" s="224" t="s">
        <v>374</v>
      </c>
      <c r="EUO132" s="224" t="s">
        <v>374</v>
      </c>
      <c r="EUP132" s="224" t="s">
        <v>374</v>
      </c>
      <c r="EUQ132" s="224" t="s">
        <v>374</v>
      </c>
      <c r="EUR132" s="224" t="s">
        <v>374</v>
      </c>
      <c r="EUS132" s="224" t="s">
        <v>374</v>
      </c>
      <c r="EUT132" s="224" t="s">
        <v>374</v>
      </c>
      <c r="EUU132" s="224" t="s">
        <v>374</v>
      </c>
      <c r="EUV132" s="224" t="s">
        <v>374</v>
      </c>
      <c r="EUW132" s="224" t="s">
        <v>374</v>
      </c>
      <c r="EUX132" s="224" t="s">
        <v>374</v>
      </c>
      <c r="EUY132" s="224" t="s">
        <v>374</v>
      </c>
      <c r="EUZ132" s="224" t="s">
        <v>374</v>
      </c>
      <c r="EVA132" s="224" t="s">
        <v>374</v>
      </c>
      <c r="EVB132" s="224" t="s">
        <v>374</v>
      </c>
      <c r="EVC132" s="224" t="s">
        <v>374</v>
      </c>
      <c r="EVD132" s="224" t="s">
        <v>374</v>
      </c>
      <c r="EVE132" s="224" t="s">
        <v>374</v>
      </c>
      <c r="EVF132" s="224" t="s">
        <v>374</v>
      </c>
      <c r="EVG132" s="224" t="s">
        <v>374</v>
      </c>
      <c r="EVH132" s="224" t="s">
        <v>374</v>
      </c>
      <c r="EVI132" s="224" t="s">
        <v>374</v>
      </c>
      <c r="EVJ132" s="224" t="s">
        <v>374</v>
      </c>
      <c r="EVK132" s="224" t="s">
        <v>374</v>
      </c>
      <c r="EVL132" s="224" t="s">
        <v>374</v>
      </c>
      <c r="EVM132" s="224" t="s">
        <v>374</v>
      </c>
      <c r="EVN132" s="224" t="s">
        <v>374</v>
      </c>
      <c r="EVO132" s="224" t="s">
        <v>374</v>
      </c>
      <c r="EVP132" s="224" t="s">
        <v>374</v>
      </c>
      <c r="EVQ132" s="224" t="s">
        <v>374</v>
      </c>
      <c r="EVR132" s="224" t="s">
        <v>374</v>
      </c>
      <c r="EVS132" s="224" t="s">
        <v>374</v>
      </c>
      <c r="EVT132" s="224" t="s">
        <v>374</v>
      </c>
      <c r="EVU132" s="224" t="s">
        <v>374</v>
      </c>
      <c r="EVV132" s="224" t="s">
        <v>374</v>
      </c>
      <c r="EVW132" s="224" t="s">
        <v>374</v>
      </c>
      <c r="EVX132" s="224" t="s">
        <v>374</v>
      </c>
      <c r="EVY132" s="224" t="s">
        <v>374</v>
      </c>
      <c r="EVZ132" s="224" t="s">
        <v>374</v>
      </c>
      <c r="EWA132" s="224" t="s">
        <v>374</v>
      </c>
      <c r="EWB132" s="224" t="s">
        <v>374</v>
      </c>
      <c r="EWC132" s="224" t="s">
        <v>374</v>
      </c>
      <c r="EWD132" s="224" t="s">
        <v>374</v>
      </c>
      <c r="EWE132" s="224" t="s">
        <v>374</v>
      </c>
      <c r="EWF132" s="224" t="s">
        <v>374</v>
      </c>
      <c r="EWG132" s="224" t="s">
        <v>374</v>
      </c>
      <c r="EWH132" s="224" t="s">
        <v>374</v>
      </c>
      <c r="EWI132" s="224" t="s">
        <v>374</v>
      </c>
      <c r="EWJ132" s="224" t="s">
        <v>374</v>
      </c>
      <c r="EWK132" s="224" t="s">
        <v>374</v>
      </c>
      <c r="EWL132" s="224" t="s">
        <v>374</v>
      </c>
      <c r="EWM132" s="224" t="s">
        <v>374</v>
      </c>
      <c r="EWN132" s="224" t="s">
        <v>374</v>
      </c>
      <c r="EWO132" s="224" t="s">
        <v>374</v>
      </c>
      <c r="EWP132" s="224" t="s">
        <v>374</v>
      </c>
      <c r="EWQ132" s="224" t="s">
        <v>374</v>
      </c>
      <c r="EWR132" s="224" t="s">
        <v>374</v>
      </c>
      <c r="EWS132" s="224" t="s">
        <v>374</v>
      </c>
      <c r="EWT132" s="224" t="s">
        <v>374</v>
      </c>
      <c r="EWU132" s="224" t="s">
        <v>374</v>
      </c>
      <c r="EWV132" s="224" t="s">
        <v>374</v>
      </c>
      <c r="EWW132" s="224" t="s">
        <v>374</v>
      </c>
      <c r="EWX132" s="224" t="s">
        <v>374</v>
      </c>
      <c r="EWY132" s="224" t="s">
        <v>374</v>
      </c>
      <c r="EWZ132" s="224" t="s">
        <v>374</v>
      </c>
      <c r="EXA132" s="224" t="s">
        <v>374</v>
      </c>
      <c r="EXB132" s="224" t="s">
        <v>374</v>
      </c>
      <c r="EXC132" s="224" t="s">
        <v>374</v>
      </c>
      <c r="EXD132" s="224" t="s">
        <v>374</v>
      </c>
      <c r="EXE132" s="224" t="s">
        <v>374</v>
      </c>
      <c r="EXF132" s="224" t="s">
        <v>374</v>
      </c>
      <c r="EXG132" s="224" t="s">
        <v>374</v>
      </c>
      <c r="EXH132" s="224" t="s">
        <v>374</v>
      </c>
      <c r="EXI132" s="224" t="s">
        <v>374</v>
      </c>
      <c r="EXJ132" s="224" t="s">
        <v>374</v>
      </c>
      <c r="EXK132" s="224" t="s">
        <v>374</v>
      </c>
      <c r="EXL132" s="224" t="s">
        <v>374</v>
      </c>
      <c r="EXM132" s="224" t="s">
        <v>374</v>
      </c>
      <c r="EXN132" s="224" t="s">
        <v>374</v>
      </c>
      <c r="EXO132" s="224" t="s">
        <v>374</v>
      </c>
      <c r="EXP132" s="224" t="s">
        <v>374</v>
      </c>
      <c r="EXQ132" s="224" t="s">
        <v>374</v>
      </c>
      <c r="EXR132" s="224" t="s">
        <v>374</v>
      </c>
      <c r="EXS132" s="224" t="s">
        <v>374</v>
      </c>
      <c r="EXT132" s="224" t="s">
        <v>374</v>
      </c>
      <c r="EXU132" s="224" t="s">
        <v>374</v>
      </c>
      <c r="EXV132" s="224" t="s">
        <v>374</v>
      </c>
      <c r="EXW132" s="224" t="s">
        <v>374</v>
      </c>
      <c r="EXX132" s="224" t="s">
        <v>374</v>
      </c>
      <c r="EXY132" s="224" t="s">
        <v>374</v>
      </c>
      <c r="EXZ132" s="224" t="s">
        <v>374</v>
      </c>
      <c r="EYA132" s="224" t="s">
        <v>374</v>
      </c>
      <c r="EYB132" s="224" t="s">
        <v>374</v>
      </c>
      <c r="EYC132" s="224" t="s">
        <v>374</v>
      </c>
      <c r="EYD132" s="224" t="s">
        <v>374</v>
      </c>
      <c r="EYE132" s="224" t="s">
        <v>374</v>
      </c>
      <c r="EYF132" s="224" t="s">
        <v>374</v>
      </c>
      <c r="EYG132" s="224" t="s">
        <v>374</v>
      </c>
      <c r="EYH132" s="224" t="s">
        <v>374</v>
      </c>
      <c r="EYI132" s="224" t="s">
        <v>374</v>
      </c>
      <c r="EYJ132" s="224" t="s">
        <v>374</v>
      </c>
      <c r="EYK132" s="224" t="s">
        <v>374</v>
      </c>
      <c r="EYL132" s="224" t="s">
        <v>374</v>
      </c>
      <c r="EYM132" s="224" t="s">
        <v>374</v>
      </c>
      <c r="EYN132" s="224" t="s">
        <v>374</v>
      </c>
      <c r="EYO132" s="224" t="s">
        <v>374</v>
      </c>
      <c r="EYP132" s="224" t="s">
        <v>374</v>
      </c>
      <c r="EYQ132" s="224" t="s">
        <v>374</v>
      </c>
      <c r="EYR132" s="224" t="s">
        <v>374</v>
      </c>
      <c r="EYS132" s="224" t="s">
        <v>374</v>
      </c>
      <c r="EYT132" s="224" t="s">
        <v>374</v>
      </c>
      <c r="EYU132" s="224" t="s">
        <v>374</v>
      </c>
      <c r="EYV132" s="224" t="s">
        <v>374</v>
      </c>
      <c r="EYW132" s="224" t="s">
        <v>374</v>
      </c>
      <c r="EYX132" s="224" t="s">
        <v>374</v>
      </c>
      <c r="EYY132" s="224" t="s">
        <v>374</v>
      </c>
      <c r="EYZ132" s="224" t="s">
        <v>374</v>
      </c>
      <c r="EZA132" s="224" t="s">
        <v>374</v>
      </c>
      <c r="EZB132" s="224" t="s">
        <v>374</v>
      </c>
      <c r="EZC132" s="224" t="s">
        <v>374</v>
      </c>
      <c r="EZD132" s="224" t="s">
        <v>374</v>
      </c>
      <c r="EZE132" s="224" t="s">
        <v>374</v>
      </c>
      <c r="EZF132" s="224" t="s">
        <v>374</v>
      </c>
      <c r="EZG132" s="224" t="s">
        <v>374</v>
      </c>
      <c r="EZH132" s="224" t="s">
        <v>374</v>
      </c>
      <c r="EZI132" s="224" t="s">
        <v>374</v>
      </c>
      <c r="EZJ132" s="224" t="s">
        <v>374</v>
      </c>
      <c r="EZK132" s="224" t="s">
        <v>374</v>
      </c>
      <c r="EZL132" s="224" t="s">
        <v>374</v>
      </c>
      <c r="EZM132" s="224" t="s">
        <v>374</v>
      </c>
      <c r="EZN132" s="224" t="s">
        <v>374</v>
      </c>
      <c r="EZO132" s="224" t="s">
        <v>374</v>
      </c>
      <c r="EZP132" s="224" t="s">
        <v>374</v>
      </c>
      <c r="EZQ132" s="224" t="s">
        <v>374</v>
      </c>
      <c r="EZR132" s="224" t="s">
        <v>374</v>
      </c>
      <c r="EZS132" s="224" t="s">
        <v>374</v>
      </c>
      <c r="EZT132" s="224" t="s">
        <v>374</v>
      </c>
      <c r="EZU132" s="224" t="s">
        <v>374</v>
      </c>
      <c r="EZV132" s="224" t="s">
        <v>374</v>
      </c>
      <c r="EZW132" s="224" t="s">
        <v>374</v>
      </c>
      <c r="EZX132" s="224" t="s">
        <v>374</v>
      </c>
      <c r="EZY132" s="224" t="s">
        <v>374</v>
      </c>
      <c r="EZZ132" s="224" t="s">
        <v>374</v>
      </c>
      <c r="FAA132" s="224" t="s">
        <v>374</v>
      </c>
      <c r="FAB132" s="224" t="s">
        <v>374</v>
      </c>
      <c r="FAC132" s="224" t="s">
        <v>374</v>
      </c>
      <c r="FAD132" s="224" t="s">
        <v>374</v>
      </c>
      <c r="FAE132" s="224" t="s">
        <v>374</v>
      </c>
      <c r="FAF132" s="224" t="s">
        <v>374</v>
      </c>
      <c r="FAG132" s="224" t="s">
        <v>374</v>
      </c>
      <c r="FAH132" s="224" t="s">
        <v>374</v>
      </c>
      <c r="FAI132" s="224" t="s">
        <v>374</v>
      </c>
      <c r="FAJ132" s="224" t="s">
        <v>374</v>
      </c>
      <c r="FAK132" s="224" t="s">
        <v>374</v>
      </c>
      <c r="FAL132" s="224" t="s">
        <v>374</v>
      </c>
      <c r="FAM132" s="224" t="s">
        <v>374</v>
      </c>
      <c r="FAN132" s="224" t="s">
        <v>374</v>
      </c>
      <c r="FAO132" s="224" t="s">
        <v>374</v>
      </c>
      <c r="FAP132" s="224" t="s">
        <v>374</v>
      </c>
      <c r="FAQ132" s="224" t="s">
        <v>374</v>
      </c>
      <c r="FAR132" s="224" t="s">
        <v>374</v>
      </c>
      <c r="FAS132" s="224" t="s">
        <v>374</v>
      </c>
      <c r="FAT132" s="224" t="s">
        <v>374</v>
      </c>
      <c r="FAU132" s="224" t="s">
        <v>374</v>
      </c>
      <c r="FAV132" s="224" t="s">
        <v>374</v>
      </c>
      <c r="FAW132" s="224" t="s">
        <v>374</v>
      </c>
      <c r="FAX132" s="224" t="s">
        <v>374</v>
      </c>
      <c r="FAY132" s="224" t="s">
        <v>374</v>
      </c>
      <c r="FAZ132" s="224" t="s">
        <v>374</v>
      </c>
      <c r="FBA132" s="224" t="s">
        <v>374</v>
      </c>
      <c r="FBB132" s="224" t="s">
        <v>374</v>
      </c>
      <c r="FBC132" s="224" t="s">
        <v>374</v>
      </c>
      <c r="FBD132" s="224" t="s">
        <v>374</v>
      </c>
      <c r="FBE132" s="224" t="s">
        <v>374</v>
      </c>
      <c r="FBF132" s="224" t="s">
        <v>374</v>
      </c>
      <c r="FBG132" s="224" t="s">
        <v>374</v>
      </c>
      <c r="FBH132" s="224" t="s">
        <v>374</v>
      </c>
      <c r="FBI132" s="224" t="s">
        <v>374</v>
      </c>
      <c r="FBJ132" s="224" t="s">
        <v>374</v>
      </c>
      <c r="FBK132" s="224" t="s">
        <v>374</v>
      </c>
      <c r="FBL132" s="224" t="s">
        <v>374</v>
      </c>
      <c r="FBM132" s="224" t="s">
        <v>374</v>
      </c>
      <c r="FBN132" s="224" t="s">
        <v>374</v>
      </c>
      <c r="FBO132" s="224" t="s">
        <v>374</v>
      </c>
      <c r="FBP132" s="224" t="s">
        <v>374</v>
      </c>
      <c r="FBQ132" s="224" t="s">
        <v>374</v>
      </c>
      <c r="FBR132" s="224" t="s">
        <v>374</v>
      </c>
      <c r="FBS132" s="224" t="s">
        <v>374</v>
      </c>
      <c r="FBT132" s="224" t="s">
        <v>374</v>
      </c>
      <c r="FBU132" s="224" t="s">
        <v>374</v>
      </c>
      <c r="FBV132" s="224" t="s">
        <v>374</v>
      </c>
      <c r="FBW132" s="224" t="s">
        <v>374</v>
      </c>
      <c r="FBX132" s="224" t="s">
        <v>374</v>
      </c>
      <c r="FBY132" s="224" t="s">
        <v>374</v>
      </c>
      <c r="FBZ132" s="224" t="s">
        <v>374</v>
      </c>
      <c r="FCA132" s="224" t="s">
        <v>374</v>
      </c>
      <c r="FCB132" s="224" t="s">
        <v>374</v>
      </c>
      <c r="FCC132" s="224" t="s">
        <v>374</v>
      </c>
      <c r="FCD132" s="224" t="s">
        <v>374</v>
      </c>
      <c r="FCE132" s="224" t="s">
        <v>374</v>
      </c>
      <c r="FCF132" s="224" t="s">
        <v>374</v>
      </c>
      <c r="FCG132" s="224" t="s">
        <v>374</v>
      </c>
      <c r="FCH132" s="224" t="s">
        <v>374</v>
      </c>
      <c r="FCI132" s="224" t="s">
        <v>374</v>
      </c>
      <c r="FCJ132" s="224" t="s">
        <v>374</v>
      </c>
      <c r="FCK132" s="224" t="s">
        <v>374</v>
      </c>
      <c r="FCL132" s="224" t="s">
        <v>374</v>
      </c>
      <c r="FCM132" s="224" t="s">
        <v>374</v>
      </c>
      <c r="FCN132" s="224" t="s">
        <v>374</v>
      </c>
      <c r="FCO132" s="224" t="s">
        <v>374</v>
      </c>
      <c r="FCP132" s="224" t="s">
        <v>374</v>
      </c>
      <c r="FCQ132" s="224" t="s">
        <v>374</v>
      </c>
      <c r="FCR132" s="224" t="s">
        <v>374</v>
      </c>
      <c r="FCS132" s="224" t="s">
        <v>374</v>
      </c>
      <c r="FCT132" s="224" t="s">
        <v>374</v>
      </c>
      <c r="FCU132" s="224" t="s">
        <v>374</v>
      </c>
      <c r="FCV132" s="224" t="s">
        <v>374</v>
      </c>
      <c r="FCW132" s="224" t="s">
        <v>374</v>
      </c>
      <c r="FCX132" s="224" t="s">
        <v>374</v>
      </c>
      <c r="FCY132" s="224" t="s">
        <v>374</v>
      </c>
      <c r="FCZ132" s="224" t="s">
        <v>374</v>
      </c>
      <c r="FDA132" s="224" t="s">
        <v>374</v>
      </c>
      <c r="FDB132" s="224" t="s">
        <v>374</v>
      </c>
      <c r="FDC132" s="224" t="s">
        <v>374</v>
      </c>
      <c r="FDD132" s="224" t="s">
        <v>374</v>
      </c>
      <c r="FDE132" s="224" t="s">
        <v>374</v>
      </c>
      <c r="FDF132" s="224" t="s">
        <v>374</v>
      </c>
      <c r="FDG132" s="224" t="s">
        <v>374</v>
      </c>
      <c r="FDH132" s="224" t="s">
        <v>374</v>
      </c>
      <c r="FDI132" s="224" t="s">
        <v>374</v>
      </c>
      <c r="FDJ132" s="224" t="s">
        <v>374</v>
      </c>
      <c r="FDK132" s="224" t="s">
        <v>374</v>
      </c>
      <c r="FDL132" s="224" t="s">
        <v>374</v>
      </c>
      <c r="FDM132" s="224" t="s">
        <v>374</v>
      </c>
      <c r="FDN132" s="224" t="s">
        <v>374</v>
      </c>
      <c r="FDO132" s="224" t="s">
        <v>374</v>
      </c>
      <c r="FDP132" s="224" t="s">
        <v>374</v>
      </c>
      <c r="FDQ132" s="224" t="s">
        <v>374</v>
      </c>
      <c r="FDR132" s="224" t="s">
        <v>374</v>
      </c>
      <c r="FDS132" s="224" t="s">
        <v>374</v>
      </c>
      <c r="FDT132" s="224" t="s">
        <v>374</v>
      </c>
      <c r="FDU132" s="224" t="s">
        <v>374</v>
      </c>
      <c r="FDV132" s="224" t="s">
        <v>374</v>
      </c>
      <c r="FDW132" s="224" t="s">
        <v>374</v>
      </c>
      <c r="FDX132" s="224" t="s">
        <v>374</v>
      </c>
      <c r="FDY132" s="224" t="s">
        <v>374</v>
      </c>
      <c r="FDZ132" s="224" t="s">
        <v>374</v>
      </c>
      <c r="FEA132" s="224" t="s">
        <v>374</v>
      </c>
      <c r="FEB132" s="224" t="s">
        <v>374</v>
      </c>
      <c r="FEC132" s="224" t="s">
        <v>374</v>
      </c>
      <c r="FED132" s="224" t="s">
        <v>374</v>
      </c>
      <c r="FEE132" s="224" t="s">
        <v>374</v>
      </c>
      <c r="FEF132" s="224" t="s">
        <v>374</v>
      </c>
      <c r="FEG132" s="224" t="s">
        <v>374</v>
      </c>
      <c r="FEH132" s="224" t="s">
        <v>374</v>
      </c>
      <c r="FEI132" s="224" t="s">
        <v>374</v>
      </c>
      <c r="FEJ132" s="224" t="s">
        <v>374</v>
      </c>
      <c r="FEK132" s="224" t="s">
        <v>374</v>
      </c>
      <c r="FEL132" s="224" t="s">
        <v>374</v>
      </c>
      <c r="FEM132" s="224" t="s">
        <v>374</v>
      </c>
      <c r="FEN132" s="224" t="s">
        <v>374</v>
      </c>
      <c r="FEO132" s="224" t="s">
        <v>374</v>
      </c>
      <c r="FEP132" s="224" t="s">
        <v>374</v>
      </c>
      <c r="FEQ132" s="224" t="s">
        <v>374</v>
      </c>
      <c r="FER132" s="224" t="s">
        <v>374</v>
      </c>
      <c r="FES132" s="224" t="s">
        <v>374</v>
      </c>
      <c r="FET132" s="224" t="s">
        <v>374</v>
      </c>
      <c r="FEU132" s="224" t="s">
        <v>374</v>
      </c>
      <c r="FEV132" s="224" t="s">
        <v>374</v>
      </c>
      <c r="FEW132" s="224" t="s">
        <v>374</v>
      </c>
      <c r="FEX132" s="224" t="s">
        <v>374</v>
      </c>
      <c r="FEY132" s="224" t="s">
        <v>374</v>
      </c>
      <c r="FEZ132" s="224" t="s">
        <v>374</v>
      </c>
      <c r="FFA132" s="224" t="s">
        <v>374</v>
      </c>
      <c r="FFB132" s="224" t="s">
        <v>374</v>
      </c>
      <c r="FFC132" s="224" t="s">
        <v>374</v>
      </c>
      <c r="FFD132" s="224" t="s">
        <v>374</v>
      </c>
      <c r="FFE132" s="224" t="s">
        <v>374</v>
      </c>
      <c r="FFF132" s="224" t="s">
        <v>374</v>
      </c>
      <c r="FFG132" s="224" t="s">
        <v>374</v>
      </c>
      <c r="FFH132" s="224" t="s">
        <v>374</v>
      </c>
      <c r="FFI132" s="224" t="s">
        <v>374</v>
      </c>
      <c r="FFJ132" s="224" t="s">
        <v>374</v>
      </c>
      <c r="FFK132" s="224" t="s">
        <v>374</v>
      </c>
      <c r="FFL132" s="224" t="s">
        <v>374</v>
      </c>
      <c r="FFM132" s="224" t="s">
        <v>374</v>
      </c>
      <c r="FFN132" s="224" t="s">
        <v>374</v>
      </c>
      <c r="FFO132" s="224" t="s">
        <v>374</v>
      </c>
      <c r="FFP132" s="224" t="s">
        <v>374</v>
      </c>
      <c r="FFQ132" s="224" t="s">
        <v>374</v>
      </c>
      <c r="FFR132" s="224" t="s">
        <v>374</v>
      </c>
      <c r="FFS132" s="224" t="s">
        <v>374</v>
      </c>
      <c r="FFT132" s="224" t="s">
        <v>374</v>
      </c>
      <c r="FFU132" s="224" t="s">
        <v>374</v>
      </c>
      <c r="FFV132" s="224" t="s">
        <v>374</v>
      </c>
      <c r="FFW132" s="224" t="s">
        <v>374</v>
      </c>
      <c r="FFX132" s="224" t="s">
        <v>374</v>
      </c>
      <c r="FFY132" s="224" t="s">
        <v>374</v>
      </c>
      <c r="FFZ132" s="224" t="s">
        <v>374</v>
      </c>
      <c r="FGA132" s="224" t="s">
        <v>374</v>
      </c>
      <c r="FGB132" s="224" t="s">
        <v>374</v>
      </c>
      <c r="FGC132" s="224" t="s">
        <v>374</v>
      </c>
      <c r="FGD132" s="224" t="s">
        <v>374</v>
      </c>
      <c r="FGE132" s="224" t="s">
        <v>374</v>
      </c>
      <c r="FGF132" s="224" t="s">
        <v>374</v>
      </c>
      <c r="FGG132" s="224" t="s">
        <v>374</v>
      </c>
      <c r="FGH132" s="224" t="s">
        <v>374</v>
      </c>
      <c r="FGI132" s="224" t="s">
        <v>374</v>
      </c>
      <c r="FGJ132" s="224" t="s">
        <v>374</v>
      </c>
      <c r="FGK132" s="224" t="s">
        <v>374</v>
      </c>
      <c r="FGL132" s="224" t="s">
        <v>374</v>
      </c>
      <c r="FGM132" s="224" t="s">
        <v>374</v>
      </c>
      <c r="FGN132" s="224" t="s">
        <v>374</v>
      </c>
      <c r="FGO132" s="224" t="s">
        <v>374</v>
      </c>
      <c r="FGP132" s="224" t="s">
        <v>374</v>
      </c>
      <c r="FGQ132" s="224" t="s">
        <v>374</v>
      </c>
      <c r="FGR132" s="224" t="s">
        <v>374</v>
      </c>
      <c r="FGS132" s="224" t="s">
        <v>374</v>
      </c>
      <c r="FGT132" s="224" t="s">
        <v>374</v>
      </c>
      <c r="FGU132" s="224" t="s">
        <v>374</v>
      </c>
      <c r="FGV132" s="224" t="s">
        <v>374</v>
      </c>
      <c r="FGW132" s="224" t="s">
        <v>374</v>
      </c>
      <c r="FGX132" s="224" t="s">
        <v>374</v>
      </c>
      <c r="FGY132" s="224" t="s">
        <v>374</v>
      </c>
      <c r="FGZ132" s="224" t="s">
        <v>374</v>
      </c>
      <c r="FHA132" s="224" t="s">
        <v>374</v>
      </c>
      <c r="FHB132" s="224" t="s">
        <v>374</v>
      </c>
      <c r="FHC132" s="224" t="s">
        <v>374</v>
      </c>
      <c r="FHD132" s="224" t="s">
        <v>374</v>
      </c>
      <c r="FHE132" s="224" t="s">
        <v>374</v>
      </c>
      <c r="FHF132" s="224" t="s">
        <v>374</v>
      </c>
      <c r="FHG132" s="224" t="s">
        <v>374</v>
      </c>
      <c r="FHH132" s="224" t="s">
        <v>374</v>
      </c>
      <c r="FHI132" s="224" t="s">
        <v>374</v>
      </c>
      <c r="FHJ132" s="224" t="s">
        <v>374</v>
      </c>
      <c r="FHK132" s="224" t="s">
        <v>374</v>
      </c>
      <c r="FHL132" s="224" t="s">
        <v>374</v>
      </c>
      <c r="FHM132" s="224" t="s">
        <v>374</v>
      </c>
      <c r="FHN132" s="224" t="s">
        <v>374</v>
      </c>
      <c r="FHO132" s="224" t="s">
        <v>374</v>
      </c>
      <c r="FHP132" s="224" t="s">
        <v>374</v>
      </c>
      <c r="FHQ132" s="224" t="s">
        <v>374</v>
      </c>
      <c r="FHR132" s="224" t="s">
        <v>374</v>
      </c>
      <c r="FHS132" s="224" t="s">
        <v>374</v>
      </c>
      <c r="FHT132" s="224" t="s">
        <v>374</v>
      </c>
      <c r="FHU132" s="224" t="s">
        <v>374</v>
      </c>
      <c r="FHV132" s="224" t="s">
        <v>374</v>
      </c>
      <c r="FHW132" s="224" t="s">
        <v>374</v>
      </c>
      <c r="FHX132" s="224" t="s">
        <v>374</v>
      </c>
      <c r="FHY132" s="224" t="s">
        <v>374</v>
      </c>
      <c r="FHZ132" s="224" t="s">
        <v>374</v>
      </c>
      <c r="FIA132" s="224" t="s">
        <v>374</v>
      </c>
      <c r="FIB132" s="224" t="s">
        <v>374</v>
      </c>
      <c r="FIC132" s="224" t="s">
        <v>374</v>
      </c>
      <c r="FID132" s="224" t="s">
        <v>374</v>
      </c>
      <c r="FIE132" s="224" t="s">
        <v>374</v>
      </c>
      <c r="FIF132" s="224" t="s">
        <v>374</v>
      </c>
      <c r="FIG132" s="224" t="s">
        <v>374</v>
      </c>
      <c r="FIH132" s="224" t="s">
        <v>374</v>
      </c>
      <c r="FII132" s="224" t="s">
        <v>374</v>
      </c>
      <c r="FIJ132" s="224" t="s">
        <v>374</v>
      </c>
      <c r="FIK132" s="224" t="s">
        <v>374</v>
      </c>
      <c r="FIL132" s="224" t="s">
        <v>374</v>
      </c>
      <c r="FIM132" s="224" t="s">
        <v>374</v>
      </c>
      <c r="FIN132" s="224" t="s">
        <v>374</v>
      </c>
      <c r="FIO132" s="224" t="s">
        <v>374</v>
      </c>
      <c r="FIP132" s="224" t="s">
        <v>374</v>
      </c>
      <c r="FIQ132" s="224" t="s">
        <v>374</v>
      </c>
      <c r="FIR132" s="224" t="s">
        <v>374</v>
      </c>
      <c r="FIS132" s="224" t="s">
        <v>374</v>
      </c>
      <c r="FIT132" s="224" t="s">
        <v>374</v>
      </c>
      <c r="FIU132" s="224" t="s">
        <v>374</v>
      </c>
      <c r="FIV132" s="224" t="s">
        <v>374</v>
      </c>
      <c r="FIW132" s="224" t="s">
        <v>374</v>
      </c>
      <c r="FIX132" s="224" t="s">
        <v>374</v>
      </c>
      <c r="FIY132" s="224" t="s">
        <v>374</v>
      </c>
      <c r="FIZ132" s="224" t="s">
        <v>374</v>
      </c>
      <c r="FJA132" s="224" t="s">
        <v>374</v>
      </c>
      <c r="FJB132" s="224" t="s">
        <v>374</v>
      </c>
      <c r="FJC132" s="224" t="s">
        <v>374</v>
      </c>
      <c r="FJD132" s="224" t="s">
        <v>374</v>
      </c>
      <c r="FJE132" s="224" t="s">
        <v>374</v>
      </c>
      <c r="FJF132" s="224" t="s">
        <v>374</v>
      </c>
      <c r="FJG132" s="224" t="s">
        <v>374</v>
      </c>
      <c r="FJH132" s="224" t="s">
        <v>374</v>
      </c>
      <c r="FJI132" s="224" t="s">
        <v>374</v>
      </c>
      <c r="FJJ132" s="224" t="s">
        <v>374</v>
      </c>
      <c r="FJK132" s="224" t="s">
        <v>374</v>
      </c>
      <c r="FJL132" s="224" t="s">
        <v>374</v>
      </c>
      <c r="FJM132" s="224" t="s">
        <v>374</v>
      </c>
      <c r="FJN132" s="224" t="s">
        <v>374</v>
      </c>
      <c r="FJO132" s="224" t="s">
        <v>374</v>
      </c>
      <c r="FJP132" s="224" t="s">
        <v>374</v>
      </c>
      <c r="FJQ132" s="224" t="s">
        <v>374</v>
      </c>
      <c r="FJR132" s="224" t="s">
        <v>374</v>
      </c>
      <c r="FJS132" s="224" t="s">
        <v>374</v>
      </c>
      <c r="FJT132" s="224" t="s">
        <v>374</v>
      </c>
      <c r="FJU132" s="224" t="s">
        <v>374</v>
      </c>
      <c r="FJV132" s="224" t="s">
        <v>374</v>
      </c>
      <c r="FJW132" s="224" t="s">
        <v>374</v>
      </c>
      <c r="FJX132" s="224" t="s">
        <v>374</v>
      </c>
      <c r="FJY132" s="224" t="s">
        <v>374</v>
      </c>
      <c r="FJZ132" s="224" t="s">
        <v>374</v>
      </c>
      <c r="FKA132" s="224" t="s">
        <v>374</v>
      </c>
      <c r="FKB132" s="224" t="s">
        <v>374</v>
      </c>
      <c r="FKC132" s="224" t="s">
        <v>374</v>
      </c>
      <c r="FKD132" s="224" t="s">
        <v>374</v>
      </c>
      <c r="FKE132" s="224" t="s">
        <v>374</v>
      </c>
      <c r="FKF132" s="224" t="s">
        <v>374</v>
      </c>
      <c r="FKG132" s="224" t="s">
        <v>374</v>
      </c>
      <c r="FKH132" s="224" t="s">
        <v>374</v>
      </c>
      <c r="FKI132" s="224" t="s">
        <v>374</v>
      </c>
      <c r="FKJ132" s="224" t="s">
        <v>374</v>
      </c>
      <c r="FKK132" s="224" t="s">
        <v>374</v>
      </c>
      <c r="FKL132" s="224" t="s">
        <v>374</v>
      </c>
      <c r="FKM132" s="224" t="s">
        <v>374</v>
      </c>
      <c r="FKN132" s="224" t="s">
        <v>374</v>
      </c>
      <c r="FKO132" s="224" t="s">
        <v>374</v>
      </c>
      <c r="FKP132" s="224" t="s">
        <v>374</v>
      </c>
      <c r="FKQ132" s="224" t="s">
        <v>374</v>
      </c>
      <c r="FKR132" s="224" t="s">
        <v>374</v>
      </c>
      <c r="FKS132" s="224" t="s">
        <v>374</v>
      </c>
      <c r="FKT132" s="224" t="s">
        <v>374</v>
      </c>
      <c r="FKU132" s="224" t="s">
        <v>374</v>
      </c>
      <c r="FKV132" s="224" t="s">
        <v>374</v>
      </c>
      <c r="FKW132" s="224" t="s">
        <v>374</v>
      </c>
      <c r="FKX132" s="224" t="s">
        <v>374</v>
      </c>
      <c r="FKY132" s="224" t="s">
        <v>374</v>
      </c>
      <c r="FKZ132" s="224" t="s">
        <v>374</v>
      </c>
      <c r="FLA132" s="224" t="s">
        <v>374</v>
      </c>
      <c r="FLB132" s="224" t="s">
        <v>374</v>
      </c>
      <c r="FLC132" s="224" t="s">
        <v>374</v>
      </c>
      <c r="FLD132" s="224" t="s">
        <v>374</v>
      </c>
      <c r="FLE132" s="224" t="s">
        <v>374</v>
      </c>
      <c r="FLF132" s="224" t="s">
        <v>374</v>
      </c>
      <c r="FLG132" s="224" t="s">
        <v>374</v>
      </c>
      <c r="FLH132" s="224" t="s">
        <v>374</v>
      </c>
      <c r="FLI132" s="224" t="s">
        <v>374</v>
      </c>
      <c r="FLJ132" s="224" t="s">
        <v>374</v>
      </c>
      <c r="FLK132" s="224" t="s">
        <v>374</v>
      </c>
      <c r="FLL132" s="224" t="s">
        <v>374</v>
      </c>
      <c r="FLM132" s="224" t="s">
        <v>374</v>
      </c>
      <c r="FLN132" s="224" t="s">
        <v>374</v>
      </c>
      <c r="FLO132" s="224" t="s">
        <v>374</v>
      </c>
      <c r="FLP132" s="224" t="s">
        <v>374</v>
      </c>
      <c r="FLQ132" s="224" t="s">
        <v>374</v>
      </c>
      <c r="FLR132" s="224" t="s">
        <v>374</v>
      </c>
      <c r="FLS132" s="224" t="s">
        <v>374</v>
      </c>
      <c r="FLT132" s="224" t="s">
        <v>374</v>
      </c>
      <c r="FLU132" s="224" t="s">
        <v>374</v>
      </c>
      <c r="FLV132" s="224" t="s">
        <v>374</v>
      </c>
      <c r="FLW132" s="224" t="s">
        <v>374</v>
      </c>
      <c r="FLX132" s="224" t="s">
        <v>374</v>
      </c>
      <c r="FLY132" s="224" t="s">
        <v>374</v>
      </c>
      <c r="FLZ132" s="224" t="s">
        <v>374</v>
      </c>
      <c r="FMA132" s="224" t="s">
        <v>374</v>
      </c>
      <c r="FMB132" s="224" t="s">
        <v>374</v>
      </c>
      <c r="FMC132" s="224" t="s">
        <v>374</v>
      </c>
      <c r="FMD132" s="224" t="s">
        <v>374</v>
      </c>
      <c r="FME132" s="224" t="s">
        <v>374</v>
      </c>
      <c r="FMF132" s="224" t="s">
        <v>374</v>
      </c>
      <c r="FMG132" s="224" t="s">
        <v>374</v>
      </c>
      <c r="FMH132" s="224" t="s">
        <v>374</v>
      </c>
      <c r="FMI132" s="224" t="s">
        <v>374</v>
      </c>
      <c r="FMJ132" s="224" t="s">
        <v>374</v>
      </c>
      <c r="FMK132" s="224" t="s">
        <v>374</v>
      </c>
      <c r="FML132" s="224" t="s">
        <v>374</v>
      </c>
      <c r="FMM132" s="224" t="s">
        <v>374</v>
      </c>
      <c r="FMN132" s="224" t="s">
        <v>374</v>
      </c>
      <c r="FMO132" s="224" t="s">
        <v>374</v>
      </c>
      <c r="FMP132" s="224" t="s">
        <v>374</v>
      </c>
      <c r="FMQ132" s="224" t="s">
        <v>374</v>
      </c>
      <c r="FMR132" s="224" t="s">
        <v>374</v>
      </c>
      <c r="FMS132" s="224" t="s">
        <v>374</v>
      </c>
      <c r="FMT132" s="224" t="s">
        <v>374</v>
      </c>
      <c r="FMU132" s="224" t="s">
        <v>374</v>
      </c>
      <c r="FMV132" s="224" t="s">
        <v>374</v>
      </c>
      <c r="FMW132" s="224" t="s">
        <v>374</v>
      </c>
      <c r="FMX132" s="224" t="s">
        <v>374</v>
      </c>
      <c r="FMY132" s="224" t="s">
        <v>374</v>
      </c>
      <c r="FMZ132" s="224" t="s">
        <v>374</v>
      </c>
      <c r="FNA132" s="224" t="s">
        <v>374</v>
      </c>
      <c r="FNB132" s="224" t="s">
        <v>374</v>
      </c>
      <c r="FNC132" s="224" t="s">
        <v>374</v>
      </c>
      <c r="FND132" s="224" t="s">
        <v>374</v>
      </c>
      <c r="FNE132" s="224" t="s">
        <v>374</v>
      </c>
      <c r="FNF132" s="224" t="s">
        <v>374</v>
      </c>
      <c r="FNG132" s="224" t="s">
        <v>374</v>
      </c>
      <c r="FNH132" s="224" t="s">
        <v>374</v>
      </c>
      <c r="FNI132" s="224" t="s">
        <v>374</v>
      </c>
      <c r="FNJ132" s="224" t="s">
        <v>374</v>
      </c>
      <c r="FNK132" s="224" t="s">
        <v>374</v>
      </c>
      <c r="FNL132" s="224" t="s">
        <v>374</v>
      </c>
      <c r="FNM132" s="224" t="s">
        <v>374</v>
      </c>
      <c r="FNN132" s="224" t="s">
        <v>374</v>
      </c>
      <c r="FNO132" s="224" t="s">
        <v>374</v>
      </c>
      <c r="FNP132" s="224" t="s">
        <v>374</v>
      </c>
      <c r="FNQ132" s="224" t="s">
        <v>374</v>
      </c>
      <c r="FNR132" s="224" t="s">
        <v>374</v>
      </c>
      <c r="FNS132" s="224" t="s">
        <v>374</v>
      </c>
      <c r="FNT132" s="224" t="s">
        <v>374</v>
      </c>
      <c r="FNU132" s="224" t="s">
        <v>374</v>
      </c>
      <c r="FNV132" s="224" t="s">
        <v>374</v>
      </c>
      <c r="FNW132" s="224" t="s">
        <v>374</v>
      </c>
      <c r="FNX132" s="224" t="s">
        <v>374</v>
      </c>
      <c r="FNY132" s="224" t="s">
        <v>374</v>
      </c>
      <c r="FNZ132" s="224" t="s">
        <v>374</v>
      </c>
      <c r="FOA132" s="224" t="s">
        <v>374</v>
      </c>
      <c r="FOB132" s="224" t="s">
        <v>374</v>
      </c>
      <c r="FOC132" s="224" t="s">
        <v>374</v>
      </c>
      <c r="FOD132" s="224" t="s">
        <v>374</v>
      </c>
      <c r="FOE132" s="224" t="s">
        <v>374</v>
      </c>
      <c r="FOF132" s="224" t="s">
        <v>374</v>
      </c>
      <c r="FOG132" s="224" t="s">
        <v>374</v>
      </c>
      <c r="FOH132" s="224" t="s">
        <v>374</v>
      </c>
      <c r="FOI132" s="224" t="s">
        <v>374</v>
      </c>
      <c r="FOJ132" s="224" t="s">
        <v>374</v>
      </c>
      <c r="FOK132" s="224" t="s">
        <v>374</v>
      </c>
      <c r="FOL132" s="224" t="s">
        <v>374</v>
      </c>
      <c r="FOM132" s="224" t="s">
        <v>374</v>
      </c>
      <c r="FON132" s="224" t="s">
        <v>374</v>
      </c>
      <c r="FOO132" s="224" t="s">
        <v>374</v>
      </c>
      <c r="FOP132" s="224" t="s">
        <v>374</v>
      </c>
      <c r="FOQ132" s="224" t="s">
        <v>374</v>
      </c>
      <c r="FOR132" s="224" t="s">
        <v>374</v>
      </c>
      <c r="FOS132" s="224" t="s">
        <v>374</v>
      </c>
      <c r="FOT132" s="224" t="s">
        <v>374</v>
      </c>
      <c r="FOU132" s="224" t="s">
        <v>374</v>
      </c>
      <c r="FOV132" s="224" t="s">
        <v>374</v>
      </c>
      <c r="FOW132" s="224" t="s">
        <v>374</v>
      </c>
      <c r="FOX132" s="224" t="s">
        <v>374</v>
      </c>
      <c r="FOY132" s="224" t="s">
        <v>374</v>
      </c>
      <c r="FOZ132" s="224" t="s">
        <v>374</v>
      </c>
      <c r="FPA132" s="224" t="s">
        <v>374</v>
      </c>
      <c r="FPB132" s="224" t="s">
        <v>374</v>
      </c>
      <c r="FPC132" s="224" t="s">
        <v>374</v>
      </c>
      <c r="FPD132" s="224" t="s">
        <v>374</v>
      </c>
      <c r="FPE132" s="224" t="s">
        <v>374</v>
      </c>
      <c r="FPF132" s="224" t="s">
        <v>374</v>
      </c>
      <c r="FPG132" s="224" t="s">
        <v>374</v>
      </c>
      <c r="FPH132" s="224" t="s">
        <v>374</v>
      </c>
      <c r="FPI132" s="224" t="s">
        <v>374</v>
      </c>
      <c r="FPJ132" s="224" t="s">
        <v>374</v>
      </c>
      <c r="FPK132" s="224" t="s">
        <v>374</v>
      </c>
      <c r="FPL132" s="224" t="s">
        <v>374</v>
      </c>
      <c r="FPM132" s="224" t="s">
        <v>374</v>
      </c>
      <c r="FPN132" s="224" t="s">
        <v>374</v>
      </c>
      <c r="FPO132" s="224" t="s">
        <v>374</v>
      </c>
      <c r="FPP132" s="224" t="s">
        <v>374</v>
      </c>
      <c r="FPQ132" s="224" t="s">
        <v>374</v>
      </c>
      <c r="FPR132" s="224" t="s">
        <v>374</v>
      </c>
      <c r="FPS132" s="224" t="s">
        <v>374</v>
      </c>
      <c r="FPT132" s="224" t="s">
        <v>374</v>
      </c>
      <c r="FPU132" s="224" t="s">
        <v>374</v>
      </c>
      <c r="FPV132" s="224" t="s">
        <v>374</v>
      </c>
      <c r="FPW132" s="224" t="s">
        <v>374</v>
      </c>
      <c r="FPX132" s="224" t="s">
        <v>374</v>
      </c>
      <c r="FPY132" s="224" t="s">
        <v>374</v>
      </c>
      <c r="FPZ132" s="224" t="s">
        <v>374</v>
      </c>
      <c r="FQA132" s="224" t="s">
        <v>374</v>
      </c>
      <c r="FQB132" s="224" t="s">
        <v>374</v>
      </c>
      <c r="FQC132" s="224" t="s">
        <v>374</v>
      </c>
      <c r="FQD132" s="224" t="s">
        <v>374</v>
      </c>
      <c r="FQE132" s="224" t="s">
        <v>374</v>
      </c>
      <c r="FQF132" s="224" t="s">
        <v>374</v>
      </c>
      <c r="FQG132" s="224" t="s">
        <v>374</v>
      </c>
      <c r="FQH132" s="224" t="s">
        <v>374</v>
      </c>
      <c r="FQI132" s="224" t="s">
        <v>374</v>
      </c>
      <c r="FQJ132" s="224" t="s">
        <v>374</v>
      </c>
      <c r="FQK132" s="224" t="s">
        <v>374</v>
      </c>
      <c r="FQL132" s="224" t="s">
        <v>374</v>
      </c>
      <c r="FQM132" s="224" t="s">
        <v>374</v>
      </c>
      <c r="FQN132" s="224" t="s">
        <v>374</v>
      </c>
      <c r="FQO132" s="224" t="s">
        <v>374</v>
      </c>
      <c r="FQP132" s="224" t="s">
        <v>374</v>
      </c>
      <c r="FQQ132" s="224" t="s">
        <v>374</v>
      </c>
      <c r="FQR132" s="224" t="s">
        <v>374</v>
      </c>
      <c r="FQS132" s="224" t="s">
        <v>374</v>
      </c>
      <c r="FQT132" s="224" t="s">
        <v>374</v>
      </c>
      <c r="FQU132" s="224" t="s">
        <v>374</v>
      </c>
      <c r="FQV132" s="224" t="s">
        <v>374</v>
      </c>
      <c r="FQW132" s="224" t="s">
        <v>374</v>
      </c>
      <c r="FQX132" s="224" t="s">
        <v>374</v>
      </c>
      <c r="FQY132" s="224" t="s">
        <v>374</v>
      </c>
      <c r="FQZ132" s="224" t="s">
        <v>374</v>
      </c>
      <c r="FRA132" s="224" t="s">
        <v>374</v>
      </c>
      <c r="FRB132" s="224" t="s">
        <v>374</v>
      </c>
      <c r="FRC132" s="224" t="s">
        <v>374</v>
      </c>
      <c r="FRD132" s="224" t="s">
        <v>374</v>
      </c>
      <c r="FRE132" s="224" t="s">
        <v>374</v>
      </c>
      <c r="FRF132" s="224" t="s">
        <v>374</v>
      </c>
      <c r="FRG132" s="224" t="s">
        <v>374</v>
      </c>
      <c r="FRH132" s="224" t="s">
        <v>374</v>
      </c>
      <c r="FRI132" s="224" t="s">
        <v>374</v>
      </c>
      <c r="FRJ132" s="224" t="s">
        <v>374</v>
      </c>
      <c r="FRK132" s="224" t="s">
        <v>374</v>
      </c>
      <c r="FRL132" s="224" t="s">
        <v>374</v>
      </c>
      <c r="FRM132" s="224" t="s">
        <v>374</v>
      </c>
      <c r="FRN132" s="224" t="s">
        <v>374</v>
      </c>
      <c r="FRO132" s="224" t="s">
        <v>374</v>
      </c>
      <c r="FRP132" s="224" t="s">
        <v>374</v>
      </c>
      <c r="FRQ132" s="224" t="s">
        <v>374</v>
      </c>
      <c r="FRR132" s="224" t="s">
        <v>374</v>
      </c>
      <c r="FRS132" s="224" t="s">
        <v>374</v>
      </c>
      <c r="FRT132" s="224" t="s">
        <v>374</v>
      </c>
      <c r="FRU132" s="224" t="s">
        <v>374</v>
      </c>
      <c r="FRV132" s="224" t="s">
        <v>374</v>
      </c>
      <c r="FRW132" s="224" t="s">
        <v>374</v>
      </c>
      <c r="FRX132" s="224" t="s">
        <v>374</v>
      </c>
      <c r="FRY132" s="224" t="s">
        <v>374</v>
      </c>
      <c r="FRZ132" s="224" t="s">
        <v>374</v>
      </c>
      <c r="FSA132" s="224" t="s">
        <v>374</v>
      </c>
      <c r="FSB132" s="224" t="s">
        <v>374</v>
      </c>
      <c r="FSC132" s="224" t="s">
        <v>374</v>
      </c>
      <c r="FSD132" s="224" t="s">
        <v>374</v>
      </c>
      <c r="FSE132" s="224" t="s">
        <v>374</v>
      </c>
      <c r="FSF132" s="224" t="s">
        <v>374</v>
      </c>
      <c r="FSG132" s="224" t="s">
        <v>374</v>
      </c>
      <c r="FSH132" s="224" t="s">
        <v>374</v>
      </c>
      <c r="FSI132" s="224" t="s">
        <v>374</v>
      </c>
      <c r="FSJ132" s="224" t="s">
        <v>374</v>
      </c>
      <c r="FSK132" s="224" t="s">
        <v>374</v>
      </c>
      <c r="FSL132" s="224" t="s">
        <v>374</v>
      </c>
      <c r="FSM132" s="224" t="s">
        <v>374</v>
      </c>
      <c r="FSN132" s="224" t="s">
        <v>374</v>
      </c>
      <c r="FSO132" s="224" t="s">
        <v>374</v>
      </c>
      <c r="FSP132" s="224" t="s">
        <v>374</v>
      </c>
      <c r="FSQ132" s="224" t="s">
        <v>374</v>
      </c>
      <c r="FSR132" s="224" t="s">
        <v>374</v>
      </c>
      <c r="FSS132" s="224" t="s">
        <v>374</v>
      </c>
      <c r="FST132" s="224" t="s">
        <v>374</v>
      </c>
      <c r="FSU132" s="224" t="s">
        <v>374</v>
      </c>
      <c r="FSV132" s="224" t="s">
        <v>374</v>
      </c>
      <c r="FSW132" s="224" t="s">
        <v>374</v>
      </c>
      <c r="FSX132" s="224" t="s">
        <v>374</v>
      </c>
      <c r="FSY132" s="224" t="s">
        <v>374</v>
      </c>
      <c r="FSZ132" s="224" t="s">
        <v>374</v>
      </c>
      <c r="FTA132" s="224" t="s">
        <v>374</v>
      </c>
      <c r="FTB132" s="224" t="s">
        <v>374</v>
      </c>
      <c r="FTC132" s="224" t="s">
        <v>374</v>
      </c>
      <c r="FTD132" s="224" t="s">
        <v>374</v>
      </c>
      <c r="FTE132" s="224" t="s">
        <v>374</v>
      </c>
      <c r="FTF132" s="224" t="s">
        <v>374</v>
      </c>
      <c r="FTG132" s="224" t="s">
        <v>374</v>
      </c>
      <c r="FTH132" s="224" t="s">
        <v>374</v>
      </c>
      <c r="FTI132" s="224" t="s">
        <v>374</v>
      </c>
      <c r="FTJ132" s="224" t="s">
        <v>374</v>
      </c>
      <c r="FTK132" s="224" t="s">
        <v>374</v>
      </c>
      <c r="FTL132" s="224" t="s">
        <v>374</v>
      </c>
      <c r="FTM132" s="224" t="s">
        <v>374</v>
      </c>
      <c r="FTN132" s="224" t="s">
        <v>374</v>
      </c>
      <c r="FTO132" s="224" t="s">
        <v>374</v>
      </c>
      <c r="FTP132" s="224" t="s">
        <v>374</v>
      </c>
      <c r="FTQ132" s="224" t="s">
        <v>374</v>
      </c>
      <c r="FTR132" s="224" t="s">
        <v>374</v>
      </c>
      <c r="FTS132" s="224" t="s">
        <v>374</v>
      </c>
      <c r="FTT132" s="224" t="s">
        <v>374</v>
      </c>
      <c r="FTU132" s="224" t="s">
        <v>374</v>
      </c>
      <c r="FTV132" s="224" t="s">
        <v>374</v>
      </c>
      <c r="FTW132" s="224" t="s">
        <v>374</v>
      </c>
      <c r="FTX132" s="224" t="s">
        <v>374</v>
      </c>
      <c r="FTY132" s="224" t="s">
        <v>374</v>
      </c>
      <c r="FTZ132" s="224" t="s">
        <v>374</v>
      </c>
      <c r="FUA132" s="224" t="s">
        <v>374</v>
      </c>
      <c r="FUB132" s="224" t="s">
        <v>374</v>
      </c>
      <c r="FUC132" s="224" t="s">
        <v>374</v>
      </c>
      <c r="FUD132" s="224" t="s">
        <v>374</v>
      </c>
      <c r="FUE132" s="224" t="s">
        <v>374</v>
      </c>
      <c r="FUF132" s="224" t="s">
        <v>374</v>
      </c>
      <c r="FUG132" s="224" t="s">
        <v>374</v>
      </c>
      <c r="FUH132" s="224" t="s">
        <v>374</v>
      </c>
      <c r="FUI132" s="224" t="s">
        <v>374</v>
      </c>
      <c r="FUJ132" s="224" t="s">
        <v>374</v>
      </c>
      <c r="FUK132" s="224" t="s">
        <v>374</v>
      </c>
      <c r="FUL132" s="224" t="s">
        <v>374</v>
      </c>
      <c r="FUM132" s="224" t="s">
        <v>374</v>
      </c>
      <c r="FUN132" s="224" t="s">
        <v>374</v>
      </c>
      <c r="FUO132" s="224" t="s">
        <v>374</v>
      </c>
      <c r="FUP132" s="224" t="s">
        <v>374</v>
      </c>
      <c r="FUQ132" s="224" t="s">
        <v>374</v>
      </c>
      <c r="FUR132" s="224" t="s">
        <v>374</v>
      </c>
      <c r="FUS132" s="224" t="s">
        <v>374</v>
      </c>
      <c r="FUT132" s="224" t="s">
        <v>374</v>
      </c>
      <c r="FUU132" s="224" t="s">
        <v>374</v>
      </c>
      <c r="FUV132" s="224" t="s">
        <v>374</v>
      </c>
      <c r="FUW132" s="224" t="s">
        <v>374</v>
      </c>
      <c r="FUX132" s="224" t="s">
        <v>374</v>
      </c>
      <c r="FUY132" s="224" t="s">
        <v>374</v>
      </c>
      <c r="FUZ132" s="224" t="s">
        <v>374</v>
      </c>
      <c r="FVA132" s="224" t="s">
        <v>374</v>
      </c>
      <c r="FVB132" s="224" t="s">
        <v>374</v>
      </c>
      <c r="FVC132" s="224" t="s">
        <v>374</v>
      </c>
      <c r="FVD132" s="224" t="s">
        <v>374</v>
      </c>
      <c r="FVE132" s="224" t="s">
        <v>374</v>
      </c>
      <c r="FVF132" s="224" t="s">
        <v>374</v>
      </c>
      <c r="FVG132" s="224" t="s">
        <v>374</v>
      </c>
      <c r="FVH132" s="224" t="s">
        <v>374</v>
      </c>
      <c r="FVI132" s="224" t="s">
        <v>374</v>
      </c>
      <c r="FVJ132" s="224" t="s">
        <v>374</v>
      </c>
      <c r="FVK132" s="224" t="s">
        <v>374</v>
      </c>
      <c r="FVL132" s="224" t="s">
        <v>374</v>
      </c>
      <c r="FVM132" s="224" t="s">
        <v>374</v>
      </c>
      <c r="FVN132" s="224" t="s">
        <v>374</v>
      </c>
      <c r="FVO132" s="224" t="s">
        <v>374</v>
      </c>
      <c r="FVP132" s="224" t="s">
        <v>374</v>
      </c>
      <c r="FVQ132" s="224" t="s">
        <v>374</v>
      </c>
      <c r="FVR132" s="224" t="s">
        <v>374</v>
      </c>
      <c r="FVS132" s="224" t="s">
        <v>374</v>
      </c>
      <c r="FVT132" s="224" t="s">
        <v>374</v>
      </c>
      <c r="FVU132" s="224" t="s">
        <v>374</v>
      </c>
      <c r="FVV132" s="224" t="s">
        <v>374</v>
      </c>
      <c r="FVW132" s="224" t="s">
        <v>374</v>
      </c>
      <c r="FVX132" s="224" t="s">
        <v>374</v>
      </c>
      <c r="FVY132" s="224" t="s">
        <v>374</v>
      </c>
      <c r="FVZ132" s="224" t="s">
        <v>374</v>
      </c>
      <c r="FWA132" s="224" t="s">
        <v>374</v>
      </c>
      <c r="FWB132" s="224" t="s">
        <v>374</v>
      </c>
      <c r="FWC132" s="224" t="s">
        <v>374</v>
      </c>
      <c r="FWD132" s="224" t="s">
        <v>374</v>
      </c>
      <c r="FWE132" s="224" t="s">
        <v>374</v>
      </c>
      <c r="FWF132" s="224" t="s">
        <v>374</v>
      </c>
      <c r="FWG132" s="224" t="s">
        <v>374</v>
      </c>
      <c r="FWH132" s="224" t="s">
        <v>374</v>
      </c>
      <c r="FWI132" s="224" t="s">
        <v>374</v>
      </c>
      <c r="FWJ132" s="224" t="s">
        <v>374</v>
      </c>
      <c r="FWK132" s="224" t="s">
        <v>374</v>
      </c>
      <c r="FWL132" s="224" t="s">
        <v>374</v>
      </c>
      <c r="FWM132" s="224" t="s">
        <v>374</v>
      </c>
      <c r="FWN132" s="224" t="s">
        <v>374</v>
      </c>
      <c r="FWO132" s="224" t="s">
        <v>374</v>
      </c>
      <c r="FWP132" s="224" t="s">
        <v>374</v>
      </c>
      <c r="FWQ132" s="224" t="s">
        <v>374</v>
      </c>
      <c r="FWR132" s="224" t="s">
        <v>374</v>
      </c>
      <c r="FWS132" s="224" t="s">
        <v>374</v>
      </c>
      <c r="FWT132" s="224" t="s">
        <v>374</v>
      </c>
      <c r="FWU132" s="224" t="s">
        <v>374</v>
      </c>
      <c r="FWV132" s="224" t="s">
        <v>374</v>
      </c>
      <c r="FWW132" s="224" t="s">
        <v>374</v>
      </c>
      <c r="FWX132" s="224" t="s">
        <v>374</v>
      </c>
      <c r="FWY132" s="224" t="s">
        <v>374</v>
      </c>
      <c r="FWZ132" s="224" t="s">
        <v>374</v>
      </c>
      <c r="FXA132" s="224" t="s">
        <v>374</v>
      </c>
      <c r="FXB132" s="224" t="s">
        <v>374</v>
      </c>
      <c r="FXC132" s="224" t="s">
        <v>374</v>
      </c>
      <c r="FXD132" s="224" t="s">
        <v>374</v>
      </c>
      <c r="FXE132" s="224" t="s">
        <v>374</v>
      </c>
      <c r="FXF132" s="224" t="s">
        <v>374</v>
      </c>
      <c r="FXG132" s="224" t="s">
        <v>374</v>
      </c>
      <c r="FXH132" s="224" t="s">
        <v>374</v>
      </c>
      <c r="FXI132" s="224" t="s">
        <v>374</v>
      </c>
      <c r="FXJ132" s="224" t="s">
        <v>374</v>
      </c>
      <c r="FXK132" s="224" t="s">
        <v>374</v>
      </c>
      <c r="FXL132" s="224" t="s">
        <v>374</v>
      </c>
      <c r="FXM132" s="224" t="s">
        <v>374</v>
      </c>
      <c r="FXN132" s="224" t="s">
        <v>374</v>
      </c>
      <c r="FXO132" s="224" t="s">
        <v>374</v>
      </c>
      <c r="FXP132" s="224" t="s">
        <v>374</v>
      </c>
      <c r="FXQ132" s="224" t="s">
        <v>374</v>
      </c>
      <c r="FXR132" s="224" t="s">
        <v>374</v>
      </c>
      <c r="FXS132" s="224" t="s">
        <v>374</v>
      </c>
      <c r="FXT132" s="224" t="s">
        <v>374</v>
      </c>
      <c r="FXU132" s="224" t="s">
        <v>374</v>
      </c>
      <c r="FXV132" s="224" t="s">
        <v>374</v>
      </c>
      <c r="FXW132" s="224" t="s">
        <v>374</v>
      </c>
      <c r="FXX132" s="224" t="s">
        <v>374</v>
      </c>
      <c r="FXY132" s="224" t="s">
        <v>374</v>
      </c>
      <c r="FXZ132" s="224" t="s">
        <v>374</v>
      </c>
      <c r="FYA132" s="224" t="s">
        <v>374</v>
      </c>
      <c r="FYB132" s="224" t="s">
        <v>374</v>
      </c>
      <c r="FYC132" s="224" t="s">
        <v>374</v>
      </c>
      <c r="FYD132" s="224" t="s">
        <v>374</v>
      </c>
      <c r="FYE132" s="224" t="s">
        <v>374</v>
      </c>
      <c r="FYF132" s="224" t="s">
        <v>374</v>
      </c>
      <c r="FYG132" s="224" t="s">
        <v>374</v>
      </c>
      <c r="FYH132" s="224" t="s">
        <v>374</v>
      </c>
      <c r="FYI132" s="224" t="s">
        <v>374</v>
      </c>
      <c r="FYJ132" s="224" t="s">
        <v>374</v>
      </c>
      <c r="FYK132" s="224" t="s">
        <v>374</v>
      </c>
      <c r="FYL132" s="224" t="s">
        <v>374</v>
      </c>
      <c r="FYM132" s="224" t="s">
        <v>374</v>
      </c>
      <c r="FYN132" s="224" t="s">
        <v>374</v>
      </c>
      <c r="FYO132" s="224" t="s">
        <v>374</v>
      </c>
      <c r="FYP132" s="224" t="s">
        <v>374</v>
      </c>
      <c r="FYQ132" s="224" t="s">
        <v>374</v>
      </c>
      <c r="FYR132" s="224" t="s">
        <v>374</v>
      </c>
      <c r="FYS132" s="224" t="s">
        <v>374</v>
      </c>
      <c r="FYT132" s="224" t="s">
        <v>374</v>
      </c>
      <c r="FYU132" s="224" t="s">
        <v>374</v>
      </c>
      <c r="FYV132" s="224" t="s">
        <v>374</v>
      </c>
      <c r="FYW132" s="224" t="s">
        <v>374</v>
      </c>
      <c r="FYX132" s="224" t="s">
        <v>374</v>
      </c>
      <c r="FYY132" s="224" t="s">
        <v>374</v>
      </c>
      <c r="FYZ132" s="224" t="s">
        <v>374</v>
      </c>
      <c r="FZA132" s="224" t="s">
        <v>374</v>
      </c>
      <c r="FZB132" s="224" t="s">
        <v>374</v>
      </c>
      <c r="FZC132" s="224" t="s">
        <v>374</v>
      </c>
      <c r="FZD132" s="224" t="s">
        <v>374</v>
      </c>
      <c r="FZE132" s="224" t="s">
        <v>374</v>
      </c>
      <c r="FZF132" s="224" t="s">
        <v>374</v>
      </c>
      <c r="FZG132" s="224" t="s">
        <v>374</v>
      </c>
      <c r="FZH132" s="224" t="s">
        <v>374</v>
      </c>
      <c r="FZI132" s="224" t="s">
        <v>374</v>
      </c>
      <c r="FZJ132" s="224" t="s">
        <v>374</v>
      </c>
      <c r="FZK132" s="224" t="s">
        <v>374</v>
      </c>
      <c r="FZL132" s="224" t="s">
        <v>374</v>
      </c>
      <c r="FZM132" s="224" t="s">
        <v>374</v>
      </c>
      <c r="FZN132" s="224" t="s">
        <v>374</v>
      </c>
      <c r="FZO132" s="224" t="s">
        <v>374</v>
      </c>
      <c r="FZP132" s="224" t="s">
        <v>374</v>
      </c>
      <c r="FZQ132" s="224" t="s">
        <v>374</v>
      </c>
      <c r="FZR132" s="224" t="s">
        <v>374</v>
      </c>
      <c r="FZS132" s="224" t="s">
        <v>374</v>
      </c>
      <c r="FZT132" s="224" t="s">
        <v>374</v>
      </c>
      <c r="FZU132" s="224" t="s">
        <v>374</v>
      </c>
      <c r="FZV132" s="224" t="s">
        <v>374</v>
      </c>
      <c r="FZW132" s="224" t="s">
        <v>374</v>
      </c>
      <c r="FZX132" s="224" t="s">
        <v>374</v>
      </c>
      <c r="FZY132" s="224" t="s">
        <v>374</v>
      </c>
      <c r="FZZ132" s="224" t="s">
        <v>374</v>
      </c>
      <c r="GAA132" s="224" t="s">
        <v>374</v>
      </c>
      <c r="GAB132" s="224" t="s">
        <v>374</v>
      </c>
      <c r="GAC132" s="224" t="s">
        <v>374</v>
      </c>
      <c r="GAD132" s="224" t="s">
        <v>374</v>
      </c>
      <c r="GAE132" s="224" t="s">
        <v>374</v>
      </c>
      <c r="GAF132" s="224" t="s">
        <v>374</v>
      </c>
      <c r="GAG132" s="224" t="s">
        <v>374</v>
      </c>
      <c r="GAH132" s="224" t="s">
        <v>374</v>
      </c>
      <c r="GAI132" s="224" t="s">
        <v>374</v>
      </c>
      <c r="GAJ132" s="224" t="s">
        <v>374</v>
      </c>
      <c r="GAK132" s="224" t="s">
        <v>374</v>
      </c>
      <c r="GAL132" s="224" t="s">
        <v>374</v>
      </c>
      <c r="GAM132" s="224" t="s">
        <v>374</v>
      </c>
      <c r="GAN132" s="224" t="s">
        <v>374</v>
      </c>
      <c r="GAO132" s="224" t="s">
        <v>374</v>
      </c>
      <c r="GAP132" s="224" t="s">
        <v>374</v>
      </c>
      <c r="GAQ132" s="224" t="s">
        <v>374</v>
      </c>
      <c r="GAR132" s="224" t="s">
        <v>374</v>
      </c>
      <c r="GAS132" s="224" t="s">
        <v>374</v>
      </c>
      <c r="GAT132" s="224" t="s">
        <v>374</v>
      </c>
      <c r="GAU132" s="224" t="s">
        <v>374</v>
      </c>
      <c r="GAV132" s="224" t="s">
        <v>374</v>
      </c>
      <c r="GAW132" s="224" t="s">
        <v>374</v>
      </c>
      <c r="GAX132" s="224" t="s">
        <v>374</v>
      </c>
      <c r="GAY132" s="224" t="s">
        <v>374</v>
      </c>
      <c r="GAZ132" s="224" t="s">
        <v>374</v>
      </c>
      <c r="GBA132" s="224" t="s">
        <v>374</v>
      </c>
      <c r="GBB132" s="224" t="s">
        <v>374</v>
      </c>
      <c r="GBC132" s="224" t="s">
        <v>374</v>
      </c>
      <c r="GBD132" s="224" t="s">
        <v>374</v>
      </c>
      <c r="GBE132" s="224" t="s">
        <v>374</v>
      </c>
      <c r="GBF132" s="224" t="s">
        <v>374</v>
      </c>
      <c r="GBG132" s="224" t="s">
        <v>374</v>
      </c>
      <c r="GBH132" s="224" t="s">
        <v>374</v>
      </c>
      <c r="GBI132" s="224" t="s">
        <v>374</v>
      </c>
      <c r="GBJ132" s="224" t="s">
        <v>374</v>
      </c>
      <c r="GBK132" s="224" t="s">
        <v>374</v>
      </c>
      <c r="GBL132" s="224" t="s">
        <v>374</v>
      </c>
      <c r="GBM132" s="224" t="s">
        <v>374</v>
      </c>
      <c r="GBN132" s="224" t="s">
        <v>374</v>
      </c>
      <c r="GBO132" s="224" t="s">
        <v>374</v>
      </c>
      <c r="GBP132" s="224" t="s">
        <v>374</v>
      </c>
      <c r="GBQ132" s="224" t="s">
        <v>374</v>
      </c>
      <c r="GBR132" s="224" t="s">
        <v>374</v>
      </c>
      <c r="GBS132" s="224" t="s">
        <v>374</v>
      </c>
      <c r="GBT132" s="224" t="s">
        <v>374</v>
      </c>
      <c r="GBU132" s="224" t="s">
        <v>374</v>
      </c>
      <c r="GBV132" s="224" t="s">
        <v>374</v>
      </c>
      <c r="GBW132" s="224" t="s">
        <v>374</v>
      </c>
      <c r="GBX132" s="224" t="s">
        <v>374</v>
      </c>
      <c r="GBY132" s="224" t="s">
        <v>374</v>
      </c>
      <c r="GBZ132" s="224" t="s">
        <v>374</v>
      </c>
      <c r="GCA132" s="224" t="s">
        <v>374</v>
      </c>
      <c r="GCB132" s="224" t="s">
        <v>374</v>
      </c>
      <c r="GCC132" s="224" t="s">
        <v>374</v>
      </c>
      <c r="GCD132" s="224" t="s">
        <v>374</v>
      </c>
      <c r="GCE132" s="224" t="s">
        <v>374</v>
      </c>
      <c r="GCF132" s="224" t="s">
        <v>374</v>
      </c>
      <c r="GCG132" s="224" t="s">
        <v>374</v>
      </c>
      <c r="GCH132" s="224" t="s">
        <v>374</v>
      </c>
      <c r="GCI132" s="224" t="s">
        <v>374</v>
      </c>
      <c r="GCJ132" s="224" t="s">
        <v>374</v>
      </c>
      <c r="GCK132" s="224" t="s">
        <v>374</v>
      </c>
      <c r="GCL132" s="224" t="s">
        <v>374</v>
      </c>
      <c r="GCM132" s="224" t="s">
        <v>374</v>
      </c>
      <c r="GCN132" s="224" t="s">
        <v>374</v>
      </c>
      <c r="GCO132" s="224" t="s">
        <v>374</v>
      </c>
      <c r="GCP132" s="224" t="s">
        <v>374</v>
      </c>
      <c r="GCQ132" s="224" t="s">
        <v>374</v>
      </c>
      <c r="GCR132" s="224" t="s">
        <v>374</v>
      </c>
      <c r="GCS132" s="224" t="s">
        <v>374</v>
      </c>
      <c r="GCT132" s="224" t="s">
        <v>374</v>
      </c>
      <c r="GCU132" s="224" t="s">
        <v>374</v>
      </c>
      <c r="GCV132" s="224" t="s">
        <v>374</v>
      </c>
      <c r="GCW132" s="224" t="s">
        <v>374</v>
      </c>
      <c r="GCX132" s="224" t="s">
        <v>374</v>
      </c>
      <c r="GCY132" s="224" t="s">
        <v>374</v>
      </c>
      <c r="GCZ132" s="224" t="s">
        <v>374</v>
      </c>
      <c r="GDA132" s="224" t="s">
        <v>374</v>
      </c>
      <c r="GDB132" s="224" t="s">
        <v>374</v>
      </c>
      <c r="GDC132" s="224" t="s">
        <v>374</v>
      </c>
      <c r="GDD132" s="224" t="s">
        <v>374</v>
      </c>
      <c r="GDE132" s="224" t="s">
        <v>374</v>
      </c>
      <c r="GDF132" s="224" t="s">
        <v>374</v>
      </c>
      <c r="GDG132" s="224" t="s">
        <v>374</v>
      </c>
      <c r="GDH132" s="224" t="s">
        <v>374</v>
      </c>
      <c r="GDI132" s="224" t="s">
        <v>374</v>
      </c>
      <c r="GDJ132" s="224" t="s">
        <v>374</v>
      </c>
      <c r="GDK132" s="224" t="s">
        <v>374</v>
      </c>
      <c r="GDL132" s="224" t="s">
        <v>374</v>
      </c>
      <c r="GDM132" s="224" t="s">
        <v>374</v>
      </c>
      <c r="GDN132" s="224" t="s">
        <v>374</v>
      </c>
      <c r="GDO132" s="224" t="s">
        <v>374</v>
      </c>
      <c r="GDP132" s="224" t="s">
        <v>374</v>
      </c>
      <c r="GDQ132" s="224" t="s">
        <v>374</v>
      </c>
      <c r="GDR132" s="224" t="s">
        <v>374</v>
      </c>
      <c r="GDS132" s="224" t="s">
        <v>374</v>
      </c>
      <c r="GDT132" s="224" t="s">
        <v>374</v>
      </c>
      <c r="GDU132" s="224" t="s">
        <v>374</v>
      </c>
      <c r="GDV132" s="224" t="s">
        <v>374</v>
      </c>
      <c r="GDW132" s="224" t="s">
        <v>374</v>
      </c>
      <c r="GDX132" s="224" t="s">
        <v>374</v>
      </c>
      <c r="GDY132" s="224" t="s">
        <v>374</v>
      </c>
      <c r="GDZ132" s="224" t="s">
        <v>374</v>
      </c>
      <c r="GEA132" s="224" t="s">
        <v>374</v>
      </c>
      <c r="GEB132" s="224" t="s">
        <v>374</v>
      </c>
      <c r="GEC132" s="224" t="s">
        <v>374</v>
      </c>
      <c r="GED132" s="224" t="s">
        <v>374</v>
      </c>
      <c r="GEE132" s="224" t="s">
        <v>374</v>
      </c>
      <c r="GEF132" s="224" t="s">
        <v>374</v>
      </c>
      <c r="GEG132" s="224" t="s">
        <v>374</v>
      </c>
      <c r="GEH132" s="224" t="s">
        <v>374</v>
      </c>
      <c r="GEI132" s="224" t="s">
        <v>374</v>
      </c>
      <c r="GEJ132" s="224" t="s">
        <v>374</v>
      </c>
      <c r="GEK132" s="224" t="s">
        <v>374</v>
      </c>
      <c r="GEL132" s="224" t="s">
        <v>374</v>
      </c>
      <c r="GEM132" s="224" t="s">
        <v>374</v>
      </c>
      <c r="GEN132" s="224" t="s">
        <v>374</v>
      </c>
      <c r="GEO132" s="224" t="s">
        <v>374</v>
      </c>
      <c r="GEP132" s="224" t="s">
        <v>374</v>
      </c>
      <c r="GEQ132" s="224" t="s">
        <v>374</v>
      </c>
      <c r="GER132" s="224" t="s">
        <v>374</v>
      </c>
      <c r="GES132" s="224" t="s">
        <v>374</v>
      </c>
      <c r="GET132" s="224" t="s">
        <v>374</v>
      </c>
      <c r="GEU132" s="224" t="s">
        <v>374</v>
      </c>
      <c r="GEV132" s="224" t="s">
        <v>374</v>
      </c>
      <c r="GEW132" s="224" t="s">
        <v>374</v>
      </c>
      <c r="GEX132" s="224" t="s">
        <v>374</v>
      </c>
      <c r="GEY132" s="224" t="s">
        <v>374</v>
      </c>
      <c r="GEZ132" s="224" t="s">
        <v>374</v>
      </c>
      <c r="GFA132" s="224" t="s">
        <v>374</v>
      </c>
      <c r="GFB132" s="224" t="s">
        <v>374</v>
      </c>
      <c r="GFC132" s="224" t="s">
        <v>374</v>
      </c>
      <c r="GFD132" s="224" t="s">
        <v>374</v>
      </c>
      <c r="GFE132" s="224" t="s">
        <v>374</v>
      </c>
      <c r="GFF132" s="224" t="s">
        <v>374</v>
      </c>
      <c r="GFG132" s="224" t="s">
        <v>374</v>
      </c>
      <c r="GFH132" s="224" t="s">
        <v>374</v>
      </c>
      <c r="GFI132" s="224" t="s">
        <v>374</v>
      </c>
      <c r="GFJ132" s="224" t="s">
        <v>374</v>
      </c>
      <c r="GFK132" s="224" t="s">
        <v>374</v>
      </c>
      <c r="GFL132" s="224" t="s">
        <v>374</v>
      </c>
      <c r="GFM132" s="224" t="s">
        <v>374</v>
      </c>
      <c r="GFN132" s="224" t="s">
        <v>374</v>
      </c>
      <c r="GFO132" s="224" t="s">
        <v>374</v>
      </c>
      <c r="GFP132" s="224" t="s">
        <v>374</v>
      </c>
      <c r="GFQ132" s="224" t="s">
        <v>374</v>
      </c>
      <c r="GFR132" s="224" t="s">
        <v>374</v>
      </c>
      <c r="GFS132" s="224" t="s">
        <v>374</v>
      </c>
      <c r="GFT132" s="224" t="s">
        <v>374</v>
      </c>
      <c r="GFU132" s="224" t="s">
        <v>374</v>
      </c>
      <c r="GFV132" s="224" t="s">
        <v>374</v>
      </c>
      <c r="GFW132" s="224" t="s">
        <v>374</v>
      </c>
      <c r="GFX132" s="224" t="s">
        <v>374</v>
      </c>
      <c r="GFY132" s="224" t="s">
        <v>374</v>
      </c>
      <c r="GFZ132" s="224" t="s">
        <v>374</v>
      </c>
      <c r="GGA132" s="224" t="s">
        <v>374</v>
      </c>
      <c r="GGB132" s="224" t="s">
        <v>374</v>
      </c>
      <c r="GGC132" s="224" t="s">
        <v>374</v>
      </c>
      <c r="GGD132" s="224" t="s">
        <v>374</v>
      </c>
      <c r="GGE132" s="224" t="s">
        <v>374</v>
      </c>
      <c r="GGF132" s="224" t="s">
        <v>374</v>
      </c>
      <c r="GGG132" s="224" t="s">
        <v>374</v>
      </c>
      <c r="GGH132" s="224" t="s">
        <v>374</v>
      </c>
      <c r="GGI132" s="224" t="s">
        <v>374</v>
      </c>
      <c r="GGJ132" s="224" t="s">
        <v>374</v>
      </c>
      <c r="GGK132" s="224" t="s">
        <v>374</v>
      </c>
      <c r="GGL132" s="224" t="s">
        <v>374</v>
      </c>
      <c r="GGM132" s="224" t="s">
        <v>374</v>
      </c>
      <c r="GGN132" s="224" t="s">
        <v>374</v>
      </c>
      <c r="GGO132" s="224" t="s">
        <v>374</v>
      </c>
      <c r="GGP132" s="224" t="s">
        <v>374</v>
      </c>
      <c r="GGQ132" s="224" t="s">
        <v>374</v>
      </c>
      <c r="GGR132" s="224" t="s">
        <v>374</v>
      </c>
      <c r="GGS132" s="224" t="s">
        <v>374</v>
      </c>
      <c r="GGT132" s="224" t="s">
        <v>374</v>
      </c>
      <c r="GGU132" s="224" t="s">
        <v>374</v>
      </c>
      <c r="GGV132" s="224" t="s">
        <v>374</v>
      </c>
      <c r="GGW132" s="224" t="s">
        <v>374</v>
      </c>
      <c r="GGX132" s="224" t="s">
        <v>374</v>
      </c>
      <c r="GGY132" s="224" t="s">
        <v>374</v>
      </c>
      <c r="GGZ132" s="224" t="s">
        <v>374</v>
      </c>
      <c r="GHA132" s="224" t="s">
        <v>374</v>
      </c>
      <c r="GHB132" s="224" t="s">
        <v>374</v>
      </c>
      <c r="GHC132" s="224" t="s">
        <v>374</v>
      </c>
      <c r="GHD132" s="224" t="s">
        <v>374</v>
      </c>
      <c r="GHE132" s="224" t="s">
        <v>374</v>
      </c>
      <c r="GHF132" s="224" t="s">
        <v>374</v>
      </c>
      <c r="GHG132" s="224" t="s">
        <v>374</v>
      </c>
      <c r="GHH132" s="224" t="s">
        <v>374</v>
      </c>
      <c r="GHI132" s="224" t="s">
        <v>374</v>
      </c>
      <c r="GHJ132" s="224" t="s">
        <v>374</v>
      </c>
      <c r="GHK132" s="224" t="s">
        <v>374</v>
      </c>
      <c r="GHL132" s="224" t="s">
        <v>374</v>
      </c>
      <c r="GHM132" s="224" t="s">
        <v>374</v>
      </c>
      <c r="GHN132" s="224" t="s">
        <v>374</v>
      </c>
      <c r="GHO132" s="224" t="s">
        <v>374</v>
      </c>
      <c r="GHP132" s="224" t="s">
        <v>374</v>
      </c>
      <c r="GHQ132" s="224" t="s">
        <v>374</v>
      </c>
      <c r="GHR132" s="224" t="s">
        <v>374</v>
      </c>
      <c r="GHS132" s="224" t="s">
        <v>374</v>
      </c>
      <c r="GHT132" s="224" t="s">
        <v>374</v>
      </c>
      <c r="GHU132" s="224" t="s">
        <v>374</v>
      </c>
      <c r="GHV132" s="224" t="s">
        <v>374</v>
      </c>
      <c r="GHW132" s="224" t="s">
        <v>374</v>
      </c>
      <c r="GHX132" s="224" t="s">
        <v>374</v>
      </c>
      <c r="GHY132" s="224" t="s">
        <v>374</v>
      </c>
      <c r="GHZ132" s="224" t="s">
        <v>374</v>
      </c>
      <c r="GIA132" s="224" t="s">
        <v>374</v>
      </c>
      <c r="GIB132" s="224" t="s">
        <v>374</v>
      </c>
      <c r="GIC132" s="224" t="s">
        <v>374</v>
      </c>
      <c r="GID132" s="224" t="s">
        <v>374</v>
      </c>
      <c r="GIE132" s="224" t="s">
        <v>374</v>
      </c>
      <c r="GIF132" s="224" t="s">
        <v>374</v>
      </c>
      <c r="GIG132" s="224" t="s">
        <v>374</v>
      </c>
      <c r="GIH132" s="224" t="s">
        <v>374</v>
      </c>
      <c r="GII132" s="224" t="s">
        <v>374</v>
      </c>
      <c r="GIJ132" s="224" t="s">
        <v>374</v>
      </c>
      <c r="GIK132" s="224" t="s">
        <v>374</v>
      </c>
      <c r="GIL132" s="224" t="s">
        <v>374</v>
      </c>
      <c r="GIM132" s="224" t="s">
        <v>374</v>
      </c>
      <c r="GIN132" s="224" t="s">
        <v>374</v>
      </c>
      <c r="GIO132" s="224" t="s">
        <v>374</v>
      </c>
      <c r="GIP132" s="224" t="s">
        <v>374</v>
      </c>
      <c r="GIQ132" s="224" t="s">
        <v>374</v>
      </c>
      <c r="GIR132" s="224" t="s">
        <v>374</v>
      </c>
      <c r="GIS132" s="224" t="s">
        <v>374</v>
      </c>
      <c r="GIT132" s="224" t="s">
        <v>374</v>
      </c>
      <c r="GIU132" s="224" t="s">
        <v>374</v>
      </c>
      <c r="GIV132" s="224" t="s">
        <v>374</v>
      </c>
      <c r="GIW132" s="224" t="s">
        <v>374</v>
      </c>
      <c r="GIX132" s="224" t="s">
        <v>374</v>
      </c>
      <c r="GIY132" s="224" t="s">
        <v>374</v>
      </c>
      <c r="GIZ132" s="224" t="s">
        <v>374</v>
      </c>
      <c r="GJA132" s="224" t="s">
        <v>374</v>
      </c>
      <c r="GJB132" s="224" t="s">
        <v>374</v>
      </c>
      <c r="GJC132" s="224" t="s">
        <v>374</v>
      </c>
      <c r="GJD132" s="224" t="s">
        <v>374</v>
      </c>
      <c r="GJE132" s="224" t="s">
        <v>374</v>
      </c>
      <c r="GJF132" s="224" t="s">
        <v>374</v>
      </c>
      <c r="GJG132" s="224" t="s">
        <v>374</v>
      </c>
      <c r="GJH132" s="224" t="s">
        <v>374</v>
      </c>
      <c r="GJI132" s="224" t="s">
        <v>374</v>
      </c>
      <c r="GJJ132" s="224" t="s">
        <v>374</v>
      </c>
      <c r="GJK132" s="224" t="s">
        <v>374</v>
      </c>
      <c r="GJL132" s="224" t="s">
        <v>374</v>
      </c>
      <c r="GJM132" s="224" t="s">
        <v>374</v>
      </c>
      <c r="GJN132" s="224" t="s">
        <v>374</v>
      </c>
      <c r="GJO132" s="224" t="s">
        <v>374</v>
      </c>
      <c r="GJP132" s="224" t="s">
        <v>374</v>
      </c>
      <c r="GJQ132" s="224" t="s">
        <v>374</v>
      </c>
      <c r="GJR132" s="224" t="s">
        <v>374</v>
      </c>
      <c r="GJS132" s="224" t="s">
        <v>374</v>
      </c>
      <c r="GJT132" s="224" t="s">
        <v>374</v>
      </c>
      <c r="GJU132" s="224" t="s">
        <v>374</v>
      </c>
      <c r="GJV132" s="224" t="s">
        <v>374</v>
      </c>
      <c r="GJW132" s="224" t="s">
        <v>374</v>
      </c>
      <c r="GJX132" s="224" t="s">
        <v>374</v>
      </c>
      <c r="GJY132" s="224" t="s">
        <v>374</v>
      </c>
      <c r="GJZ132" s="224" t="s">
        <v>374</v>
      </c>
      <c r="GKA132" s="224" t="s">
        <v>374</v>
      </c>
      <c r="GKB132" s="224" t="s">
        <v>374</v>
      </c>
      <c r="GKC132" s="224" t="s">
        <v>374</v>
      </c>
      <c r="GKD132" s="224" t="s">
        <v>374</v>
      </c>
      <c r="GKE132" s="224" t="s">
        <v>374</v>
      </c>
      <c r="GKF132" s="224" t="s">
        <v>374</v>
      </c>
      <c r="GKG132" s="224" t="s">
        <v>374</v>
      </c>
      <c r="GKH132" s="224" t="s">
        <v>374</v>
      </c>
      <c r="GKI132" s="224" t="s">
        <v>374</v>
      </c>
      <c r="GKJ132" s="224" t="s">
        <v>374</v>
      </c>
      <c r="GKK132" s="224" t="s">
        <v>374</v>
      </c>
      <c r="GKL132" s="224" t="s">
        <v>374</v>
      </c>
      <c r="GKM132" s="224" t="s">
        <v>374</v>
      </c>
      <c r="GKN132" s="224" t="s">
        <v>374</v>
      </c>
      <c r="GKO132" s="224" t="s">
        <v>374</v>
      </c>
      <c r="GKP132" s="224" t="s">
        <v>374</v>
      </c>
      <c r="GKQ132" s="224" t="s">
        <v>374</v>
      </c>
      <c r="GKR132" s="224" t="s">
        <v>374</v>
      </c>
      <c r="GKS132" s="224" t="s">
        <v>374</v>
      </c>
      <c r="GKT132" s="224" t="s">
        <v>374</v>
      </c>
      <c r="GKU132" s="224" t="s">
        <v>374</v>
      </c>
      <c r="GKV132" s="224" t="s">
        <v>374</v>
      </c>
      <c r="GKW132" s="224" t="s">
        <v>374</v>
      </c>
      <c r="GKX132" s="224" t="s">
        <v>374</v>
      </c>
      <c r="GKY132" s="224" t="s">
        <v>374</v>
      </c>
      <c r="GKZ132" s="224" t="s">
        <v>374</v>
      </c>
      <c r="GLA132" s="224" t="s">
        <v>374</v>
      </c>
      <c r="GLB132" s="224" t="s">
        <v>374</v>
      </c>
      <c r="GLC132" s="224" t="s">
        <v>374</v>
      </c>
      <c r="GLD132" s="224" t="s">
        <v>374</v>
      </c>
      <c r="GLE132" s="224" t="s">
        <v>374</v>
      </c>
      <c r="GLF132" s="224" t="s">
        <v>374</v>
      </c>
      <c r="GLG132" s="224" t="s">
        <v>374</v>
      </c>
      <c r="GLH132" s="224" t="s">
        <v>374</v>
      </c>
      <c r="GLI132" s="224" t="s">
        <v>374</v>
      </c>
      <c r="GLJ132" s="224" t="s">
        <v>374</v>
      </c>
      <c r="GLK132" s="224" t="s">
        <v>374</v>
      </c>
      <c r="GLL132" s="224" t="s">
        <v>374</v>
      </c>
      <c r="GLM132" s="224" t="s">
        <v>374</v>
      </c>
      <c r="GLN132" s="224" t="s">
        <v>374</v>
      </c>
      <c r="GLO132" s="224" t="s">
        <v>374</v>
      </c>
      <c r="GLP132" s="224" t="s">
        <v>374</v>
      </c>
      <c r="GLQ132" s="224" t="s">
        <v>374</v>
      </c>
      <c r="GLR132" s="224" t="s">
        <v>374</v>
      </c>
      <c r="GLS132" s="224" t="s">
        <v>374</v>
      </c>
      <c r="GLT132" s="224" t="s">
        <v>374</v>
      </c>
      <c r="GLU132" s="224" t="s">
        <v>374</v>
      </c>
      <c r="GLV132" s="224" t="s">
        <v>374</v>
      </c>
      <c r="GLW132" s="224" t="s">
        <v>374</v>
      </c>
      <c r="GLX132" s="224" t="s">
        <v>374</v>
      </c>
      <c r="GLY132" s="224" t="s">
        <v>374</v>
      </c>
      <c r="GLZ132" s="224" t="s">
        <v>374</v>
      </c>
      <c r="GMA132" s="224" t="s">
        <v>374</v>
      </c>
      <c r="GMB132" s="224" t="s">
        <v>374</v>
      </c>
      <c r="GMC132" s="224" t="s">
        <v>374</v>
      </c>
      <c r="GMD132" s="224" t="s">
        <v>374</v>
      </c>
      <c r="GME132" s="224" t="s">
        <v>374</v>
      </c>
      <c r="GMF132" s="224" t="s">
        <v>374</v>
      </c>
      <c r="GMG132" s="224" t="s">
        <v>374</v>
      </c>
      <c r="GMH132" s="224" t="s">
        <v>374</v>
      </c>
      <c r="GMI132" s="224" t="s">
        <v>374</v>
      </c>
      <c r="GMJ132" s="224" t="s">
        <v>374</v>
      </c>
      <c r="GMK132" s="224" t="s">
        <v>374</v>
      </c>
      <c r="GML132" s="224" t="s">
        <v>374</v>
      </c>
      <c r="GMM132" s="224" t="s">
        <v>374</v>
      </c>
      <c r="GMN132" s="224" t="s">
        <v>374</v>
      </c>
      <c r="GMO132" s="224" t="s">
        <v>374</v>
      </c>
      <c r="GMP132" s="224" t="s">
        <v>374</v>
      </c>
      <c r="GMQ132" s="224" t="s">
        <v>374</v>
      </c>
      <c r="GMR132" s="224" t="s">
        <v>374</v>
      </c>
      <c r="GMS132" s="224" t="s">
        <v>374</v>
      </c>
      <c r="GMT132" s="224" t="s">
        <v>374</v>
      </c>
      <c r="GMU132" s="224" t="s">
        <v>374</v>
      </c>
      <c r="GMV132" s="224" t="s">
        <v>374</v>
      </c>
      <c r="GMW132" s="224" t="s">
        <v>374</v>
      </c>
      <c r="GMX132" s="224" t="s">
        <v>374</v>
      </c>
      <c r="GMY132" s="224" t="s">
        <v>374</v>
      </c>
      <c r="GMZ132" s="224" t="s">
        <v>374</v>
      </c>
      <c r="GNA132" s="224" t="s">
        <v>374</v>
      </c>
      <c r="GNB132" s="224" t="s">
        <v>374</v>
      </c>
      <c r="GNC132" s="224" t="s">
        <v>374</v>
      </c>
      <c r="GND132" s="224" t="s">
        <v>374</v>
      </c>
      <c r="GNE132" s="224" t="s">
        <v>374</v>
      </c>
      <c r="GNF132" s="224" t="s">
        <v>374</v>
      </c>
      <c r="GNG132" s="224" t="s">
        <v>374</v>
      </c>
      <c r="GNH132" s="224" t="s">
        <v>374</v>
      </c>
      <c r="GNI132" s="224" t="s">
        <v>374</v>
      </c>
      <c r="GNJ132" s="224" t="s">
        <v>374</v>
      </c>
      <c r="GNK132" s="224" t="s">
        <v>374</v>
      </c>
      <c r="GNL132" s="224" t="s">
        <v>374</v>
      </c>
      <c r="GNM132" s="224" t="s">
        <v>374</v>
      </c>
      <c r="GNN132" s="224" t="s">
        <v>374</v>
      </c>
      <c r="GNO132" s="224" t="s">
        <v>374</v>
      </c>
      <c r="GNP132" s="224" t="s">
        <v>374</v>
      </c>
      <c r="GNQ132" s="224" t="s">
        <v>374</v>
      </c>
      <c r="GNR132" s="224" t="s">
        <v>374</v>
      </c>
      <c r="GNS132" s="224" t="s">
        <v>374</v>
      </c>
      <c r="GNT132" s="224" t="s">
        <v>374</v>
      </c>
      <c r="GNU132" s="224" t="s">
        <v>374</v>
      </c>
      <c r="GNV132" s="224" t="s">
        <v>374</v>
      </c>
      <c r="GNW132" s="224" t="s">
        <v>374</v>
      </c>
      <c r="GNX132" s="224" t="s">
        <v>374</v>
      </c>
      <c r="GNY132" s="224" t="s">
        <v>374</v>
      </c>
      <c r="GNZ132" s="224" t="s">
        <v>374</v>
      </c>
      <c r="GOA132" s="224" t="s">
        <v>374</v>
      </c>
      <c r="GOB132" s="224" t="s">
        <v>374</v>
      </c>
      <c r="GOC132" s="224" t="s">
        <v>374</v>
      </c>
      <c r="GOD132" s="224" t="s">
        <v>374</v>
      </c>
      <c r="GOE132" s="224" t="s">
        <v>374</v>
      </c>
      <c r="GOF132" s="224" t="s">
        <v>374</v>
      </c>
      <c r="GOG132" s="224" t="s">
        <v>374</v>
      </c>
      <c r="GOH132" s="224" t="s">
        <v>374</v>
      </c>
      <c r="GOI132" s="224" t="s">
        <v>374</v>
      </c>
      <c r="GOJ132" s="224" t="s">
        <v>374</v>
      </c>
      <c r="GOK132" s="224" t="s">
        <v>374</v>
      </c>
      <c r="GOL132" s="224" t="s">
        <v>374</v>
      </c>
      <c r="GOM132" s="224" t="s">
        <v>374</v>
      </c>
      <c r="GON132" s="224" t="s">
        <v>374</v>
      </c>
      <c r="GOO132" s="224" t="s">
        <v>374</v>
      </c>
      <c r="GOP132" s="224" t="s">
        <v>374</v>
      </c>
      <c r="GOQ132" s="224" t="s">
        <v>374</v>
      </c>
      <c r="GOR132" s="224" t="s">
        <v>374</v>
      </c>
      <c r="GOS132" s="224" t="s">
        <v>374</v>
      </c>
      <c r="GOT132" s="224" t="s">
        <v>374</v>
      </c>
      <c r="GOU132" s="224" t="s">
        <v>374</v>
      </c>
      <c r="GOV132" s="224" t="s">
        <v>374</v>
      </c>
      <c r="GOW132" s="224" t="s">
        <v>374</v>
      </c>
      <c r="GOX132" s="224" t="s">
        <v>374</v>
      </c>
      <c r="GOY132" s="224" t="s">
        <v>374</v>
      </c>
      <c r="GOZ132" s="224" t="s">
        <v>374</v>
      </c>
      <c r="GPA132" s="224" t="s">
        <v>374</v>
      </c>
      <c r="GPB132" s="224" t="s">
        <v>374</v>
      </c>
      <c r="GPC132" s="224" t="s">
        <v>374</v>
      </c>
      <c r="GPD132" s="224" t="s">
        <v>374</v>
      </c>
      <c r="GPE132" s="224" t="s">
        <v>374</v>
      </c>
      <c r="GPF132" s="224" t="s">
        <v>374</v>
      </c>
      <c r="GPG132" s="224" t="s">
        <v>374</v>
      </c>
      <c r="GPH132" s="224" t="s">
        <v>374</v>
      </c>
      <c r="GPI132" s="224" t="s">
        <v>374</v>
      </c>
      <c r="GPJ132" s="224" t="s">
        <v>374</v>
      </c>
      <c r="GPK132" s="224" t="s">
        <v>374</v>
      </c>
      <c r="GPL132" s="224" t="s">
        <v>374</v>
      </c>
      <c r="GPM132" s="224" t="s">
        <v>374</v>
      </c>
      <c r="GPN132" s="224" t="s">
        <v>374</v>
      </c>
      <c r="GPO132" s="224" t="s">
        <v>374</v>
      </c>
      <c r="GPP132" s="224" t="s">
        <v>374</v>
      </c>
      <c r="GPQ132" s="224" t="s">
        <v>374</v>
      </c>
      <c r="GPR132" s="224" t="s">
        <v>374</v>
      </c>
      <c r="GPS132" s="224" t="s">
        <v>374</v>
      </c>
      <c r="GPT132" s="224" t="s">
        <v>374</v>
      </c>
      <c r="GPU132" s="224" t="s">
        <v>374</v>
      </c>
      <c r="GPV132" s="224" t="s">
        <v>374</v>
      </c>
      <c r="GPW132" s="224" t="s">
        <v>374</v>
      </c>
      <c r="GPX132" s="224" t="s">
        <v>374</v>
      </c>
      <c r="GPY132" s="224" t="s">
        <v>374</v>
      </c>
      <c r="GPZ132" s="224" t="s">
        <v>374</v>
      </c>
      <c r="GQA132" s="224" t="s">
        <v>374</v>
      </c>
      <c r="GQB132" s="224" t="s">
        <v>374</v>
      </c>
      <c r="GQC132" s="224" t="s">
        <v>374</v>
      </c>
      <c r="GQD132" s="224" t="s">
        <v>374</v>
      </c>
      <c r="GQE132" s="224" t="s">
        <v>374</v>
      </c>
      <c r="GQF132" s="224" t="s">
        <v>374</v>
      </c>
      <c r="GQG132" s="224" t="s">
        <v>374</v>
      </c>
      <c r="GQH132" s="224" t="s">
        <v>374</v>
      </c>
      <c r="GQI132" s="224" t="s">
        <v>374</v>
      </c>
      <c r="GQJ132" s="224" t="s">
        <v>374</v>
      </c>
      <c r="GQK132" s="224" t="s">
        <v>374</v>
      </c>
      <c r="GQL132" s="224" t="s">
        <v>374</v>
      </c>
      <c r="GQM132" s="224" t="s">
        <v>374</v>
      </c>
      <c r="GQN132" s="224" t="s">
        <v>374</v>
      </c>
      <c r="GQO132" s="224" t="s">
        <v>374</v>
      </c>
      <c r="GQP132" s="224" t="s">
        <v>374</v>
      </c>
      <c r="GQQ132" s="224" t="s">
        <v>374</v>
      </c>
      <c r="GQR132" s="224" t="s">
        <v>374</v>
      </c>
      <c r="GQS132" s="224" t="s">
        <v>374</v>
      </c>
      <c r="GQT132" s="224" t="s">
        <v>374</v>
      </c>
      <c r="GQU132" s="224" t="s">
        <v>374</v>
      </c>
      <c r="GQV132" s="224" t="s">
        <v>374</v>
      </c>
      <c r="GQW132" s="224" t="s">
        <v>374</v>
      </c>
      <c r="GQX132" s="224" t="s">
        <v>374</v>
      </c>
      <c r="GQY132" s="224" t="s">
        <v>374</v>
      </c>
      <c r="GQZ132" s="224" t="s">
        <v>374</v>
      </c>
      <c r="GRA132" s="224" t="s">
        <v>374</v>
      </c>
      <c r="GRB132" s="224" t="s">
        <v>374</v>
      </c>
      <c r="GRC132" s="224" t="s">
        <v>374</v>
      </c>
      <c r="GRD132" s="224" t="s">
        <v>374</v>
      </c>
      <c r="GRE132" s="224" t="s">
        <v>374</v>
      </c>
      <c r="GRF132" s="224" t="s">
        <v>374</v>
      </c>
      <c r="GRG132" s="224" t="s">
        <v>374</v>
      </c>
      <c r="GRH132" s="224" t="s">
        <v>374</v>
      </c>
      <c r="GRI132" s="224" t="s">
        <v>374</v>
      </c>
      <c r="GRJ132" s="224" t="s">
        <v>374</v>
      </c>
      <c r="GRK132" s="224" t="s">
        <v>374</v>
      </c>
      <c r="GRL132" s="224" t="s">
        <v>374</v>
      </c>
      <c r="GRM132" s="224" t="s">
        <v>374</v>
      </c>
      <c r="GRN132" s="224" t="s">
        <v>374</v>
      </c>
      <c r="GRO132" s="224" t="s">
        <v>374</v>
      </c>
      <c r="GRP132" s="224" t="s">
        <v>374</v>
      </c>
      <c r="GRQ132" s="224" t="s">
        <v>374</v>
      </c>
      <c r="GRR132" s="224" t="s">
        <v>374</v>
      </c>
      <c r="GRS132" s="224" t="s">
        <v>374</v>
      </c>
      <c r="GRT132" s="224" t="s">
        <v>374</v>
      </c>
      <c r="GRU132" s="224" t="s">
        <v>374</v>
      </c>
      <c r="GRV132" s="224" t="s">
        <v>374</v>
      </c>
      <c r="GRW132" s="224" t="s">
        <v>374</v>
      </c>
      <c r="GRX132" s="224" t="s">
        <v>374</v>
      </c>
      <c r="GRY132" s="224" t="s">
        <v>374</v>
      </c>
      <c r="GRZ132" s="224" t="s">
        <v>374</v>
      </c>
      <c r="GSA132" s="224" t="s">
        <v>374</v>
      </c>
      <c r="GSB132" s="224" t="s">
        <v>374</v>
      </c>
      <c r="GSC132" s="224" t="s">
        <v>374</v>
      </c>
      <c r="GSD132" s="224" t="s">
        <v>374</v>
      </c>
      <c r="GSE132" s="224" t="s">
        <v>374</v>
      </c>
      <c r="GSF132" s="224" t="s">
        <v>374</v>
      </c>
      <c r="GSG132" s="224" t="s">
        <v>374</v>
      </c>
      <c r="GSH132" s="224" t="s">
        <v>374</v>
      </c>
      <c r="GSI132" s="224" t="s">
        <v>374</v>
      </c>
      <c r="GSJ132" s="224" t="s">
        <v>374</v>
      </c>
      <c r="GSK132" s="224" t="s">
        <v>374</v>
      </c>
      <c r="GSL132" s="224" t="s">
        <v>374</v>
      </c>
      <c r="GSM132" s="224" t="s">
        <v>374</v>
      </c>
      <c r="GSN132" s="224" t="s">
        <v>374</v>
      </c>
      <c r="GSO132" s="224" t="s">
        <v>374</v>
      </c>
      <c r="GSP132" s="224" t="s">
        <v>374</v>
      </c>
      <c r="GSQ132" s="224" t="s">
        <v>374</v>
      </c>
      <c r="GSR132" s="224" t="s">
        <v>374</v>
      </c>
      <c r="GSS132" s="224" t="s">
        <v>374</v>
      </c>
      <c r="GST132" s="224" t="s">
        <v>374</v>
      </c>
      <c r="GSU132" s="224" t="s">
        <v>374</v>
      </c>
      <c r="GSV132" s="224" t="s">
        <v>374</v>
      </c>
      <c r="GSW132" s="224" t="s">
        <v>374</v>
      </c>
      <c r="GSX132" s="224" t="s">
        <v>374</v>
      </c>
      <c r="GSY132" s="224" t="s">
        <v>374</v>
      </c>
      <c r="GSZ132" s="224" t="s">
        <v>374</v>
      </c>
      <c r="GTA132" s="224" t="s">
        <v>374</v>
      </c>
      <c r="GTB132" s="224" t="s">
        <v>374</v>
      </c>
      <c r="GTC132" s="224" t="s">
        <v>374</v>
      </c>
      <c r="GTD132" s="224" t="s">
        <v>374</v>
      </c>
      <c r="GTE132" s="224" t="s">
        <v>374</v>
      </c>
      <c r="GTF132" s="224" t="s">
        <v>374</v>
      </c>
      <c r="GTG132" s="224" t="s">
        <v>374</v>
      </c>
      <c r="GTH132" s="224" t="s">
        <v>374</v>
      </c>
      <c r="GTI132" s="224" t="s">
        <v>374</v>
      </c>
      <c r="GTJ132" s="224" t="s">
        <v>374</v>
      </c>
      <c r="GTK132" s="224" t="s">
        <v>374</v>
      </c>
      <c r="GTL132" s="224" t="s">
        <v>374</v>
      </c>
      <c r="GTM132" s="224" t="s">
        <v>374</v>
      </c>
      <c r="GTN132" s="224" t="s">
        <v>374</v>
      </c>
      <c r="GTO132" s="224" t="s">
        <v>374</v>
      </c>
      <c r="GTP132" s="224" t="s">
        <v>374</v>
      </c>
      <c r="GTQ132" s="224" t="s">
        <v>374</v>
      </c>
      <c r="GTR132" s="224" t="s">
        <v>374</v>
      </c>
      <c r="GTS132" s="224" t="s">
        <v>374</v>
      </c>
      <c r="GTT132" s="224" t="s">
        <v>374</v>
      </c>
      <c r="GTU132" s="224" t="s">
        <v>374</v>
      </c>
      <c r="GTV132" s="224" t="s">
        <v>374</v>
      </c>
      <c r="GTW132" s="224" t="s">
        <v>374</v>
      </c>
      <c r="GTX132" s="224" t="s">
        <v>374</v>
      </c>
      <c r="GTY132" s="224" t="s">
        <v>374</v>
      </c>
      <c r="GTZ132" s="224" t="s">
        <v>374</v>
      </c>
      <c r="GUA132" s="224" t="s">
        <v>374</v>
      </c>
      <c r="GUB132" s="224" t="s">
        <v>374</v>
      </c>
      <c r="GUC132" s="224" t="s">
        <v>374</v>
      </c>
      <c r="GUD132" s="224" t="s">
        <v>374</v>
      </c>
      <c r="GUE132" s="224" t="s">
        <v>374</v>
      </c>
      <c r="GUF132" s="224" t="s">
        <v>374</v>
      </c>
      <c r="GUG132" s="224" t="s">
        <v>374</v>
      </c>
      <c r="GUH132" s="224" t="s">
        <v>374</v>
      </c>
      <c r="GUI132" s="224" t="s">
        <v>374</v>
      </c>
      <c r="GUJ132" s="224" t="s">
        <v>374</v>
      </c>
      <c r="GUK132" s="224" t="s">
        <v>374</v>
      </c>
      <c r="GUL132" s="224" t="s">
        <v>374</v>
      </c>
      <c r="GUM132" s="224" t="s">
        <v>374</v>
      </c>
      <c r="GUN132" s="224" t="s">
        <v>374</v>
      </c>
      <c r="GUO132" s="224" t="s">
        <v>374</v>
      </c>
      <c r="GUP132" s="224" t="s">
        <v>374</v>
      </c>
      <c r="GUQ132" s="224" t="s">
        <v>374</v>
      </c>
      <c r="GUR132" s="224" t="s">
        <v>374</v>
      </c>
      <c r="GUS132" s="224" t="s">
        <v>374</v>
      </c>
      <c r="GUT132" s="224" t="s">
        <v>374</v>
      </c>
      <c r="GUU132" s="224" t="s">
        <v>374</v>
      </c>
      <c r="GUV132" s="224" t="s">
        <v>374</v>
      </c>
      <c r="GUW132" s="224" t="s">
        <v>374</v>
      </c>
      <c r="GUX132" s="224" t="s">
        <v>374</v>
      </c>
      <c r="GUY132" s="224" t="s">
        <v>374</v>
      </c>
      <c r="GUZ132" s="224" t="s">
        <v>374</v>
      </c>
      <c r="GVA132" s="224" t="s">
        <v>374</v>
      </c>
      <c r="GVB132" s="224" t="s">
        <v>374</v>
      </c>
      <c r="GVC132" s="224" t="s">
        <v>374</v>
      </c>
      <c r="GVD132" s="224" t="s">
        <v>374</v>
      </c>
      <c r="GVE132" s="224" t="s">
        <v>374</v>
      </c>
      <c r="GVF132" s="224" t="s">
        <v>374</v>
      </c>
      <c r="GVG132" s="224" t="s">
        <v>374</v>
      </c>
      <c r="GVH132" s="224" t="s">
        <v>374</v>
      </c>
      <c r="GVI132" s="224" t="s">
        <v>374</v>
      </c>
      <c r="GVJ132" s="224" t="s">
        <v>374</v>
      </c>
      <c r="GVK132" s="224" t="s">
        <v>374</v>
      </c>
      <c r="GVL132" s="224" t="s">
        <v>374</v>
      </c>
      <c r="GVM132" s="224" t="s">
        <v>374</v>
      </c>
      <c r="GVN132" s="224" t="s">
        <v>374</v>
      </c>
      <c r="GVO132" s="224" t="s">
        <v>374</v>
      </c>
      <c r="GVP132" s="224" t="s">
        <v>374</v>
      </c>
      <c r="GVQ132" s="224" t="s">
        <v>374</v>
      </c>
      <c r="GVR132" s="224" t="s">
        <v>374</v>
      </c>
      <c r="GVS132" s="224" t="s">
        <v>374</v>
      </c>
      <c r="GVT132" s="224" t="s">
        <v>374</v>
      </c>
      <c r="GVU132" s="224" t="s">
        <v>374</v>
      </c>
      <c r="GVV132" s="224" t="s">
        <v>374</v>
      </c>
      <c r="GVW132" s="224" t="s">
        <v>374</v>
      </c>
      <c r="GVX132" s="224" t="s">
        <v>374</v>
      </c>
      <c r="GVY132" s="224" t="s">
        <v>374</v>
      </c>
      <c r="GVZ132" s="224" t="s">
        <v>374</v>
      </c>
      <c r="GWA132" s="224" t="s">
        <v>374</v>
      </c>
      <c r="GWB132" s="224" t="s">
        <v>374</v>
      </c>
      <c r="GWC132" s="224" t="s">
        <v>374</v>
      </c>
      <c r="GWD132" s="224" t="s">
        <v>374</v>
      </c>
      <c r="GWE132" s="224" t="s">
        <v>374</v>
      </c>
      <c r="GWF132" s="224" t="s">
        <v>374</v>
      </c>
      <c r="GWG132" s="224" t="s">
        <v>374</v>
      </c>
      <c r="GWH132" s="224" t="s">
        <v>374</v>
      </c>
      <c r="GWI132" s="224" t="s">
        <v>374</v>
      </c>
      <c r="GWJ132" s="224" t="s">
        <v>374</v>
      </c>
      <c r="GWK132" s="224" t="s">
        <v>374</v>
      </c>
      <c r="GWL132" s="224" t="s">
        <v>374</v>
      </c>
      <c r="GWM132" s="224" t="s">
        <v>374</v>
      </c>
      <c r="GWN132" s="224" t="s">
        <v>374</v>
      </c>
      <c r="GWO132" s="224" t="s">
        <v>374</v>
      </c>
      <c r="GWP132" s="224" t="s">
        <v>374</v>
      </c>
      <c r="GWQ132" s="224" t="s">
        <v>374</v>
      </c>
      <c r="GWR132" s="224" t="s">
        <v>374</v>
      </c>
      <c r="GWS132" s="224" t="s">
        <v>374</v>
      </c>
      <c r="GWT132" s="224" t="s">
        <v>374</v>
      </c>
      <c r="GWU132" s="224" t="s">
        <v>374</v>
      </c>
      <c r="GWV132" s="224" t="s">
        <v>374</v>
      </c>
      <c r="GWW132" s="224" t="s">
        <v>374</v>
      </c>
      <c r="GWX132" s="224" t="s">
        <v>374</v>
      </c>
      <c r="GWY132" s="224" t="s">
        <v>374</v>
      </c>
      <c r="GWZ132" s="224" t="s">
        <v>374</v>
      </c>
      <c r="GXA132" s="224" t="s">
        <v>374</v>
      </c>
      <c r="GXB132" s="224" t="s">
        <v>374</v>
      </c>
      <c r="GXC132" s="224" t="s">
        <v>374</v>
      </c>
      <c r="GXD132" s="224" t="s">
        <v>374</v>
      </c>
      <c r="GXE132" s="224" t="s">
        <v>374</v>
      </c>
      <c r="GXF132" s="224" t="s">
        <v>374</v>
      </c>
      <c r="GXG132" s="224" t="s">
        <v>374</v>
      </c>
      <c r="GXH132" s="224" t="s">
        <v>374</v>
      </c>
      <c r="GXI132" s="224" t="s">
        <v>374</v>
      </c>
      <c r="GXJ132" s="224" t="s">
        <v>374</v>
      </c>
      <c r="GXK132" s="224" t="s">
        <v>374</v>
      </c>
      <c r="GXL132" s="224" t="s">
        <v>374</v>
      </c>
      <c r="GXM132" s="224" t="s">
        <v>374</v>
      </c>
      <c r="GXN132" s="224" t="s">
        <v>374</v>
      </c>
      <c r="GXO132" s="224" t="s">
        <v>374</v>
      </c>
      <c r="GXP132" s="224" t="s">
        <v>374</v>
      </c>
      <c r="GXQ132" s="224" t="s">
        <v>374</v>
      </c>
      <c r="GXR132" s="224" t="s">
        <v>374</v>
      </c>
      <c r="GXS132" s="224" t="s">
        <v>374</v>
      </c>
      <c r="GXT132" s="224" t="s">
        <v>374</v>
      </c>
      <c r="GXU132" s="224" t="s">
        <v>374</v>
      </c>
      <c r="GXV132" s="224" t="s">
        <v>374</v>
      </c>
      <c r="GXW132" s="224" t="s">
        <v>374</v>
      </c>
      <c r="GXX132" s="224" t="s">
        <v>374</v>
      </c>
      <c r="GXY132" s="224" t="s">
        <v>374</v>
      </c>
      <c r="GXZ132" s="224" t="s">
        <v>374</v>
      </c>
      <c r="GYA132" s="224" t="s">
        <v>374</v>
      </c>
      <c r="GYB132" s="224" t="s">
        <v>374</v>
      </c>
      <c r="GYC132" s="224" t="s">
        <v>374</v>
      </c>
      <c r="GYD132" s="224" t="s">
        <v>374</v>
      </c>
      <c r="GYE132" s="224" t="s">
        <v>374</v>
      </c>
      <c r="GYF132" s="224" t="s">
        <v>374</v>
      </c>
      <c r="GYG132" s="224" t="s">
        <v>374</v>
      </c>
      <c r="GYH132" s="224" t="s">
        <v>374</v>
      </c>
      <c r="GYI132" s="224" t="s">
        <v>374</v>
      </c>
      <c r="GYJ132" s="224" t="s">
        <v>374</v>
      </c>
      <c r="GYK132" s="224" t="s">
        <v>374</v>
      </c>
      <c r="GYL132" s="224" t="s">
        <v>374</v>
      </c>
      <c r="GYM132" s="224" t="s">
        <v>374</v>
      </c>
      <c r="GYN132" s="224" t="s">
        <v>374</v>
      </c>
      <c r="GYO132" s="224" t="s">
        <v>374</v>
      </c>
      <c r="GYP132" s="224" t="s">
        <v>374</v>
      </c>
      <c r="GYQ132" s="224" t="s">
        <v>374</v>
      </c>
      <c r="GYR132" s="224" t="s">
        <v>374</v>
      </c>
      <c r="GYS132" s="224" t="s">
        <v>374</v>
      </c>
      <c r="GYT132" s="224" t="s">
        <v>374</v>
      </c>
      <c r="GYU132" s="224" t="s">
        <v>374</v>
      </c>
      <c r="GYV132" s="224" t="s">
        <v>374</v>
      </c>
      <c r="GYW132" s="224" t="s">
        <v>374</v>
      </c>
      <c r="GYX132" s="224" t="s">
        <v>374</v>
      </c>
      <c r="GYY132" s="224" t="s">
        <v>374</v>
      </c>
      <c r="GYZ132" s="224" t="s">
        <v>374</v>
      </c>
      <c r="GZA132" s="224" t="s">
        <v>374</v>
      </c>
      <c r="GZB132" s="224" t="s">
        <v>374</v>
      </c>
      <c r="GZC132" s="224" t="s">
        <v>374</v>
      </c>
      <c r="GZD132" s="224" t="s">
        <v>374</v>
      </c>
      <c r="GZE132" s="224" t="s">
        <v>374</v>
      </c>
      <c r="GZF132" s="224" t="s">
        <v>374</v>
      </c>
      <c r="GZG132" s="224" t="s">
        <v>374</v>
      </c>
      <c r="GZH132" s="224" t="s">
        <v>374</v>
      </c>
      <c r="GZI132" s="224" t="s">
        <v>374</v>
      </c>
      <c r="GZJ132" s="224" t="s">
        <v>374</v>
      </c>
      <c r="GZK132" s="224" t="s">
        <v>374</v>
      </c>
      <c r="GZL132" s="224" t="s">
        <v>374</v>
      </c>
      <c r="GZM132" s="224" t="s">
        <v>374</v>
      </c>
      <c r="GZN132" s="224" t="s">
        <v>374</v>
      </c>
      <c r="GZO132" s="224" t="s">
        <v>374</v>
      </c>
      <c r="GZP132" s="224" t="s">
        <v>374</v>
      </c>
      <c r="GZQ132" s="224" t="s">
        <v>374</v>
      </c>
      <c r="GZR132" s="224" t="s">
        <v>374</v>
      </c>
      <c r="GZS132" s="224" t="s">
        <v>374</v>
      </c>
      <c r="GZT132" s="224" t="s">
        <v>374</v>
      </c>
      <c r="GZU132" s="224" t="s">
        <v>374</v>
      </c>
      <c r="GZV132" s="224" t="s">
        <v>374</v>
      </c>
      <c r="GZW132" s="224" t="s">
        <v>374</v>
      </c>
      <c r="GZX132" s="224" t="s">
        <v>374</v>
      </c>
      <c r="GZY132" s="224" t="s">
        <v>374</v>
      </c>
      <c r="GZZ132" s="224" t="s">
        <v>374</v>
      </c>
      <c r="HAA132" s="224" t="s">
        <v>374</v>
      </c>
      <c r="HAB132" s="224" t="s">
        <v>374</v>
      </c>
      <c r="HAC132" s="224" t="s">
        <v>374</v>
      </c>
      <c r="HAD132" s="224" t="s">
        <v>374</v>
      </c>
      <c r="HAE132" s="224" t="s">
        <v>374</v>
      </c>
      <c r="HAF132" s="224" t="s">
        <v>374</v>
      </c>
      <c r="HAG132" s="224" t="s">
        <v>374</v>
      </c>
      <c r="HAH132" s="224" t="s">
        <v>374</v>
      </c>
      <c r="HAI132" s="224" t="s">
        <v>374</v>
      </c>
      <c r="HAJ132" s="224" t="s">
        <v>374</v>
      </c>
      <c r="HAK132" s="224" t="s">
        <v>374</v>
      </c>
      <c r="HAL132" s="224" t="s">
        <v>374</v>
      </c>
      <c r="HAM132" s="224" t="s">
        <v>374</v>
      </c>
      <c r="HAN132" s="224" t="s">
        <v>374</v>
      </c>
      <c r="HAO132" s="224" t="s">
        <v>374</v>
      </c>
      <c r="HAP132" s="224" t="s">
        <v>374</v>
      </c>
      <c r="HAQ132" s="224" t="s">
        <v>374</v>
      </c>
      <c r="HAR132" s="224" t="s">
        <v>374</v>
      </c>
      <c r="HAS132" s="224" t="s">
        <v>374</v>
      </c>
      <c r="HAT132" s="224" t="s">
        <v>374</v>
      </c>
      <c r="HAU132" s="224" t="s">
        <v>374</v>
      </c>
      <c r="HAV132" s="224" t="s">
        <v>374</v>
      </c>
      <c r="HAW132" s="224" t="s">
        <v>374</v>
      </c>
      <c r="HAX132" s="224" t="s">
        <v>374</v>
      </c>
      <c r="HAY132" s="224" t="s">
        <v>374</v>
      </c>
      <c r="HAZ132" s="224" t="s">
        <v>374</v>
      </c>
      <c r="HBA132" s="224" t="s">
        <v>374</v>
      </c>
      <c r="HBB132" s="224" t="s">
        <v>374</v>
      </c>
      <c r="HBC132" s="224" t="s">
        <v>374</v>
      </c>
      <c r="HBD132" s="224" t="s">
        <v>374</v>
      </c>
      <c r="HBE132" s="224" t="s">
        <v>374</v>
      </c>
      <c r="HBF132" s="224" t="s">
        <v>374</v>
      </c>
      <c r="HBG132" s="224" t="s">
        <v>374</v>
      </c>
      <c r="HBH132" s="224" t="s">
        <v>374</v>
      </c>
      <c r="HBI132" s="224" t="s">
        <v>374</v>
      </c>
      <c r="HBJ132" s="224" t="s">
        <v>374</v>
      </c>
      <c r="HBK132" s="224" t="s">
        <v>374</v>
      </c>
      <c r="HBL132" s="224" t="s">
        <v>374</v>
      </c>
      <c r="HBM132" s="224" t="s">
        <v>374</v>
      </c>
      <c r="HBN132" s="224" t="s">
        <v>374</v>
      </c>
      <c r="HBO132" s="224" t="s">
        <v>374</v>
      </c>
      <c r="HBP132" s="224" t="s">
        <v>374</v>
      </c>
      <c r="HBQ132" s="224" t="s">
        <v>374</v>
      </c>
      <c r="HBR132" s="224" t="s">
        <v>374</v>
      </c>
      <c r="HBS132" s="224" t="s">
        <v>374</v>
      </c>
      <c r="HBT132" s="224" t="s">
        <v>374</v>
      </c>
      <c r="HBU132" s="224" t="s">
        <v>374</v>
      </c>
      <c r="HBV132" s="224" t="s">
        <v>374</v>
      </c>
      <c r="HBW132" s="224" t="s">
        <v>374</v>
      </c>
      <c r="HBX132" s="224" t="s">
        <v>374</v>
      </c>
      <c r="HBY132" s="224" t="s">
        <v>374</v>
      </c>
      <c r="HBZ132" s="224" t="s">
        <v>374</v>
      </c>
      <c r="HCA132" s="224" t="s">
        <v>374</v>
      </c>
      <c r="HCB132" s="224" t="s">
        <v>374</v>
      </c>
      <c r="HCC132" s="224" t="s">
        <v>374</v>
      </c>
      <c r="HCD132" s="224" t="s">
        <v>374</v>
      </c>
      <c r="HCE132" s="224" t="s">
        <v>374</v>
      </c>
      <c r="HCF132" s="224" t="s">
        <v>374</v>
      </c>
      <c r="HCG132" s="224" t="s">
        <v>374</v>
      </c>
      <c r="HCH132" s="224" t="s">
        <v>374</v>
      </c>
      <c r="HCI132" s="224" t="s">
        <v>374</v>
      </c>
      <c r="HCJ132" s="224" t="s">
        <v>374</v>
      </c>
      <c r="HCK132" s="224" t="s">
        <v>374</v>
      </c>
      <c r="HCL132" s="224" t="s">
        <v>374</v>
      </c>
      <c r="HCM132" s="224" t="s">
        <v>374</v>
      </c>
      <c r="HCN132" s="224" t="s">
        <v>374</v>
      </c>
      <c r="HCO132" s="224" t="s">
        <v>374</v>
      </c>
      <c r="HCP132" s="224" t="s">
        <v>374</v>
      </c>
      <c r="HCQ132" s="224" t="s">
        <v>374</v>
      </c>
      <c r="HCR132" s="224" t="s">
        <v>374</v>
      </c>
      <c r="HCS132" s="224" t="s">
        <v>374</v>
      </c>
      <c r="HCT132" s="224" t="s">
        <v>374</v>
      </c>
      <c r="HCU132" s="224" t="s">
        <v>374</v>
      </c>
      <c r="HCV132" s="224" t="s">
        <v>374</v>
      </c>
      <c r="HCW132" s="224" t="s">
        <v>374</v>
      </c>
      <c r="HCX132" s="224" t="s">
        <v>374</v>
      </c>
      <c r="HCY132" s="224" t="s">
        <v>374</v>
      </c>
      <c r="HCZ132" s="224" t="s">
        <v>374</v>
      </c>
      <c r="HDA132" s="224" t="s">
        <v>374</v>
      </c>
      <c r="HDB132" s="224" t="s">
        <v>374</v>
      </c>
      <c r="HDC132" s="224" t="s">
        <v>374</v>
      </c>
      <c r="HDD132" s="224" t="s">
        <v>374</v>
      </c>
      <c r="HDE132" s="224" t="s">
        <v>374</v>
      </c>
      <c r="HDF132" s="224" t="s">
        <v>374</v>
      </c>
      <c r="HDG132" s="224" t="s">
        <v>374</v>
      </c>
      <c r="HDH132" s="224" t="s">
        <v>374</v>
      </c>
      <c r="HDI132" s="224" t="s">
        <v>374</v>
      </c>
      <c r="HDJ132" s="224" t="s">
        <v>374</v>
      </c>
      <c r="HDK132" s="224" t="s">
        <v>374</v>
      </c>
      <c r="HDL132" s="224" t="s">
        <v>374</v>
      </c>
      <c r="HDM132" s="224" t="s">
        <v>374</v>
      </c>
      <c r="HDN132" s="224" t="s">
        <v>374</v>
      </c>
      <c r="HDO132" s="224" t="s">
        <v>374</v>
      </c>
      <c r="HDP132" s="224" t="s">
        <v>374</v>
      </c>
      <c r="HDQ132" s="224" t="s">
        <v>374</v>
      </c>
      <c r="HDR132" s="224" t="s">
        <v>374</v>
      </c>
      <c r="HDS132" s="224" t="s">
        <v>374</v>
      </c>
      <c r="HDT132" s="224" t="s">
        <v>374</v>
      </c>
      <c r="HDU132" s="224" t="s">
        <v>374</v>
      </c>
      <c r="HDV132" s="224" t="s">
        <v>374</v>
      </c>
      <c r="HDW132" s="224" t="s">
        <v>374</v>
      </c>
      <c r="HDX132" s="224" t="s">
        <v>374</v>
      </c>
      <c r="HDY132" s="224" t="s">
        <v>374</v>
      </c>
      <c r="HDZ132" s="224" t="s">
        <v>374</v>
      </c>
      <c r="HEA132" s="224" t="s">
        <v>374</v>
      </c>
      <c r="HEB132" s="224" t="s">
        <v>374</v>
      </c>
      <c r="HEC132" s="224" t="s">
        <v>374</v>
      </c>
      <c r="HED132" s="224" t="s">
        <v>374</v>
      </c>
      <c r="HEE132" s="224" t="s">
        <v>374</v>
      </c>
      <c r="HEF132" s="224" t="s">
        <v>374</v>
      </c>
      <c r="HEG132" s="224" t="s">
        <v>374</v>
      </c>
      <c r="HEH132" s="224" t="s">
        <v>374</v>
      </c>
      <c r="HEI132" s="224" t="s">
        <v>374</v>
      </c>
      <c r="HEJ132" s="224" t="s">
        <v>374</v>
      </c>
      <c r="HEK132" s="224" t="s">
        <v>374</v>
      </c>
      <c r="HEL132" s="224" t="s">
        <v>374</v>
      </c>
      <c r="HEM132" s="224" t="s">
        <v>374</v>
      </c>
      <c r="HEN132" s="224" t="s">
        <v>374</v>
      </c>
      <c r="HEO132" s="224" t="s">
        <v>374</v>
      </c>
      <c r="HEP132" s="224" t="s">
        <v>374</v>
      </c>
      <c r="HEQ132" s="224" t="s">
        <v>374</v>
      </c>
      <c r="HER132" s="224" t="s">
        <v>374</v>
      </c>
      <c r="HES132" s="224" t="s">
        <v>374</v>
      </c>
      <c r="HET132" s="224" t="s">
        <v>374</v>
      </c>
      <c r="HEU132" s="224" t="s">
        <v>374</v>
      </c>
      <c r="HEV132" s="224" t="s">
        <v>374</v>
      </c>
      <c r="HEW132" s="224" t="s">
        <v>374</v>
      </c>
      <c r="HEX132" s="224" t="s">
        <v>374</v>
      </c>
      <c r="HEY132" s="224" t="s">
        <v>374</v>
      </c>
      <c r="HEZ132" s="224" t="s">
        <v>374</v>
      </c>
      <c r="HFA132" s="224" t="s">
        <v>374</v>
      </c>
      <c r="HFB132" s="224" t="s">
        <v>374</v>
      </c>
      <c r="HFC132" s="224" t="s">
        <v>374</v>
      </c>
      <c r="HFD132" s="224" t="s">
        <v>374</v>
      </c>
      <c r="HFE132" s="224" t="s">
        <v>374</v>
      </c>
      <c r="HFF132" s="224" t="s">
        <v>374</v>
      </c>
      <c r="HFG132" s="224" t="s">
        <v>374</v>
      </c>
      <c r="HFH132" s="224" t="s">
        <v>374</v>
      </c>
      <c r="HFI132" s="224" t="s">
        <v>374</v>
      </c>
      <c r="HFJ132" s="224" t="s">
        <v>374</v>
      </c>
      <c r="HFK132" s="224" t="s">
        <v>374</v>
      </c>
      <c r="HFL132" s="224" t="s">
        <v>374</v>
      </c>
      <c r="HFM132" s="224" t="s">
        <v>374</v>
      </c>
      <c r="HFN132" s="224" t="s">
        <v>374</v>
      </c>
      <c r="HFO132" s="224" t="s">
        <v>374</v>
      </c>
      <c r="HFP132" s="224" t="s">
        <v>374</v>
      </c>
      <c r="HFQ132" s="224" t="s">
        <v>374</v>
      </c>
      <c r="HFR132" s="224" t="s">
        <v>374</v>
      </c>
      <c r="HFS132" s="224" t="s">
        <v>374</v>
      </c>
      <c r="HFT132" s="224" t="s">
        <v>374</v>
      </c>
      <c r="HFU132" s="224" t="s">
        <v>374</v>
      </c>
      <c r="HFV132" s="224" t="s">
        <v>374</v>
      </c>
      <c r="HFW132" s="224" t="s">
        <v>374</v>
      </c>
      <c r="HFX132" s="224" t="s">
        <v>374</v>
      </c>
      <c r="HFY132" s="224" t="s">
        <v>374</v>
      </c>
      <c r="HFZ132" s="224" t="s">
        <v>374</v>
      </c>
      <c r="HGA132" s="224" t="s">
        <v>374</v>
      </c>
      <c r="HGB132" s="224" t="s">
        <v>374</v>
      </c>
      <c r="HGC132" s="224" t="s">
        <v>374</v>
      </c>
      <c r="HGD132" s="224" t="s">
        <v>374</v>
      </c>
      <c r="HGE132" s="224" t="s">
        <v>374</v>
      </c>
      <c r="HGF132" s="224" t="s">
        <v>374</v>
      </c>
      <c r="HGG132" s="224" t="s">
        <v>374</v>
      </c>
      <c r="HGH132" s="224" t="s">
        <v>374</v>
      </c>
      <c r="HGI132" s="224" t="s">
        <v>374</v>
      </c>
      <c r="HGJ132" s="224" t="s">
        <v>374</v>
      </c>
      <c r="HGK132" s="224" t="s">
        <v>374</v>
      </c>
      <c r="HGL132" s="224" t="s">
        <v>374</v>
      </c>
      <c r="HGM132" s="224" t="s">
        <v>374</v>
      </c>
      <c r="HGN132" s="224" t="s">
        <v>374</v>
      </c>
      <c r="HGO132" s="224" t="s">
        <v>374</v>
      </c>
      <c r="HGP132" s="224" t="s">
        <v>374</v>
      </c>
      <c r="HGQ132" s="224" t="s">
        <v>374</v>
      </c>
      <c r="HGR132" s="224" t="s">
        <v>374</v>
      </c>
      <c r="HGS132" s="224" t="s">
        <v>374</v>
      </c>
      <c r="HGT132" s="224" t="s">
        <v>374</v>
      </c>
      <c r="HGU132" s="224" t="s">
        <v>374</v>
      </c>
      <c r="HGV132" s="224" t="s">
        <v>374</v>
      </c>
      <c r="HGW132" s="224" t="s">
        <v>374</v>
      </c>
      <c r="HGX132" s="224" t="s">
        <v>374</v>
      </c>
      <c r="HGY132" s="224" t="s">
        <v>374</v>
      </c>
      <c r="HGZ132" s="224" t="s">
        <v>374</v>
      </c>
      <c r="HHA132" s="224" t="s">
        <v>374</v>
      </c>
      <c r="HHB132" s="224" t="s">
        <v>374</v>
      </c>
      <c r="HHC132" s="224" t="s">
        <v>374</v>
      </c>
      <c r="HHD132" s="224" t="s">
        <v>374</v>
      </c>
      <c r="HHE132" s="224" t="s">
        <v>374</v>
      </c>
      <c r="HHF132" s="224" t="s">
        <v>374</v>
      </c>
      <c r="HHG132" s="224" t="s">
        <v>374</v>
      </c>
      <c r="HHH132" s="224" t="s">
        <v>374</v>
      </c>
      <c r="HHI132" s="224" t="s">
        <v>374</v>
      </c>
      <c r="HHJ132" s="224" t="s">
        <v>374</v>
      </c>
      <c r="HHK132" s="224" t="s">
        <v>374</v>
      </c>
      <c r="HHL132" s="224" t="s">
        <v>374</v>
      </c>
      <c r="HHM132" s="224" t="s">
        <v>374</v>
      </c>
      <c r="HHN132" s="224" t="s">
        <v>374</v>
      </c>
      <c r="HHO132" s="224" t="s">
        <v>374</v>
      </c>
      <c r="HHP132" s="224" t="s">
        <v>374</v>
      </c>
      <c r="HHQ132" s="224" t="s">
        <v>374</v>
      </c>
      <c r="HHR132" s="224" t="s">
        <v>374</v>
      </c>
      <c r="HHS132" s="224" t="s">
        <v>374</v>
      </c>
      <c r="HHT132" s="224" t="s">
        <v>374</v>
      </c>
      <c r="HHU132" s="224" t="s">
        <v>374</v>
      </c>
      <c r="HHV132" s="224" t="s">
        <v>374</v>
      </c>
      <c r="HHW132" s="224" t="s">
        <v>374</v>
      </c>
      <c r="HHX132" s="224" t="s">
        <v>374</v>
      </c>
      <c r="HHY132" s="224" t="s">
        <v>374</v>
      </c>
      <c r="HHZ132" s="224" t="s">
        <v>374</v>
      </c>
      <c r="HIA132" s="224" t="s">
        <v>374</v>
      </c>
      <c r="HIB132" s="224" t="s">
        <v>374</v>
      </c>
      <c r="HIC132" s="224" t="s">
        <v>374</v>
      </c>
      <c r="HID132" s="224" t="s">
        <v>374</v>
      </c>
      <c r="HIE132" s="224" t="s">
        <v>374</v>
      </c>
      <c r="HIF132" s="224" t="s">
        <v>374</v>
      </c>
      <c r="HIG132" s="224" t="s">
        <v>374</v>
      </c>
      <c r="HIH132" s="224" t="s">
        <v>374</v>
      </c>
      <c r="HII132" s="224" t="s">
        <v>374</v>
      </c>
      <c r="HIJ132" s="224" t="s">
        <v>374</v>
      </c>
      <c r="HIK132" s="224" t="s">
        <v>374</v>
      </c>
      <c r="HIL132" s="224" t="s">
        <v>374</v>
      </c>
      <c r="HIM132" s="224" t="s">
        <v>374</v>
      </c>
      <c r="HIN132" s="224" t="s">
        <v>374</v>
      </c>
      <c r="HIO132" s="224" t="s">
        <v>374</v>
      </c>
      <c r="HIP132" s="224" t="s">
        <v>374</v>
      </c>
      <c r="HIQ132" s="224" t="s">
        <v>374</v>
      </c>
      <c r="HIR132" s="224" t="s">
        <v>374</v>
      </c>
      <c r="HIS132" s="224" t="s">
        <v>374</v>
      </c>
      <c r="HIT132" s="224" t="s">
        <v>374</v>
      </c>
      <c r="HIU132" s="224" t="s">
        <v>374</v>
      </c>
      <c r="HIV132" s="224" t="s">
        <v>374</v>
      </c>
      <c r="HIW132" s="224" t="s">
        <v>374</v>
      </c>
      <c r="HIX132" s="224" t="s">
        <v>374</v>
      </c>
      <c r="HIY132" s="224" t="s">
        <v>374</v>
      </c>
      <c r="HIZ132" s="224" t="s">
        <v>374</v>
      </c>
      <c r="HJA132" s="224" t="s">
        <v>374</v>
      </c>
      <c r="HJB132" s="224" t="s">
        <v>374</v>
      </c>
      <c r="HJC132" s="224" t="s">
        <v>374</v>
      </c>
      <c r="HJD132" s="224" t="s">
        <v>374</v>
      </c>
      <c r="HJE132" s="224" t="s">
        <v>374</v>
      </c>
      <c r="HJF132" s="224" t="s">
        <v>374</v>
      </c>
      <c r="HJG132" s="224" t="s">
        <v>374</v>
      </c>
      <c r="HJH132" s="224" t="s">
        <v>374</v>
      </c>
      <c r="HJI132" s="224" t="s">
        <v>374</v>
      </c>
      <c r="HJJ132" s="224" t="s">
        <v>374</v>
      </c>
      <c r="HJK132" s="224" t="s">
        <v>374</v>
      </c>
      <c r="HJL132" s="224" t="s">
        <v>374</v>
      </c>
      <c r="HJM132" s="224" t="s">
        <v>374</v>
      </c>
      <c r="HJN132" s="224" t="s">
        <v>374</v>
      </c>
      <c r="HJO132" s="224" t="s">
        <v>374</v>
      </c>
      <c r="HJP132" s="224" t="s">
        <v>374</v>
      </c>
      <c r="HJQ132" s="224" t="s">
        <v>374</v>
      </c>
      <c r="HJR132" s="224" t="s">
        <v>374</v>
      </c>
      <c r="HJS132" s="224" t="s">
        <v>374</v>
      </c>
      <c r="HJT132" s="224" t="s">
        <v>374</v>
      </c>
      <c r="HJU132" s="224" t="s">
        <v>374</v>
      </c>
      <c r="HJV132" s="224" t="s">
        <v>374</v>
      </c>
      <c r="HJW132" s="224" t="s">
        <v>374</v>
      </c>
      <c r="HJX132" s="224" t="s">
        <v>374</v>
      </c>
      <c r="HJY132" s="224" t="s">
        <v>374</v>
      </c>
      <c r="HJZ132" s="224" t="s">
        <v>374</v>
      </c>
      <c r="HKA132" s="224" t="s">
        <v>374</v>
      </c>
      <c r="HKB132" s="224" t="s">
        <v>374</v>
      </c>
      <c r="HKC132" s="224" t="s">
        <v>374</v>
      </c>
      <c r="HKD132" s="224" t="s">
        <v>374</v>
      </c>
      <c r="HKE132" s="224" t="s">
        <v>374</v>
      </c>
      <c r="HKF132" s="224" t="s">
        <v>374</v>
      </c>
      <c r="HKG132" s="224" t="s">
        <v>374</v>
      </c>
      <c r="HKH132" s="224" t="s">
        <v>374</v>
      </c>
      <c r="HKI132" s="224" t="s">
        <v>374</v>
      </c>
      <c r="HKJ132" s="224" t="s">
        <v>374</v>
      </c>
      <c r="HKK132" s="224" t="s">
        <v>374</v>
      </c>
      <c r="HKL132" s="224" t="s">
        <v>374</v>
      </c>
      <c r="HKM132" s="224" t="s">
        <v>374</v>
      </c>
      <c r="HKN132" s="224" t="s">
        <v>374</v>
      </c>
      <c r="HKO132" s="224" t="s">
        <v>374</v>
      </c>
      <c r="HKP132" s="224" t="s">
        <v>374</v>
      </c>
      <c r="HKQ132" s="224" t="s">
        <v>374</v>
      </c>
      <c r="HKR132" s="224" t="s">
        <v>374</v>
      </c>
      <c r="HKS132" s="224" t="s">
        <v>374</v>
      </c>
      <c r="HKT132" s="224" t="s">
        <v>374</v>
      </c>
      <c r="HKU132" s="224" t="s">
        <v>374</v>
      </c>
      <c r="HKV132" s="224" t="s">
        <v>374</v>
      </c>
      <c r="HKW132" s="224" t="s">
        <v>374</v>
      </c>
      <c r="HKX132" s="224" t="s">
        <v>374</v>
      </c>
      <c r="HKY132" s="224" t="s">
        <v>374</v>
      </c>
      <c r="HKZ132" s="224" t="s">
        <v>374</v>
      </c>
      <c r="HLA132" s="224" t="s">
        <v>374</v>
      </c>
      <c r="HLB132" s="224" t="s">
        <v>374</v>
      </c>
      <c r="HLC132" s="224" t="s">
        <v>374</v>
      </c>
      <c r="HLD132" s="224" t="s">
        <v>374</v>
      </c>
      <c r="HLE132" s="224" t="s">
        <v>374</v>
      </c>
      <c r="HLF132" s="224" t="s">
        <v>374</v>
      </c>
      <c r="HLG132" s="224" t="s">
        <v>374</v>
      </c>
      <c r="HLH132" s="224" t="s">
        <v>374</v>
      </c>
      <c r="HLI132" s="224" t="s">
        <v>374</v>
      </c>
      <c r="HLJ132" s="224" t="s">
        <v>374</v>
      </c>
      <c r="HLK132" s="224" t="s">
        <v>374</v>
      </c>
      <c r="HLL132" s="224" t="s">
        <v>374</v>
      </c>
      <c r="HLM132" s="224" t="s">
        <v>374</v>
      </c>
      <c r="HLN132" s="224" t="s">
        <v>374</v>
      </c>
      <c r="HLO132" s="224" t="s">
        <v>374</v>
      </c>
      <c r="HLP132" s="224" t="s">
        <v>374</v>
      </c>
      <c r="HLQ132" s="224" t="s">
        <v>374</v>
      </c>
      <c r="HLR132" s="224" t="s">
        <v>374</v>
      </c>
      <c r="HLS132" s="224" t="s">
        <v>374</v>
      </c>
      <c r="HLT132" s="224" t="s">
        <v>374</v>
      </c>
      <c r="HLU132" s="224" t="s">
        <v>374</v>
      </c>
      <c r="HLV132" s="224" t="s">
        <v>374</v>
      </c>
      <c r="HLW132" s="224" t="s">
        <v>374</v>
      </c>
      <c r="HLX132" s="224" t="s">
        <v>374</v>
      </c>
      <c r="HLY132" s="224" t="s">
        <v>374</v>
      </c>
      <c r="HLZ132" s="224" t="s">
        <v>374</v>
      </c>
      <c r="HMA132" s="224" t="s">
        <v>374</v>
      </c>
      <c r="HMB132" s="224" t="s">
        <v>374</v>
      </c>
      <c r="HMC132" s="224" t="s">
        <v>374</v>
      </c>
      <c r="HMD132" s="224" t="s">
        <v>374</v>
      </c>
      <c r="HME132" s="224" t="s">
        <v>374</v>
      </c>
      <c r="HMF132" s="224" t="s">
        <v>374</v>
      </c>
      <c r="HMG132" s="224" t="s">
        <v>374</v>
      </c>
      <c r="HMH132" s="224" t="s">
        <v>374</v>
      </c>
      <c r="HMI132" s="224" t="s">
        <v>374</v>
      </c>
      <c r="HMJ132" s="224" t="s">
        <v>374</v>
      </c>
      <c r="HMK132" s="224" t="s">
        <v>374</v>
      </c>
      <c r="HML132" s="224" t="s">
        <v>374</v>
      </c>
      <c r="HMM132" s="224" t="s">
        <v>374</v>
      </c>
      <c r="HMN132" s="224" t="s">
        <v>374</v>
      </c>
      <c r="HMO132" s="224" t="s">
        <v>374</v>
      </c>
      <c r="HMP132" s="224" t="s">
        <v>374</v>
      </c>
      <c r="HMQ132" s="224" t="s">
        <v>374</v>
      </c>
      <c r="HMR132" s="224" t="s">
        <v>374</v>
      </c>
      <c r="HMS132" s="224" t="s">
        <v>374</v>
      </c>
      <c r="HMT132" s="224" t="s">
        <v>374</v>
      </c>
      <c r="HMU132" s="224" t="s">
        <v>374</v>
      </c>
      <c r="HMV132" s="224" t="s">
        <v>374</v>
      </c>
      <c r="HMW132" s="224" t="s">
        <v>374</v>
      </c>
      <c r="HMX132" s="224" t="s">
        <v>374</v>
      </c>
      <c r="HMY132" s="224" t="s">
        <v>374</v>
      </c>
      <c r="HMZ132" s="224" t="s">
        <v>374</v>
      </c>
      <c r="HNA132" s="224" t="s">
        <v>374</v>
      </c>
      <c r="HNB132" s="224" t="s">
        <v>374</v>
      </c>
      <c r="HNC132" s="224" t="s">
        <v>374</v>
      </c>
      <c r="HND132" s="224" t="s">
        <v>374</v>
      </c>
      <c r="HNE132" s="224" t="s">
        <v>374</v>
      </c>
      <c r="HNF132" s="224" t="s">
        <v>374</v>
      </c>
      <c r="HNG132" s="224" t="s">
        <v>374</v>
      </c>
      <c r="HNH132" s="224" t="s">
        <v>374</v>
      </c>
      <c r="HNI132" s="224" t="s">
        <v>374</v>
      </c>
      <c r="HNJ132" s="224" t="s">
        <v>374</v>
      </c>
      <c r="HNK132" s="224" t="s">
        <v>374</v>
      </c>
      <c r="HNL132" s="224" t="s">
        <v>374</v>
      </c>
      <c r="HNM132" s="224" t="s">
        <v>374</v>
      </c>
      <c r="HNN132" s="224" t="s">
        <v>374</v>
      </c>
      <c r="HNO132" s="224" t="s">
        <v>374</v>
      </c>
      <c r="HNP132" s="224" t="s">
        <v>374</v>
      </c>
      <c r="HNQ132" s="224" t="s">
        <v>374</v>
      </c>
      <c r="HNR132" s="224" t="s">
        <v>374</v>
      </c>
      <c r="HNS132" s="224" t="s">
        <v>374</v>
      </c>
      <c r="HNT132" s="224" t="s">
        <v>374</v>
      </c>
      <c r="HNU132" s="224" t="s">
        <v>374</v>
      </c>
      <c r="HNV132" s="224" t="s">
        <v>374</v>
      </c>
      <c r="HNW132" s="224" t="s">
        <v>374</v>
      </c>
      <c r="HNX132" s="224" t="s">
        <v>374</v>
      </c>
      <c r="HNY132" s="224" t="s">
        <v>374</v>
      </c>
      <c r="HNZ132" s="224" t="s">
        <v>374</v>
      </c>
      <c r="HOA132" s="224" t="s">
        <v>374</v>
      </c>
      <c r="HOB132" s="224" t="s">
        <v>374</v>
      </c>
      <c r="HOC132" s="224" t="s">
        <v>374</v>
      </c>
      <c r="HOD132" s="224" t="s">
        <v>374</v>
      </c>
      <c r="HOE132" s="224" t="s">
        <v>374</v>
      </c>
      <c r="HOF132" s="224" t="s">
        <v>374</v>
      </c>
      <c r="HOG132" s="224" t="s">
        <v>374</v>
      </c>
      <c r="HOH132" s="224" t="s">
        <v>374</v>
      </c>
      <c r="HOI132" s="224" t="s">
        <v>374</v>
      </c>
      <c r="HOJ132" s="224" t="s">
        <v>374</v>
      </c>
      <c r="HOK132" s="224" t="s">
        <v>374</v>
      </c>
      <c r="HOL132" s="224" t="s">
        <v>374</v>
      </c>
      <c r="HOM132" s="224" t="s">
        <v>374</v>
      </c>
      <c r="HON132" s="224" t="s">
        <v>374</v>
      </c>
      <c r="HOO132" s="224" t="s">
        <v>374</v>
      </c>
      <c r="HOP132" s="224" t="s">
        <v>374</v>
      </c>
      <c r="HOQ132" s="224" t="s">
        <v>374</v>
      </c>
      <c r="HOR132" s="224" t="s">
        <v>374</v>
      </c>
      <c r="HOS132" s="224" t="s">
        <v>374</v>
      </c>
      <c r="HOT132" s="224" t="s">
        <v>374</v>
      </c>
      <c r="HOU132" s="224" t="s">
        <v>374</v>
      </c>
      <c r="HOV132" s="224" t="s">
        <v>374</v>
      </c>
      <c r="HOW132" s="224" t="s">
        <v>374</v>
      </c>
      <c r="HOX132" s="224" t="s">
        <v>374</v>
      </c>
      <c r="HOY132" s="224" t="s">
        <v>374</v>
      </c>
      <c r="HOZ132" s="224" t="s">
        <v>374</v>
      </c>
      <c r="HPA132" s="224" t="s">
        <v>374</v>
      </c>
      <c r="HPB132" s="224" t="s">
        <v>374</v>
      </c>
      <c r="HPC132" s="224" t="s">
        <v>374</v>
      </c>
      <c r="HPD132" s="224" t="s">
        <v>374</v>
      </c>
      <c r="HPE132" s="224" t="s">
        <v>374</v>
      </c>
      <c r="HPF132" s="224" t="s">
        <v>374</v>
      </c>
      <c r="HPG132" s="224" t="s">
        <v>374</v>
      </c>
      <c r="HPH132" s="224" t="s">
        <v>374</v>
      </c>
      <c r="HPI132" s="224" t="s">
        <v>374</v>
      </c>
      <c r="HPJ132" s="224" t="s">
        <v>374</v>
      </c>
      <c r="HPK132" s="224" t="s">
        <v>374</v>
      </c>
      <c r="HPL132" s="224" t="s">
        <v>374</v>
      </c>
      <c r="HPM132" s="224" t="s">
        <v>374</v>
      </c>
      <c r="HPN132" s="224" t="s">
        <v>374</v>
      </c>
      <c r="HPO132" s="224" t="s">
        <v>374</v>
      </c>
      <c r="HPP132" s="224" t="s">
        <v>374</v>
      </c>
      <c r="HPQ132" s="224" t="s">
        <v>374</v>
      </c>
      <c r="HPR132" s="224" t="s">
        <v>374</v>
      </c>
      <c r="HPS132" s="224" t="s">
        <v>374</v>
      </c>
      <c r="HPT132" s="224" t="s">
        <v>374</v>
      </c>
      <c r="HPU132" s="224" t="s">
        <v>374</v>
      </c>
      <c r="HPV132" s="224" t="s">
        <v>374</v>
      </c>
      <c r="HPW132" s="224" t="s">
        <v>374</v>
      </c>
      <c r="HPX132" s="224" t="s">
        <v>374</v>
      </c>
      <c r="HPY132" s="224" t="s">
        <v>374</v>
      </c>
      <c r="HPZ132" s="224" t="s">
        <v>374</v>
      </c>
      <c r="HQA132" s="224" t="s">
        <v>374</v>
      </c>
      <c r="HQB132" s="224" t="s">
        <v>374</v>
      </c>
      <c r="HQC132" s="224" t="s">
        <v>374</v>
      </c>
      <c r="HQD132" s="224" t="s">
        <v>374</v>
      </c>
      <c r="HQE132" s="224" t="s">
        <v>374</v>
      </c>
      <c r="HQF132" s="224" t="s">
        <v>374</v>
      </c>
      <c r="HQG132" s="224" t="s">
        <v>374</v>
      </c>
      <c r="HQH132" s="224" t="s">
        <v>374</v>
      </c>
      <c r="HQI132" s="224" t="s">
        <v>374</v>
      </c>
      <c r="HQJ132" s="224" t="s">
        <v>374</v>
      </c>
      <c r="HQK132" s="224" t="s">
        <v>374</v>
      </c>
      <c r="HQL132" s="224" t="s">
        <v>374</v>
      </c>
      <c r="HQM132" s="224" t="s">
        <v>374</v>
      </c>
      <c r="HQN132" s="224" t="s">
        <v>374</v>
      </c>
      <c r="HQO132" s="224" t="s">
        <v>374</v>
      </c>
      <c r="HQP132" s="224" t="s">
        <v>374</v>
      </c>
      <c r="HQQ132" s="224" t="s">
        <v>374</v>
      </c>
      <c r="HQR132" s="224" t="s">
        <v>374</v>
      </c>
      <c r="HQS132" s="224" t="s">
        <v>374</v>
      </c>
      <c r="HQT132" s="224" t="s">
        <v>374</v>
      </c>
      <c r="HQU132" s="224" t="s">
        <v>374</v>
      </c>
      <c r="HQV132" s="224" t="s">
        <v>374</v>
      </c>
      <c r="HQW132" s="224" t="s">
        <v>374</v>
      </c>
      <c r="HQX132" s="224" t="s">
        <v>374</v>
      </c>
      <c r="HQY132" s="224" t="s">
        <v>374</v>
      </c>
      <c r="HQZ132" s="224" t="s">
        <v>374</v>
      </c>
      <c r="HRA132" s="224" t="s">
        <v>374</v>
      </c>
      <c r="HRB132" s="224" t="s">
        <v>374</v>
      </c>
      <c r="HRC132" s="224" t="s">
        <v>374</v>
      </c>
      <c r="HRD132" s="224" t="s">
        <v>374</v>
      </c>
      <c r="HRE132" s="224" t="s">
        <v>374</v>
      </c>
      <c r="HRF132" s="224" t="s">
        <v>374</v>
      </c>
      <c r="HRG132" s="224" t="s">
        <v>374</v>
      </c>
      <c r="HRH132" s="224" t="s">
        <v>374</v>
      </c>
      <c r="HRI132" s="224" t="s">
        <v>374</v>
      </c>
      <c r="HRJ132" s="224" t="s">
        <v>374</v>
      </c>
      <c r="HRK132" s="224" t="s">
        <v>374</v>
      </c>
      <c r="HRL132" s="224" t="s">
        <v>374</v>
      </c>
      <c r="HRM132" s="224" t="s">
        <v>374</v>
      </c>
      <c r="HRN132" s="224" t="s">
        <v>374</v>
      </c>
      <c r="HRO132" s="224" t="s">
        <v>374</v>
      </c>
      <c r="HRP132" s="224" t="s">
        <v>374</v>
      </c>
      <c r="HRQ132" s="224" t="s">
        <v>374</v>
      </c>
      <c r="HRR132" s="224" t="s">
        <v>374</v>
      </c>
      <c r="HRS132" s="224" t="s">
        <v>374</v>
      </c>
      <c r="HRT132" s="224" t="s">
        <v>374</v>
      </c>
      <c r="HRU132" s="224" t="s">
        <v>374</v>
      </c>
      <c r="HRV132" s="224" t="s">
        <v>374</v>
      </c>
      <c r="HRW132" s="224" t="s">
        <v>374</v>
      </c>
      <c r="HRX132" s="224" t="s">
        <v>374</v>
      </c>
      <c r="HRY132" s="224" t="s">
        <v>374</v>
      </c>
      <c r="HRZ132" s="224" t="s">
        <v>374</v>
      </c>
      <c r="HSA132" s="224" t="s">
        <v>374</v>
      </c>
      <c r="HSB132" s="224" t="s">
        <v>374</v>
      </c>
      <c r="HSC132" s="224" t="s">
        <v>374</v>
      </c>
      <c r="HSD132" s="224" t="s">
        <v>374</v>
      </c>
      <c r="HSE132" s="224" t="s">
        <v>374</v>
      </c>
      <c r="HSF132" s="224" t="s">
        <v>374</v>
      </c>
      <c r="HSG132" s="224" t="s">
        <v>374</v>
      </c>
      <c r="HSH132" s="224" t="s">
        <v>374</v>
      </c>
      <c r="HSI132" s="224" t="s">
        <v>374</v>
      </c>
      <c r="HSJ132" s="224" t="s">
        <v>374</v>
      </c>
      <c r="HSK132" s="224" t="s">
        <v>374</v>
      </c>
      <c r="HSL132" s="224" t="s">
        <v>374</v>
      </c>
      <c r="HSM132" s="224" t="s">
        <v>374</v>
      </c>
      <c r="HSN132" s="224" t="s">
        <v>374</v>
      </c>
      <c r="HSO132" s="224" t="s">
        <v>374</v>
      </c>
      <c r="HSP132" s="224" t="s">
        <v>374</v>
      </c>
      <c r="HSQ132" s="224" t="s">
        <v>374</v>
      </c>
      <c r="HSR132" s="224" t="s">
        <v>374</v>
      </c>
      <c r="HSS132" s="224" t="s">
        <v>374</v>
      </c>
      <c r="HST132" s="224" t="s">
        <v>374</v>
      </c>
      <c r="HSU132" s="224" t="s">
        <v>374</v>
      </c>
      <c r="HSV132" s="224" t="s">
        <v>374</v>
      </c>
      <c r="HSW132" s="224" t="s">
        <v>374</v>
      </c>
      <c r="HSX132" s="224" t="s">
        <v>374</v>
      </c>
      <c r="HSY132" s="224" t="s">
        <v>374</v>
      </c>
      <c r="HSZ132" s="224" t="s">
        <v>374</v>
      </c>
      <c r="HTA132" s="224" t="s">
        <v>374</v>
      </c>
      <c r="HTB132" s="224" t="s">
        <v>374</v>
      </c>
      <c r="HTC132" s="224" t="s">
        <v>374</v>
      </c>
      <c r="HTD132" s="224" t="s">
        <v>374</v>
      </c>
      <c r="HTE132" s="224" t="s">
        <v>374</v>
      </c>
      <c r="HTF132" s="224" t="s">
        <v>374</v>
      </c>
      <c r="HTG132" s="224" t="s">
        <v>374</v>
      </c>
      <c r="HTH132" s="224" t="s">
        <v>374</v>
      </c>
      <c r="HTI132" s="224" t="s">
        <v>374</v>
      </c>
      <c r="HTJ132" s="224" t="s">
        <v>374</v>
      </c>
      <c r="HTK132" s="224" t="s">
        <v>374</v>
      </c>
      <c r="HTL132" s="224" t="s">
        <v>374</v>
      </c>
      <c r="HTM132" s="224" t="s">
        <v>374</v>
      </c>
      <c r="HTN132" s="224" t="s">
        <v>374</v>
      </c>
      <c r="HTO132" s="224" t="s">
        <v>374</v>
      </c>
      <c r="HTP132" s="224" t="s">
        <v>374</v>
      </c>
      <c r="HTQ132" s="224" t="s">
        <v>374</v>
      </c>
      <c r="HTR132" s="224" t="s">
        <v>374</v>
      </c>
      <c r="HTS132" s="224" t="s">
        <v>374</v>
      </c>
      <c r="HTT132" s="224" t="s">
        <v>374</v>
      </c>
      <c r="HTU132" s="224" t="s">
        <v>374</v>
      </c>
      <c r="HTV132" s="224" t="s">
        <v>374</v>
      </c>
      <c r="HTW132" s="224" t="s">
        <v>374</v>
      </c>
      <c r="HTX132" s="224" t="s">
        <v>374</v>
      </c>
      <c r="HTY132" s="224" t="s">
        <v>374</v>
      </c>
      <c r="HTZ132" s="224" t="s">
        <v>374</v>
      </c>
      <c r="HUA132" s="224" t="s">
        <v>374</v>
      </c>
      <c r="HUB132" s="224" t="s">
        <v>374</v>
      </c>
      <c r="HUC132" s="224" t="s">
        <v>374</v>
      </c>
      <c r="HUD132" s="224" t="s">
        <v>374</v>
      </c>
      <c r="HUE132" s="224" t="s">
        <v>374</v>
      </c>
      <c r="HUF132" s="224" t="s">
        <v>374</v>
      </c>
      <c r="HUG132" s="224" t="s">
        <v>374</v>
      </c>
      <c r="HUH132" s="224" t="s">
        <v>374</v>
      </c>
      <c r="HUI132" s="224" t="s">
        <v>374</v>
      </c>
      <c r="HUJ132" s="224" t="s">
        <v>374</v>
      </c>
      <c r="HUK132" s="224" t="s">
        <v>374</v>
      </c>
      <c r="HUL132" s="224" t="s">
        <v>374</v>
      </c>
      <c r="HUM132" s="224" t="s">
        <v>374</v>
      </c>
      <c r="HUN132" s="224" t="s">
        <v>374</v>
      </c>
      <c r="HUO132" s="224" t="s">
        <v>374</v>
      </c>
      <c r="HUP132" s="224" t="s">
        <v>374</v>
      </c>
      <c r="HUQ132" s="224" t="s">
        <v>374</v>
      </c>
      <c r="HUR132" s="224" t="s">
        <v>374</v>
      </c>
      <c r="HUS132" s="224" t="s">
        <v>374</v>
      </c>
      <c r="HUT132" s="224" t="s">
        <v>374</v>
      </c>
      <c r="HUU132" s="224" t="s">
        <v>374</v>
      </c>
      <c r="HUV132" s="224" t="s">
        <v>374</v>
      </c>
      <c r="HUW132" s="224" t="s">
        <v>374</v>
      </c>
      <c r="HUX132" s="224" t="s">
        <v>374</v>
      </c>
      <c r="HUY132" s="224" t="s">
        <v>374</v>
      </c>
      <c r="HUZ132" s="224" t="s">
        <v>374</v>
      </c>
      <c r="HVA132" s="224" t="s">
        <v>374</v>
      </c>
      <c r="HVB132" s="224" t="s">
        <v>374</v>
      </c>
      <c r="HVC132" s="224" t="s">
        <v>374</v>
      </c>
      <c r="HVD132" s="224" t="s">
        <v>374</v>
      </c>
      <c r="HVE132" s="224" t="s">
        <v>374</v>
      </c>
      <c r="HVF132" s="224" t="s">
        <v>374</v>
      </c>
      <c r="HVG132" s="224" t="s">
        <v>374</v>
      </c>
      <c r="HVH132" s="224" t="s">
        <v>374</v>
      </c>
      <c r="HVI132" s="224" t="s">
        <v>374</v>
      </c>
      <c r="HVJ132" s="224" t="s">
        <v>374</v>
      </c>
      <c r="HVK132" s="224" t="s">
        <v>374</v>
      </c>
      <c r="HVL132" s="224" t="s">
        <v>374</v>
      </c>
      <c r="HVM132" s="224" t="s">
        <v>374</v>
      </c>
      <c r="HVN132" s="224" t="s">
        <v>374</v>
      </c>
      <c r="HVO132" s="224" t="s">
        <v>374</v>
      </c>
      <c r="HVP132" s="224" t="s">
        <v>374</v>
      </c>
      <c r="HVQ132" s="224" t="s">
        <v>374</v>
      </c>
      <c r="HVR132" s="224" t="s">
        <v>374</v>
      </c>
      <c r="HVS132" s="224" t="s">
        <v>374</v>
      </c>
      <c r="HVT132" s="224" t="s">
        <v>374</v>
      </c>
      <c r="HVU132" s="224" t="s">
        <v>374</v>
      </c>
      <c r="HVV132" s="224" t="s">
        <v>374</v>
      </c>
      <c r="HVW132" s="224" t="s">
        <v>374</v>
      </c>
      <c r="HVX132" s="224" t="s">
        <v>374</v>
      </c>
      <c r="HVY132" s="224" t="s">
        <v>374</v>
      </c>
      <c r="HVZ132" s="224" t="s">
        <v>374</v>
      </c>
      <c r="HWA132" s="224" t="s">
        <v>374</v>
      </c>
      <c r="HWB132" s="224" t="s">
        <v>374</v>
      </c>
      <c r="HWC132" s="224" t="s">
        <v>374</v>
      </c>
      <c r="HWD132" s="224" t="s">
        <v>374</v>
      </c>
      <c r="HWE132" s="224" t="s">
        <v>374</v>
      </c>
      <c r="HWF132" s="224" t="s">
        <v>374</v>
      </c>
      <c r="HWG132" s="224" t="s">
        <v>374</v>
      </c>
      <c r="HWH132" s="224" t="s">
        <v>374</v>
      </c>
      <c r="HWI132" s="224" t="s">
        <v>374</v>
      </c>
      <c r="HWJ132" s="224" t="s">
        <v>374</v>
      </c>
      <c r="HWK132" s="224" t="s">
        <v>374</v>
      </c>
      <c r="HWL132" s="224" t="s">
        <v>374</v>
      </c>
      <c r="HWM132" s="224" t="s">
        <v>374</v>
      </c>
      <c r="HWN132" s="224" t="s">
        <v>374</v>
      </c>
      <c r="HWO132" s="224" t="s">
        <v>374</v>
      </c>
      <c r="HWP132" s="224" t="s">
        <v>374</v>
      </c>
      <c r="HWQ132" s="224" t="s">
        <v>374</v>
      </c>
      <c r="HWR132" s="224" t="s">
        <v>374</v>
      </c>
      <c r="HWS132" s="224" t="s">
        <v>374</v>
      </c>
      <c r="HWT132" s="224" t="s">
        <v>374</v>
      </c>
      <c r="HWU132" s="224" t="s">
        <v>374</v>
      </c>
      <c r="HWV132" s="224" t="s">
        <v>374</v>
      </c>
      <c r="HWW132" s="224" t="s">
        <v>374</v>
      </c>
      <c r="HWX132" s="224" t="s">
        <v>374</v>
      </c>
      <c r="HWY132" s="224" t="s">
        <v>374</v>
      </c>
      <c r="HWZ132" s="224" t="s">
        <v>374</v>
      </c>
      <c r="HXA132" s="224" t="s">
        <v>374</v>
      </c>
      <c r="HXB132" s="224" t="s">
        <v>374</v>
      </c>
      <c r="HXC132" s="224" t="s">
        <v>374</v>
      </c>
      <c r="HXD132" s="224" t="s">
        <v>374</v>
      </c>
      <c r="HXE132" s="224" t="s">
        <v>374</v>
      </c>
      <c r="HXF132" s="224" t="s">
        <v>374</v>
      </c>
      <c r="HXG132" s="224" t="s">
        <v>374</v>
      </c>
      <c r="HXH132" s="224" t="s">
        <v>374</v>
      </c>
      <c r="HXI132" s="224" t="s">
        <v>374</v>
      </c>
      <c r="HXJ132" s="224" t="s">
        <v>374</v>
      </c>
      <c r="HXK132" s="224" t="s">
        <v>374</v>
      </c>
      <c r="HXL132" s="224" t="s">
        <v>374</v>
      </c>
      <c r="HXM132" s="224" t="s">
        <v>374</v>
      </c>
      <c r="HXN132" s="224" t="s">
        <v>374</v>
      </c>
      <c r="HXO132" s="224" t="s">
        <v>374</v>
      </c>
      <c r="HXP132" s="224" t="s">
        <v>374</v>
      </c>
      <c r="HXQ132" s="224" t="s">
        <v>374</v>
      </c>
      <c r="HXR132" s="224" t="s">
        <v>374</v>
      </c>
      <c r="HXS132" s="224" t="s">
        <v>374</v>
      </c>
      <c r="HXT132" s="224" t="s">
        <v>374</v>
      </c>
      <c r="HXU132" s="224" t="s">
        <v>374</v>
      </c>
      <c r="HXV132" s="224" t="s">
        <v>374</v>
      </c>
      <c r="HXW132" s="224" t="s">
        <v>374</v>
      </c>
      <c r="HXX132" s="224" t="s">
        <v>374</v>
      </c>
      <c r="HXY132" s="224" t="s">
        <v>374</v>
      </c>
      <c r="HXZ132" s="224" t="s">
        <v>374</v>
      </c>
      <c r="HYA132" s="224" t="s">
        <v>374</v>
      </c>
      <c r="HYB132" s="224" t="s">
        <v>374</v>
      </c>
      <c r="HYC132" s="224" t="s">
        <v>374</v>
      </c>
      <c r="HYD132" s="224" t="s">
        <v>374</v>
      </c>
      <c r="HYE132" s="224" t="s">
        <v>374</v>
      </c>
      <c r="HYF132" s="224" t="s">
        <v>374</v>
      </c>
      <c r="HYG132" s="224" t="s">
        <v>374</v>
      </c>
      <c r="HYH132" s="224" t="s">
        <v>374</v>
      </c>
      <c r="HYI132" s="224" t="s">
        <v>374</v>
      </c>
      <c r="HYJ132" s="224" t="s">
        <v>374</v>
      </c>
      <c r="HYK132" s="224" t="s">
        <v>374</v>
      </c>
      <c r="HYL132" s="224" t="s">
        <v>374</v>
      </c>
      <c r="HYM132" s="224" t="s">
        <v>374</v>
      </c>
      <c r="HYN132" s="224" t="s">
        <v>374</v>
      </c>
      <c r="HYO132" s="224" t="s">
        <v>374</v>
      </c>
      <c r="HYP132" s="224" t="s">
        <v>374</v>
      </c>
      <c r="HYQ132" s="224" t="s">
        <v>374</v>
      </c>
      <c r="HYR132" s="224" t="s">
        <v>374</v>
      </c>
      <c r="HYS132" s="224" t="s">
        <v>374</v>
      </c>
      <c r="HYT132" s="224" t="s">
        <v>374</v>
      </c>
      <c r="HYU132" s="224" t="s">
        <v>374</v>
      </c>
      <c r="HYV132" s="224" t="s">
        <v>374</v>
      </c>
      <c r="HYW132" s="224" t="s">
        <v>374</v>
      </c>
      <c r="HYX132" s="224" t="s">
        <v>374</v>
      </c>
      <c r="HYY132" s="224" t="s">
        <v>374</v>
      </c>
      <c r="HYZ132" s="224" t="s">
        <v>374</v>
      </c>
      <c r="HZA132" s="224" t="s">
        <v>374</v>
      </c>
      <c r="HZB132" s="224" t="s">
        <v>374</v>
      </c>
      <c r="HZC132" s="224" t="s">
        <v>374</v>
      </c>
      <c r="HZD132" s="224" t="s">
        <v>374</v>
      </c>
      <c r="HZE132" s="224" t="s">
        <v>374</v>
      </c>
      <c r="HZF132" s="224" t="s">
        <v>374</v>
      </c>
      <c r="HZG132" s="224" t="s">
        <v>374</v>
      </c>
      <c r="HZH132" s="224" t="s">
        <v>374</v>
      </c>
      <c r="HZI132" s="224" t="s">
        <v>374</v>
      </c>
      <c r="HZJ132" s="224" t="s">
        <v>374</v>
      </c>
      <c r="HZK132" s="224" t="s">
        <v>374</v>
      </c>
      <c r="HZL132" s="224" t="s">
        <v>374</v>
      </c>
      <c r="HZM132" s="224" t="s">
        <v>374</v>
      </c>
      <c r="HZN132" s="224" t="s">
        <v>374</v>
      </c>
      <c r="HZO132" s="224" t="s">
        <v>374</v>
      </c>
      <c r="HZP132" s="224" t="s">
        <v>374</v>
      </c>
      <c r="HZQ132" s="224" t="s">
        <v>374</v>
      </c>
      <c r="HZR132" s="224" t="s">
        <v>374</v>
      </c>
      <c r="HZS132" s="224" t="s">
        <v>374</v>
      </c>
      <c r="HZT132" s="224" t="s">
        <v>374</v>
      </c>
      <c r="HZU132" s="224" t="s">
        <v>374</v>
      </c>
      <c r="HZV132" s="224" t="s">
        <v>374</v>
      </c>
      <c r="HZW132" s="224" t="s">
        <v>374</v>
      </c>
      <c r="HZX132" s="224" t="s">
        <v>374</v>
      </c>
      <c r="HZY132" s="224" t="s">
        <v>374</v>
      </c>
      <c r="HZZ132" s="224" t="s">
        <v>374</v>
      </c>
      <c r="IAA132" s="224" t="s">
        <v>374</v>
      </c>
      <c r="IAB132" s="224" t="s">
        <v>374</v>
      </c>
      <c r="IAC132" s="224" t="s">
        <v>374</v>
      </c>
      <c r="IAD132" s="224" t="s">
        <v>374</v>
      </c>
      <c r="IAE132" s="224" t="s">
        <v>374</v>
      </c>
      <c r="IAF132" s="224" t="s">
        <v>374</v>
      </c>
      <c r="IAG132" s="224" t="s">
        <v>374</v>
      </c>
      <c r="IAH132" s="224" t="s">
        <v>374</v>
      </c>
      <c r="IAI132" s="224" t="s">
        <v>374</v>
      </c>
      <c r="IAJ132" s="224" t="s">
        <v>374</v>
      </c>
      <c r="IAK132" s="224" t="s">
        <v>374</v>
      </c>
      <c r="IAL132" s="224" t="s">
        <v>374</v>
      </c>
      <c r="IAM132" s="224" t="s">
        <v>374</v>
      </c>
      <c r="IAN132" s="224" t="s">
        <v>374</v>
      </c>
      <c r="IAO132" s="224" t="s">
        <v>374</v>
      </c>
      <c r="IAP132" s="224" t="s">
        <v>374</v>
      </c>
      <c r="IAQ132" s="224" t="s">
        <v>374</v>
      </c>
      <c r="IAR132" s="224" t="s">
        <v>374</v>
      </c>
      <c r="IAS132" s="224" t="s">
        <v>374</v>
      </c>
      <c r="IAT132" s="224" t="s">
        <v>374</v>
      </c>
      <c r="IAU132" s="224" t="s">
        <v>374</v>
      </c>
      <c r="IAV132" s="224" t="s">
        <v>374</v>
      </c>
      <c r="IAW132" s="224" t="s">
        <v>374</v>
      </c>
      <c r="IAX132" s="224" t="s">
        <v>374</v>
      </c>
      <c r="IAY132" s="224" t="s">
        <v>374</v>
      </c>
      <c r="IAZ132" s="224" t="s">
        <v>374</v>
      </c>
      <c r="IBA132" s="224" t="s">
        <v>374</v>
      </c>
      <c r="IBB132" s="224" t="s">
        <v>374</v>
      </c>
      <c r="IBC132" s="224" t="s">
        <v>374</v>
      </c>
      <c r="IBD132" s="224" t="s">
        <v>374</v>
      </c>
      <c r="IBE132" s="224" t="s">
        <v>374</v>
      </c>
      <c r="IBF132" s="224" t="s">
        <v>374</v>
      </c>
      <c r="IBG132" s="224" t="s">
        <v>374</v>
      </c>
      <c r="IBH132" s="224" t="s">
        <v>374</v>
      </c>
      <c r="IBI132" s="224" t="s">
        <v>374</v>
      </c>
      <c r="IBJ132" s="224" t="s">
        <v>374</v>
      </c>
      <c r="IBK132" s="224" t="s">
        <v>374</v>
      </c>
      <c r="IBL132" s="224" t="s">
        <v>374</v>
      </c>
      <c r="IBM132" s="224" t="s">
        <v>374</v>
      </c>
      <c r="IBN132" s="224" t="s">
        <v>374</v>
      </c>
      <c r="IBO132" s="224" t="s">
        <v>374</v>
      </c>
      <c r="IBP132" s="224" t="s">
        <v>374</v>
      </c>
      <c r="IBQ132" s="224" t="s">
        <v>374</v>
      </c>
      <c r="IBR132" s="224" t="s">
        <v>374</v>
      </c>
      <c r="IBS132" s="224" t="s">
        <v>374</v>
      </c>
      <c r="IBT132" s="224" t="s">
        <v>374</v>
      </c>
      <c r="IBU132" s="224" t="s">
        <v>374</v>
      </c>
      <c r="IBV132" s="224" t="s">
        <v>374</v>
      </c>
      <c r="IBW132" s="224" t="s">
        <v>374</v>
      </c>
      <c r="IBX132" s="224" t="s">
        <v>374</v>
      </c>
      <c r="IBY132" s="224" t="s">
        <v>374</v>
      </c>
      <c r="IBZ132" s="224" t="s">
        <v>374</v>
      </c>
      <c r="ICA132" s="224" t="s">
        <v>374</v>
      </c>
      <c r="ICB132" s="224" t="s">
        <v>374</v>
      </c>
      <c r="ICC132" s="224" t="s">
        <v>374</v>
      </c>
      <c r="ICD132" s="224" t="s">
        <v>374</v>
      </c>
      <c r="ICE132" s="224" t="s">
        <v>374</v>
      </c>
      <c r="ICF132" s="224" t="s">
        <v>374</v>
      </c>
      <c r="ICG132" s="224" t="s">
        <v>374</v>
      </c>
      <c r="ICH132" s="224" t="s">
        <v>374</v>
      </c>
      <c r="ICI132" s="224" t="s">
        <v>374</v>
      </c>
      <c r="ICJ132" s="224" t="s">
        <v>374</v>
      </c>
      <c r="ICK132" s="224" t="s">
        <v>374</v>
      </c>
      <c r="ICL132" s="224" t="s">
        <v>374</v>
      </c>
      <c r="ICM132" s="224" t="s">
        <v>374</v>
      </c>
      <c r="ICN132" s="224" t="s">
        <v>374</v>
      </c>
      <c r="ICO132" s="224" t="s">
        <v>374</v>
      </c>
      <c r="ICP132" s="224" t="s">
        <v>374</v>
      </c>
      <c r="ICQ132" s="224" t="s">
        <v>374</v>
      </c>
      <c r="ICR132" s="224" t="s">
        <v>374</v>
      </c>
      <c r="ICS132" s="224" t="s">
        <v>374</v>
      </c>
      <c r="ICT132" s="224" t="s">
        <v>374</v>
      </c>
      <c r="ICU132" s="224" t="s">
        <v>374</v>
      </c>
      <c r="ICV132" s="224" t="s">
        <v>374</v>
      </c>
      <c r="ICW132" s="224" t="s">
        <v>374</v>
      </c>
      <c r="ICX132" s="224" t="s">
        <v>374</v>
      </c>
      <c r="ICY132" s="224" t="s">
        <v>374</v>
      </c>
      <c r="ICZ132" s="224" t="s">
        <v>374</v>
      </c>
      <c r="IDA132" s="224" t="s">
        <v>374</v>
      </c>
      <c r="IDB132" s="224" t="s">
        <v>374</v>
      </c>
      <c r="IDC132" s="224" t="s">
        <v>374</v>
      </c>
      <c r="IDD132" s="224" t="s">
        <v>374</v>
      </c>
      <c r="IDE132" s="224" t="s">
        <v>374</v>
      </c>
      <c r="IDF132" s="224" t="s">
        <v>374</v>
      </c>
      <c r="IDG132" s="224" t="s">
        <v>374</v>
      </c>
      <c r="IDH132" s="224" t="s">
        <v>374</v>
      </c>
      <c r="IDI132" s="224" t="s">
        <v>374</v>
      </c>
      <c r="IDJ132" s="224" t="s">
        <v>374</v>
      </c>
      <c r="IDK132" s="224" t="s">
        <v>374</v>
      </c>
      <c r="IDL132" s="224" t="s">
        <v>374</v>
      </c>
      <c r="IDM132" s="224" t="s">
        <v>374</v>
      </c>
      <c r="IDN132" s="224" t="s">
        <v>374</v>
      </c>
      <c r="IDO132" s="224" t="s">
        <v>374</v>
      </c>
      <c r="IDP132" s="224" t="s">
        <v>374</v>
      </c>
      <c r="IDQ132" s="224" t="s">
        <v>374</v>
      </c>
      <c r="IDR132" s="224" t="s">
        <v>374</v>
      </c>
      <c r="IDS132" s="224" t="s">
        <v>374</v>
      </c>
      <c r="IDT132" s="224" t="s">
        <v>374</v>
      </c>
      <c r="IDU132" s="224" t="s">
        <v>374</v>
      </c>
      <c r="IDV132" s="224" t="s">
        <v>374</v>
      </c>
      <c r="IDW132" s="224" t="s">
        <v>374</v>
      </c>
      <c r="IDX132" s="224" t="s">
        <v>374</v>
      </c>
      <c r="IDY132" s="224" t="s">
        <v>374</v>
      </c>
      <c r="IDZ132" s="224" t="s">
        <v>374</v>
      </c>
      <c r="IEA132" s="224" t="s">
        <v>374</v>
      </c>
      <c r="IEB132" s="224" t="s">
        <v>374</v>
      </c>
      <c r="IEC132" s="224" t="s">
        <v>374</v>
      </c>
      <c r="IED132" s="224" t="s">
        <v>374</v>
      </c>
      <c r="IEE132" s="224" t="s">
        <v>374</v>
      </c>
      <c r="IEF132" s="224" t="s">
        <v>374</v>
      </c>
      <c r="IEG132" s="224" t="s">
        <v>374</v>
      </c>
      <c r="IEH132" s="224" t="s">
        <v>374</v>
      </c>
      <c r="IEI132" s="224" t="s">
        <v>374</v>
      </c>
      <c r="IEJ132" s="224" t="s">
        <v>374</v>
      </c>
      <c r="IEK132" s="224" t="s">
        <v>374</v>
      </c>
      <c r="IEL132" s="224" t="s">
        <v>374</v>
      </c>
      <c r="IEM132" s="224" t="s">
        <v>374</v>
      </c>
      <c r="IEN132" s="224" t="s">
        <v>374</v>
      </c>
      <c r="IEO132" s="224" t="s">
        <v>374</v>
      </c>
      <c r="IEP132" s="224" t="s">
        <v>374</v>
      </c>
      <c r="IEQ132" s="224" t="s">
        <v>374</v>
      </c>
      <c r="IER132" s="224" t="s">
        <v>374</v>
      </c>
      <c r="IES132" s="224" t="s">
        <v>374</v>
      </c>
      <c r="IET132" s="224" t="s">
        <v>374</v>
      </c>
      <c r="IEU132" s="224" t="s">
        <v>374</v>
      </c>
      <c r="IEV132" s="224" t="s">
        <v>374</v>
      </c>
      <c r="IEW132" s="224" t="s">
        <v>374</v>
      </c>
      <c r="IEX132" s="224" t="s">
        <v>374</v>
      </c>
      <c r="IEY132" s="224" t="s">
        <v>374</v>
      </c>
      <c r="IEZ132" s="224" t="s">
        <v>374</v>
      </c>
      <c r="IFA132" s="224" t="s">
        <v>374</v>
      </c>
      <c r="IFB132" s="224" t="s">
        <v>374</v>
      </c>
      <c r="IFC132" s="224" t="s">
        <v>374</v>
      </c>
      <c r="IFD132" s="224" t="s">
        <v>374</v>
      </c>
      <c r="IFE132" s="224" t="s">
        <v>374</v>
      </c>
      <c r="IFF132" s="224" t="s">
        <v>374</v>
      </c>
      <c r="IFG132" s="224" t="s">
        <v>374</v>
      </c>
      <c r="IFH132" s="224" t="s">
        <v>374</v>
      </c>
      <c r="IFI132" s="224" t="s">
        <v>374</v>
      </c>
      <c r="IFJ132" s="224" t="s">
        <v>374</v>
      </c>
      <c r="IFK132" s="224" t="s">
        <v>374</v>
      </c>
      <c r="IFL132" s="224" t="s">
        <v>374</v>
      </c>
      <c r="IFM132" s="224" t="s">
        <v>374</v>
      </c>
      <c r="IFN132" s="224" t="s">
        <v>374</v>
      </c>
      <c r="IFO132" s="224" t="s">
        <v>374</v>
      </c>
      <c r="IFP132" s="224" t="s">
        <v>374</v>
      </c>
      <c r="IFQ132" s="224" t="s">
        <v>374</v>
      </c>
      <c r="IFR132" s="224" t="s">
        <v>374</v>
      </c>
      <c r="IFS132" s="224" t="s">
        <v>374</v>
      </c>
      <c r="IFT132" s="224" t="s">
        <v>374</v>
      </c>
      <c r="IFU132" s="224" t="s">
        <v>374</v>
      </c>
      <c r="IFV132" s="224" t="s">
        <v>374</v>
      </c>
      <c r="IFW132" s="224" t="s">
        <v>374</v>
      </c>
      <c r="IFX132" s="224" t="s">
        <v>374</v>
      </c>
      <c r="IFY132" s="224" t="s">
        <v>374</v>
      </c>
      <c r="IFZ132" s="224" t="s">
        <v>374</v>
      </c>
      <c r="IGA132" s="224" t="s">
        <v>374</v>
      </c>
      <c r="IGB132" s="224" t="s">
        <v>374</v>
      </c>
      <c r="IGC132" s="224" t="s">
        <v>374</v>
      </c>
      <c r="IGD132" s="224" t="s">
        <v>374</v>
      </c>
      <c r="IGE132" s="224" t="s">
        <v>374</v>
      </c>
      <c r="IGF132" s="224" t="s">
        <v>374</v>
      </c>
      <c r="IGG132" s="224" t="s">
        <v>374</v>
      </c>
      <c r="IGH132" s="224" t="s">
        <v>374</v>
      </c>
      <c r="IGI132" s="224" t="s">
        <v>374</v>
      </c>
      <c r="IGJ132" s="224" t="s">
        <v>374</v>
      </c>
      <c r="IGK132" s="224" t="s">
        <v>374</v>
      </c>
      <c r="IGL132" s="224" t="s">
        <v>374</v>
      </c>
      <c r="IGM132" s="224" t="s">
        <v>374</v>
      </c>
      <c r="IGN132" s="224" t="s">
        <v>374</v>
      </c>
      <c r="IGO132" s="224" t="s">
        <v>374</v>
      </c>
      <c r="IGP132" s="224" t="s">
        <v>374</v>
      </c>
      <c r="IGQ132" s="224" t="s">
        <v>374</v>
      </c>
      <c r="IGR132" s="224" t="s">
        <v>374</v>
      </c>
      <c r="IGS132" s="224" t="s">
        <v>374</v>
      </c>
      <c r="IGT132" s="224" t="s">
        <v>374</v>
      </c>
      <c r="IGU132" s="224" t="s">
        <v>374</v>
      </c>
      <c r="IGV132" s="224" t="s">
        <v>374</v>
      </c>
      <c r="IGW132" s="224" t="s">
        <v>374</v>
      </c>
      <c r="IGX132" s="224" t="s">
        <v>374</v>
      </c>
      <c r="IGY132" s="224" t="s">
        <v>374</v>
      </c>
      <c r="IGZ132" s="224" t="s">
        <v>374</v>
      </c>
      <c r="IHA132" s="224" t="s">
        <v>374</v>
      </c>
      <c r="IHB132" s="224" t="s">
        <v>374</v>
      </c>
      <c r="IHC132" s="224" t="s">
        <v>374</v>
      </c>
      <c r="IHD132" s="224" t="s">
        <v>374</v>
      </c>
      <c r="IHE132" s="224" t="s">
        <v>374</v>
      </c>
      <c r="IHF132" s="224" t="s">
        <v>374</v>
      </c>
      <c r="IHG132" s="224" t="s">
        <v>374</v>
      </c>
      <c r="IHH132" s="224" t="s">
        <v>374</v>
      </c>
      <c r="IHI132" s="224" t="s">
        <v>374</v>
      </c>
      <c r="IHJ132" s="224" t="s">
        <v>374</v>
      </c>
      <c r="IHK132" s="224" t="s">
        <v>374</v>
      </c>
      <c r="IHL132" s="224" t="s">
        <v>374</v>
      </c>
      <c r="IHM132" s="224" t="s">
        <v>374</v>
      </c>
      <c r="IHN132" s="224" t="s">
        <v>374</v>
      </c>
      <c r="IHO132" s="224" t="s">
        <v>374</v>
      </c>
      <c r="IHP132" s="224" t="s">
        <v>374</v>
      </c>
      <c r="IHQ132" s="224" t="s">
        <v>374</v>
      </c>
      <c r="IHR132" s="224" t="s">
        <v>374</v>
      </c>
      <c r="IHS132" s="224" t="s">
        <v>374</v>
      </c>
      <c r="IHT132" s="224" t="s">
        <v>374</v>
      </c>
      <c r="IHU132" s="224" t="s">
        <v>374</v>
      </c>
      <c r="IHV132" s="224" t="s">
        <v>374</v>
      </c>
      <c r="IHW132" s="224" t="s">
        <v>374</v>
      </c>
      <c r="IHX132" s="224" t="s">
        <v>374</v>
      </c>
      <c r="IHY132" s="224" t="s">
        <v>374</v>
      </c>
      <c r="IHZ132" s="224" t="s">
        <v>374</v>
      </c>
      <c r="IIA132" s="224" t="s">
        <v>374</v>
      </c>
      <c r="IIB132" s="224" t="s">
        <v>374</v>
      </c>
      <c r="IIC132" s="224" t="s">
        <v>374</v>
      </c>
      <c r="IID132" s="224" t="s">
        <v>374</v>
      </c>
      <c r="IIE132" s="224" t="s">
        <v>374</v>
      </c>
      <c r="IIF132" s="224" t="s">
        <v>374</v>
      </c>
      <c r="IIG132" s="224" t="s">
        <v>374</v>
      </c>
      <c r="IIH132" s="224" t="s">
        <v>374</v>
      </c>
      <c r="III132" s="224" t="s">
        <v>374</v>
      </c>
      <c r="IIJ132" s="224" t="s">
        <v>374</v>
      </c>
      <c r="IIK132" s="224" t="s">
        <v>374</v>
      </c>
      <c r="IIL132" s="224" t="s">
        <v>374</v>
      </c>
      <c r="IIM132" s="224" t="s">
        <v>374</v>
      </c>
      <c r="IIN132" s="224" t="s">
        <v>374</v>
      </c>
      <c r="IIO132" s="224" t="s">
        <v>374</v>
      </c>
      <c r="IIP132" s="224" t="s">
        <v>374</v>
      </c>
      <c r="IIQ132" s="224" t="s">
        <v>374</v>
      </c>
      <c r="IIR132" s="224" t="s">
        <v>374</v>
      </c>
      <c r="IIS132" s="224" t="s">
        <v>374</v>
      </c>
      <c r="IIT132" s="224" t="s">
        <v>374</v>
      </c>
      <c r="IIU132" s="224" t="s">
        <v>374</v>
      </c>
      <c r="IIV132" s="224" t="s">
        <v>374</v>
      </c>
      <c r="IIW132" s="224" t="s">
        <v>374</v>
      </c>
      <c r="IIX132" s="224" t="s">
        <v>374</v>
      </c>
      <c r="IIY132" s="224" t="s">
        <v>374</v>
      </c>
      <c r="IIZ132" s="224" t="s">
        <v>374</v>
      </c>
      <c r="IJA132" s="224" t="s">
        <v>374</v>
      </c>
      <c r="IJB132" s="224" t="s">
        <v>374</v>
      </c>
      <c r="IJC132" s="224" t="s">
        <v>374</v>
      </c>
      <c r="IJD132" s="224" t="s">
        <v>374</v>
      </c>
      <c r="IJE132" s="224" t="s">
        <v>374</v>
      </c>
      <c r="IJF132" s="224" t="s">
        <v>374</v>
      </c>
      <c r="IJG132" s="224" t="s">
        <v>374</v>
      </c>
      <c r="IJH132" s="224" t="s">
        <v>374</v>
      </c>
      <c r="IJI132" s="224" t="s">
        <v>374</v>
      </c>
      <c r="IJJ132" s="224" t="s">
        <v>374</v>
      </c>
      <c r="IJK132" s="224" t="s">
        <v>374</v>
      </c>
      <c r="IJL132" s="224" t="s">
        <v>374</v>
      </c>
      <c r="IJM132" s="224" t="s">
        <v>374</v>
      </c>
      <c r="IJN132" s="224" t="s">
        <v>374</v>
      </c>
      <c r="IJO132" s="224" t="s">
        <v>374</v>
      </c>
      <c r="IJP132" s="224" t="s">
        <v>374</v>
      </c>
      <c r="IJQ132" s="224" t="s">
        <v>374</v>
      </c>
      <c r="IJR132" s="224" t="s">
        <v>374</v>
      </c>
      <c r="IJS132" s="224" t="s">
        <v>374</v>
      </c>
      <c r="IJT132" s="224" t="s">
        <v>374</v>
      </c>
      <c r="IJU132" s="224" t="s">
        <v>374</v>
      </c>
      <c r="IJV132" s="224" t="s">
        <v>374</v>
      </c>
      <c r="IJW132" s="224" t="s">
        <v>374</v>
      </c>
      <c r="IJX132" s="224" t="s">
        <v>374</v>
      </c>
      <c r="IJY132" s="224" t="s">
        <v>374</v>
      </c>
      <c r="IJZ132" s="224" t="s">
        <v>374</v>
      </c>
      <c r="IKA132" s="224" t="s">
        <v>374</v>
      </c>
      <c r="IKB132" s="224" t="s">
        <v>374</v>
      </c>
      <c r="IKC132" s="224" t="s">
        <v>374</v>
      </c>
      <c r="IKD132" s="224" t="s">
        <v>374</v>
      </c>
      <c r="IKE132" s="224" t="s">
        <v>374</v>
      </c>
      <c r="IKF132" s="224" t="s">
        <v>374</v>
      </c>
      <c r="IKG132" s="224" t="s">
        <v>374</v>
      </c>
      <c r="IKH132" s="224" t="s">
        <v>374</v>
      </c>
      <c r="IKI132" s="224" t="s">
        <v>374</v>
      </c>
      <c r="IKJ132" s="224" t="s">
        <v>374</v>
      </c>
      <c r="IKK132" s="224" t="s">
        <v>374</v>
      </c>
      <c r="IKL132" s="224" t="s">
        <v>374</v>
      </c>
      <c r="IKM132" s="224" t="s">
        <v>374</v>
      </c>
      <c r="IKN132" s="224" t="s">
        <v>374</v>
      </c>
      <c r="IKO132" s="224" t="s">
        <v>374</v>
      </c>
      <c r="IKP132" s="224" t="s">
        <v>374</v>
      </c>
      <c r="IKQ132" s="224" t="s">
        <v>374</v>
      </c>
      <c r="IKR132" s="224" t="s">
        <v>374</v>
      </c>
      <c r="IKS132" s="224" t="s">
        <v>374</v>
      </c>
      <c r="IKT132" s="224" t="s">
        <v>374</v>
      </c>
      <c r="IKU132" s="224" t="s">
        <v>374</v>
      </c>
      <c r="IKV132" s="224" t="s">
        <v>374</v>
      </c>
      <c r="IKW132" s="224" t="s">
        <v>374</v>
      </c>
      <c r="IKX132" s="224" t="s">
        <v>374</v>
      </c>
      <c r="IKY132" s="224" t="s">
        <v>374</v>
      </c>
      <c r="IKZ132" s="224" t="s">
        <v>374</v>
      </c>
      <c r="ILA132" s="224" t="s">
        <v>374</v>
      </c>
      <c r="ILB132" s="224" t="s">
        <v>374</v>
      </c>
      <c r="ILC132" s="224" t="s">
        <v>374</v>
      </c>
      <c r="ILD132" s="224" t="s">
        <v>374</v>
      </c>
      <c r="ILE132" s="224" t="s">
        <v>374</v>
      </c>
      <c r="ILF132" s="224" t="s">
        <v>374</v>
      </c>
      <c r="ILG132" s="224" t="s">
        <v>374</v>
      </c>
      <c r="ILH132" s="224" t="s">
        <v>374</v>
      </c>
      <c r="ILI132" s="224" t="s">
        <v>374</v>
      </c>
      <c r="ILJ132" s="224" t="s">
        <v>374</v>
      </c>
      <c r="ILK132" s="224" t="s">
        <v>374</v>
      </c>
      <c r="ILL132" s="224" t="s">
        <v>374</v>
      </c>
      <c r="ILM132" s="224" t="s">
        <v>374</v>
      </c>
      <c r="ILN132" s="224" t="s">
        <v>374</v>
      </c>
      <c r="ILO132" s="224" t="s">
        <v>374</v>
      </c>
      <c r="ILP132" s="224" t="s">
        <v>374</v>
      </c>
      <c r="ILQ132" s="224" t="s">
        <v>374</v>
      </c>
      <c r="ILR132" s="224" t="s">
        <v>374</v>
      </c>
      <c r="ILS132" s="224" t="s">
        <v>374</v>
      </c>
      <c r="ILT132" s="224" t="s">
        <v>374</v>
      </c>
      <c r="ILU132" s="224" t="s">
        <v>374</v>
      </c>
      <c r="ILV132" s="224" t="s">
        <v>374</v>
      </c>
      <c r="ILW132" s="224" t="s">
        <v>374</v>
      </c>
      <c r="ILX132" s="224" t="s">
        <v>374</v>
      </c>
      <c r="ILY132" s="224" t="s">
        <v>374</v>
      </c>
      <c r="ILZ132" s="224" t="s">
        <v>374</v>
      </c>
      <c r="IMA132" s="224" t="s">
        <v>374</v>
      </c>
      <c r="IMB132" s="224" t="s">
        <v>374</v>
      </c>
      <c r="IMC132" s="224" t="s">
        <v>374</v>
      </c>
      <c r="IMD132" s="224" t="s">
        <v>374</v>
      </c>
      <c r="IME132" s="224" t="s">
        <v>374</v>
      </c>
      <c r="IMF132" s="224" t="s">
        <v>374</v>
      </c>
      <c r="IMG132" s="224" t="s">
        <v>374</v>
      </c>
      <c r="IMH132" s="224" t="s">
        <v>374</v>
      </c>
      <c r="IMI132" s="224" t="s">
        <v>374</v>
      </c>
      <c r="IMJ132" s="224" t="s">
        <v>374</v>
      </c>
      <c r="IMK132" s="224" t="s">
        <v>374</v>
      </c>
      <c r="IML132" s="224" t="s">
        <v>374</v>
      </c>
      <c r="IMM132" s="224" t="s">
        <v>374</v>
      </c>
      <c r="IMN132" s="224" t="s">
        <v>374</v>
      </c>
      <c r="IMO132" s="224" t="s">
        <v>374</v>
      </c>
      <c r="IMP132" s="224" t="s">
        <v>374</v>
      </c>
      <c r="IMQ132" s="224" t="s">
        <v>374</v>
      </c>
      <c r="IMR132" s="224" t="s">
        <v>374</v>
      </c>
      <c r="IMS132" s="224" t="s">
        <v>374</v>
      </c>
      <c r="IMT132" s="224" t="s">
        <v>374</v>
      </c>
      <c r="IMU132" s="224" t="s">
        <v>374</v>
      </c>
      <c r="IMV132" s="224" t="s">
        <v>374</v>
      </c>
      <c r="IMW132" s="224" t="s">
        <v>374</v>
      </c>
      <c r="IMX132" s="224" t="s">
        <v>374</v>
      </c>
      <c r="IMY132" s="224" t="s">
        <v>374</v>
      </c>
      <c r="IMZ132" s="224" t="s">
        <v>374</v>
      </c>
      <c r="INA132" s="224" t="s">
        <v>374</v>
      </c>
      <c r="INB132" s="224" t="s">
        <v>374</v>
      </c>
      <c r="INC132" s="224" t="s">
        <v>374</v>
      </c>
      <c r="IND132" s="224" t="s">
        <v>374</v>
      </c>
      <c r="INE132" s="224" t="s">
        <v>374</v>
      </c>
      <c r="INF132" s="224" t="s">
        <v>374</v>
      </c>
      <c r="ING132" s="224" t="s">
        <v>374</v>
      </c>
      <c r="INH132" s="224" t="s">
        <v>374</v>
      </c>
      <c r="INI132" s="224" t="s">
        <v>374</v>
      </c>
      <c r="INJ132" s="224" t="s">
        <v>374</v>
      </c>
      <c r="INK132" s="224" t="s">
        <v>374</v>
      </c>
      <c r="INL132" s="224" t="s">
        <v>374</v>
      </c>
      <c r="INM132" s="224" t="s">
        <v>374</v>
      </c>
      <c r="INN132" s="224" t="s">
        <v>374</v>
      </c>
      <c r="INO132" s="224" t="s">
        <v>374</v>
      </c>
      <c r="INP132" s="224" t="s">
        <v>374</v>
      </c>
      <c r="INQ132" s="224" t="s">
        <v>374</v>
      </c>
      <c r="INR132" s="224" t="s">
        <v>374</v>
      </c>
      <c r="INS132" s="224" t="s">
        <v>374</v>
      </c>
      <c r="INT132" s="224" t="s">
        <v>374</v>
      </c>
      <c r="INU132" s="224" t="s">
        <v>374</v>
      </c>
      <c r="INV132" s="224" t="s">
        <v>374</v>
      </c>
      <c r="INW132" s="224" t="s">
        <v>374</v>
      </c>
      <c r="INX132" s="224" t="s">
        <v>374</v>
      </c>
      <c r="INY132" s="224" t="s">
        <v>374</v>
      </c>
      <c r="INZ132" s="224" t="s">
        <v>374</v>
      </c>
      <c r="IOA132" s="224" t="s">
        <v>374</v>
      </c>
      <c r="IOB132" s="224" t="s">
        <v>374</v>
      </c>
      <c r="IOC132" s="224" t="s">
        <v>374</v>
      </c>
      <c r="IOD132" s="224" t="s">
        <v>374</v>
      </c>
      <c r="IOE132" s="224" t="s">
        <v>374</v>
      </c>
      <c r="IOF132" s="224" t="s">
        <v>374</v>
      </c>
      <c r="IOG132" s="224" t="s">
        <v>374</v>
      </c>
      <c r="IOH132" s="224" t="s">
        <v>374</v>
      </c>
      <c r="IOI132" s="224" t="s">
        <v>374</v>
      </c>
      <c r="IOJ132" s="224" t="s">
        <v>374</v>
      </c>
      <c r="IOK132" s="224" t="s">
        <v>374</v>
      </c>
      <c r="IOL132" s="224" t="s">
        <v>374</v>
      </c>
      <c r="IOM132" s="224" t="s">
        <v>374</v>
      </c>
      <c r="ION132" s="224" t="s">
        <v>374</v>
      </c>
      <c r="IOO132" s="224" t="s">
        <v>374</v>
      </c>
      <c r="IOP132" s="224" t="s">
        <v>374</v>
      </c>
      <c r="IOQ132" s="224" t="s">
        <v>374</v>
      </c>
      <c r="IOR132" s="224" t="s">
        <v>374</v>
      </c>
      <c r="IOS132" s="224" t="s">
        <v>374</v>
      </c>
      <c r="IOT132" s="224" t="s">
        <v>374</v>
      </c>
      <c r="IOU132" s="224" t="s">
        <v>374</v>
      </c>
      <c r="IOV132" s="224" t="s">
        <v>374</v>
      </c>
      <c r="IOW132" s="224" t="s">
        <v>374</v>
      </c>
      <c r="IOX132" s="224" t="s">
        <v>374</v>
      </c>
      <c r="IOY132" s="224" t="s">
        <v>374</v>
      </c>
      <c r="IOZ132" s="224" t="s">
        <v>374</v>
      </c>
      <c r="IPA132" s="224" t="s">
        <v>374</v>
      </c>
      <c r="IPB132" s="224" t="s">
        <v>374</v>
      </c>
      <c r="IPC132" s="224" t="s">
        <v>374</v>
      </c>
      <c r="IPD132" s="224" t="s">
        <v>374</v>
      </c>
      <c r="IPE132" s="224" t="s">
        <v>374</v>
      </c>
      <c r="IPF132" s="224" t="s">
        <v>374</v>
      </c>
      <c r="IPG132" s="224" t="s">
        <v>374</v>
      </c>
      <c r="IPH132" s="224" t="s">
        <v>374</v>
      </c>
      <c r="IPI132" s="224" t="s">
        <v>374</v>
      </c>
      <c r="IPJ132" s="224" t="s">
        <v>374</v>
      </c>
      <c r="IPK132" s="224" t="s">
        <v>374</v>
      </c>
      <c r="IPL132" s="224" t="s">
        <v>374</v>
      </c>
      <c r="IPM132" s="224" t="s">
        <v>374</v>
      </c>
      <c r="IPN132" s="224" t="s">
        <v>374</v>
      </c>
      <c r="IPO132" s="224" t="s">
        <v>374</v>
      </c>
      <c r="IPP132" s="224" t="s">
        <v>374</v>
      </c>
      <c r="IPQ132" s="224" t="s">
        <v>374</v>
      </c>
      <c r="IPR132" s="224" t="s">
        <v>374</v>
      </c>
      <c r="IPS132" s="224" t="s">
        <v>374</v>
      </c>
      <c r="IPT132" s="224" t="s">
        <v>374</v>
      </c>
      <c r="IPU132" s="224" t="s">
        <v>374</v>
      </c>
      <c r="IPV132" s="224" t="s">
        <v>374</v>
      </c>
      <c r="IPW132" s="224" t="s">
        <v>374</v>
      </c>
      <c r="IPX132" s="224" t="s">
        <v>374</v>
      </c>
      <c r="IPY132" s="224" t="s">
        <v>374</v>
      </c>
      <c r="IPZ132" s="224" t="s">
        <v>374</v>
      </c>
      <c r="IQA132" s="224" t="s">
        <v>374</v>
      </c>
      <c r="IQB132" s="224" t="s">
        <v>374</v>
      </c>
      <c r="IQC132" s="224" t="s">
        <v>374</v>
      </c>
      <c r="IQD132" s="224" t="s">
        <v>374</v>
      </c>
      <c r="IQE132" s="224" t="s">
        <v>374</v>
      </c>
      <c r="IQF132" s="224" t="s">
        <v>374</v>
      </c>
      <c r="IQG132" s="224" t="s">
        <v>374</v>
      </c>
      <c r="IQH132" s="224" t="s">
        <v>374</v>
      </c>
      <c r="IQI132" s="224" t="s">
        <v>374</v>
      </c>
      <c r="IQJ132" s="224" t="s">
        <v>374</v>
      </c>
      <c r="IQK132" s="224" t="s">
        <v>374</v>
      </c>
      <c r="IQL132" s="224" t="s">
        <v>374</v>
      </c>
      <c r="IQM132" s="224" t="s">
        <v>374</v>
      </c>
      <c r="IQN132" s="224" t="s">
        <v>374</v>
      </c>
      <c r="IQO132" s="224" t="s">
        <v>374</v>
      </c>
      <c r="IQP132" s="224" t="s">
        <v>374</v>
      </c>
      <c r="IQQ132" s="224" t="s">
        <v>374</v>
      </c>
      <c r="IQR132" s="224" t="s">
        <v>374</v>
      </c>
      <c r="IQS132" s="224" t="s">
        <v>374</v>
      </c>
      <c r="IQT132" s="224" t="s">
        <v>374</v>
      </c>
      <c r="IQU132" s="224" t="s">
        <v>374</v>
      </c>
      <c r="IQV132" s="224" t="s">
        <v>374</v>
      </c>
      <c r="IQW132" s="224" t="s">
        <v>374</v>
      </c>
      <c r="IQX132" s="224" t="s">
        <v>374</v>
      </c>
      <c r="IQY132" s="224" t="s">
        <v>374</v>
      </c>
      <c r="IQZ132" s="224" t="s">
        <v>374</v>
      </c>
      <c r="IRA132" s="224" t="s">
        <v>374</v>
      </c>
      <c r="IRB132" s="224" t="s">
        <v>374</v>
      </c>
      <c r="IRC132" s="224" t="s">
        <v>374</v>
      </c>
      <c r="IRD132" s="224" t="s">
        <v>374</v>
      </c>
      <c r="IRE132" s="224" t="s">
        <v>374</v>
      </c>
      <c r="IRF132" s="224" t="s">
        <v>374</v>
      </c>
      <c r="IRG132" s="224" t="s">
        <v>374</v>
      </c>
      <c r="IRH132" s="224" t="s">
        <v>374</v>
      </c>
      <c r="IRI132" s="224" t="s">
        <v>374</v>
      </c>
      <c r="IRJ132" s="224" t="s">
        <v>374</v>
      </c>
      <c r="IRK132" s="224" t="s">
        <v>374</v>
      </c>
      <c r="IRL132" s="224" t="s">
        <v>374</v>
      </c>
      <c r="IRM132" s="224" t="s">
        <v>374</v>
      </c>
      <c r="IRN132" s="224" t="s">
        <v>374</v>
      </c>
      <c r="IRO132" s="224" t="s">
        <v>374</v>
      </c>
      <c r="IRP132" s="224" t="s">
        <v>374</v>
      </c>
      <c r="IRQ132" s="224" t="s">
        <v>374</v>
      </c>
      <c r="IRR132" s="224" t="s">
        <v>374</v>
      </c>
      <c r="IRS132" s="224" t="s">
        <v>374</v>
      </c>
      <c r="IRT132" s="224" t="s">
        <v>374</v>
      </c>
      <c r="IRU132" s="224" t="s">
        <v>374</v>
      </c>
      <c r="IRV132" s="224" t="s">
        <v>374</v>
      </c>
      <c r="IRW132" s="224" t="s">
        <v>374</v>
      </c>
      <c r="IRX132" s="224" t="s">
        <v>374</v>
      </c>
      <c r="IRY132" s="224" t="s">
        <v>374</v>
      </c>
      <c r="IRZ132" s="224" t="s">
        <v>374</v>
      </c>
      <c r="ISA132" s="224" t="s">
        <v>374</v>
      </c>
      <c r="ISB132" s="224" t="s">
        <v>374</v>
      </c>
      <c r="ISC132" s="224" t="s">
        <v>374</v>
      </c>
      <c r="ISD132" s="224" t="s">
        <v>374</v>
      </c>
      <c r="ISE132" s="224" t="s">
        <v>374</v>
      </c>
      <c r="ISF132" s="224" t="s">
        <v>374</v>
      </c>
      <c r="ISG132" s="224" t="s">
        <v>374</v>
      </c>
      <c r="ISH132" s="224" t="s">
        <v>374</v>
      </c>
      <c r="ISI132" s="224" t="s">
        <v>374</v>
      </c>
      <c r="ISJ132" s="224" t="s">
        <v>374</v>
      </c>
      <c r="ISK132" s="224" t="s">
        <v>374</v>
      </c>
      <c r="ISL132" s="224" t="s">
        <v>374</v>
      </c>
      <c r="ISM132" s="224" t="s">
        <v>374</v>
      </c>
      <c r="ISN132" s="224" t="s">
        <v>374</v>
      </c>
      <c r="ISO132" s="224" t="s">
        <v>374</v>
      </c>
      <c r="ISP132" s="224" t="s">
        <v>374</v>
      </c>
      <c r="ISQ132" s="224" t="s">
        <v>374</v>
      </c>
      <c r="ISR132" s="224" t="s">
        <v>374</v>
      </c>
      <c r="ISS132" s="224" t="s">
        <v>374</v>
      </c>
      <c r="IST132" s="224" t="s">
        <v>374</v>
      </c>
      <c r="ISU132" s="224" t="s">
        <v>374</v>
      </c>
      <c r="ISV132" s="224" t="s">
        <v>374</v>
      </c>
      <c r="ISW132" s="224" t="s">
        <v>374</v>
      </c>
      <c r="ISX132" s="224" t="s">
        <v>374</v>
      </c>
      <c r="ISY132" s="224" t="s">
        <v>374</v>
      </c>
      <c r="ISZ132" s="224" t="s">
        <v>374</v>
      </c>
      <c r="ITA132" s="224" t="s">
        <v>374</v>
      </c>
      <c r="ITB132" s="224" t="s">
        <v>374</v>
      </c>
      <c r="ITC132" s="224" t="s">
        <v>374</v>
      </c>
      <c r="ITD132" s="224" t="s">
        <v>374</v>
      </c>
      <c r="ITE132" s="224" t="s">
        <v>374</v>
      </c>
      <c r="ITF132" s="224" t="s">
        <v>374</v>
      </c>
      <c r="ITG132" s="224" t="s">
        <v>374</v>
      </c>
      <c r="ITH132" s="224" t="s">
        <v>374</v>
      </c>
      <c r="ITI132" s="224" t="s">
        <v>374</v>
      </c>
      <c r="ITJ132" s="224" t="s">
        <v>374</v>
      </c>
      <c r="ITK132" s="224" t="s">
        <v>374</v>
      </c>
      <c r="ITL132" s="224" t="s">
        <v>374</v>
      </c>
      <c r="ITM132" s="224" t="s">
        <v>374</v>
      </c>
      <c r="ITN132" s="224" t="s">
        <v>374</v>
      </c>
      <c r="ITO132" s="224" t="s">
        <v>374</v>
      </c>
      <c r="ITP132" s="224" t="s">
        <v>374</v>
      </c>
      <c r="ITQ132" s="224" t="s">
        <v>374</v>
      </c>
      <c r="ITR132" s="224" t="s">
        <v>374</v>
      </c>
      <c r="ITS132" s="224" t="s">
        <v>374</v>
      </c>
      <c r="ITT132" s="224" t="s">
        <v>374</v>
      </c>
      <c r="ITU132" s="224" t="s">
        <v>374</v>
      </c>
      <c r="ITV132" s="224" t="s">
        <v>374</v>
      </c>
      <c r="ITW132" s="224" t="s">
        <v>374</v>
      </c>
      <c r="ITX132" s="224" t="s">
        <v>374</v>
      </c>
      <c r="ITY132" s="224" t="s">
        <v>374</v>
      </c>
      <c r="ITZ132" s="224" t="s">
        <v>374</v>
      </c>
      <c r="IUA132" s="224" t="s">
        <v>374</v>
      </c>
      <c r="IUB132" s="224" t="s">
        <v>374</v>
      </c>
      <c r="IUC132" s="224" t="s">
        <v>374</v>
      </c>
      <c r="IUD132" s="224" t="s">
        <v>374</v>
      </c>
      <c r="IUE132" s="224" t="s">
        <v>374</v>
      </c>
      <c r="IUF132" s="224" t="s">
        <v>374</v>
      </c>
      <c r="IUG132" s="224" t="s">
        <v>374</v>
      </c>
      <c r="IUH132" s="224" t="s">
        <v>374</v>
      </c>
      <c r="IUI132" s="224" t="s">
        <v>374</v>
      </c>
      <c r="IUJ132" s="224" t="s">
        <v>374</v>
      </c>
      <c r="IUK132" s="224" t="s">
        <v>374</v>
      </c>
      <c r="IUL132" s="224" t="s">
        <v>374</v>
      </c>
      <c r="IUM132" s="224" t="s">
        <v>374</v>
      </c>
      <c r="IUN132" s="224" t="s">
        <v>374</v>
      </c>
      <c r="IUO132" s="224" t="s">
        <v>374</v>
      </c>
      <c r="IUP132" s="224" t="s">
        <v>374</v>
      </c>
      <c r="IUQ132" s="224" t="s">
        <v>374</v>
      </c>
      <c r="IUR132" s="224" t="s">
        <v>374</v>
      </c>
      <c r="IUS132" s="224" t="s">
        <v>374</v>
      </c>
      <c r="IUT132" s="224" t="s">
        <v>374</v>
      </c>
      <c r="IUU132" s="224" t="s">
        <v>374</v>
      </c>
      <c r="IUV132" s="224" t="s">
        <v>374</v>
      </c>
      <c r="IUW132" s="224" t="s">
        <v>374</v>
      </c>
      <c r="IUX132" s="224" t="s">
        <v>374</v>
      </c>
      <c r="IUY132" s="224" t="s">
        <v>374</v>
      </c>
      <c r="IUZ132" s="224" t="s">
        <v>374</v>
      </c>
      <c r="IVA132" s="224" t="s">
        <v>374</v>
      </c>
      <c r="IVB132" s="224" t="s">
        <v>374</v>
      </c>
      <c r="IVC132" s="224" t="s">
        <v>374</v>
      </c>
      <c r="IVD132" s="224" t="s">
        <v>374</v>
      </c>
      <c r="IVE132" s="224" t="s">
        <v>374</v>
      </c>
      <c r="IVF132" s="224" t="s">
        <v>374</v>
      </c>
      <c r="IVG132" s="224" t="s">
        <v>374</v>
      </c>
      <c r="IVH132" s="224" t="s">
        <v>374</v>
      </c>
      <c r="IVI132" s="224" t="s">
        <v>374</v>
      </c>
      <c r="IVJ132" s="224" t="s">
        <v>374</v>
      </c>
      <c r="IVK132" s="224" t="s">
        <v>374</v>
      </c>
      <c r="IVL132" s="224" t="s">
        <v>374</v>
      </c>
      <c r="IVM132" s="224" t="s">
        <v>374</v>
      </c>
      <c r="IVN132" s="224" t="s">
        <v>374</v>
      </c>
      <c r="IVO132" s="224" t="s">
        <v>374</v>
      </c>
      <c r="IVP132" s="224" t="s">
        <v>374</v>
      </c>
      <c r="IVQ132" s="224" t="s">
        <v>374</v>
      </c>
      <c r="IVR132" s="224" t="s">
        <v>374</v>
      </c>
      <c r="IVS132" s="224" t="s">
        <v>374</v>
      </c>
      <c r="IVT132" s="224" t="s">
        <v>374</v>
      </c>
      <c r="IVU132" s="224" t="s">
        <v>374</v>
      </c>
      <c r="IVV132" s="224" t="s">
        <v>374</v>
      </c>
      <c r="IVW132" s="224" t="s">
        <v>374</v>
      </c>
      <c r="IVX132" s="224" t="s">
        <v>374</v>
      </c>
      <c r="IVY132" s="224" t="s">
        <v>374</v>
      </c>
      <c r="IVZ132" s="224" t="s">
        <v>374</v>
      </c>
      <c r="IWA132" s="224" t="s">
        <v>374</v>
      </c>
      <c r="IWB132" s="224" t="s">
        <v>374</v>
      </c>
      <c r="IWC132" s="224" t="s">
        <v>374</v>
      </c>
      <c r="IWD132" s="224" t="s">
        <v>374</v>
      </c>
      <c r="IWE132" s="224" t="s">
        <v>374</v>
      </c>
      <c r="IWF132" s="224" t="s">
        <v>374</v>
      </c>
      <c r="IWG132" s="224" t="s">
        <v>374</v>
      </c>
      <c r="IWH132" s="224" t="s">
        <v>374</v>
      </c>
      <c r="IWI132" s="224" t="s">
        <v>374</v>
      </c>
      <c r="IWJ132" s="224" t="s">
        <v>374</v>
      </c>
      <c r="IWK132" s="224" t="s">
        <v>374</v>
      </c>
      <c r="IWL132" s="224" t="s">
        <v>374</v>
      </c>
      <c r="IWM132" s="224" t="s">
        <v>374</v>
      </c>
      <c r="IWN132" s="224" t="s">
        <v>374</v>
      </c>
      <c r="IWO132" s="224" t="s">
        <v>374</v>
      </c>
      <c r="IWP132" s="224" t="s">
        <v>374</v>
      </c>
      <c r="IWQ132" s="224" t="s">
        <v>374</v>
      </c>
      <c r="IWR132" s="224" t="s">
        <v>374</v>
      </c>
      <c r="IWS132" s="224" t="s">
        <v>374</v>
      </c>
      <c r="IWT132" s="224" t="s">
        <v>374</v>
      </c>
      <c r="IWU132" s="224" t="s">
        <v>374</v>
      </c>
      <c r="IWV132" s="224" t="s">
        <v>374</v>
      </c>
      <c r="IWW132" s="224" t="s">
        <v>374</v>
      </c>
      <c r="IWX132" s="224" t="s">
        <v>374</v>
      </c>
      <c r="IWY132" s="224" t="s">
        <v>374</v>
      </c>
      <c r="IWZ132" s="224" t="s">
        <v>374</v>
      </c>
      <c r="IXA132" s="224" t="s">
        <v>374</v>
      </c>
      <c r="IXB132" s="224" t="s">
        <v>374</v>
      </c>
      <c r="IXC132" s="224" t="s">
        <v>374</v>
      </c>
      <c r="IXD132" s="224" t="s">
        <v>374</v>
      </c>
      <c r="IXE132" s="224" t="s">
        <v>374</v>
      </c>
      <c r="IXF132" s="224" t="s">
        <v>374</v>
      </c>
      <c r="IXG132" s="224" t="s">
        <v>374</v>
      </c>
      <c r="IXH132" s="224" t="s">
        <v>374</v>
      </c>
      <c r="IXI132" s="224" t="s">
        <v>374</v>
      </c>
      <c r="IXJ132" s="224" t="s">
        <v>374</v>
      </c>
      <c r="IXK132" s="224" t="s">
        <v>374</v>
      </c>
      <c r="IXL132" s="224" t="s">
        <v>374</v>
      </c>
      <c r="IXM132" s="224" t="s">
        <v>374</v>
      </c>
      <c r="IXN132" s="224" t="s">
        <v>374</v>
      </c>
      <c r="IXO132" s="224" t="s">
        <v>374</v>
      </c>
      <c r="IXP132" s="224" t="s">
        <v>374</v>
      </c>
      <c r="IXQ132" s="224" t="s">
        <v>374</v>
      </c>
      <c r="IXR132" s="224" t="s">
        <v>374</v>
      </c>
      <c r="IXS132" s="224" t="s">
        <v>374</v>
      </c>
      <c r="IXT132" s="224" t="s">
        <v>374</v>
      </c>
      <c r="IXU132" s="224" t="s">
        <v>374</v>
      </c>
      <c r="IXV132" s="224" t="s">
        <v>374</v>
      </c>
      <c r="IXW132" s="224" t="s">
        <v>374</v>
      </c>
      <c r="IXX132" s="224" t="s">
        <v>374</v>
      </c>
      <c r="IXY132" s="224" t="s">
        <v>374</v>
      </c>
      <c r="IXZ132" s="224" t="s">
        <v>374</v>
      </c>
      <c r="IYA132" s="224" t="s">
        <v>374</v>
      </c>
      <c r="IYB132" s="224" t="s">
        <v>374</v>
      </c>
      <c r="IYC132" s="224" t="s">
        <v>374</v>
      </c>
      <c r="IYD132" s="224" t="s">
        <v>374</v>
      </c>
      <c r="IYE132" s="224" t="s">
        <v>374</v>
      </c>
      <c r="IYF132" s="224" t="s">
        <v>374</v>
      </c>
      <c r="IYG132" s="224" t="s">
        <v>374</v>
      </c>
      <c r="IYH132" s="224" t="s">
        <v>374</v>
      </c>
      <c r="IYI132" s="224" t="s">
        <v>374</v>
      </c>
      <c r="IYJ132" s="224" t="s">
        <v>374</v>
      </c>
      <c r="IYK132" s="224" t="s">
        <v>374</v>
      </c>
      <c r="IYL132" s="224" t="s">
        <v>374</v>
      </c>
      <c r="IYM132" s="224" t="s">
        <v>374</v>
      </c>
      <c r="IYN132" s="224" t="s">
        <v>374</v>
      </c>
      <c r="IYO132" s="224" t="s">
        <v>374</v>
      </c>
      <c r="IYP132" s="224" t="s">
        <v>374</v>
      </c>
      <c r="IYQ132" s="224" t="s">
        <v>374</v>
      </c>
      <c r="IYR132" s="224" t="s">
        <v>374</v>
      </c>
      <c r="IYS132" s="224" t="s">
        <v>374</v>
      </c>
      <c r="IYT132" s="224" t="s">
        <v>374</v>
      </c>
      <c r="IYU132" s="224" t="s">
        <v>374</v>
      </c>
      <c r="IYV132" s="224" t="s">
        <v>374</v>
      </c>
      <c r="IYW132" s="224" t="s">
        <v>374</v>
      </c>
      <c r="IYX132" s="224" t="s">
        <v>374</v>
      </c>
      <c r="IYY132" s="224" t="s">
        <v>374</v>
      </c>
      <c r="IYZ132" s="224" t="s">
        <v>374</v>
      </c>
      <c r="IZA132" s="224" t="s">
        <v>374</v>
      </c>
      <c r="IZB132" s="224" t="s">
        <v>374</v>
      </c>
      <c r="IZC132" s="224" t="s">
        <v>374</v>
      </c>
      <c r="IZD132" s="224" t="s">
        <v>374</v>
      </c>
      <c r="IZE132" s="224" t="s">
        <v>374</v>
      </c>
      <c r="IZF132" s="224" t="s">
        <v>374</v>
      </c>
      <c r="IZG132" s="224" t="s">
        <v>374</v>
      </c>
      <c r="IZH132" s="224" t="s">
        <v>374</v>
      </c>
      <c r="IZI132" s="224" t="s">
        <v>374</v>
      </c>
      <c r="IZJ132" s="224" t="s">
        <v>374</v>
      </c>
      <c r="IZK132" s="224" t="s">
        <v>374</v>
      </c>
      <c r="IZL132" s="224" t="s">
        <v>374</v>
      </c>
      <c r="IZM132" s="224" t="s">
        <v>374</v>
      </c>
      <c r="IZN132" s="224" t="s">
        <v>374</v>
      </c>
      <c r="IZO132" s="224" t="s">
        <v>374</v>
      </c>
      <c r="IZP132" s="224" t="s">
        <v>374</v>
      </c>
      <c r="IZQ132" s="224" t="s">
        <v>374</v>
      </c>
      <c r="IZR132" s="224" t="s">
        <v>374</v>
      </c>
      <c r="IZS132" s="224" t="s">
        <v>374</v>
      </c>
      <c r="IZT132" s="224" t="s">
        <v>374</v>
      </c>
      <c r="IZU132" s="224" t="s">
        <v>374</v>
      </c>
      <c r="IZV132" s="224" t="s">
        <v>374</v>
      </c>
      <c r="IZW132" s="224" t="s">
        <v>374</v>
      </c>
      <c r="IZX132" s="224" t="s">
        <v>374</v>
      </c>
      <c r="IZY132" s="224" t="s">
        <v>374</v>
      </c>
      <c r="IZZ132" s="224" t="s">
        <v>374</v>
      </c>
      <c r="JAA132" s="224" t="s">
        <v>374</v>
      </c>
      <c r="JAB132" s="224" t="s">
        <v>374</v>
      </c>
      <c r="JAC132" s="224" t="s">
        <v>374</v>
      </c>
      <c r="JAD132" s="224" t="s">
        <v>374</v>
      </c>
      <c r="JAE132" s="224" t="s">
        <v>374</v>
      </c>
      <c r="JAF132" s="224" t="s">
        <v>374</v>
      </c>
      <c r="JAG132" s="224" t="s">
        <v>374</v>
      </c>
      <c r="JAH132" s="224" t="s">
        <v>374</v>
      </c>
      <c r="JAI132" s="224" t="s">
        <v>374</v>
      </c>
      <c r="JAJ132" s="224" t="s">
        <v>374</v>
      </c>
      <c r="JAK132" s="224" t="s">
        <v>374</v>
      </c>
      <c r="JAL132" s="224" t="s">
        <v>374</v>
      </c>
      <c r="JAM132" s="224" t="s">
        <v>374</v>
      </c>
      <c r="JAN132" s="224" t="s">
        <v>374</v>
      </c>
      <c r="JAO132" s="224" t="s">
        <v>374</v>
      </c>
      <c r="JAP132" s="224" t="s">
        <v>374</v>
      </c>
      <c r="JAQ132" s="224" t="s">
        <v>374</v>
      </c>
      <c r="JAR132" s="224" t="s">
        <v>374</v>
      </c>
      <c r="JAS132" s="224" t="s">
        <v>374</v>
      </c>
      <c r="JAT132" s="224" t="s">
        <v>374</v>
      </c>
      <c r="JAU132" s="224" t="s">
        <v>374</v>
      </c>
      <c r="JAV132" s="224" t="s">
        <v>374</v>
      </c>
      <c r="JAW132" s="224" t="s">
        <v>374</v>
      </c>
      <c r="JAX132" s="224" t="s">
        <v>374</v>
      </c>
      <c r="JAY132" s="224" t="s">
        <v>374</v>
      </c>
      <c r="JAZ132" s="224" t="s">
        <v>374</v>
      </c>
      <c r="JBA132" s="224" t="s">
        <v>374</v>
      </c>
      <c r="JBB132" s="224" t="s">
        <v>374</v>
      </c>
      <c r="JBC132" s="224" t="s">
        <v>374</v>
      </c>
      <c r="JBD132" s="224" t="s">
        <v>374</v>
      </c>
      <c r="JBE132" s="224" t="s">
        <v>374</v>
      </c>
      <c r="JBF132" s="224" t="s">
        <v>374</v>
      </c>
      <c r="JBG132" s="224" t="s">
        <v>374</v>
      </c>
      <c r="JBH132" s="224" t="s">
        <v>374</v>
      </c>
      <c r="JBI132" s="224" t="s">
        <v>374</v>
      </c>
      <c r="JBJ132" s="224" t="s">
        <v>374</v>
      </c>
      <c r="JBK132" s="224" t="s">
        <v>374</v>
      </c>
      <c r="JBL132" s="224" t="s">
        <v>374</v>
      </c>
      <c r="JBM132" s="224" t="s">
        <v>374</v>
      </c>
      <c r="JBN132" s="224" t="s">
        <v>374</v>
      </c>
      <c r="JBO132" s="224" t="s">
        <v>374</v>
      </c>
      <c r="JBP132" s="224" t="s">
        <v>374</v>
      </c>
      <c r="JBQ132" s="224" t="s">
        <v>374</v>
      </c>
      <c r="JBR132" s="224" t="s">
        <v>374</v>
      </c>
      <c r="JBS132" s="224" t="s">
        <v>374</v>
      </c>
      <c r="JBT132" s="224" t="s">
        <v>374</v>
      </c>
      <c r="JBU132" s="224" t="s">
        <v>374</v>
      </c>
      <c r="JBV132" s="224" t="s">
        <v>374</v>
      </c>
      <c r="JBW132" s="224" t="s">
        <v>374</v>
      </c>
      <c r="JBX132" s="224" t="s">
        <v>374</v>
      </c>
      <c r="JBY132" s="224" t="s">
        <v>374</v>
      </c>
      <c r="JBZ132" s="224" t="s">
        <v>374</v>
      </c>
      <c r="JCA132" s="224" t="s">
        <v>374</v>
      </c>
      <c r="JCB132" s="224" t="s">
        <v>374</v>
      </c>
      <c r="JCC132" s="224" t="s">
        <v>374</v>
      </c>
      <c r="JCD132" s="224" t="s">
        <v>374</v>
      </c>
      <c r="JCE132" s="224" t="s">
        <v>374</v>
      </c>
      <c r="JCF132" s="224" t="s">
        <v>374</v>
      </c>
      <c r="JCG132" s="224" t="s">
        <v>374</v>
      </c>
      <c r="JCH132" s="224" t="s">
        <v>374</v>
      </c>
      <c r="JCI132" s="224" t="s">
        <v>374</v>
      </c>
      <c r="JCJ132" s="224" t="s">
        <v>374</v>
      </c>
      <c r="JCK132" s="224" t="s">
        <v>374</v>
      </c>
      <c r="JCL132" s="224" t="s">
        <v>374</v>
      </c>
      <c r="JCM132" s="224" t="s">
        <v>374</v>
      </c>
      <c r="JCN132" s="224" t="s">
        <v>374</v>
      </c>
      <c r="JCO132" s="224" t="s">
        <v>374</v>
      </c>
      <c r="JCP132" s="224" t="s">
        <v>374</v>
      </c>
      <c r="JCQ132" s="224" t="s">
        <v>374</v>
      </c>
      <c r="JCR132" s="224" t="s">
        <v>374</v>
      </c>
      <c r="JCS132" s="224" t="s">
        <v>374</v>
      </c>
      <c r="JCT132" s="224" t="s">
        <v>374</v>
      </c>
      <c r="JCU132" s="224" t="s">
        <v>374</v>
      </c>
      <c r="JCV132" s="224" t="s">
        <v>374</v>
      </c>
      <c r="JCW132" s="224" t="s">
        <v>374</v>
      </c>
      <c r="JCX132" s="224" t="s">
        <v>374</v>
      </c>
      <c r="JCY132" s="224" t="s">
        <v>374</v>
      </c>
      <c r="JCZ132" s="224" t="s">
        <v>374</v>
      </c>
      <c r="JDA132" s="224" t="s">
        <v>374</v>
      </c>
      <c r="JDB132" s="224" t="s">
        <v>374</v>
      </c>
      <c r="JDC132" s="224" t="s">
        <v>374</v>
      </c>
      <c r="JDD132" s="224" t="s">
        <v>374</v>
      </c>
      <c r="JDE132" s="224" t="s">
        <v>374</v>
      </c>
      <c r="JDF132" s="224" t="s">
        <v>374</v>
      </c>
      <c r="JDG132" s="224" t="s">
        <v>374</v>
      </c>
      <c r="JDH132" s="224" t="s">
        <v>374</v>
      </c>
      <c r="JDI132" s="224" t="s">
        <v>374</v>
      </c>
      <c r="JDJ132" s="224" t="s">
        <v>374</v>
      </c>
      <c r="JDK132" s="224" t="s">
        <v>374</v>
      </c>
      <c r="JDL132" s="224" t="s">
        <v>374</v>
      </c>
      <c r="JDM132" s="224" t="s">
        <v>374</v>
      </c>
      <c r="JDN132" s="224" t="s">
        <v>374</v>
      </c>
      <c r="JDO132" s="224" t="s">
        <v>374</v>
      </c>
      <c r="JDP132" s="224" t="s">
        <v>374</v>
      </c>
      <c r="JDQ132" s="224" t="s">
        <v>374</v>
      </c>
      <c r="JDR132" s="224" t="s">
        <v>374</v>
      </c>
      <c r="JDS132" s="224" t="s">
        <v>374</v>
      </c>
      <c r="JDT132" s="224" t="s">
        <v>374</v>
      </c>
      <c r="JDU132" s="224" t="s">
        <v>374</v>
      </c>
      <c r="JDV132" s="224" t="s">
        <v>374</v>
      </c>
      <c r="JDW132" s="224" t="s">
        <v>374</v>
      </c>
      <c r="JDX132" s="224" t="s">
        <v>374</v>
      </c>
      <c r="JDY132" s="224" t="s">
        <v>374</v>
      </c>
      <c r="JDZ132" s="224" t="s">
        <v>374</v>
      </c>
      <c r="JEA132" s="224" t="s">
        <v>374</v>
      </c>
      <c r="JEB132" s="224" t="s">
        <v>374</v>
      </c>
      <c r="JEC132" s="224" t="s">
        <v>374</v>
      </c>
      <c r="JED132" s="224" t="s">
        <v>374</v>
      </c>
      <c r="JEE132" s="224" t="s">
        <v>374</v>
      </c>
      <c r="JEF132" s="224" t="s">
        <v>374</v>
      </c>
      <c r="JEG132" s="224" t="s">
        <v>374</v>
      </c>
      <c r="JEH132" s="224" t="s">
        <v>374</v>
      </c>
      <c r="JEI132" s="224" t="s">
        <v>374</v>
      </c>
      <c r="JEJ132" s="224" t="s">
        <v>374</v>
      </c>
      <c r="JEK132" s="224" t="s">
        <v>374</v>
      </c>
      <c r="JEL132" s="224" t="s">
        <v>374</v>
      </c>
      <c r="JEM132" s="224" t="s">
        <v>374</v>
      </c>
      <c r="JEN132" s="224" t="s">
        <v>374</v>
      </c>
      <c r="JEO132" s="224" t="s">
        <v>374</v>
      </c>
      <c r="JEP132" s="224" t="s">
        <v>374</v>
      </c>
      <c r="JEQ132" s="224" t="s">
        <v>374</v>
      </c>
      <c r="JER132" s="224" t="s">
        <v>374</v>
      </c>
      <c r="JES132" s="224" t="s">
        <v>374</v>
      </c>
      <c r="JET132" s="224" t="s">
        <v>374</v>
      </c>
      <c r="JEU132" s="224" t="s">
        <v>374</v>
      </c>
      <c r="JEV132" s="224" t="s">
        <v>374</v>
      </c>
      <c r="JEW132" s="224" t="s">
        <v>374</v>
      </c>
      <c r="JEX132" s="224" t="s">
        <v>374</v>
      </c>
      <c r="JEY132" s="224" t="s">
        <v>374</v>
      </c>
      <c r="JEZ132" s="224" t="s">
        <v>374</v>
      </c>
      <c r="JFA132" s="224" t="s">
        <v>374</v>
      </c>
      <c r="JFB132" s="224" t="s">
        <v>374</v>
      </c>
      <c r="JFC132" s="224" t="s">
        <v>374</v>
      </c>
      <c r="JFD132" s="224" t="s">
        <v>374</v>
      </c>
      <c r="JFE132" s="224" t="s">
        <v>374</v>
      </c>
      <c r="JFF132" s="224" t="s">
        <v>374</v>
      </c>
      <c r="JFG132" s="224" t="s">
        <v>374</v>
      </c>
      <c r="JFH132" s="224" t="s">
        <v>374</v>
      </c>
      <c r="JFI132" s="224" t="s">
        <v>374</v>
      </c>
      <c r="JFJ132" s="224" t="s">
        <v>374</v>
      </c>
      <c r="JFK132" s="224" t="s">
        <v>374</v>
      </c>
      <c r="JFL132" s="224" t="s">
        <v>374</v>
      </c>
      <c r="JFM132" s="224" t="s">
        <v>374</v>
      </c>
      <c r="JFN132" s="224" t="s">
        <v>374</v>
      </c>
      <c r="JFO132" s="224" t="s">
        <v>374</v>
      </c>
      <c r="JFP132" s="224" t="s">
        <v>374</v>
      </c>
      <c r="JFQ132" s="224" t="s">
        <v>374</v>
      </c>
      <c r="JFR132" s="224" t="s">
        <v>374</v>
      </c>
      <c r="JFS132" s="224" t="s">
        <v>374</v>
      </c>
      <c r="JFT132" s="224" t="s">
        <v>374</v>
      </c>
      <c r="JFU132" s="224" t="s">
        <v>374</v>
      </c>
      <c r="JFV132" s="224" t="s">
        <v>374</v>
      </c>
      <c r="JFW132" s="224" t="s">
        <v>374</v>
      </c>
      <c r="JFX132" s="224" t="s">
        <v>374</v>
      </c>
      <c r="JFY132" s="224" t="s">
        <v>374</v>
      </c>
      <c r="JFZ132" s="224" t="s">
        <v>374</v>
      </c>
      <c r="JGA132" s="224" t="s">
        <v>374</v>
      </c>
      <c r="JGB132" s="224" t="s">
        <v>374</v>
      </c>
      <c r="JGC132" s="224" t="s">
        <v>374</v>
      </c>
      <c r="JGD132" s="224" t="s">
        <v>374</v>
      </c>
      <c r="JGE132" s="224" t="s">
        <v>374</v>
      </c>
      <c r="JGF132" s="224" t="s">
        <v>374</v>
      </c>
      <c r="JGG132" s="224" t="s">
        <v>374</v>
      </c>
      <c r="JGH132" s="224" t="s">
        <v>374</v>
      </c>
      <c r="JGI132" s="224" t="s">
        <v>374</v>
      </c>
      <c r="JGJ132" s="224" t="s">
        <v>374</v>
      </c>
      <c r="JGK132" s="224" t="s">
        <v>374</v>
      </c>
      <c r="JGL132" s="224" t="s">
        <v>374</v>
      </c>
      <c r="JGM132" s="224" t="s">
        <v>374</v>
      </c>
      <c r="JGN132" s="224" t="s">
        <v>374</v>
      </c>
      <c r="JGO132" s="224" t="s">
        <v>374</v>
      </c>
      <c r="JGP132" s="224" t="s">
        <v>374</v>
      </c>
      <c r="JGQ132" s="224" t="s">
        <v>374</v>
      </c>
      <c r="JGR132" s="224" t="s">
        <v>374</v>
      </c>
      <c r="JGS132" s="224" t="s">
        <v>374</v>
      </c>
      <c r="JGT132" s="224" t="s">
        <v>374</v>
      </c>
      <c r="JGU132" s="224" t="s">
        <v>374</v>
      </c>
      <c r="JGV132" s="224" t="s">
        <v>374</v>
      </c>
      <c r="JGW132" s="224" t="s">
        <v>374</v>
      </c>
      <c r="JGX132" s="224" t="s">
        <v>374</v>
      </c>
      <c r="JGY132" s="224" t="s">
        <v>374</v>
      </c>
      <c r="JGZ132" s="224" t="s">
        <v>374</v>
      </c>
      <c r="JHA132" s="224" t="s">
        <v>374</v>
      </c>
      <c r="JHB132" s="224" t="s">
        <v>374</v>
      </c>
      <c r="JHC132" s="224" t="s">
        <v>374</v>
      </c>
      <c r="JHD132" s="224" t="s">
        <v>374</v>
      </c>
      <c r="JHE132" s="224" t="s">
        <v>374</v>
      </c>
      <c r="JHF132" s="224" t="s">
        <v>374</v>
      </c>
      <c r="JHG132" s="224" t="s">
        <v>374</v>
      </c>
      <c r="JHH132" s="224" t="s">
        <v>374</v>
      </c>
      <c r="JHI132" s="224" t="s">
        <v>374</v>
      </c>
      <c r="JHJ132" s="224" t="s">
        <v>374</v>
      </c>
      <c r="JHK132" s="224" t="s">
        <v>374</v>
      </c>
      <c r="JHL132" s="224" t="s">
        <v>374</v>
      </c>
      <c r="JHM132" s="224" t="s">
        <v>374</v>
      </c>
      <c r="JHN132" s="224" t="s">
        <v>374</v>
      </c>
      <c r="JHO132" s="224" t="s">
        <v>374</v>
      </c>
      <c r="JHP132" s="224" t="s">
        <v>374</v>
      </c>
      <c r="JHQ132" s="224" t="s">
        <v>374</v>
      </c>
      <c r="JHR132" s="224" t="s">
        <v>374</v>
      </c>
      <c r="JHS132" s="224" t="s">
        <v>374</v>
      </c>
      <c r="JHT132" s="224" t="s">
        <v>374</v>
      </c>
      <c r="JHU132" s="224" t="s">
        <v>374</v>
      </c>
      <c r="JHV132" s="224" t="s">
        <v>374</v>
      </c>
      <c r="JHW132" s="224" t="s">
        <v>374</v>
      </c>
      <c r="JHX132" s="224" t="s">
        <v>374</v>
      </c>
      <c r="JHY132" s="224" t="s">
        <v>374</v>
      </c>
      <c r="JHZ132" s="224" t="s">
        <v>374</v>
      </c>
      <c r="JIA132" s="224" t="s">
        <v>374</v>
      </c>
      <c r="JIB132" s="224" t="s">
        <v>374</v>
      </c>
      <c r="JIC132" s="224" t="s">
        <v>374</v>
      </c>
      <c r="JID132" s="224" t="s">
        <v>374</v>
      </c>
      <c r="JIE132" s="224" t="s">
        <v>374</v>
      </c>
      <c r="JIF132" s="224" t="s">
        <v>374</v>
      </c>
      <c r="JIG132" s="224" t="s">
        <v>374</v>
      </c>
      <c r="JIH132" s="224" t="s">
        <v>374</v>
      </c>
      <c r="JII132" s="224" t="s">
        <v>374</v>
      </c>
      <c r="JIJ132" s="224" t="s">
        <v>374</v>
      </c>
      <c r="JIK132" s="224" t="s">
        <v>374</v>
      </c>
      <c r="JIL132" s="224" t="s">
        <v>374</v>
      </c>
      <c r="JIM132" s="224" t="s">
        <v>374</v>
      </c>
      <c r="JIN132" s="224" t="s">
        <v>374</v>
      </c>
      <c r="JIO132" s="224" t="s">
        <v>374</v>
      </c>
      <c r="JIP132" s="224" t="s">
        <v>374</v>
      </c>
      <c r="JIQ132" s="224" t="s">
        <v>374</v>
      </c>
      <c r="JIR132" s="224" t="s">
        <v>374</v>
      </c>
      <c r="JIS132" s="224" t="s">
        <v>374</v>
      </c>
      <c r="JIT132" s="224" t="s">
        <v>374</v>
      </c>
      <c r="JIU132" s="224" t="s">
        <v>374</v>
      </c>
      <c r="JIV132" s="224" t="s">
        <v>374</v>
      </c>
      <c r="JIW132" s="224" t="s">
        <v>374</v>
      </c>
      <c r="JIX132" s="224" t="s">
        <v>374</v>
      </c>
      <c r="JIY132" s="224" t="s">
        <v>374</v>
      </c>
      <c r="JIZ132" s="224" t="s">
        <v>374</v>
      </c>
      <c r="JJA132" s="224" t="s">
        <v>374</v>
      </c>
      <c r="JJB132" s="224" t="s">
        <v>374</v>
      </c>
      <c r="JJC132" s="224" t="s">
        <v>374</v>
      </c>
      <c r="JJD132" s="224" t="s">
        <v>374</v>
      </c>
      <c r="JJE132" s="224" t="s">
        <v>374</v>
      </c>
      <c r="JJF132" s="224" t="s">
        <v>374</v>
      </c>
      <c r="JJG132" s="224" t="s">
        <v>374</v>
      </c>
      <c r="JJH132" s="224" t="s">
        <v>374</v>
      </c>
      <c r="JJI132" s="224" t="s">
        <v>374</v>
      </c>
      <c r="JJJ132" s="224" t="s">
        <v>374</v>
      </c>
      <c r="JJK132" s="224" t="s">
        <v>374</v>
      </c>
      <c r="JJL132" s="224" t="s">
        <v>374</v>
      </c>
      <c r="JJM132" s="224" t="s">
        <v>374</v>
      </c>
      <c r="JJN132" s="224" t="s">
        <v>374</v>
      </c>
      <c r="JJO132" s="224" t="s">
        <v>374</v>
      </c>
      <c r="JJP132" s="224" t="s">
        <v>374</v>
      </c>
      <c r="JJQ132" s="224" t="s">
        <v>374</v>
      </c>
      <c r="JJR132" s="224" t="s">
        <v>374</v>
      </c>
      <c r="JJS132" s="224" t="s">
        <v>374</v>
      </c>
      <c r="JJT132" s="224" t="s">
        <v>374</v>
      </c>
      <c r="JJU132" s="224" t="s">
        <v>374</v>
      </c>
      <c r="JJV132" s="224" t="s">
        <v>374</v>
      </c>
      <c r="JJW132" s="224" t="s">
        <v>374</v>
      </c>
      <c r="JJX132" s="224" t="s">
        <v>374</v>
      </c>
      <c r="JJY132" s="224" t="s">
        <v>374</v>
      </c>
      <c r="JJZ132" s="224" t="s">
        <v>374</v>
      </c>
      <c r="JKA132" s="224" t="s">
        <v>374</v>
      </c>
      <c r="JKB132" s="224" t="s">
        <v>374</v>
      </c>
      <c r="JKC132" s="224" t="s">
        <v>374</v>
      </c>
      <c r="JKD132" s="224" t="s">
        <v>374</v>
      </c>
      <c r="JKE132" s="224" t="s">
        <v>374</v>
      </c>
      <c r="JKF132" s="224" t="s">
        <v>374</v>
      </c>
      <c r="JKG132" s="224" t="s">
        <v>374</v>
      </c>
      <c r="JKH132" s="224" t="s">
        <v>374</v>
      </c>
      <c r="JKI132" s="224" t="s">
        <v>374</v>
      </c>
      <c r="JKJ132" s="224" t="s">
        <v>374</v>
      </c>
      <c r="JKK132" s="224" t="s">
        <v>374</v>
      </c>
      <c r="JKL132" s="224" t="s">
        <v>374</v>
      </c>
      <c r="JKM132" s="224" t="s">
        <v>374</v>
      </c>
      <c r="JKN132" s="224" t="s">
        <v>374</v>
      </c>
      <c r="JKO132" s="224" t="s">
        <v>374</v>
      </c>
      <c r="JKP132" s="224" t="s">
        <v>374</v>
      </c>
      <c r="JKQ132" s="224" t="s">
        <v>374</v>
      </c>
      <c r="JKR132" s="224" t="s">
        <v>374</v>
      </c>
      <c r="JKS132" s="224" t="s">
        <v>374</v>
      </c>
      <c r="JKT132" s="224" t="s">
        <v>374</v>
      </c>
      <c r="JKU132" s="224" t="s">
        <v>374</v>
      </c>
      <c r="JKV132" s="224" t="s">
        <v>374</v>
      </c>
      <c r="JKW132" s="224" t="s">
        <v>374</v>
      </c>
      <c r="JKX132" s="224" t="s">
        <v>374</v>
      </c>
      <c r="JKY132" s="224" t="s">
        <v>374</v>
      </c>
      <c r="JKZ132" s="224" t="s">
        <v>374</v>
      </c>
      <c r="JLA132" s="224" t="s">
        <v>374</v>
      </c>
      <c r="JLB132" s="224" t="s">
        <v>374</v>
      </c>
      <c r="JLC132" s="224" t="s">
        <v>374</v>
      </c>
      <c r="JLD132" s="224" t="s">
        <v>374</v>
      </c>
      <c r="JLE132" s="224" t="s">
        <v>374</v>
      </c>
      <c r="JLF132" s="224" t="s">
        <v>374</v>
      </c>
      <c r="JLG132" s="224" t="s">
        <v>374</v>
      </c>
      <c r="JLH132" s="224" t="s">
        <v>374</v>
      </c>
      <c r="JLI132" s="224" t="s">
        <v>374</v>
      </c>
      <c r="JLJ132" s="224" t="s">
        <v>374</v>
      </c>
      <c r="JLK132" s="224" t="s">
        <v>374</v>
      </c>
      <c r="JLL132" s="224" t="s">
        <v>374</v>
      </c>
      <c r="JLM132" s="224" t="s">
        <v>374</v>
      </c>
      <c r="JLN132" s="224" t="s">
        <v>374</v>
      </c>
      <c r="JLO132" s="224" t="s">
        <v>374</v>
      </c>
      <c r="JLP132" s="224" t="s">
        <v>374</v>
      </c>
      <c r="JLQ132" s="224" t="s">
        <v>374</v>
      </c>
      <c r="JLR132" s="224" t="s">
        <v>374</v>
      </c>
      <c r="JLS132" s="224" t="s">
        <v>374</v>
      </c>
      <c r="JLT132" s="224" t="s">
        <v>374</v>
      </c>
      <c r="JLU132" s="224" t="s">
        <v>374</v>
      </c>
      <c r="JLV132" s="224" t="s">
        <v>374</v>
      </c>
      <c r="JLW132" s="224" t="s">
        <v>374</v>
      </c>
      <c r="JLX132" s="224" t="s">
        <v>374</v>
      </c>
      <c r="JLY132" s="224" t="s">
        <v>374</v>
      </c>
      <c r="JLZ132" s="224" t="s">
        <v>374</v>
      </c>
      <c r="JMA132" s="224" t="s">
        <v>374</v>
      </c>
      <c r="JMB132" s="224" t="s">
        <v>374</v>
      </c>
      <c r="JMC132" s="224" t="s">
        <v>374</v>
      </c>
      <c r="JMD132" s="224" t="s">
        <v>374</v>
      </c>
      <c r="JME132" s="224" t="s">
        <v>374</v>
      </c>
      <c r="JMF132" s="224" t="s">
        <v>374</v>
      </c>
      <c r="JMG132" s="224" t="s">
        <v>374</v>
      </c>
      <c r="JMH132" s="224" t="s">
        <v>374</v>
      </c>
      <c r="JMI132" s="224" t="s">
        <v>374</v>
      </c>
      <c r="JMJ132" s="224" t="s">
        <v>374</v>
      </c>
      <c r="JMK132" s="224" t="s">
        <v>374</v>
      </c>
      <c r="JML132" s="224" t="s">
        <v>374</v>
      </c>
      <c r="JMM132" s="224" t="s">
        <v>374</v>
      </c>
      <c r="JMN132" s="224" t="s">
        <v>374</v>
      </c>
      <c r="JMO132" s="224" t="s">
        <v>374</v>
      </c>
      <c r="JMP132" s="224" t="s">
        <v>374</v>
      </c>
      <c r="JMQ132" s="224" t="s">
        <v>374</v>
      </c>
      <c r="JMR132" s="224" t="s">
        <v>374</v>
      </c>
      <c r="JMS132" s="224" t="s">
        <v>374</v>
      </c>
      <c r="JMT132" s="224" t="s">
        <v>374</v>
      </c>
      <c r="JMU132" s="224" t="s">
        <v>374</v>
      </c>
      <c r="JMV132" s="224" t="s">
        <v>374</v>
      </c>
      <c r="JMW132" s="224" t="s">
        <v>374</v>
      </c>
      <c r="JMX132" s="224" t="s">
        <v>374</v>
      </c>
      <c r="JMY132" s="224" t="s">
        <v>374</v>
      </c>
      <c r="JMZ132" s="224" t="s">
        <v>374</v>
      </c>
      <c r="JNA132" s="224" t="s">
        <v>374</v>
      </c>
      <c r="JNB132" s="224" t="s">
        <v>374</v>
      </c>
      <c r="JNC132" s="224" t="s">
        <v>374</v>
      </c>
      <c r="JND132" s="224" t="s">
        <v>374</v>
      </c>
      <c r="JNE132" s="224" t="s">
        <v>374</v>
      </c>
      <c r="JNF132" s="224" t="s">
        <v>374</v>
      </c>
      <c r="JNG132" s="224" t="s">
        <v>374</v>
      </c>
      <c r="JNH132" s="224" t="s">
        <v>374</v>
      </c>
      <c r="JNI132" s="224" t="s">
        <v>374</v>
      </c>
      <c r="JNJ132" s="224" t="s">
        <v>374</v>
      </c>
      <c r="JNK132" s="224" t="s">
        <v>374</v>
      </c>
      <c r="JNL132" s="224" t="s">
        <v>374</v>
      </c>
      <c r="JNM132" s="224" t="s">
        <v>374</v>
      </c>
      <c r="JNN132" s="224" t="s">
        <v>374</v>
      </c>
      <c r="JNO132" s="224" t="s">
        <v>374</v>
      </c>
      <c r="JNP132" s="224" t="s">
        <v>374</v>
      </c>
      <c r="JNQ132" s="224" t="s">
        <v>374</v>
      </c>
      <c r="JNR132" s="224" t="s">
        <v>374</v>
      </c>
      <c r="JNS132" s="224" t="s">
        <v>374</v>
      </c>
      <c r="JNT132" s="224" t="s">
        <v>374</v>
      </c>
      <c r="JNU132" s="224" t="s">
        <v>374</v>
      </c>
      <c r="JNV132" s="224" t="s">
        <v>374</v>
      </c>
      <c r="JNW132" s="224" t="s">
        <v>374</v>
      </c>
      <c r="JNX132" s="224" t="s">
        <v>374</v>
      </c>
      <c r="JNY132" s="224" t="s">
        <v>374</v>
      </c>
      <c r="JNZ132" s="224" t="s">
        <v>374</v>
      </c>
      <c r="JOA132" s="224" t="s">
        <v>374</v>
      </c>
      <c r="JOB132" s="224" t="s">
        <v>374</v>
      </c>
      <c r="JOC132" s="224" t="s">
        <v>374</v>
      </c>
      <c r="JOD132" s="224" t="s">
        <v>374</v>
      </c>
      <c r="JOE132" s="224" t="s">
        <v>374</v>
      </c>
      <c r="JOF132" s="224" t="s">
        <v>374</v>
      </c>
      <c r="JOG132" s="224" t="s">
        <v>374</v>
      </c>
      <c r="JOH132" s="224" t="s">
        <v>374</v>
      </c>
      <c r="JOI132" s="224" t="s">
        <v>374</v>
      </c>
      <c r="JOJ132" s="224" t="s">
        <v>374</v>
      </c>
      <c r="JOK132" s="224" t="s">
        <v>374</v>
      </c>
      <c r="JOL132" s="224" t="s">
        <v>374</v>
      </c>
      <c r="JOM132" s="224" t="s">
        <v>374</v>
      </c>
      <c r="JON132" s="224" t="s">
        <v>374</v>
      </c>
      <c r="JOO132" s="224" t="s">
        <v>374</v>
      </c>
      <c r="JOP132" s="224" t="s">
        <v>374</v>
      </c>
      <c r="JOQ132" s="224" t="s">
        <v>374</v>
      </c>
      <c r="JOR132" s="224" t="s">
        <v>374</v>
      </c>
      <c r="JOS132" s="224" t="s">
        <v>374</v>
      </c>
      <c r="JOT132" s="224" t="s">
        <v>374</v>
      </c>
      <c r="JOU132" s="224" t="s">
        <v>374</v>
      </c>
      <c r="JOV132" s="224" t="s">
        <v>374</v>
      </c>
      <c r="JOW132" s="224" t="s">
        <v>374</v>
      </c>
      <c r="JOX132" s="224" t="s">
        <v>374</v>
      </c>
      <c r="JOY132" s="224" t="s">
        <v>374</v>
      </c>
      <c r="JOZ132" s="224" t="s">
        <v>374</v>
      </c>
      <c r="JPA132" s="224" t="s">
        <v>374</v>
      </c>
      <c r="JPB132" s="224" t="s">
        <v>374</v>
      </c>
      <c r="JPC132" s="224" t="s">
        <v>374</v>
      </c>
      <c r="JPD132" s="224" t="s">
        <v>374</v>
      </c>
      <c r="JPE132" s="224" t="s">
        <v>374</v>
      </c>
      <c r="JPF132" s="224" t="s">
        <v>374</v>
      </c>
      <c r="JPG132" s="224" t="s">
        <v>374</v>
      </c>
      <c r="JPH132" s="224" t="s">
        <v>374</v>
      </c>
      <c r="JPI132" s="224" t="s">
        <v>374</v>
      </c>
      <c r="JPJ132" s="224" t="s">
        <v>374</v>
      </c>
      <c r="JPK132" s="224" t="s">
        <v>374</v>
      </c>
      <c r="JPL132" s="224" t="s">
        <v>374</v>
      </c>
      <c r="JPM132" s="224" t="s">
        <v>374</v>
      </c>
      <c r="JPN132" s="224" t="s">
        <v>374</v>
      </c>
      <c r="JPO132" s="224" t="s">
        <v>374</v>
      </c>
      <c r="JPP132" s="224" t="s">
        <v>374</v>
      </c>
      <c r="JPQ132" s="224" t="s">
        <v>374</v>
      </c>
      <c r="JPR132" s="224" t="s">
        <v>374</v>
      </c>
      <c r="JPS132" s="224" t="s">
        <v>374</v>
      </c>
      <c r="JPT132" s="224" t="s">
        <v>374</v>
      </c>
      <c r="JPU132" s="224" t="s">
        <v>374</v>
      </c>
      <c r="JPV132" s="224" t="s">
        <v>374</v>
      </c>
      <c r="JPW132" s="224" t="s">
        <v>374</v>
      </c>
      <c r="JPX132" s="224" t="s">
        <v>374</v>
      </c>
      <c r="JPY132" s="224" t="s">
        <v>374</v>
      </c>
      <c r="JPZ132" s="224" t="s">
        <v>374</v>
      </c>
      <c r="JQA132" s="224" t="s">
        <v>374</v>
      </c>
      <c r="JQB132" s="224" t="s">
        <v>374</v>
      </c>
      <c r="JQC132" s="224" t="s">
        <v>374</v>
      </c>
      <c r="JQD132" s="224" t="s">
        <v>374</v>
      </c>
      <c r="JQE132" s="224" t="s">
        <v>374</v>
      </c>
      <c r="JQF132" s="224" t="s">
        <v>374</v>
      </c>
      <c r="JQG132" s="224" t="s">
        <v>374</v>
      </c>
      <c r="JQH132" s="224" t="s">
        <v>374</v>
      </c>
      <c r="JQI132" s="224" t="s">
        <v>374</v>
      </c>
      <c r="JQJ132" s="224" t="s">
        <v>374</v>
      </c>
      <c r="JQK132" s="224" t="s">
        <v>374</v>
      </c>
      <c r="JQL132" s="224" t="s">
        <v>374</v>
      </c>
      <c r="JQM132" s="224" t="s">
        <v>374</v>
      </c>
      <c r="JQN132" s="224" t="s">
        <v>374</v>
      </c>
      <c r="JQO132" s="224" t="s">
        <v>374</v>
      </c>
      <c r="JQP132" s="224" t="s">
        <v>374</v>
      </c>
      <c r="JQQ132" s="224" t="s">
        <v>374</v>
      </c>
      <c r="JQR132" s="224" t="s">
        <v>374</v>
      </c>
      <c r="JQS132" s="224" t="s">
        <v>374</v>
      </c>
      <c r="JQT132" s="224" t="s">
        <v>374</v>
      </c>
      <c r="JQU132" s="224" t="s">
        <v>374</v>
      </c>
      <c r="JQV132" s="224" t="s">
        <v>374</v>
      </c>
      <c r="JQW132" s="224" t="s">
        <v>374</v>
      </c>
      <c r="JQX132" s="224" t="s">
        <v>374</v>
      </c>
      <c r="JQY132" s="224" t="s">
        <v>374</v>
      </c>
      <c r="JQZ132" s="224" t="s">
        <v>374</v>
      </c>
      <c r="JRA132" s="224" t="s">
        <v>374</v>
      </c>
      <c r="JRB132" s="224" t="s">
        <v>374</v>
      </c>
      <c r="JRC132" s="224" t="s">
        <v>374</v>
      </c>
      <c r="JRD132" s="224" t="s">
        <v>374</v>
      </c>
      <c r="JRE132" s="224" t="s">
        <v>374</v>
      </c>
      <c r="JRF132" s="224" t="s">
        <v>374</v>
      </c>
      <c r="JRG132" s="224" t="s">
        <v>374</v>
      </c>
      <c r="JRH132" s="224" t="s">
        <v>374</v>
      </c>
      <c r="JRI132" s="224" t="s">
        <v>374</v>
      </c>
      <c r="JRJ132" s="224" t="s">
        <v>374</v>
      </c>
      <c r="JRK132" s="224" t="s">
        <v>374</v>
      </c>
      <c r="JRL132" s="224" t="s">
        <v>374</v>
      </c>
      <c r="JRM132" s="224" t="s">
        <v>374</v>
      </c>
      <c r="JRN132" s="224" t="s">
        <v>374</v>
      </c>
      <c r="JRO132" s="224" t="s">
        <v>374</v>
      </c>
      <c r="JRP132" s="224" t="s">
        <v>374</v>
      </c>
      <c r="JRQ132" s="224" t="s">
        <v>374</v>
      </c>
      <c r="JRR132" s="224" t="s">
        <v>374</v>
      </c>
      <c r="JRS132" s="224" t="s">
        <v>374</v>
      </c>
      <c r="JRT132" s="224" t="s">
        <v>374</v>
      </c>
      <c r="JRU132" s="224" t="s">
        <v>374</v>
      </c>
      <c r="JRV132" s="224" t="s">
        <v>374</v>
      </c>
      <c r="JRW132" s="224" t="s">
        <v>374</v>
      </c>
      <c r="JRX132" s="224" t="s">
        <v>374</v>
      </c>
      <c r="JRY132" s="224" t="s">
        <v>374</v>
      </c>
      <c r="JRZ132" s="224" t="s">
        <v>374</v>
      </c>
      <c r="JSA132" s="224" t="s">
        <v>374</v>
      </c>
      <c r="JSB132" s="224" t="s">
        <v>374</v>
      </c>
      <c r="JSC132" s="224" t="s">
        <v>374</v>
      </c>
      <c r="JSD132" s="224" t="s">
        <v>374</v>
      </c>
      <c r="JSE132" s="224" t="s">
        <v>374</v>
      </c>
      <c r="JSF132" s="224" t="s">
        <v>374</v>
      </c>
      <c r="JSG132" s="224" t="s">
        <v>374</v>
      </c>
      <c r="JSH132" s="224" t="s">
        <v>374</v>
      </c>
      <c r="JSI132" s="224" t="s">
        <v>374</v>
      </c>
      <c r="JSJ132" s="224" t="s">
        <v>374</v>
      </c>
      <c r="JSK132" s="224" t="s">
        <v>374</v>
      </c>
      <c r="JSL132" s="224" t="s">
        <v>374</v>
      </c>
      <c r="JSM132" s="224" t="s">
        <v>374</v>
      </c>
      <c r="JSN132" s="224" t="s">
        <v>374</v>
      </c>
      <c r="JSO132" s="224" t="s">
        <v>374</v>
      </c>
      <c r="JSP132" s="224" t="s">
        <v>374</v>
      </c>
      <c r="JSQ132" s="224" t="s">
        <v>374</v>
      </c>
      <c r="JSR132" s="224" t="s">
        <v>374</v>
      </c>
      <c r="JSS132" s="224" t="s">
        <v>374</v>
      </c>
      <c r="JST132" s="224" t="s">
        <v>374</v>
      </c>
      <c r="JSU132" s="224" t="s">
        <v>374</v>
      </c>
      <c r="JSV132" s="224" t="s">
        <v>374</v>
      </c>
      <c r="JSW132" s="224" t="s">
        <v>374</v>
      </c>
      <c r="JSX132" s="224" t="s">
        <v>374</v>
      </c>
      <c r="JSY132" s="224" t="s">
        <v>374</v>
      </c>
      <c r="JSZ132" s="224" t="s">
        <v>374</v>
      </c>
      <c r="JTA132" s="224" t="s">
        <v>374</v>
      </c>
      <c r="JTB132" s="224" t="s">
        <v>374</v>
      </c>
      <c r="JTC132" s="224" t="s">
        <v>374</v>
      </c>
      <c r="JTD132" s="224" t="s">
        <v>374</v>
      </c>
      <c r="JTE132" s="224" t="s">
        <v>374</v>
      </c>
      <c r="JTF132" s="224" t="s">
        <v>374</v>
      </c>
      <c r="JTG132" s="224" t="s">
        <v>374</v>
      </c>
      <c r="JTH132" s="224" t="s">
        <v>374</v>
      </c>
      <c r="JTI132" s="224" t="s">
        <v>374</v>
      </c>
      <c r="JTJ132" s="224" t="s">
        <v>374</v>
      </c>
      <c r="JTK132" s="224" t="s">
        <v>374</v>
      </c>
      <c r="JTL132" s="224" t="s">
        <v>374</v>
      </c>
      <c r="JTM132" s="224" t="s">
        <v>374</v>
      </c>
      <c r="JTN132" s="224" t="s">
        <v>374</v>
      </c>
      <c r="JTO132" s="224" t="s">
        <v>374</v>
      </c>
      <c r="JTP132" s="224" t="s">
        <v>374</v>
      </c>
      <c r="JTQ132" s="224" t="s">
        <v>374</v>
      </c>
      <c r="JTR132" s="224" t="s">
        <v>374</v>
      </c>
      <c r="JTS132" s="224" t="s">
        <v>374</v>
      </c>
      <c r="JTT132" s="224" t="s">
        <v>374</v>
      </c>
      <c r="JTU132" s="224" t="s">
        <v>374</v>
      </c>
      <c r="JTV132" s="224" t="s">
        <v>374</v>
      </c>
      <c r="JTW132" s="224" t="s">
        <v>374</v>
      </c>
      <c r="JTX132" s="224" t="s">
        <v>374</v>
      </c>
      <c r="JTY132" s="224" t="s">
        <v>374</v>
      </c>
      <c r="JTZ132" s="224" t="s">
        <v>374</v>
      </c>
      <c r="JUA132" s="224" t="s">
        <v>374</v>
      </c>
      <c r="JUB132" s="224" t="s">
        <v>374</v>
      </c>
      <c r="JUC132" s="224" t="s">
        <v>374</v>
      </c>
      <c r="JUD132" s="224" t="s">
        <v>374</v>
      </c>
      <c r="JUE132" s="224" t="s">
        <v>374</v>
      </c>
      <c r="JUF132" s="224" t="s">
        <v>374</v>
      </c>
      <c r="JUG132" s="224" t="s">
        <v>374</v>
      </c>
      <c r="JUH132" s="224" t="s">
        <v>374</v>
      </c>
      <c r="JUI132" s="224" t="s">
        <v>374</v>
      </c>
      <c r="JUJ132" s="224" t="s">
        <v>374</v>
      </c>
      <c r="JUK132" s="224" t="s">
        <v>374</v>
      </c>
      <c r="JUL132" s="224" t="s">
        <v>374</v>
      </c>
      <c r="JUM132" s="224" t="s">
        <v>374</v>
      </c>
      <c r="JUN132" s="224" t="s">
        <v>374</v>
      </c>
      <c r="JUO132" s="224" t="s">
        <v>374</v>
      </c>
      <c r="JUP132" s="224" t="s">
        <v>374</v>
      </c>
      <c r="JUQ132" s="224" t="s">
        <v>374</v>
      </c>
      <c r="JUR132" s="224" t="s">
        <v>374</v>
      </c>
      <c r="JUS132" s="224" t="s">
        <v>374</v>
      </c>
      <c r="JUT132" s="224" t="s">
        <v>374</v>
      </c>
      <c r="JUU132" s="224" t="s">
        <v>374</v>
      </c>
      <c r="JUV132" s="224" t="s">
        <v>374</v>
      </c>
      <c r="JUW132" s="224" t="s">
        <v>374</v>
      </c>
      <c r="JUX132" s="224" t="s">
        <v>374</v>
      </c>
      <c r="JUY132" s="224" t="s">
        <v>374</v>
      </c>
      <c r="JUZ132" s="224" t="s">
        <v>374</v>
      </c>
      <c r="JVA132" s="224" t="s">
        <v>374</v>
      </c>
      <c r="JVB132" s="224" t="s">
        <v>374</v>
      </c>
      <c r="JVC132" s="224" t="s">
        <v>374</v>
      </c>
      <c r="JVD132" s="224" t="s">
        <v>374</v>
      </c>
      <c r="JVE132" s="224" t="s">
        <v>374</v>
      </c>
      <c r="JVF132" s="224" t="s">
        <v>374</v>
      </c>
      <c r="JVG132" s="224" t="s">
        <v>374</v>
      </c>
      <c r="JVH132" s="224" t="s">
        <v>374</v>
      </c>
      <c r="JVI132" s="224" t="s">
        <v>374</v>
      </c>
      <c r="JVJ132" s="224" t="s">
        <v>374</v>
      </c>
      <c r="JVK132" s="224" t="s">
        <v>374</v>
      </c>
      <c r="JVL132" s="224" t="s">
        <v>374</v>
      </c>
      <c r="JVM132" s="224" t="s">
        <v>374</v>
      </c>
      <c r="JVN132" s="224" t="s">
        <v>374</v>
      </c>
      <c r="JVO132" s="224" t="s">
        <v>374</v>
      </c>
      <c r="JVP132" s="224" t="s">
        <v>374</v>
      </c>
      <c r="JVQ132" s="224" t="s">
        <v>374</v>
      </c>
      <c r="JVR132" s="224" t="s">
        <v>374</v>
      </c>
      <c r="JVS132" s="224" t="s">
        <v>374</v>
      </c>
      <c r="JVT132" s="224" t="s">
        <v>374</v>
      </c>
      <c r="JVU132" s="224" t="s">
        <v>374</v>
      </c>
      <c r="JVV132" s="224" t="s">
        <v>374</v>
      </c>
      <c r="JVW132" s="224" t="s">
        <v>374</v>
      </c>
      <c r="JVX132" s="224" t="s">
        <v>374</v>
      </c>
      <c r="JVY132" s="224" t="s">
        <v>374</v>
      </c>
      <c r="JVZ132" s="224" t="s">
        <v>374</v>
      </c>
      <c r="JWA132" s="224" t="s">
        <v>374</v>
      </c>
      <c r="JWB132" s="224" t="s">
        <v>374</v>
      </c>
      <c r="JWC132" s="224" t="s">
        <v>374</v>
      </c>
      <c r="JWD132" s="224" t="s">
        <v>374</v>
      </c>
      <c r="JWE132" s="224" t="s">
        <v>374</v>
      </c>
      <c r="JWF132" s="224" t="s">
        <v>374</v>
      </c>
      <c r="JWG132" s="224" t="s">
        <v>374</v>
      </c>
      <c r="JWH132" s="224" t="s">
        <v>374</v>
      </c>
      <c r="JWI132" s="224" t="s">
        <v>374</v>
      </c>
      <c r="JWJ132" s="224" t="s">
        <v>374</v>
      </c>
      <c r="JWK132" s="224" t="s">
        <v>374</v>
      </c>
      <c r="JWL132" s="224" t="s">
        <v>374</v>
      </c>
      <c r="JWM132" s="224" t="s">
        <v>374</v>
      </c>
      <c r="JWN132" s="224" t="s">
        <v>374</v>
      </c>
      <c r="JWO132" s="224" t="s">
        <v>374</v>
      </c>
      <c r="JWP132" s="224" t="s">
        <v>374</v>
      </c>
      <c r="JWQ132" s="224" t="s">
        <v>374</v>
      </c>
      <c r="JWR132" s="224" t="s">
        <v>374</v>
      </c>
      <c r="JWS132" s="224" t="s">
        <v>374</v>
      </c>
      <c r="JWT132" s="224" t="s">
        <v>374</v>
      </c>
      <c r="JWU132" s="224" t="s">
        <v>374</v>
      </c>
      <c r="JWV132" s="224" t="s">
        <v>374</v>
      </c>
      <c r="JWW132" s="224" t="s">
        <v>374</v>
      </c>
      <c r="JWX132" s="224" t="s">
        <v>374</v>
      </c>
      <c r="JWY132" s="224" t="s">
        <v>374</v>
      </c>
      <c r="JWZ132" s="224" t="s">
        <v>374</v>
      </c>
      <c r="JXA132" s="224" t="s">
        <v>374</v>
      </c>
      <c r="JXB132" s="224" t="s">
        <v>374</v>
      </c>
      <c r="JXC132" s="224" t="s">
        <v>374</v>
      </c>
      <c r="JXD132" s="224" t="s">
        <v>374</v>
      </c>
      <c r="JXE132" s="224" t="s">
        <v>374</v>
      </c>
      <c r="JXF132" s="224" t="s">
        <v>374</v>
      </c>
      <c r="JXG132" s="224" t="s">
        <v>374</v>
      </c>
      <c r="JXH132" s="224" t="s">
        <v>374</v>
      </c>
      <c r="JXI132" s="224" t="s">
        <v>374</v>
      </c>
      <c r="JXJ132" s="224" t="s">
        <v>374</v>
      </c>
      <c r="JXK132" s="224" t="s">
        <v>374</v>
      </c>
      <c r="JXL132" s="224" t="s">
        <v>374</v>
      </c>
      <c r="JXM132" s="224" t="s">
        <v>374</v>
      </c>
      <c r="JXN132" s="224" t="s">
        <v>374</v>
      </c>
      <c r="JXO132" s="224" t="s">
        <v>374</v>
      </c>
      <c r="JXP132" s="224" t="s">
        <v>374</v>
      </c>
      <c r="JXQ132" s="224" t="s">
        <v>374</v>
      </c>
      <c r="JXR132" s="224" t="s">
        <v>374</v>
      </c>
      <c r="JXS132" s="224" t="s">
        <v>374</v>
      </c>
      <c r="JXT132" s="224" t="s">
        <v>374</v>
      </c>
      <c r="JXU132" s="224" t="s">
        <v>374</v>
      </c>
      <c r="JXV132" s="224" t="s">
        <v>374</v>
      </c>
      <c r="JXW132" s="224" t="s">
        <v>374</v>
      </c>
      <c r="JXX132" s="224" t="s">
        <v>374</v>
      </c>
      <c r="JXY132" s="224" t="s">
        <v>374</v>
      </c>
      <c r="JXZ132" s="224" t="s">
        <v>374</v>
      </c>
      <c r="JYA132" s="224" t="s">
        <v>374</v>
      </c>
      <c r="JYB132" s="224" t="s">
        <v>374</v>
      </c>
      <c r="JYC132" s="224" t="s">
        <v>374</v>
      </c>
      <c r="JYD132" s="224" t="s">
        <v>374</v>
      </c>
      <c r="JYE132" s="224" t="s">
        <v>374</v>
      </c>
      <c r="JYF132" s="224" t="s">
        <v>374</v>
      </c>
      <c r="JYG132" s="224" t="s">
        <v>374</v>
      </c>
      <c r="JYH132" s="224" t="s">
        <v>374</v>
      </c>
      <c r="JYI132" s="224" t="s">
        <v>374</v>
      </c>
      <c r="JYJ132" s="224" t="s">
        <v>374</v>
      </c>
      <c r="JYK132" s="224" t="s">
        <v>374</v>
      </c>
      <c r="JYL132" s="224" t="s">
        <v>374</v>
      </c>
      <c r="JYM132" s="224" t="s">
        <v>374</v>
      </c>
      <c r="JYN132" s="224" t="s">
        <v>374</v>
      </c>
      <c r="JYO132" s="224" t="s">
        <v>374</v>
      </c>
      <c r="JYP132" s="224" t="s">
        <v>374</v>
      </c>
      <c r="JYQ132" s="224" t="s">
        <v>374</v>
      </c>
      <c r="JYR132" s="224" t="s">
        <v>374</v>
      </c>
      <c r="JYS132" s="224" t="s">
        <v>374</v>
      </c>
      <c r="JYT132" s="224" t="s">
        <v>374</v>
      </c>
      <c r="JYU132" s="224" t="s">
        <v>374</v>
      </c>
      <c r="JYV132" s="224" t="s">
        <v>374</v>
      </c>
      <c r="JYW132" s="224" t="s">
        <v>374</v>
      </c>
      <c r="JYX132" s="224" t="s">
        <v>374</v>
      </c>
      <c r="JYY132" s="224" t="s">
        <v>374</v>
      </c>
      <c r="JYZ132" s="224" t="s">
        <v>374</v>
      </c>
      <c r="JZA132" s="224" t="s">
        <v>374</v>
      </c>
      <c r="JZB132" s="224" t="s">
        <v>374</v>
      </c>
      <c r="JZC132" s="224" t="s">
        <v>374</v>
      </c>
      <c r="JZD132" s="224" t="s">
        <v>374</v>
      </c>
      <c r="JZE132" s="224" t="s">
        <v>374</v>
      </c>
      <c r="JZF132" s="224" t="s">
        <v>374</v>
      </c>
      <c r="JZG132" s="224" t="s">
        <v>374</v>
      </c>
      <c r="JZH132" s="224" t="s">
        <v>374</v>
      </c>
      <c r="JZI132" s="224" t="s">
        <v>374</v>
      </c>
      <c r="JZJ132" s="224" t="s">
        <v>374</v>
      </c>
      <c r="JZK132" s="224" t="s">
        <v>374</v>
      </c>
      <c r="JZL132" s="224" t="s">
        <v>374</v>
      </c>
      <c r="JZM132" s="224" t="s">
        <v>374</v>
      </c>
      <c r="JZN132" s="224" t="s">
        <v>374</v>
      </c>
      <c r="JZO132" s="224" t="s">
        <v>374</v>
      </c>
      <c r="JZP132" s="224" t="s">
        <v>374</v>
      </c>
      <c r="JZQ132" s="224" t="s">
        <v>374</v>
      </c>
      <c r="JZR132" s="224" t="s">
        <v>374</v>
      </c>
      <c r="JZS132" s="224" t="s">
        <v>374</v>
      </c>
      <c r="JZT132" s="224" t="s">
        <v>374</v>
      </c>
      <c r="JZU132" s="224" t="s">
        <v>374</v>
      </c>
      <c r="JZV132" s="224" t="s">
        <v>374</v>
      </c>
      <c r="JZW132" s="224" t="s">
        <v>374</v>
      </c>
      <c r="JZX132" s="224" t="s">
        <v>374</v>
      </c>
      <c r="JZY132" s="224" t="s">
        <v>374</v>
      </c>
      <c r="JZZ132" s="224" t="s">
        <v>374</v>
      </c>
      <c r="KAA132" s="224" t="s">
        <v>374</v>
      </c>
      <c r="KAB132" s="224" t="s">
        <v>374</v>
      </c>
      <c r="KAC132" s="224" t="s">
        <v>374</v>
      </c>
      <c r="KAD132" s="224" t="s">
        <v>374</v>
      </c>
      <c r="KAE132" s="224" t="s">
        <v>374</v>
      </c>
      <c r="KAF132" s="224" t="s">
        <v>374</v>
      </c>
      <c r="KAG132" s="224" t="s">
        <v>374</v>
      </c>
      <c r="KAH132" s="224" t="s">
        <v>374</v>
      </c>
      <c r="KAI132" s="224" t="s">
        <v>374</v>
      </c>
      <c r="KAJ132" s="224" t="s">
        <v>374</v>
      </c>
      <c r="KAK132" s="224" t="s">
        <v>374</v>
      </c>
      <c r="KAL132" s="224" t="s">
        <v>374</v>
      </c>
      <c r="KAM132" s="224" t="s">
        <v>374</v>
      </c>
      <c r="KAN132" s="224" t="s">
        <v>374</v>
      </c>
      <c r="KAO132" s="224" t="s">
        <v>374</v>
      </c>
      <c r="KAP132" s="224" t="s">
        <v>374</v>
      </c>
      <c r="KAQ132" s="224" t="s">
        <v>374</v>
      </c>
      <c r="KAR132" s="224" t="s">
        <v>374</v>
      </c>
      <c r="KAS132" s="224" t="s">
        <v>374</v>
      </c>
      <c r="KAT132" s="224" t="s">
        <v>374</v>
      </c>
      <c r="KAU132" s="224" t="s">
        <v>374</v>
      </c>
      <c r="KAV132" s="224" t="s">
        <v>374</v>
      </c>
      <c r="KAW132" s="224" t="s">
        <v>374</v>
      </c>
      <c r="KAX132" s="224" t="s">
        <v>374</v>
      </c>
      <c r="KAY132" s="224" t="s">
        <v>374</v>
      </c>
      <c r="KAZ132" s="224" t="s">
        <v>374</v>
      </c>
      <c r="KBA132" s="224" t="s">
        <v>374</v>
      </c>
      <c r="KBB132" s="224" t="s">
        <v>374</v>
      </c>
      <c r="KBC132" s="224" t="s">
        <v>374</v>
      </c>
      <c r="KBD132" s="224" t="s">
        <v>374</v>
      </c>
      <c r="KBE132" s="224" t="s">
        <v>374</v>
      </c>
      <c r="KBF132" s="224" t="s">
        <v>374</v>
      </c>
      <c r="KBG132" s="224" t="s">
        <v>374</v>
      </c>
      <c r="KBH132" s="224" t="s">
        <v>374</v>
      </c>
      <c r="KBI132" s="224" t="s">
        <v>374</v>
      </c>
      <c r="KBJ132" s="224" t="s">
        <v>374</v>
      </c>
      <c r="KBK132" s="224" t="s">
        <v>374</v>
      </c>
      <c r="KBL132" s="224" t="s">
        <v>374</v>
      </c>
      <c r="KBM132" s="224" t="s">
        <v>374</v>
      </c>
      <c r="KBN132" s="224" t="s">
        <v>374</v>
      </c>
      <c r="KBO132" s="224" t="s">
        <v>374</v>
      </c>
      <c r="KBP132" s="224" t="s">
        <v>374</v>
      </c>
      <c r="KBQ132" s="224" t="s">
        <v>374</v>
      </c>
      <c r="KBR132" s="224" t="s">
        <v>374</v>
      </c>
      <c r="KBS132" s="224" t="s">
        <v>374</v>
      </c>
      <c r="KBT132" s="224" t="s">
        <v>374</v>
      </c>
      <c r="KBU132" s="224" t="s">
        <v>374</v>
      </c>
      <c r="KBV132" s="224" t="s">
        <v>374</v>
      </c>
      <c r="KBW132" s="224" t="s">
        <v>374</v>
      </c>
      <c r="KBX132" s="224" t="s">
        <v>374</v>
      </c>
      <c r="KBY132" s="224" t="s">
        <v>374</v>
      </c>
      <c r="KBZ132" s="224" t="s">
        <v>374</v>
      </c>
      <c r="KCA132" s="224" t="s">
        <v>374</v>
      </c>
      <c r="KCB132" s="224" t="s">
        <v>374</v>
      </c>
      <c r="KCC132" s="224" t="s">
        <v>374</v>
      </c>
      <c r="KCD132" s="224" t="s">
        <v>374</v>
      </c>
      <c r="KCE132" s="224" t="s">
        <v>374</v>
      </c>
      <c r="KCF132" s="224" t="s">
        <v>374</v>
      </c>
      <c r="KCG132" s="224" t="s">
        <v>374</v>
      </c>
      <c r="KCH132" s="224" t="s">
        <v>374</v>
      </c>
      <c r="KCI132" s="224" t="s">
        <v>374</v>
      </c>
      <c r="KCJ132" s="224" t="s">
        <v>374</v>
      </c>
      <c r="KCK132" s="224" t="s">
        <v>374</v>
      </c>
      <c r="KCL132" s="224" t="s">
        <v>374</v>
      </c>
      <c r="KCM132" s="224" t="s">
        <v>374</v>
      </c>
      <c r="KCN132" s="224" t="s">
        <v>374</v>
      </c>
      <c r="KCO132" s="224" t="s">
        <v>374</v>
      </c>
      <c r="KCP132" s="224" t="s">
        <v>374</v>
      </c>
      <c r="KCQ132" s="224" t="s">
        <v>374</v>
      </c>
      <c r="KCR132" s="224" t="s">
        <v>374</v>
      </c>
      <c r="KCS132" s="224" t="s">
        <v>374</v>
      </c>
      <c r="KCT132" s="224" t="s">
        <v>374</v>
      </c>
      <c r="KCU132" s="224" t="s">
        <v>374</v>
      </c>
      <c r="KCV132" s="224" t="s">
        <v>374</v>
      </c>
      <c r="KCW132" s="224" t="s">
        <v>374</v>
      </c>
      <c r="KCX132" s="224" t="s">
        <v>374</v>
      </c>
      <c r="KCY132" s="224" t="s">
        <v>374</v>
      </c>
      <c r="KCZ132" s="224" t="s">
        <v>374</v>
      </c>
      <c r="KDA132" s="224" t="s">
        <v>374</v>
      </c>
      <c r="KDB132" s="224" t="s">
        <v>374</v>
      </c>
      <c r="KDC132" s="224" t="s">
        <v>374</v>
      </c>
      <c r="KDD132" s="224" t="s">
        <v>374</v>
      </c>
      <c r="KDE132" s="224" t="s">
        <v>374</v>
      </c>
      <c r="KDF132" s="224" t="s">
        <v>374</v>
      </c>
      <c r="KDG132" s="224" t="s">
        <v>374</v>
      </c>
      <c r="KDH132" s="224" t="s">
        <v>374</v>
      </c>
      <c r="KDI132" s="224" t="s">
        <v>374</v>
      </c>
      <c r="KDJ132" s="224" t="s">
        <v>374</v>
      </c>
      <c r="KDK132" s="224" t="s">
        <v>374</v>
      </c>
      <c r="KDL132" s="224" t="s">
        <v>374</v>
      </c>
      <c r="KDM132" s="224" t="s">
        <v>374</v>
      </c>
      <c r="KDN132" s="224" t="s">
        <v>374</v>
      </c>
      <c r="KDO132" s="224" t="s">
        <v>374</v>
      </c>
      <c r="KDP132" s="224" t="s">
        <v>374</v>
      </c>
      <c r="KDQ132" s="224" t="s">
        <v>374</v>
      </c>
      <c r="KDR132" s="224" t="s">
        <v>374</v>
      </c>
      <c r="KDS132" s="224" t="s">
        <v>374</v>
      </c>
      <c r="KDT132" s="224" t="s">
        <v>374</v>
      </c>
      <c r="KDU132" s="224" t="s">
        <v>374</v>
      </c>
      <c r="KDV132" s="224" t="s">
        <v>374</v>
      </c>
      <c r="KDW132" s="224" t="s">
        <v>374</v>
      </c>
      <c r="KDX132" s="224" t="s">
        <v>374</v>
      </c>
      <c r="KDY132" s="224" t="s">
        <v>374</v>
      </c>
      <c r="KDZ132" s="224" t="s">
        <v>374</v>
      </c>
      <c r="KEA132" s="224" t="s">
        <v>374</v>
      </c>
      <c r="KEB132" s="224" t="s">
        <v>374</v>
      </c>
      <c r="KEC132" s="224" t="s">
        <v>374</v>
      </c>
      <c r="KED132" s="224" t="s">
        <v>374</v>
      </c>
      <c r="KEE132" s="224" t="s">
        <v>374</v>
      </c>
      <c r="KEF132" s="224" t="s">
        <v>374</v>
      </c>
      <c r="KEG132" s="224" t="s">
        <v>374</v>
      </c>
      <c r="KEH132" s="224" t="s">
        <v>374</v>
      </c>
      <c r="KEI132" s="224" t="s">
        <v>374</v>
      </c>
      <c r="KEJ132" s="224" t="s">
        <v>374</v>
      </c>
      <c r="KEK132" s="224" t="s">
        <v>374</v>
      </c>
      <c r="KEL132" s="224" t="s">
        <v>374</v>
      </c>
      <c r="KEM132" s="224" t="s">
        <v>374</v>
      </c>
      <c r="KEN132" s="224" t="s">
        <v>374</v>
      </c>
      <c r="KEO132" s="224" t="s">
        <v>374</v>
      </c>
      <c r="KEP132" s="224" t="s">
        <v>374</v>
      </c>
      <c r="KEQ132" s="224" t="s">
        <v>374</v>
      </c>
      <c r="KER132" s="224" t="s">
        <v>374</v>
      </c>
      <c r="KES132" s="224" t="s">
        <v>374</v>
      </c>
      <c r="KET132" s="224" t="s">
        <v>374</v>
      </c>
      <c r="KEU132" s="224" t="s">
        <v>374</v>
      </c>
      <c r="KEV132" s="224" t="s">
        <v>374</v>
      </c>
      <c r="KEW132" s="224" t="s">
        <v>374</v>
      </c>
      <c r="KEX132" s="224" t="s">
        <v>374</v>
      </c>
      <c r="KEY132" s="224" t="s">
        <v>374</v>
      </c>
      <c r="KEZ132" s="224" t="s">
        <v>374</v>
      </c>
      <c r="KFA132" s="224" t="s">
        <v>374</v>
      </c>
      <c r="KFB132" s="224" t="s">
        <v>374</v>
      </c>
      <c r="KFC132" s="224" t="s">
        <v>374</v>
      </c>
      <c r="KFD132" s="224" t="s">
        <v>374</v>
      </c>
      <c r="KFE132" s="224" t="s">
        <v>374</v>
      </c>
      <c r="KFF132" s="224" t="s">
        <v>374</v>
      </c>
      <c r="KFG132" s="224" t="s">
        <v>374</v>
      </c>
      <c r="KFH132" s="224" t="s">
        <v>374</v>
      </c>
      <c r="KFI132" s="224" t="s">
        <v>374</v>
      </c>
      <c r="KFJ132" s="224" t="s">
        <v>374</v>
      </c>
      <c r="KFK132" s="224" t="s">
        <v>374</v>
      </c>
      <c r="KFL132" s="224" t="s">
        <v>374</v>
      </c>
      <c r="KFM132" s="224" t="s">
        <v>374</v>
      </c>
      <c r="KFN132" s="224" t="s">
        <v>374</v>
      </c>
      <c r="KFO132" s="224" t="s">
        <v>374</v>
      </c>
      <c r="KFP132" s="224" t="s">
        <v>374</v>
      </c>
      <c r="KFQ132" s="224" t="s">
        <v>374</v>
      </c>
      <c r="KFR132" s="224" t="s">
        <v>374</v>
      </c>
      <c r="KFS132" s="224" t="s">
        <v>374</v>
      </c>
      <c r="KFT132" s="224" t="s">
        <v>374</v>
      </c>
      <c r="KFU132" s="224" t="s">
        <v>374</v>
      </c>
      <c r="KFV132" s="224" t="s">
        <v>374</v>
      </c>
      <c r="KFW132" s="224" t="s">
        <v>374</v>
      </c>
      <c r="KFX132" s="224" t="s">
        <v>374</v>
      </c>
      <c r="KFY132" s="224" t="s">
        <v>374</v>
      </c>
      <c r="KFZ132" s="224" t="s">
        <v>374</v>
      </c>
      <c r="KGA132" s="224" t="s">
        <v>374</v>
      </c>
      <c r="KGB132" s="224" t="s">
        <v>374</v>
      </c>
      <c r="KGC132" s="224" t="s">
        <v>374</v>
      </c>
      <c r="KGD132" s="224" t="s">
        <v>374</v>
      </c>
      <c r="KGE132" s="224" t="s">
        <v>374</v>
      </c>
      <c r="KGF132" s="224" t="s">
        <v>374</v>
      </c>
      <c r="KGG132" s="224" t="s">
        <v>374</v>
      </c>
      <c r="KGH132" s="224" t="s">
        <v>374</v>
      </c>
      <c r="KGI132" s="224" t="s">
        <v>374</v>
      </c>
      <c r="KGJ132" s="224" t="s">
        <v>374</v>
      </c>
      <c r="KGK132" s="224" t="s">
        <v>374</v>
      </c>
      <c r="KGL132" s="224" t="s">
        <v>374</v>
      </c>
      <c r="KGM132" s="224" t="s">
        <v>374</v>
      </c>
      <c r="KGN132" s="224" t="s">
        <v>374</v>
      </c>
      <c r="KGO132" s="224" t="s">
        <v>374</v>
      </c>
      <c r="KGP132" s="224" t="s">
        <v>374</v>
      </c>
      <c r="KGQ132" s="224" t="s">
        <v>374</v>
      </c>
      <c r="KGR132" s="224" t="s">
        <v>374</v>
      </c>
      <c r="KGS132" s="224" t="s">
        <v>374</v>
      </c>
      <c r="KGT132" s="224" t="s">
        <v>374</v>
      </c>
      <c r="KGU132" s="224" t="s">
        <v>374</v>
      </c>
      <c r="KGV132" s="224" t="s">
        <v>374</v>
      </c>
      <c r="KGW132" s="224" t="s">
        <v>374</v>
      </c>
      <c r="KGX132" s="224" t="s">
        <v>374</v>
      </c>
      <c r="KGY132" s="224" t="s">
        <v>374</v>
      </c>
      <c r="KGZ132" s="224" t="s">
        <v>374</v>
      </c>
      <c r="KHA132" s="224" t="s">
        <v>374</v>
      </c>
      <c r="KHB132" s="224" t="s">
        <v>374</v>
      </c>
      <c r="KHC132" s="224" t="s">
        <v>374</v>
      </c>
      <c r="KHD132" s="224" t="s">
        <v>374</v>
      </c>
      <c r="KHE132" s="224" t="s">
        <v>374</v>
      </c>
      <c r="KHF132" s="224" t="s">
        <v>374</v>
      </c>
      <c r="KHG132" s="224" t="s">
        <v>374</v>
      </c>
      <c r="KHH132" s="224" t="s">
        <v>374</v>
      </c>
      <c r="KHI132" s="224" t="s">
        <v>374</v>
      </c>
      <c r="KHJ132" s="224" t="s">
        <v>374</v>
      </c>
      <c r="KHK132" s="224" t="s">
        <v>374</v>
      </c>
      <c r="KHL132" s="224" t="s">
        <v>374</v>
      </c>
      <c r="KHM132" s="224" t="s">
        <v>374</v>
      </c>
      <c r="KHN132" s="224" t="s">
        <v>374</v>
      </c>
      <c r="KHO132" s="224" t="s">
        <v>374</v>
      </c>
      <c r="KHP132" s="224" t="s">
        <v>374</v>
      </c>
      <c r="KHQ132" s="224" t="s">
        <v>374</v>
      </c>
      <c r="KHR132" s="224" t="s">
        <v>374</v>
      </c>
      <c r="KHS132" s="224" t="s">
        <v>374</v>
      </c>
      <c r="KHT132" s="224" t="s">
        <v>374</v>
      </c>
      <c r="KHU132" s="224" t="s">
        <v>374</v>
      </c>
      <c r="KHV132" s="224" t="s">
        <v>374</v>
      </c>
      <c r="KHW132" s="224" t="s">
        <v>374</v>
      </c>
      <c r="KHX132" s="224" t="s">
        <v>374</v>
      </c>
      <c r="KHY132" s="224" t="s">
        <v>374</v>
      </c>
      <c r="KHZ132" s="224" t="s">
        <v>374</v>
      </c>
      <c r="KIA132" s="224" t="s">
        <v>374</v>
      </c>
      <c r="KIB132" s="224" t="s">
        <v>374</v>
      </c>
      <c r="KIC132" s="224" t="s">
        <v>374</v>
      </c>
      <c r="KID132" s="224" t="s">
        <v>374</v>
      </c>
      <c r="KIE132" s="224" t="s">
        <v>374</v>
      </c>
      <c r="KIF132" s="224" t="s">
        <v>374</v>
      </c>
      <c r="KIG132" s="224" t="s">
        <v>374</v>
      </c>
      <c r="KIH132" s="224" t="s">
        <v>374</v>
      </c>
      <c r="KII132" s="224" t="s">
        <v>374</v>
      </c>
      <c r="KIJ132" s="224" t="s">
        <v>374</v>
      </c>
      <c r="KIK132" s="224" t="s">
        <v>374</v>
      </c>
      <c r="KIL132" s="224" t="s">
        <v>374</v>
      </c>
      <c r="KIM132" s="224" t="s">
        <v>374</v>
      </c>
      <c r="KIN132" s="224" t="s">
        <v>374</v>
      </c>
      <c r="KIO132" s="224" t="s">
        <v>374</v>
      </c>
      <c r="KIP132" s="224" t="s">
        <v>374</v>
      </c>
      <c r="KIQ132" s="224" t="s">
        <v>374</v>
      </c>
      <c r="KIR132" s="224" t="s">
        <v>374</v>
      </c>
      <c r="KIS132" s="224" t="s">
        <v>374</v>
      </c>
      <c r="KIT132" s="224" t="s">
        <v>374</v>
      </c>
      <c r="KIU132" s="224" t="s">
        <v>374</v>
      </c>
      <c r="KIV132" s="224" t="s">
        <v>374</v>
      </c>
      <c r="KIW132" s="224" t="s">
        <v>374</v>
      </c>
      <c r="KIX132" s="224" t="s">
        <v>374</v>
      </c>
      <c r="KIY132" s="224" t="s">
        <v>374</v>
      </c>
      <c r="KIZ132" s="224" t="s">
        <v>374</v>
      </c>
      <c r="KJA132" s="224" t="s">
        <v>374</v>
      </c>
      <c r="KJB132" s="224" t="s">
        <v>374</v>
      </c>
      <c r="KJC132" s="224" t="s">
        <v>374</v>
      </c>
      <c r="KJD132" s="224" t="s">
        <v>374</v>
      </c>
      <c r="KJE132" s="224" t="s">
        <v>374</v>
      </c>
      <c r="KJF132" s="224" t="s">
        <v>374</v>
      </c>
      <c r="KJG132" s="224" t="s">
        <v>374</v>
      </c>
      <c r="KJH132" s="224" t="s">
        <v>374</v>
      </c>
      <c r="KJI132" s="224" t="s">
        <v>374</v>
      </c>
      <c r="KJJ132" s="224" t="s">
        <v>374</v>
      </c>
      <c r="KJK132" s="224" t="s">
        <v>374</v>
      </c>
      <c r="KJL132" s="224" t="s">
        <v>374</v>
      </c>
      <c r="KJM132" s="224" t="s">
        <v>374</v>
      </c>
      <c r="KJN132" s="224" t="s">
        <v>374</v>
      </c>
      <c r="KJO132" s="224" t="s">
        <v>374</v>
      </c>
      <c r="KJP132" s="224" t="s">
        <v>374</v>
      </c>
      <c r="KJQ132" s="224" t="s">
        <v>374</v>
      </c>
      <c r="KJR132" s="224" t="s">
        <v>374</v>
      </c>
      <c r="KJS132" s="224" t="s">
        <v>374</v>
      </c>
      <c r="KJT132" s="224" t="s">
        <v>374</v>
      </c>
      <c r="KJU132" s="224" t="s">
        <v>374</v>
      </c>
      <c r="KJV132" s="224" t="s">
        <v>374</v>
      </c>
      <c r="KJW132" s="224" t="s">
        <v>374</v>
      </c>
      <c r="KJX132" s="224" t="s">
        <v>374</v>
      </c>
      <c r="KJY132" s="224" t="s">
        <v>374</v>
      </c>
      <c r="KJZ132" s="224" t="s">
        <v>374</v>
      </c>
      <c r="KKA132" s="224" t="s">
        <v>374</v>
      </c>
      <c r="KKB132" s="224" t="s">
        <v>374</v>
      </c>
      <c r="KKC132" s="224" t="s">
        <v>374</v>
      </c>
      <c r="KKD132" s="224" t="s">
        <v>374</v>
      </c>
      <c r="KKE132" s="224" t="s">
        <v>374</v>
      </c>
      <c r="KKF132" s="224" t="s">
        <v>374</v>
      </c>
      <c r="KKG132" s="224" t="s">
        <v>374</v>
      </c>
      <c r="KKH132" s="224" t="s">
        <v>374</v>
      </c>
      <c r="KKI132" s="224" t="s">
        <v>374</v>
      </c>
      <c r="KKJ132" s="224" t="s">
        <v>374</v>
      </c>
      <c r="KKK132" s="224" t="s">
        <v>374</v>
      </c>
      <c r="KKL132" s="224" t="s">
        <v>374</v>
      </c>
      <c r="KKM132" s="224" t="s">
        <v>374</v>
      </c>
      <c r="KKN132" s="224" t="s">
        <v>374</v>
      </c>
      <c r="KKO132" s="224" t="s">
        <v>374</v>
      </c>
      <c r="KKP132" s="224" t="s">
        <v>374</v>
      </c>
      <c r="KKQ132" s="224" t="s">
        <v>374</v>
      </c>
      <c r="KKR132" s="224" t="s">
        <v>374</v>
      </c>
      <c r="KKS132" s="224" t="s">
        <v>374</v>
      </c>
      <c r="KKT132" s="224" t="s">
        <v>374</v>
      </c>
      <c r="KKU132" s="224" t="s">
        <v>374</v>
      </c>
      <c r="KKV132" s="224" t="s">
        <v>374</v>
      </c>
      <c r="KKW132" s="224" t="s">
        <v>374</v>
      </c>
      <c r="KKX132" s="224" t="s">
        <v>374</v>
      </c>
      <c r="KKY132" s="224" t="s">
        <v>374</v>
      </c>
      <c r="KKZ132" s="224" t="s">
        <v>374</v>
      </c>
      <c r="KLA132" s="224" t="s">
        <v>374</v>
      </c>
      <c r="KLB132" s="224" t="s">
        <v>374</v>
      </c>
      <c r="KLC132" s="224" t="s">
        <v>374</v>
      </c>
      <c r="KLD132" s="224" t="s">
        <v>374</v>
      </c>
      <c r="KLE132" s="224" t="s">
        <v>374</v>
      </c>
      <c r="KLF132" s="224" t="s">
        <v>374</v>
      </c>
      <c r="KLG132" s="224" t="s">
        <v>374</v>
      </c>
      <c r="KLH132" s="224" t="s">
        <v>374</v>
      </c>
      <c r="KLI132" s="224" t="s">
        <v>374</v>
      </c>
      <c r="KLJ132" s="224" t="s">
        <v>374</v>
      </c>
      <c r="KLK132" s="224" t="s">
        <v>374</v>
      </c>
      <c r="KLL132" s="224" t="s">
        <v>374</v>
      </c>
      <c r="KLM132" s="224" t="s">
        <v>374</v>
      </c>
      <c r="KLN132" s="224" t="s">
        <v>374</v>
      </c>
      <c r="KLO132" s="224" t="s">
        <v>374</v>
      </c>
      <c r="KLP132" s="224" t="s">
        <v>374</v>
      </c>
      <c r="KLQ132" s="224" t="s">
        <v>374</v>
      </c>
      <c r="KLR132" s="224" t="s">
        <v>374</v>
      </c>
      <c r="KLS132" s="224" t="s">
        <v>374</v>
      </c>
      <c r="KLT132" s="224" t="s">
        <v>374</v>
      </c>
      <c r="KLU132" s="224" t="s">
        <v>374</v>
      </c>
      <c r="KLV132" s="224" t="s">
        <v>374</v>
      </c>
      <c r="KLW132" s="224" t="s">
        <v>374</v>
      </c>
      <c r="KLX132" s="224" t="s">
        <v>374</v>
      </c>
      <c r="KLY132" s="224" t="s">
        <v>374</v>
      </c>
      <c r="KLZ132" s="224" t="s">
        <v>374</v>
      </c>
      <c r="KMA132" s="224" t="s">
        <v>374</v>
      </c>
      <c r="KMB132" s="224" t="s">
        <v>374</v>
      </c>
      <c r="KMC132" s="224" t="s">
        <v>374</v>
      </c>
      <c r="KMD132" s="224" t="s">
        <v>374</v>
      </c>
      <c r="KME132" s="224" t="s">
        <v>374</v>
      </c>
      <c r="KMF132" s="224" t="s">
        <v>374</v>
      </c>
      <c r="KMG132" s="224" t="s">
        <v>374</v>
      </c>
      <c r="KMH132" s="224" t="s">
        <v>374</v>
      </c>
      <c r="KMI132" s="224" t="s">
        <v>374</v>
      </c>
      <c r="KMJ132" s="224" t="s">
        <v>374</v>
      </c>
      <c r="KMK132" s="224" t="s">
        <v>374</v>
      </c>
      <c r="KML132" s="224" t="s">
        <v>374</v>
      </c>
      <c r="KMM132" s="224" t="s">
        <v>374</v>
      </c>
      <c r="KMN132" s="224" t="s">
        <v>374</v>
      </c>
      <c r="KMO132" s="224" t="s">
        <v>374</v>
      </c>
      <c r="KMP132" s="224" t="s">
        <v>374</v>
      </c>
      <c r="KMQ132" s="224" t="s">
        <v>374</v>
      </c>
      <c r="KMR132" s="224" t="s">
        <v>374</v>
      </c>
      <c r="KMS132" s="224" t="s">
        <v>374</v>
      </c>
      <c r="KMT132" s="224" t="s">
        <v>374</v>
      </c>
      <c r="KMU132" s="224" t="s">
        <v>374</v>
      </c>
      <c r="KMV132" s="224" t="s">
        <v>374</v>
      </c>
      <c r="KMW132" s="224" t="s">
        <v>374</v>
      </c>
      <c r="KMX132" s="224" t="s">
        <v>374</v>
      </c>
      <c r="KMY132" s="224" t="s">
        <v>374</v>
      </c>
      <c r="KMZ132" s="224" t="s">
        <v>374</v>
      </c>
      <c r="KNA132" s="224" t="s">
        <v>374</v>
      </c>
      <c r="KNB132" s="224" t="s">
        <v>374</v>
      </c>
      <c r="KNC132" s="224" t="s">
        <v>374</v>
      </c>
      <c r="KND132" s="224" t="s">
        <v>374</v>
      </c>
      <c r="KNE132" s="224" t="s">
        <v>374</v>
      </c>
      <c r="KNF132" s="224" t="s">
        <v>374</v>
      </c>
      <c r="KNG132" s="224" t="s">
        <v>374</v>
      </c>
      <c r="KNH132" s="224" t="s">
        <v>374</v>
      </c>
      <c r="KNI132" s="224" t="s">
        <v>374</v>
      </c>
      <c r="KNJ132" s="224" t="s">
        <v>374</v>
      </c>
      <c r="KNK132" s="224" t="s">
        <v>374</v>
      </c>
      <c r="KNL132" s="224" t="s">
        <v>374</v>
      </c>
      <c r="KNM132" s="224" t="s">
        <v>374</v>
      </c>
      <c r="KNN132" s="224" t="s">
        <v>374</v>
      </c>
      <c r="KNO132" s="224" t="s">
        <v>374</v>
      </c>
      <c r="KNP132" s="224" t="s">
        <v>374</v>
      </c>
      <c r="KNQ132" s="224" t="s">
        <v>374</v>
      </c>
      <c r="KNR132" s="224" t="s">
        <v>374</v>
      </c>
      <c r="KNS132" s="224" t="s">
        <v>374</v>
      </c>
      <c r="KNT132" s="224" t="s">
        <v>374</v>
      </c>
      <c r="KNU132" s="224" t="s">
        <v>374</v>
      </c>
      <c r="KNV132" s="224" t="s">
        <v>374</v>
      </c>
      <c r="KNW132" s="224" t="s">
        <v>374</v>
      </c>
      <c r="KNX132" s="224" t="s">
        <v>374</v>
      </c>
      <c r="KNY132" s="224" t="s">
        <v>374</v>
      </c>
      <c r="KNZ132" s="224" t="s">
        <v>374</v>
      </c>
      <c r="KOA132" s="224" t="s">
        <v>374</v>
      </c>
      <c r="KOB132" s="224" t="s">
        <v>374</v>
      </c>
      <c r="KOC132" s="224" t="s">
        <v>374</v>
      </c>
      <c r="KOD132" s="224" t="s">
        <v>374</v>
      </c>
      <c r="KOE132" s="224" t="s">
        <v>374</v>
      </c>
      <c r="KOF132" s="224" t="s">
        <v>374</v>
      </c>
      <c r="KOG132" s="224" t="s">
        <v>374</v>
      </c>
      <c r="KOH132" s="224" t="s">
        <v>374</v>
      </c>
      <c r="KOI132" s="224" t="s">
        <v>374</v>
      </c>
      <c r="KOJ132" s="224" t="s">
        <v>374</v>
      </c>
      <c r="KOK132" s="224" t="s">
        <v>374</v>
      </c>
      <c r="KOL132" s="224" t="s">
        <v>374</v>
      </c>
      <c r="KOM132" s="224" t="s">
        <v>374</v>
      </c>
      <c r="KON132" s="224" t="s">
        <v>374</v>
      </c>
      <c r="KOO132" s="224" t="s">
        <v>374</v>
      </c>
      <c r="KOP132" s="224" t="s">
        <v>374</v>
      </c>
      <c r="KOQ132" s="224" t="s">
        <v>374</v>
      </c>
      <c r="KOR132" s="224" t="s">
        <v>374</v>
      </c>
      <c r="KOS132" s="224" t="s">
        <v>374</v>
      </c>
      <c r="KOT132" s="224" t="s">
        <v>374</v>
      </c>
      <c r="KOU132" s="224" t="s">
        <v>374</v>
      </c>
      <c r="KOV132" s="224" t="s">
        <v>374</v>
      </c>
      <c r="KOW132" s="224" t="s">
        <v>374</v>
      </c>
      <c r="KOX132" s="224" t="s">
        <v>374</v>
      </c>
      <c r="KOY132" s="224" t="s">
        <v>374</v>
      </c>
      <c r="KOZ132" s="224" t="s">
        <v>374</v>
      </c>
      <c r="KPA132" s="224" t="s">
        <v>374</v>
      </c>
      <c r="KPB132" s="224" t="s">
        <v>374</v>
      </c>
      <c r="KPC132" s="224" t="s">
        <v>374</v>
      </c>
      <c r="KPD132" s="224" t="s">
        <v>374</v>
      </c>
      <c r="KPE132" s="224" t="s">
        <v>374</v>
      </c>
      <c r="KPF132" s="224" t="s">
        <v>374</v>
      </c>
      <c r="KPG132" s="224" t="s">
        <v>374</v>
      </c>
      <c r="KPH132" s="224" t="s">
        <v>374</v>
      </c>
      <c r="KPI132" s="224" t="s">
        <v>374</v>
      </c>
      <c r="KPJ132" s="224" t="s">
        <v>374</v>
      </c>
      <c r="KPK132" s="224" t="s">
        <v>374</v>
      </c>
      <c r="KPL132" s="224" t="s">
        <v>374</v>
      </c>
      <c r="KPM132" s="224" t="s">
        <v>374</v>
      </c>
      <c r="KPN132" s="224" t="s">
        <v>374</v>
      </c>
      <c r="KPO132" s="224" t="s">
        <v>374</v>
      </c>
      <c r="KPP132" s="224" t="s">
        <v>374</v>
      </c>
      <c r="KPQ132" s="224" t="s">
        <v>374</v>
      </c>
      <c r="KPR132" s="224" t="s">
        <v>374</v>
      </c>
      <c r="KPS132" s="224" t="s">
        <v>374</v>
      </c>
      <c r="KPT132" s="224" t="s">
        <v>374</v>
      </c>
      <c r="KPU132" s="224" t="s">
        <v>374</v>
      </c>
      <c r="KPV132" s="224" t="s">
        <v>374</v>
      </c>
      <c r="KPW132" s="224" t="s">
        <v>374</v>
      </c>
      <c r="KPX132" s="224" t="s">
        <v>374</v>
      </c>
      <c r="KPY132" s="224" t="s">
        <v>374</v>
      </c>
      <c r="KPZ132" s="224" t="s">
        <v>374</v>
      </c>
      <c r="KQA132" s="224" t="s">
        <v>374</v>
      </c>
      <c r="KQB132" s="224" t="s">
        <v>374</v>
      </c>
      <c r="KQC132" s="224" t="s">
        <v>374</v>
      </c>
      <c r="KQD132" s="224" t="s">
        <v>374</v>
      </c>
      <c r="KQE132" s="224" t="s">
        <v>374</v>
      </c>
      <c r="KQF132" s="224" t="s">
        <v>374</v>
      </c>
      <c r="KQG132" s="224" t="s">
        <v>374</v>
      </c>
      <c r="KQH132" s="224" t="s">
        <v>374</v>
      </c>
      <c r="KQI132" s="224" t="s">
        <v>374</v>
      </c>
      <c r="KQJ132" s="224" t="s">
        <v>374</v>
      </c>
      <c r="KQK132" s="224" t="s">
        <v>374</v>
      </c>
      <c r="KQL132" s="224" t="s">
        <v>374</v>
      </c>
      <c r="KQM132" s="224" t="s">
        <v>374</v>
      </c>
      <c r="KQN132" s="224" t="s">
        <v>374</v>
      </c>
      <c r="KQO132" s="224" t="s">
        <v>374</v>
      </c>
      <c r="KQP132" s="224" t="s">
        <v>374</v>
      </c>
      <c r="KQQ132" s="224" t="s">
        <v>374</v>
      </c>
      <c r="KQR132" s="224" t="s">
        <v>374</v>
      </c>
      <c r="KQS132" s="224" t="s">
        <v>374</v>
      </c>
      <c r="KQT132" s="224" t="s">
        <v>374</v>
      </c>
      <c r="KQU132" s="224" t="s">
        <v>374</v>
      </c>
      <c r="KQV132" s="224" t="s">
        <v>374</v>
      </c>
      <c r="KQW132" s="224" t="s">
        <v>374</v>
      </c>
      <c r="KQX132" s="224" t="s">
        <v>374</v>
      </c>
      <c r="KQY132" s="224" t="s">
        <v>374</v>
      </c>
      <c r="KQZ132" s="224" t="s">
        <v>374</v>
      </c>
      <c r="KRA132" s="224" t="s">
        <v>374</v>
      </c>
      <c r="KRB132" s="224" t="s">
        <v>374</v>
      </c>
      <c r="KRC132" s="224" t="s">
        <v>374</v>
      </c>
      <c r="KRD132" s="224" t="s">
        <v>374</v>
      </c>
      <c r="KRE132" s="224" t="s">
        <v>374</v>
      </c>
      <c r="KRF132" s="224" t="s">
        <v>374</v>
      </c>
      <c r="KRG132" s="224" t="s">
        <v>374</v>
      </c>
      <c r="KRH132" s="224" t="s">
        <v>374</v>
      </c>
      <c r="KRI132" s="224" t="s">
        <v>374</v>
      </c>
      <c r="KRJ132" s="224" t="s">
        <v>374</v>
      </c>
      <c r="KRK132" s="224" t="s">
        <v>374</v>
      </c>
      <c r="KRL132" s="224" t="s">
        <v>374</v>
      </c>
      <c r="KRM132" s="224" t="s">
        <v>374</v>
      </c>
      <c r="KRN132" s="224" t="s">
        <v>374</v>
      </c>
      <c r="KRO132" s="224" t="s">
        <v>374</v>
      </c>
      <c r="KRP132" s="224" t="s">
        <v>374</v>
      </c>
      <c r="KRQ132" s="224" t="s">
        <v>374</v>
      </c>
      <c r="KRR132" s="224" t="s">
        <v>374</v>
      </c>
      <c r="KRS132" s="224" t="s">
        <v>374</v>
      </c>
      <c r="KRT132" s="224" t="s">
        <v>374</v>
      </c>
      <c r="KRU132" s="224" t="s">
        <v>374</v>
      </c>
      <c r="KRV132" s="224" t="s">
        <v>374</v>
      </c>
      <c r="KRW132" s="224" t="s">
        <v>374</v>
      </c>
      <c r="KRX132" s="224" t="s">
        <v>374</v>
      </c>
      <c r="KRY132" s="224" t="s">
        <v>374</v>
      </c>
      <c r="KRZ132" s="224" t="s">
        <v>374</v>
      </c>
      <c r="KSA132" s="224" t="s">
        <v>374</v>
      </c>
      <c r="KSB132" s="224" t="s">
        <v>374</v>
      </c>
      <c r="KSC132" s="224" t="s">
        <v>374</v>
      </c>
      <c r="KSD132" s="224" t="s">
        <v>374</v>
      </c>
      <c r="KSE132" s="224" t="s">
        <v>374</v>
      </c>
      <c r="KSF132" s="224" t="s">
        <v>374</v>
      </c>
      <c r="KSG132" s="224" t="s">
        <v>374</v>
      </c>
      <c r="KSH132" s="224" t="s">
        <v>374</v>
      </c>
      <c r="KSI132" s="224" t="s">
        <v>374</v>
      </c>
      <c r="KSJ132" s="224" t="s">
        <v>374</v>
      </c>
      <c r="KSK132" s="224" t="s">
        <v>374</v>
      </c>
      <c r="KSL132" s="224" t="s">
        <v>374</v>
      </c>
      <c r="KSM132" s="224" t="s">
        <v>374</v>
      </c>
      <c r="KSN132" s="224" t="s">
        <v>374</v>
      </c>
      <c r="KSO132" s="224" t="s">
        <v>374</v>
      </c>
      <c r="KSP132" s="224" t="s">
        <v>374</v>
      </c>
      <c r="KSQ132" s="224" t="s">
        <v>374</v>
      </c>
      <c r="KSR132" s="224" t="s">
        <v>374</v>
      </c>
      <c r="KSS132" s="224" t="s">
        <v>374</v>
      </c>
      <c r="KST132" s="224" t="s">
        <v>374</v>
      </c>
      <c r="KSU132" s="224" t="s">
        <v>374</v>
      </c>
      <c r="KSV132" s="224" t="s">
        <v>374</v>
      </c>
      <c r="KSW132" s="224" t="s">
        <v>374</v>
      </c>
      <c r="KSX132" s="224" t="s">
        <v>374</v>
      </c>
      <c r="KSY132" s="224" t="s">
        <v>374</v>
      </c>
      <c r="KSZ132" s="224" t="s">
        <v>374</v>
      </c>
      <c r="KTA132" s="224" t="s">
        <v>374</v>
      </c>
      <c r="KTB132" s="224" t="s">
        <v>374</v>
      </c>
      <c r="KTC132" s="224" t="s">
        <v>374</v>
      </c>
      <c r="KTD132" s="224" t="s">
        <v>374</v>
      </c>
      <c r="KTE132" s="224" t="s">
        <v>374</v>
      </c>
      <c r="KTF132" s="224" t="s">
        <v>374</v>
      </c>
      <c r="KTG132" s="224" t="s">
        <v>374</v>
      </c>
      <c r="KTH132" s="224" t="s">
        <v>374</v>
      </c>
      <c r="KTI132" s="224" t="s">
        <v>374</v>
      </c>
      <c r="KTJ132" s="224" t="s">
        <v>374</v>
      </c>
      <c r="KTK132" s="224" t="s">
        <v>374</v>
      </c>
      <c r="KTL132" s="224" t="s">
        <v>374</v>
      </c>
      <c r="KTM132" s="224" t="s">
        <v>374</v>
      </c>
      <c r="KTN132" s="224" t="s">
        <v>374</v>
      </c>
      <c r="KTO132" s="224" t="s">
        <v>374</v>
      </c>
      <c r="KTP132" s="224" t="s">
        <v>374</v>
      </c>
      <c r="KTQ132" s="224" t="s">
        <v>374</v>
      </c>
      <c r="KTR132" s="224" t="s">
        <v>374</v>
      </c>
      <c r="KTS132" s="224" t="s">
        <v>374</v>
      </c>
      <c r="KTT132" s="224" t="s">
        <v>374</v>
      </c>
      <c r="KTU132" s="224" t="s">
        <v>374</v>
      </c>
      <c r="KTV132" s="224" t="s">
        <v>374</v>
      </c>
      <c r="KTW132" s="224" t="s">
        <v>374</v>
      </c>
      <c r="KTX132" s="224" t="s">
        <v>374</v>
      </c>
      <c r="KTY132" s="224" t="s">
        <v>374</v>
      </c>
      <c r="KTZ132" s="224" t="s">
        <v>374</v>
      </c>
      <c r="KUA132" s="224" t="s">
        <v>374</v>
      </c>
      <c r="KUB132" s="224" t="s">
        <v>374</v>
      </c>
      <c r="KUC132" s="224" t="s">
        <v>374</v>
      </c>
      <c r="KUD132" s="224" t="s">
        <v>374</v>
      </c>
      <c r="KUE132" s="224" t="s">
        <v>374</v>
      </c>
      <c r="KUF132" s="224" t="s">
        <v>374</v>
      </c>
      <c r="KUG132" s="224" t="s">
        <v>374</v>
      </c>
      <c r="KUH132" s="224" t="s">
        <v>374</v>
      </c>
      <c r="KUI132" s="224" t="s">
        <v>374</v>
      </c>
      <c r="KUJ132" s="224" t="s">
        <v>374</v>
      </c>
      <c r="KUK132" s="224" t="s">
        <v>374</v>
      </c>
      <c r="KUL132" s="224" t="s">
        <v>374</v>
      </c>
      <c r="KUM132" s="224" t="s">
        <v>374</v>
      </c>
      <c r="KUN132" s="224" t="s">
        <v>374</v>
      </c>
      <c r="KUO132" s="224" t="s">
        <v>374</v>
      </c>
      <c r="KUP132" s="224" t="s">
        <v>374</v>
      </c>
      <c r="KUQ132" s="224" t="s">
        <v>374</v>
      </c>
      <c r="KUR132" s="224" t="s">
        <v>374</v>
      </c>
      <c r="KUS132" s="224" t="s">
        <v>374</v>
      </c>
      <c r="KUT132" s="224" t="s">
        <v>374</v>
      </c>
      <c r="KUU132" s="224" t="s">
        <v>374</v>
      </c>
      <c r="KUV132" s="224" t="s">
        <v>374</v>
      </c>
      <c r="KUW132" s="224" t="s">
        <v>374</v>
      </c>
      <c r="KUX132" s="224" t="s">
        <v>374</v>
      </c>
      <c r="KUY132" s="224" t="s">
        <v>374</v>
      </c>
      <c r="KUZ132" s="224" t="s">
        <v>374</v>
      </c>
      <c r="KVA132" s="224" t="s">
        <v>374</v>
      </c>
      <c r="KVB132" s="224" t="s">
        <v>374</v>
      </c>
      <c r="KVC132" s="224" t="s">
        <v>374</v>
      </c>
      <c r="KVD132" s="224" t="s">
        <v>374</v>
      </c>
      <c r="KVE132" s="224" t="s">
        <v>374</v>
      </c>
      <c r="KVF132" s="224" t="s">
        <v>374</v>
      </c>
      <c r="KVG132" s="224" t="s">
        <v>374</v>
      </c>
      <c r="KVH132" s="224" t="s">
        <v>374</v>
      </c>
      <c r="KVI132" s="224" t="s">
        <v>374</v>
      </c>
      <c r="KVJ132" s="224" t="s">
        <v>374</v>
      </c>
      <c r="KVK132" s="224" t="s">
        <v>374</v>
      </c>
      <c r="KVL132" s="224" t="s">
        <v>374</v>
      </c>
      <c r="KVM132" s="224" t="s">
        <v>374</v>
      </c>
      <c r="KVN132" s="224" t="s">
        <v>374</v>
      </c>
      <c r="KVO132" s="224" t="s">
        <v>374</v>
      </c>
      <c r="KVP132" s="224" t="s">
        <v>374</v>
      </c>
      <c r="KVQ132" s="224" t="s">
        <v>374</v>
      </c>
      <c r="KVR132" s="224" t="s">
        <v>374</v>
      </c>
      <c r="KVS132" s="224" t="s">
        <v>374</v>
      </c>
      <c r="KVT132" s="224" t="s">
        <v>374</v>
      </c>
      <c r="KVU132" s="224" t="s">
        <v>374</v>
      </c>
      <c r="KVV132" s="224" t="s">
        <v>374</v>
      </c>
      <c r="KVW132" s="224" t="s">
        <v>374</v>
      </c>
      <c r="KVX132" s="224" t="s">
        <v>374</v>
      </c>
      <c r="KVY132" s="224" t="s">
        <v>374</v>
      </c>
      <c r="KVZ132" s="224" t="s">
        <v>374</v>
      </c>
      <c r="KWA132" s="224" t="s">
        <v>374</v>
      </c>
      <c r="KWB132" s="224" t="s">
        <v>374</v>
      </c>
      <c r="KWC132" s="224" t="s">
        <v>374</v>
      </c>
      <c r="KWD132" s="224" t="s">
        <v>374</v>
      </c>
      <c r="KWE132" s="224" t="s">
        <v>374</v>
      </c>
      <c r="KWF132" s="224" t="s">
        <v>374</v>
      </c>
      <c r="KWG132" s="224" t="s">
        <v>374</v>
      </c>
      <c r="KWH132" s="224" t="s">
        <v>374</v>
      </c>
      <c r="KWI132" s="224" t="s">
        <v>374</v>
      </c>
      <c r="KWJ132" s="224" t="s">
        <v>374</v>
      </c>
      <c r="KWK132" s="224" t="s">
        <v>374</v>
      </c>
      <c r="KWL132" s="224" t="s">
        <v>374</v>
      </c>
      <c r="KWM132" s="224" t="s">
        <v>374</v>
      </c>
      <c r="KWN132" s="224" t="s">
        <v>374</v>
      </c>
      <c r="KWO132" s="224" t="s">
        <v>374</v>
      </c>
      <c r="KWP132" s="224" t="s">
        <v>374</v>
      </c>
      <c r="KWQ132" s="224" t="s">
        <v>374</v>
      </c>
      <c r="KWR132" s="224" t="s">
        <v>374</v>
      </c>
      <c r="KWS132" s="224" t="s">
        <v>374</v>
      </c>
      <c r="KWT132" s="224" t="s">
        <v>374</v>
      </c>
      <c r="KWU132" s="224" t="s">
        <v>374</v>
      </c>
      <c r="KWV132" s="224" t="s">
        <v>374</v>
      </c>
      <c r="KWW132" s="224" t="s">
        <v>374</v>
      </c>
      <c r="KWX132" s="224" t="s">
        <v>374</v>
      </c>
      <c r="KWY132" s="224" t="s">
        <v>374</v>
      </c>
      <c r="KWZ132" s="224" t="s">
        <v>374</v>
      </c>
      <c r="KXA132" s="224" t="s">
        <v>374</v>
      </c>
      <c r="KXB132" s="224" t="s">
        <v>374</v>
      </c>
      <c r="KXC132" s="224" t="s">
        <v>374</v>
      </c>
      <c r="KXD132" s="224" t="s">
        <v>374</v>
      </c>
      <c r="KXE132" s="224" t="s">
        <v>374</v>
      </c>
      <c r="KXF132" s="224" t="s">
        <v>374</v>
      </c>
      <c r="KXG132" s="224" t="s">
        <v>374</v>
      </c>
      <c r="KXH132" s="224" t="s">
        <v>374</v>
      </c>
      <c r="KXI132" s="224" t="s">
        <v>374</v>
      </c>
      <c r="KXJ132" s="224" t="s">
        <v>374</v>
      </c>
      <c r="KXK132" s="224" t="s">
        <v>374</v>
      </c>
      <c r="KXL132" s="224" t="s">
        <v>374</v>
      </c>
      <c r="KXM132" s="224" t="s">
        <v>374</v>
      </c>
      <c r="KXN132" s="224" t="s">
        <v>374</v>
      </c>
      <c r="KXO132" s="224" t="s">
        <v>374</v>
      </c>
      <c r="KXP132" s="224" t="s">
        <v>374</v>
      </c>
      <c r="KXQ132" s="224" t="s">
        <v>374</v>
      </c>
      <c r="KXR132" s="224" t="s">
        <v>374</v>
      </c>
      <c r="KXS132" s="224" t="s">
        <v>374</v>
      </c>
      <c r="KXT132" s="224" t="s">
        <v>374</v>
      </c>
      <c r="KXU132" s="224" t="s">
        <v>374</v>
      </c>
      <c r="KXV132" s="224" t="s">
        <v>374</v>
      </c>
      <c r="KXW132" s="224" t="s">
        <v>374</v>
      </c>
      <c r="KXX132" s="224" t="s">
        <v>374</v>
      </c>
      <c r="KXY132" s="224" t="s">
        <v>374</v>
      </c>
      <c r="KXZ132" s="224" t="s">
        <v>374</v>
      </c>
      <c r="KYA132" s="224" t="s">
        <v>374</v>
      </c>
      <c r="KYB132" s="224" t="s">
        <v>374</v>
      </c>
      <c r="KYC132" s="224" t="s">
        <v>374</v>
      </c>
      <c r="KYD132" s="224" t="s">
        <v>374</v>
      </c>
      <c r="KYE132" s="224" t="s">
        <v>374</v>
      </c>
      <c r="KYF132" s="224" t="s">
        <v>374</v>
      </c>
      <c r="KYG132" s="224" t="s">
        <v>374</v>
      </c>
      <c r="KYH132" s="224" t="s">
        <v>374</v>
      </c>
      <c r="KYI132" s="224" t="s">
        <v>374</v>
      </c>
      <c r="KYJ132" s="224" t="s">
        <v>374</v>
      </c>
      <c r="KYK132" s="224" t="s">
        <v>374</v>
      </c>
      <c r="KYL132" s="224" t="s">
        <v>374</v>
      </c>
      <c r="KYM132" s="224" t="s">
        <v>374</v>
      </c>
      <c r="KYN132" s="224" t="s">
        <v>374</v>
      </c>
      <c r="KYO132" s="224" t="s">
        <v>374</v>
      </c>
      <c r="KYP132" s="224" t="s">
        <v>374</v>
      </c>
      <c r="KYQ132" s="224" t="s">
        <v>374</v>
      </c>
      <c r="KYR132" s="224" t="s">
        <v>374</v>
      </c>
      <c r="KYS132" s="224" t="s">
        <v>374</v>
      </c>
      <c r="KYT132" s="224" t="s">
        <v>374</v>
      </c>
      <c r="KYU132" s="224" t="s">
        <v>374</v>
      </c>
      <c r="KYV132" s="224" t="s">
        <v>374</v>
      </c>
      <c r="KYW132" s="224" t="s">
        <v>374</v>
      </c>
      <c r="KYX132" s="224" t="s">
        <v>374</v>
      </c>
      <c r="KYY132" s="224" t="s">
        <v>374</v>
      </c>
      <c r="KYZ132" s="224" t="s">
        <v>374</v>
      </c>
      <c r="KZA132" s="224" t="s">
        <v>374</v>
      </c>
      <c r="KZB132" s="224" t="s">
        <v>374</v>
      </c>
      <c r="KZC132" s="224" t="s">
        <v>374</v>
      </c>
      <c r="KZD132" s="224" t="s">
        <v>374</v>
      </c>
      <c r="KZE132" s="224" t="s">
        <v>374</v>
      </c>
      <c r="KZF132" s="224" t="s">
        <v>374</v>
      </c>
      <c r="KZG132" s="224" t="s">
        <v>374</v>
      </c>
      <c r="KZH132" s="224" t="s">
        <v>374</v>
      </c>
      <c r="KZI132" s="224" t="s">
        <v>374</v>
      </c>
      <c r="KZJ132" s="224" t="s">
        <v>374</v>
      </c>
      <c r="KZK132" s="224" t="s">
        <v>374</v>
      </c>
      <c r="KZL132" s="224" t="s">
        <v>374</v>
      </c>
      <c r="KZM132" s="224" t="s">
        <v>374</v>
      </c>
      <c r="KZN132" s="224" t="s">
        <v>374</v>
      </c>
      <c r="KZO132" s="224" t="s">
        <v>374</v>
      </c>
      <c r="KZP132" s="224" t="s">
        <v>374</v>
      </c>
      <c r="KZQ132" s="224" t="s">
        <v>374</v>
      </c>
      <c r="KZR132" s="224" t="s">
        <v>374</v>
      </c>
      <c r="KZS132" s="224" t="s">
        <v>374</v>
      </c>
      <c r="KZT132" s="224" t="s">
        <v>374</v>
      </c>
      <c r="KZU132" s="224" t="s">
        <v>374</v>
      </c>
      <c r="KZV132" s="224" t="s">
        <v>374</v>
      </c>
      <c r="KZW132" s="224" t="s">
        <v>374</v>
      </c>
      <c r="KZX132" s="224" t="s">
        <v>374</v>
      </c>
      <c r="KZY132" s="224" t="s">
        <v>374</v>
      </c>
      <c r="KZZ132" s="224" t="s">
        <v>374</v>
      </c>
      <c r="LAA132" s="224" t="s">
        <v>374</v>
      </c>
      <c r="LAB132" s="224" t="s">
        <v>374</v>
      </c>
      <c r="LAC132" s="224" t="s">
        <v>374</v>
      </c>
      <c r="LAD132" s="224" t="s">
        <v>374</v>
      </c>
      <c r="LAE132" s="224" t="s">
        <v>374</v>
      </c>
      <c r="LAF132" s="224" t="s">
        <v>374</v>
      </c>
      <c r="LAG132" s="224" t="s">
        <v>374</v>
      </c>
      <c r="LAH132" s="224" t="s">
        <v>374</v>
      </c>
      <c r="LAI132" s="224" t="s">
        <v>374</v>
      </c>
      <c r="LAJ132" s="224" t="s">
        <v>374</v>
      </c>
      <c r="LAK132" s="224" t="s">
        <v>374</v>
      </c>
      <c r="LAL132" s="224" t="s">
        <v>374</v>
      </c>
      <c r="LAM132" s="224" t="s">
        <v>374</v>
      </c>
      <c r="LAN132" s="224" t="s">
        <v>374</v>
      </c>
      <c r="LAO132" s="224" t="s">
        <v>374</v>
      </c>
      <c r="LAP132" s="224" t="s">
        <v>374</v>
      </c>
      <c r="LAQ132" s="224" t="s">
        <v>374</v>
      </c>
      <c r="LAR132" s="224" t="s">
        <v>374</v>
      </c>
      <c r="LAS132" s="224" t="s">
        <v>374</v>
      </c>
      <c r="LAT132" s="224" t="s">
        <v>374</v>
      </c>
      <c r="LAU132" s="224" t="s">
        <v>374</v>
      </c>
      <c r="LAV132" s="224" t="s">
        <v>374</v>
      </c>
      <c r="LAW132" s="224" t="s">
        <v>374</v>
      </c>
      <c r="LAX132" s="224" t="s">
        <v>374</v>
      </c>
      <c r="LAY132" s="224" t="s">
        <v>374</v>
      </c>
      <c r="LAZ132" s="224" t="s">
        <v>374</v>
      </c>
      <c r="LBA132" s="224" t="s">
        <v>374</v>
      </c>
      <c r="LBB132" s="224" t="s">
        <v>374</v>
      </c>
      <c r="LBC132" s="224" t="s">
        <v>374</v>
      </c>
      <c r="LBD132" s="224" t="s">
        <v>374</v>
      </c>
      <c r="LBE132" s="224" t="s">
        <v>374</v>
      </c>
      <c r="LBF132" s="224" t="s">
        <v>374</v>
      </c>
      <c r="LBG132" s="224" t="s">
        <v>374</v>
      </c>
      <c r="LBH132" s="224" t="s">
        <v>374</v>
      </c>
      <c r="LBI132" s="224" t="s">
        <v>374</v>
      </c>
      <c r="LBJ132" s="224" t="s">
        <v>374</v>
      </c>
      <c r="LBK132" s="224" t="s">
        <v>374</v>
      </c>
      <c r="LBL132" s="224" t="s">
        <v>374</v>
      </c>
      <c r="LBM132" s="224" t="s">
        <v>374</v>
      </c>
      <c r="LBN132" s="224" t="s">
        <v>374</v>
      </c>
      <c r="LBO132" s="224" t="s">
        <v>374</v>
      </c>
      <c r="LBP132" s="224" t="s">
        <v>374</v>
      </c>
      <c r="LBQ132" s="224" t="s">
        <v>374</v>
      </c>
      <c r="LBR132" s="224" t="s">
        <v>374</v>
      </c>
      <c r="LBS132" s="224" t="s">
        <v>374</v>
      </c>
      <c r="LBT132" s="224" t="s">
        <v>374</v>
      </c>
      <c r="LBU132" s="224" t="s">
        <v>374</v>
      </c>
      <c r="LBV132" s="224" t="s">
        <v>374</v>
      </c>
      <c r="LBW132" s="224" t="s">
        <v>374</v>
      </c>
      <c r="LBX132" s="224" t="s">
        <v>374</v>
      </c>
      <c r="LBY132" s="224" t="s">
        <v>374</v>
      </c>
      <c r="LBZ132" s="224" t="s">
        <v>374</v>
      </c>
      <c r="LCA132" s="224" t="s">
        <v>374</v>
      </c>
      <c r="LCB132" s="224" t="s">
        <v>374</v>
      </c>
      <c r="LCC132" s="224" t="s">
        <v>374</v>
      </c>
      <c r="LCD132" s="224" t="s">
        <v>374</v>
      </c>
      <c r="LCE132" s="224" t="s">
        <v>374</v>
      </c>
      <c r="LCF132" s="224" t="s">
        <v>374</v>
      </c>
      <c r="LCG132" s="224" t="s">
        <v>374</v>
      </c>
      <c r="LCH132" s="224" t="s">
        <v>374</v>
      </c>
      <c r="LCI132" s="224" t="s">
        <v>374</v>
      </c>
      <c r="LCJ132" s="224" t="s">
        <v>374</v>
      </c>
      <c r="LCK132" s="224" t="s">
        <v>374</v>
      </c>
      <c r="LCL132" s="224" t="s">
        <v>374</v>
      </c>
      <c r="LCM132" s="224" t="s">
        <v>374</v>
      </c>
      <c r="LCN132" s="224" t="s">
        <v>374</v>
      </c>
      <c r="LCO132" s="224" t="s">
        <v>374</v>
      </c>
      <c r="LCP132" s="224" t="s">
        <v>374</v>
      </c>
      <c r="LCQ132" s="224" t="s">
        <v>374</v>
      </c>
      <c r="LCR132" s="224" t="s">
        <v>374</v>
      </c>
      <c r="LCS132" s="224" t="s">
        <v>374</v>
      </c>
      <c r="LCT132" s="224" t="s">
        <v>374</v>
      </c>
      <c r="LCU132" s="224" t="s">
        <v>374</v>
      </c>
      <c r="LCV132" s="224" t="s">
        <v>374</v>
      </c>
      <c r="LCW132" s="224" t="s">
        <v>374</v>
      </c>
      <c r="LCX132" s="224" t="s">
        <v>374</v>
      </c>
      <c r="LCY132" s="224" t="s">
        <v>374</v>
      </c>
      <c r="LCZ132" s="224" t="s">
        <v>374</v>
      </c>
      <c r="LDA132" s="224" t="s">
        <v>374</v>
      </c>
      <c r="LDB132" s="224" t="s">
        <v>374</v>
      </c>
      <c r="LDC132" s="224" t="s">
        <v>374</v>
      </c>
      <c r="LDD132" s="224" t="s">
        <v>374</v>
      </c>
      <c r="LDE132" s="224" t="s">
        <v>374</v>
      </c>
      <c r="LDF132" s="224" t="s">
        <v>374</v>
      </c>
      <c r="LDG132" s="224" t="s">
        <v>374</v>
      </c>
      <c r="LDH132" s="224" t="s">
        <v>374</v>
      </c>
      <c r="LDI132" s="224" t="s">
        <v>374</v>
      </c>
      <c r="LDJ132" s="224" t="s">
        <v>374</v>
      </c>
      <c r="LDK132" s="224" t="s">
        <v>374</v>
      </c>
      <c r="LDL132" s="224" t="s">
        <v>374</v>
      </c>
      <c r="LDM132" s="224" t="s">
        <v>374</v>
      </c>
      <c r="LDN132" s="224" t="s">
        <v>374</v>
      </c>
      <c r="LDO132" s="224" t="s">
        <v>374</v>
      </c>
      <c r="LDP132" s="224" t="s">
        <v>374</v>
      </c>
      <c r="LDQ132" s="224" t="s">
        <v>374</v>
      </c>
      <c r="LDR132" s="224" t="s">
        <v>374</v>
      </c>
      <c r="LDS132" s="224" t="s">
        <v>374</v>
      </c>
      <c r="LDT132" s="224" t="s">
        <v>374</v>
      </c>
      <c r="LDU132" s="224" t="s">
        <v>374</v>
      </c>
      <c r="LDV132" s="224" t="s">
        <v>374</v>
      </c>
      <c r="LDW132" s="224" t="s">
        <v>374</v>
      </c>
      <c r="LDX132" s="224" t="s">
        <v>374</v>
      </c>
      <c r="LDY132" s="224" t="s">
        <v>374</v>
      </c>
      <c r="LDZ132" s="224" t="s">
        <v>374</v>
      </c>
      <c r="LEA132" s="224" t="s">
        <v>374</v>
      </c>
      <c r="LEB132" s="224" t="s">
        <v>374</v>
      </c>
      <c r="LEC132" s="224" t="s">
        <v>374</v>
      </c>
      <c r="LED132" s="224" t="s">
        <v>374</v>
      </c>
      <c r="LEE132" s="224" t="s">
        <v>374</v>
      </c>
      <c r="LEF132" s="224" t="s">
        <v>374</v>
      </c>
      <c r="LEG132" s="224" t="s">
        <v>374</v>
      </c>
      <c r="LEH132" s="224" t="s">
        <v>374</v>
      </c>
      <c r="LEI132" s="224" t="s">
        <v>374</v>
      </c>
      <c r="LEJ132" s="224" t="s">
        <v>374</v>
      </c>
      <c r="LEK132" s="224" t="s">
        <v>374</v>
      </c>
      <c r="LEL132" s="224" t="s">
        <v>374</v>
      </c>
      <c r="LEM132" s="224" t="s">
        <v>374</v>
      </c>
      <c r="LEN132" s="224" t="s">
        <v>374</v>
      </c>
      <c r="LEO132" s="224" t="s">
        <v>374</v>
      </c>
      <c r="LEP132" s="224" t="s">
        <v>374</v>
      </c>
      <c r="LEQ132" s="224" t="s">
        <v>374</v>
      </c>
      <c r="LER132" s="224" t="s">
        <v>374</v>
      </c>
      <c r="LES132" s="224" t="s">
        <v>374</v>
      </c>
      <c r="LET132" s="224" t="s">
        <v>374</v>
      </c>
      <c r="LEU132" s="224" t="s">
        <v>374</v>
      </c>
      <c r="LEV132" s="224" t="s">
        <v>374</v>
      </c>
      <c r="LEW132" s="224" t="s">
        <v>374</v>
      </c>
      <c r="LEX132" s="224" t="s">
        <v>374</v>
      </c>
      <c r="LEY132" s="224" t="s">
        <v>374</v>
      </c>
      <c r="LEZ132" s="224" t="s">
        <v>374</v>
      </c>
      <c r="LFA132" s="224" t="s">
        <v>374</v>
      </c>
      <c r="LFB132" s="224" t="s">
        <v>374</v>
      </c>
      <c r="LFC132" s="224" t="s">
        <v>374</v>
      </c>
      <c r="LFD132" s="224" t="s">
        <v>374</v>
      </c>
      <c r="LFE132" s="224" t="s">
        <v>374</v>
      </c>
      <c r="LFF132" s="224" t="s">
        <v>374</v>
      </c>
      <c r="LFG132" s="224" t="s">
        <v>374</v>
      </c>
      <c r="LFH132" s="224" t="s">
        <v>374</v>
      </c>
      <c r="LFI132" s="224" t="s">
        <v>374</v>
      </c>
      <c r="LFJ132" s="224" t="s">
        <v>374</v>
      </c>
      <c r="LFK132" s="224" t="s">
        <v>374</v>
      </c>
      <c r="LFL132" s="224" t="s">
        <v>374</v>
      </c>
      <c r="LFM132" s="224" t="s">
        <v>374</v>
      </c>
      <c r="LFN132" s="224" t="s">
        <v>374</v>
      </c>
      <c r="LFO132" s="224" t="s">
        <v>374</v>
      </c>
      <c r="LFP132" s="224" t="s">
        <v>374</v>
      </c>
      <c r="LFQ132" s="224" t="s">
        <v>374</v>
      </c>
      <c r="LFR132" s="224" t="s">
        <v>374</v>
      </c>
      <c r="LFS132" s="224" t="s">
        <v>374</v>
      </c>
      <c r="LFT132" s="224" t="s">
        <v>374</v>
      </c>
      <c r="LFU132" s="224" t="s">
        <v>374</v>
      </c>
      <c r="LFV132" s="224" t="s">
        <v>374</v>
      </c>
      <c r="LFW132" s="224" t="s">
        <v>374</v>
      </c>
      <c r="LFX132" s="224" t="s">
        <v>374</v>
      </c>
      <c r="LFY132" s="224" t="s">
        <v>374</v>
      </c>
      <c r="LFZ132" s="224" t="s">
        <v>374</v>
      </c>
      <c r="LGA132" s="224" t="s">
        <v>374</v>
      </c>
      <c r="LGB132" s="224" t="s">
        <v>374</v>
      </c>
      <c r="LGC132" s="224" t="s">
        <v>374</v>
      </c>
      <c r="LGD132" s="224" t="s">
        <v>374</v>
      </c>
      <c r="LGE132" s="224" t="s">
        <v>374</v>
      </c>
      <c r="LGF132" s="224" t="s">
        <v>374</v>
      </c>
      <c r="LGG132" s="224" t="s">
        <v>374</v>
      </c>
      <c r="LGH132" s="224" t="s">
        <v>374</v>
      </c>
      <c r="LGI132" s="224" t="s">
        <v>374</v>
      </c>
      <c r="LGJ132" s="224" t="s">
        <v>374</v>
      </c>
      <c r="LGK132" s="224" t="s">
        <v>374</v>
      </c>
      <c r="LGL132" s="224" t="s">
        <v>374</v>
      </c>
      <c r="LGM132" s="224" t="s">
        <v>374</v>
      </c>
      <c r="LGN132" s="224" t="s">
        <v>374</v>
      </c>
      <c r="LGO132" s="224" t="s">
        <v>374</v>
      </c>
      <c r="LGP132" s="224" t="s">
        <v>374</v>
      </c>
      <c r="LGQ132" s="224" t="s">
        <v>374</v>
      </c>
      <c r="LGR132" s="224" t="s">
        <v>374</v>
      </c>
      <c r="LGS132" s="224" t="s">
        <v>374</v>
      </c>
      <c r="LGT132" s="224" t="s">
        <v>374</v>
      </c>
      <c r="LGU132" s="224" t="s">
        <v>374</v>
      </c>
      <c r="LGV132" s="224" t="s">
        <v>374</v>
      </c>
      <c r="LGW132" s="224" t="s">
        <v>374</v>
      </c>
      <c r="LGX132" s="224" t="s">
        <v>374</v>
      </c>
      <c r="LGY132" s="224" t="s">
        <v>374</v>
      </c>
      <c r="LGZ132" s="224" t="s">
        <v>374</v>
      </c>
      <c r="LHA132" s="224" t="s">
        <v>374</v>
      </c>
      <c r="LHB132" s="224" t="s">
        <v>374</v>
      </c>
      <c r="LHC132" s="224" t="s">
        <v>374</v>
      </c>
      <c r="LHD132" s="224" t="s">
        <v>374</v>
      </c>
      <c r="LHE132" s="224" t="s">
        <v>374</v>
      </c>
      <c r="LHF132" s="224" t="s">
        <v>374</v>
      </c>
      <c r="LHG132" s="224" t="s">
        <v>374</v>
      </c>
      <c r="LHH132" s="224" t="s">
        <v>374</v>
      </c>
      <c r="LHI132" s="224" t="s">
        <v>374</v>
      </c>
      <c r="LHJ132" s="224" t="s">
        <v>374</v>
      </c>
      <c r="LHK132" s="224" t="s">
        <v>374</v>
      </c>
      <c r="LHL132" s="224" t="s">
        <v>374</v>
      </c>
      <c r="LHM132" s="224" t="s">
        <v>374</v>
      </c>
      <c r="LHN132" s="224" t="s">
        <v>374</v>
      </c>
      <c r="LHO132" s="224" t="s">
        <v>374</v>
      </c>
      <c r="LHP132" s="224" t="s">
        <v>374</v>
      </c>
      <c r="LHQ132" s="224" t="s">
        <v>374</v>
      </c>
      <c r="LHR132" s="224" t="s">
        <v>374</v>
      </c>
      <c r="LHS132" s="224" t="s">
        <v>374</v>
      </c>
      <c r="LHT132" s="224" t="s">
        <v>374</v>
      </c>
      <c r="LHU132" s="224" t="s">
        <v>374</v>
      </c>
      <c r="LHV132" s="224" t="s">
        <v>374</v>
      </c>
      <c r="LHW132" s="224" t="s">
        <v>374</v>
      </c>
      <c r="LHX132" s="224" t="s">
        <v>374</v>
      </c>
      <c r="LHY132" s="224" t="s">
        <v>374</v>
      </c>
      <c r="LHZ132" s="224" t="s">
        <v>374</v>
      </c>
      <c r="LIA132" s="224" t="s">
        <v>374</v>
      </c>
      <c r="LIB132" s="224" t="s">
        <v>374</v>
      </c>
      <c r="LIC132" s="224" t="s">
        <v>374</v>
      </c>
      <c r="LID132" s="224" t="s">
        <v>374</v>
      </c>
      <c r="LIE132" s="224" t="s">
        <v>374</v>
      </c>
      <c r="LIF132" s="224" t="s">
        <v>374</v>
      </c>
      <c r="LIG132" s="224" t="s">
        <v>374</v>
      </c>
      <c r="LIH132" s="224" t="s">
        <v>374</v>
      </c>
      <c r="LII132" s="224" t="s">
        <v>374</v>
      </c>
      <c r="LIJ132" s="224" t="s">
        <v>374</v>
      </c>
      <c r="LIK132" s="224" t="s">
        <v>374</v>
      </c>
      <c r="LIL132" s="224" t="s">
        <v>374</v>
      </c>
      <c r="LIM132" s="224" t="s">
        <v>374</v>
      </c>
      <c r="LIN132" s="224" t="s">
        <v>374</v>
      </c>
      <c r="LIO132" s="224" t="s">
        <v>374</v>
      </c>
      <c r="LIP132" s="224" t="s">
        <v>374</v>
      </c>
      <c r="LIQ132" s="224" t="s">
        <v>374</v>
      </c>
      <c r="LIR132" s="224" t="s">
        <v>374</v>
      </c>
      <c r="LIS132" s="224" t="s">
        <v>374</v>
      </c>
      <c r="LIT132" s="224" t="s">
        <v>374</v>
      </c>
      <c r="LIU132" s="224" t="s">
        <v>374</v>
      </c>
      <c r="LIV132" s="224" t="s">
        <v>374</v>
      </c>
      <c r="LIW132" s="224" t="s">
        <v>374</v>
      </c>
      <c r="LIX132" s="224" t="s">
        <v>374</v>
      </c>
      <c r="LIY132" s="224" t="s">
        <v>374</v>
      </c>
      <c r="LIZ132" s="224" t="s">
        <v>374</v>
      </c>
      <c r="LJA132" s="224" t="s">
        <v>374</v>
      </c>
      <c r="LJB132" s="224" t="s">
        <v>374</v>
      </c>
      <c r="LJC132" s="224" t="s">
        <v>374</v>
      </c>
      <c r="LJD132" s="224" t="s">
        <v>374</v>
      </c>
      <c r="LJE132" s="224" t="s">
        <v>374</v>
      </c>
      <c r="LJF132" s="224" t="s">
        <v>374</v>
      </c>
      <c r="LJG132" s="224" t="s">
        <v>374</v>
      </c>
      <c r="LJH132" s="224" t="s">
        <v>374</v>
      </c>
      <c r="LJI132" s="224" t="s">
        <v>374</v>
      </c>
      <c r="LJJ132" s="224" t="s">
        <v>374</v>
      </c>
      <c r="LJK132" s="224" t="s">
        <v>374</v>
      </c>
      <c r="LJL132" s="224" t="s">
        <v>374</v>
      </c>
      <c r="LJM132" s="224" t="s">
        <v>374</v>
      </c>
      <c r="LJN132" s="224" t="s">
        <v>374</v>
      </c>
      <c r="LJO132" s="224" t="s">
        <v>374</v>
      </c>
      <c r="LJP132" s="224" t="s">
        <v>374</v>
      </c>
      <c r="LJQ132" s="224" t="s">
        <v>374</v>
      </c>
      <c r="LJR132" s="224" t="s">
        <v>374</v>
      </c>
      <c r="LJS132" s="224" t="s">
        <v>374</v>
      </c>
      <c r="LJT132" s="224" t="s">
        <v>374</v>
      </c>
      <c r="LJU132" s="224" t="s">
        <v>374</v>
      </c>
      <c r="LJV132" s="224" t="s">
        <v>374</v>
      </c>
      <c r="LJW132" s="224" t="s">
        <v>374</v>
      </c>
      <c r="LJX132" s="224" t="s">
        <v>374</v>
      </c>
      <c r="LJY132" s="224" t="s">
        <v>374</v>
      </c>
      <c r="LJZ132" s="224" t="s">
        <v>374</v>
      </c>
      <c r="LKA132" s="224" t="s">
        <v>374</v>
      </c>
      <c r="LKB132" s="224" t="s">
        <v>374</v>
      </c>
      <c r="LKC132" s="224" t="s">
        <v>374</v>
      </c>
      <c r="LKD132" s="224" t="s">
        <v>374</v>
      </c>
      <c r="LKE132" s="224" t="s">
        <v>374</v>
      </c>
      <c r="LKF132" s="224" t="s">
        <v>374</v>
      </c>
      <c r="LKG132" s="224" t="s">
        <v>374</v>
      </c>
      <c r="LKH132" s="224" t="s">
        <v>374</v>
      </c>
      <c r="LKI132" s="224" t="s">
        <v>374</v>
      </c>
      <c r="LKJ132" s="224" t="s">
        <v>374</v>
      </c>
      <c r="LKK132" s="224" t="s">
        <v>374</v>
      </c>
      <c r="LKL132" s="224" t="s">
        <v>374</v>
      </c>
      <c r="LKM132" s="224" t="s">
        <v>374</v>
      </c>
      <c r="LKN132" s="224" t="s">
        <v>374</v>
      </c>
      <c r="LKO132" s="224" t="s">
        <v>374</v>
      </c>
      <c r="LKP132" s="224" t="s">
        <v>374</v>
      </c>
      <c r="LKQ132" s="224" t="s">
        <v>374</v>
      </c>
      <c r="LKR132" s="224" t="s">
        <v>374</v>
      </c>
      <c r="LKS132" s="224" t="s">
        <v>374</v>
      </c>
      <c r="LKT132" s="224" t="s">
        <v>374</v>
      </c>
      <c r="LKU132" s="224" t="s">
        <v>374</v>
      </c>
      <c r="LKV132" s="224" t="s">
        <v>374</v>
      </c>
      <c r="LKW132" s="224" t="s">
        <v>374</v>
      </c>
      <c r="LKX132" s="224" t="s">
        <v>374</v>
      </c>
      <c r="LKY132" s="224" t="s">
        <v>374</v>
      </c>
      <c r="LKZ132" s="224" t="s">
        <v>374</v>
      </c>
      <c r="LLA132" s="224" t="s">
        <v>374</v>
      </c>
      <c r="LLB132" s="224" t="s">
        <v>374</v>
      </c>
      <c r="LLC132" s="224" t="s">
        <v>374</v>
      </c>
      <c r="LLD132" s="224" t="s">
        <v>374</v>
      </c>
      <c r="LLE132" s="224" t="s">
        <v>374</v>
      </c>
      <c r="LLF132" s="224" t="s">
        <v>374</v>
      </c>
      <c r="LLG132" s="224" t="s">
        <v>374</v>
      </c>
      <c r="LLH132" s="224" t="s">
        <v>374</v>
      </c>
      <c r="LLI132" s="224" t="s">
        <v>374</v>
      </c>
      <c r="LLJ132" s="224" t="s">
        <v>374</v>
      </c>
      <c r="LLK132" s="224" t="s">
        <v>374</v>
      </c>
      <c r="LLL132" s="224" t="s">
        <v>374</v>
      </c>
      <c r="LLM132" s="224" t="s">
        <v>374</v>
      </c>
      <c r="LLN132" s="224" t="s">
        <v>374</v>
      </c>
      <c r="LLO132" s="224" t="s">
        <v>374</v>
      </c>
      <c r="LLP132" s="224" t="s">
        <v>374</v>
      </c>
      <c r="LLQ132" s="224" t="s">
        <v>374</v>
      </c>
      <c r="LLR132" s="224" t="s">
        <v>374</v>
      </c>
      <c r="LLS132" s="224" t="s">
        <v>374</v>
      </c>
      <c r="LLT132" s="224" t="s">
        <v>374</v>
      </c>
      <c r="LLU132" s="224" t="s">
        <v>374</v>
      </c>
      <c r="LLV132" s="224" t="s">
        <v>374</v>
      </c>
      <c r="LLW132" s="224" t="s">
        <v>374</v>
      </c>
      <c r="LLX132" s="224" t="s">
        <v>374</v>
      </c>
      <c r="LLY132" s="224" t="s">
        <v>374</v>
      </c>
      <c r="LLZ132" s="224" t="s">
        <v>374</v>
      </c>
      <c r="LMA132" s="224" t="s">
        <v>374</v>
      </c>
      <c r="LMB132" s="224" t="s">
        <v>374</v>
      </c>
      <c r="LMC132" s="224" t="s">
        <v>374</v>
      </c>
      <c r="LMD132" s="224" t="s">
        <v>374</v>
      </c>
      <c r="LME132" s="224" t="s">
        <v>374</v>
      </c>
      <c r="LMF132" s="224" t="s">
        <v>374</v>
      </c>
      <c r="LMG132" s="224" t="s">
        <v>374</v>
      </c>
      <c r="LMH132" s="224" t="s">
        <v>374</v>
      </c>
      <c r="LMI132" s="224" t="s">
        <v>374</v>
      </c>
      <c r="LMJ132" s="224" t="s">
        <v>374</v>
      </c>
      <c r="LMK132" s="224" t="s">
        <v>374</v>
      </c>
      <c r="LML132" s="224" t="s">
        <v>374</v>
      </c>
      <c r="LMM132" s="224" t="s">
        <v>374</v>
      </c>
      <c r="LMN132" s="224" t="s">
        <v>374</v>
      </c>
      <c r="LMO132" s="224" t="s">
        <v>374</v>
      </c>
      <c r="LMP132" s="224" t="s">
        <v>374</v>
      </c>
      <c r="LMQ132" s="224" t="s">
        <v>374</v>
      </c>
      <c r="LMR132" s="224" t="s">
        <v>374</v>
      </c>
      <c r="LMS132" s="224" t="s">
        <v>374</v>
      </c>
      <c r="LMT132" s="224" t="s">
        <v>374</v>
      </c>
      <c r="LMU132" s="224" t="s">
        <v>374</v>
      </c>
      <c r="LMV132" s="224" t="s">
        <v>374</v>
      </c>
      <c r="LMW132" s="224" t="s">
        <v>374</v>
      </c>
      <c r="LMX132" s="224" t="s">
        <v>374</v>
      </c>
      <c r="LMY132" s="224" t="s">
        <v>374</v>
      </c>
      <c r="LMZ132" s="224" t="s">
        <v>374</v>
      </c>
      <c r="LNA132" s="224" t="s">
        <v>374</v>
      </c>
      <c r="LNB132" s="224" t="s">
        <v>374</v>
      </c>
      <c r="LNC132" s="224" t="s">
        <v>374</v>
      </c>
      <c r="LND132" s="224" t="s">
        <v>374</v>
      </c>
      <c r="LNE132" s="224" t="s">
        <v>374</v>
      </c>
      <c r="LNF132" s="224" t="s">
        <v>374</v>
      </c>
      <c r="LNG132" s="224" t="s">
        <v>374</v>
      </c>
      <c r="LNH132" s="224" t="s">
        <v>374</v>
      </c>
      <c r="LNI132" s="224" t="s">
        <v>374</v>
      </c>
      <c r="LNJ132" s="224" t="s">
        <v>374</v>
      </c>
      <c r="LNK132" s="224" t="s">
        <v>374</v>
      </c>
      <c r="LNL132" s="224" t="s">
        <v>374</v>
      </c>
      <c r="LNM132" s="224" t="s">
        <v>374</v>
      </c>
      <c r="LNN132" s="224" t="s">
        <v>374</v>
      </c>
      <c r="LNO132" s="224" t="s">
        <v>374</v>
      </c>
      <c r="LNP132" s="224" t="s">
        <v>374</v>
      </c>
      <c r="LNQ132" s="224" t="s">
        <v>374</v>
      </c>
      <c r="LNR132" s="224" t="s">
        <v>374</v>
      </c>
      <c r="LNS132" s="224" t="s">
        <v>374</v>
      </c>
      <c r="LNT132" s="224" t="s">
        <v>374</v>
      </c>
      <c r="LNU132" s="224" t="s">
        <v>374</v>
      </c>
      <c r="LNV132" s="224" t="s">
        <v>374</v>
      </c>
      <c r="LNW132" s="224" t="s">
        <v>374</v>
      </c>
      <c r="LNX132" s="224" t="s">
        <v>374</v>
      </c>
      <c r="LNY132" s="224" t="s">
        <v>374</v>
      </c>
      <c r="LNZ132" s="224" t="s">
        <v>374</v>
      </c>
      <c r="LOA132" s="224" t="s">
        <v>374</v>
      </c>
      <c r="LOB132" s="224" t="s">
        <v>374</v>
      </c>
      <c r="LOC132" s="224" t="s">
        <v>374</v>
      </c>
      <c r="LOD132" s="224" t="s">
        <v>374</v>
      </c>
      <c r="LOE132" s="224" t="s">
        <v>374</v>
      </c>
      <c r="LOF132" s="224" t="s">
        <v>374</v>
      </c>
      <c r="LOG132" s="224" t="s">
        <v>374</v>
      </c>
      <c r="LOH132" s="224" t="s">
        <v>374</v>
      </c>
      <c r="LOI132" s="224" t="s">
        <v>374</v>
      </c>
      <c r="LOJ132" s="224" t="s">
        <v>374</v>
      </c>
      <c r="LOK132" s="224" t="s">
        <v>374</v>
      </c>
      <c r="LOL132" s="224" t="s">
        <v>374</v>
      </c>
      <c r="LOM132" s="224" t="s">
        <v>374</v>
      </c>
      <c r="LON132" s="224" t="s">
        <v>374</v>
      </c>
      <c r="LOO132" s="224" t="s">
        <v>374</v>
      </c>
      <c r="LOP132" s="224" t="s">
        <v>374</v>
      </c>
      <c r="LOQ132" s="224" t="s">
        <v>374</v>
      </c>
      <c r="LOR132" s="224" t="s">
        <v>374</v>
      </c>
      <c r="LOS132" s="224" t="s">
        <v>374</v>
      </c>
      <c r="LOT132" s="224" t="s">
        <v>374</v>
      </c>
      <c r="LOU132" s="224" t="s">
        <v>374</v>
      </c>
      <c r="LOV132" s="224" t="s">
        <v>374</v>
      </c>
      <c r="LOW132" s="224" t="s">
        <v>374</v>
      </c>
      <c r="LOX132" s="224" t="s">
        <v>374</v>
      </c>
      <c r="LOY132" s="224" t="s">
        <v>374</v>
      </c>
      <c r="LOZ132" s="224" t="s">
        <v>374</v>
      </c>
      <c r="LPA132" s="224" t="s">
        <v>374</v>
      </c>
      <c r="LPB132" s="224" t="s">
        <v>374</v>
      </c>
      <c r="LPC132" s="224" t="s">
        <v>374</v>
      </c>
      <c r="LPD132" s="224" t="s">
        <v>374</v>
      </c>
      <c r="LPE132" s="224" t="s">
        <v>374</v>
      </c>
      <c r="LPF132" s="224" t="s">
        <v>374</v>
      </c>
      <c r="LPG132" s="224" t="s">
        <v>374</v>
      </c>
      <c r="LPH132" s="224" t="s">
        <v>374</v>
      </c>
      <c r="LPI132" s="224" t="s">
        <v>374</v>
      </c>
      <c r="LPJ132" s="224" t="s">
        <v>374</v>
      </c>
      <c r="LPK132" s="224" t="s">
        <v>374</v>
      </c>
      <c r="LPL132" s="224" t="s">
        <v>374</v>
      </c>
      <c r="LPM132" s="224" t="s">
        <v>374</v>
      </c>
      <c r="LPN132" s="224" t="s">
        <v>374</v>
      </c>
      <c r="LPO132" s="224" t="s">
        <v>374</v>
      </c>
      <c r="LPP132" s="224" t="s">
        <v>374</v>
      </c>
      <c r="LPQ132" s="224" t="s">
        <v>374</v>
      </c>
      <c r="LPR132" s="224" t="s">
        <v>374</v>
      </c>
      <c r="LPS132" s="224" t="s">
        <v>374</v>
      </c>
      <c r="LPT132" s="224" t="s">
        <v>374</v>
      </c>
      <c r="LPU132" s="224" t="s">
        <v>374</v>
      </c>
      <c r="LPV132" s="224" t="s">
        <v>374</v>
      </c>
      <c r="LPW132" s="224" t="s">
        <v>374</v>
      </c>
      <c r="LPX132" s="224" t="s">
        <v>374</v>
      </c>
      <c r="LPY132" s="224" t="s">
        <v>374</v>
      </c>
      <c r="LPZ132" s="224" t="s">
        <v>374</v>
      </c>
      <c r="LQA132" s="224" t="s">
        <v>374</v>
      </c>
      <c r="LQB132" s="224" t="s">
        <v>374</v>
      </c>
      <c r="LQC132" s="224" t="s">
        <v>374</v>
      </c>
      <c r="LQD132" s="224" t="s">
        <v>374</v>
      </c>
      <c r="LQE132" s="224" t="s">
        <v>374</v>
      </c>
      <c r="LQF132" s="224" t="s">
        <v>374</v>
      </c>
      <c r="LQG132" s="224" t="s">
        <v>374</v>
      </c>
      <c r="LQH132" s="224" t="s">
        <v>374</v>
      </c>
      <c r="LQI132" s="224" t="s">
        <v>374</v>
      </c>
      <c r="LQJ132" s="224" t="s">
        <v>374</v>
      </c>
      <c r="LQK132" s="224" t="s">
        <v>374</v>
      </c>
      <c r="LQL132" s="224" t="s">
        <v>374</v>
      </c>
      <c r="LQM132" s="224" t="s">
        <v>374</v>
      </c>
      <c r="LQN132" s="224" t="s">
        <v>374</v>
      </c>
      <c r="LQO132" s="224" t="s">
        <v>374</v>
      </c>
      <c r="LQP132" s="224" t="s">
        <v>374</v>
      </c>
      <c r="LQQ132" s="224" t="s">
        <v>374</v>
      </c>
      <c r="LQR132" s="224" t="s">
        <v>374</v>
      </c>
      <c r="LQS132" s="224" t="s">
        <v>374</v>
      </c>
      <c r="LQT132" s="224" t="s">
        <v>374</v>
      </c>
      <c r="LQU132" s="224" t="s">
        <v>374</v>
      </c>
      <c r="LQV132" s="224" t="s">
        <v>374</v>
      </c>
      <c r="LQW132" s="224" t="s">
        <v>374</v>
      </c>
      <c r="LQX132" s="224" t="s">
        <v>374</v>
      </c>
      <c r="LQY132" s="224" t="s">
        <v>374</v>
      </c>
      <c r="LQZ132" s="224" t="s">
        <v>374</v>
      </c>
      <c r="LRA132" s="224" t="s">
        <v>374</v>
      </c>
      <c r="LRB132" s="224" t="s">
        <v>374</v>
      </c>
      <c r="LRC132" s="224" t="s">
        <v>374</v>
      </c>
      <c r="LRD132" s="224" t="s">
        <v>374</v>
      </c>
      <c r="LRE132" s="224" t="s">
        <v>374</v>
      </c>
      <c r="LRF132" s="224" t="s">
        <v>374</v>
      </c>
      <c r="LRG132" s="224" t="s">
        <v>374</v>
      </c>
      <c r="LRH132" s="224" t="s">
        <v>374</v>
      </c>
      <c r="LRI132" s="224" t="s">
        <v>374</v>
      </c>
      <c r="LRJ132" s="224" t="s">
        <v>374</v>
      </c>
      <c r="LRK132" s="224" t="s">
        <v>374</v>
      </c>
      <c r="LRL132" s="224" t="s">
        <v>374</v>
      </c>
      <c r="LRM132" s="224" t="s">
        <v>374</v>
      </c>
      <c r="LRN132" s="224" t="s">
        <v>374</v>
      </c>
      <c r="LRO132" s="224" t="s">
        <v>374</v>
      </c>
      <c r="LRP132" s="224" t="s">
        <v>374</v>
      </c>
      <c r="LRQ132" s="224" t="s">
        <v>374</v>
      </c>
      <c r="LRR132" s="224" t="s">
        <v>374</v>
      </c>
      <c r="LRS132" s="224" t="s">
        <v>374</v>
      </c>
      <c r="LRT132" s="224" t="s">
        <v>374</v>
      </c>
      <c r="LRU132" s="224" t="s">
        <v>374</v>
      </c>
      <c r="LRV132" s="224" t="s">
        <v>374</v>
      </c>
      <c r="LRW132" s="224" t="s">
        <v>374</v>
      </c>
      <c r="LRX132" s="224" t="s">
        <v>374</v>
      </c>
      <c r="LRY132" s="224" t="s">
        <v>374</v>
      </c>
      <c r="LRZ132" s="224" t="s">
        <v>374</v>
      </c>
      <c r="LSA132" s="224" t="s">
        <v>374</v>
      </c>
      <c r="LSB132" s="224" t="s">
        <v>374</v>
      </c>
      <c r="LSC132" s="224" t="s">
        <v>374</v>
      </c>
      <c r="LSD132" s="224" t="s">
        <v>374</v>
      </c>
      <c r="LSE132" s="224" t="s">
        <v>374</v>
      </c>
      <c r="LSF132" s="224" t="s">
        <v>374</v>
      </c>
      <c r="LSG132" s="224" t="s">
        <v>374</v>
      </c>
      <c r="LSH132" s="224" t="s">
        <v>374</v>
      </c>
      <c r="LSI132" s="224" t="s">
        <v>374</v>
      </c>
      <c r="LSJ132" s="224" t="s">
        <v>374</v>
      </c>
      <c r="LSK132" s="224" t="s">
        <v>374</v>
      </c>
      <c r="LSL132" s="224" t="s">
        <v>374</v>
      </c>
      <c r="LSM132" s="224" t="s">
        <v>374</v>
      </c>
      <c r="LSN132" s="224" t="s">
        <v>374</v>
      </c>
      <c r="LSO132" s="224" t="s">
        <v>374</v>
      </c>
      <c r="LSP132" s="224" t="s">
        <v>374</v>
      </c>
      <c r="LSQ132" s="224" t="s">
        <v>374</v>
      </c>
      <c r="LSR132" s="224" t="s">
        <v>374</v>
      </c>
      <c r="LSS132" s="224" t="s">
        <v>374</v>
      </c>
      <c r="LST132" s="224" t="s">
        <v>374</v>
      </c>
      <c r="LSU132" s="224" t="s">
        <v>374</v>
      </c>
      <c r="LSV132" s="224" t="s">
        <v>374</v>
      </c>
      <c r="LSW132" s="224" t="s">
        <v>374</v>
      </c>
      <c r="LSX132" s="224" t="s">
        <v>374</v>
      </c>
      <c r="LSY132" s="224" t="s">
        <v>374</v>
      </c>
      <c r="LSZ132" s="224" t="s">
        <v>374</v>
      </c>
      <c r="LTA132" s="224" t="s">
        <v>374</v>
      </c>
      <c r="LTB132" s="224" t="s">
        <v>374</v>
      </c>
      <c r="LTC132" s="224" t="s">
        <v>374</v>
      </c>
      <c r="LTD132" s="224" t="s">
        <v>374</v>
      </c>
      <c r="LTE132" s="224" t="s">
        <v>374</v>
      </c>
      <c r="LTF132" s="224" t="s">
        <v>374</v>
      </c>
      <c r="LTG132" s="224" t="s">
        <v>374</v>
      </c>
      <c r="LTH132" s="224" t="s">
        <v>374</v>
      </c>
      <c r="LTI132" s="224" t="s">
        <v>374</v>
      </c>
      <c r="LTJ132" s="224" t="s">
        <v>374</v>
      </c>
      <c r="LTK132" s="224" t="s">
        <v>374</v>
      </c>
      <c r="LTL132" s="224" t="s">
        <v>374</v>
      </c>
      <c r="LTM132" s="224" t="s">
        <v>374</v>
      </c>
      <c r="LTN132" s="224" t="s">
        <v>374</v>
      </c>
      <c r="LTO132" s="224" t="s">
        <v>374</v>
      </c>
      <c r="LTP132" s="224" t="s">
        <v>374</v>
      </c>
      <c r="LTQ132" s="224" t="s">
        <v>374</v>
      </c>
      <c r="LTR132" s="224" t="s">
        <v>374</v>
      </c>
      <c r="LTS132" s="224" t="s">
        <v>374</v>
      </c>
      <c r="LTT132" s="224" t="s">
        <v>374</v>
      </c>
      <c r="LTU132" s="224" t="s">
        <v>374</v>
      </c>
      <c r="LTV132" s="224" t="s">
        <v>374</v>
      </c>
      <c r="LTW132" s="224" t="s">
        <v>374</v>
      </c>
      <c r="LTX132" s="224" t="s">
        <v>374</v>
      </c>
      <c r="LTY132" s="224" t="s">
        <v>374</v>
      </c>
      <c r="LTZ132" s="224" t="s">
        <v>374</v>
      </c>
      <c r="LUA132" s="224" t="s">
        <v>374</v>
      </c>
      <c r="LUB132" s="224" t="s">
        <v>374</v>
      </c>
      <c r="LUC132" s="224" t="s">
        <v>374</v>
      </c>
      <c r="LUD132" s="224" t="s">
        <v>374</v>
      </c>
      <c r="LUE132" s="224" t="s">
        <v>374</v>
      </c>
      <c r="LUF132" s="224" t="s">
        <v>374</v>
      </c>
      <c r="LUG132" s="224" t="s">
        <v>374</v>
      </c>
      <c r="LUH132" s="224" t="s">
        <v>374</v>
      </c>
      <c r="LUI132" s="224" t="s">
        <v>374</v>
      </c>
      <c r="LUJ132" s="224" t="s">
        <v>374</v>
      </c>
      <c r="LUK132" s="224" t="s">
        <v>374</v>
      </c>
      <c r="LUL132" s="224" t="s">
        <v>374</v>
      </c>
      <c r="LUM132" s="224" t="s">
        <v>374</v>
      </c>
      <c r="LUN132" s="224" t="s">
        <v>374</v>
      </c>
      <c r="LUO132" s="224" t="s">
        <v>374</v>
      </c>
      <c r="LUP132" s="224" t="s">
        <v>374</v>
      </c>
      <c r="LUQ132" s="224" t="s">
        <v>374</v>
      </c>
      <c r="LUR132" s="224" t="s">
        <v>374</v>
      </c>
      <c r="LUS132" s="224" t="s">
        <v>374</v>
      </c>
      <c r="LUT132" s="224" t="s">
        <v>374</v>
      </c>
      <c r="LUU132" s="224" t="s">
        <v>374</v>
      </c>
      <c r="LUV132" s="224" t="s">
        <v>374</v>
      </c>
      <c r="LUW132" s="224" t="s">
        <v>374</v>
      </c>
      <c r="LUX132" s="224" t="s">
        <v>374</v>
      </c>
      <c r="LUY132" s="224" t="s">
        <v>374</v>
      </c>
      <c r="LUZ132" s="224" t="s">
        <v>374</v>
      </c>
      <c r="LVA132" s="224" t="s">
        <v>374</v>
      </c>
      <c r="LVB132" s="224" t="s">
        <v>374</v>
      </c>
      <c r="LVC132" s="224" t="s">
        <v>374</v>
      </c>
      <c r="LVD132" s="224" t="s">
        <v>374</v>
      </c>
      <c r="LVE132" s="224" t="s">
        <v>374</v>
      </c>
      <c r="LVF132" s="224" t="s">
        <v>374</v>
      </c>
      <c r="LVG132" s="224" t="s">
        <v>374</v>
      </c>
      <c r="LVH132" s="224" t="s">
        <v>374</v>
      </c>
      <c r="LVI132" s="224" t="s">
        <v>374</v>
      </c>
      <c r="LVJ132" s="224" t="s">
        <v>374</v>
      </c>
      <c r="LVK132" s="224" t="s">
        <v>374</v>
      </c>
      <c r="LVL132" s="224" t="s">
        <v>374</v>
      </c>
      <c r="LVM132" s="224" t="s">
        <v>374</v>
      </c>
      <c r="LVN132" s="224" t="s">
        <v>374</v>
      </c>
      <c r="LVO132" s="224" t="s">
        <v>374</v>
      </c>
      <c r="LVP132" s="224" t="s">
        <v>374</v>
      </c>
      <c r="LVQ132" s="224" t="s">
        <v>374</v>
      </c>
      <c r="LVR132" s="224" t="s">
        <v>374</v>
      </c>
      <c r="LVS132" s="224" t="s">
        <v>374</v>
      </c>
      <c r="LVT132" s="224" t="s">
        <v>374</v>
      </c>
      <c r="LVU132" s="224" t="s">
        <v>374</v>
      </c>
      <c r="LVV132" s="224" t="s">
        <v>374</v>
      </c>
      <c r="LVW132" s="224" t="s">
        <v>374</v>
      </c>
      <c r="LVX132" s="224" t="s">
        <v>374</v>
      </c>
      <c r="LVY132" s="224" t="s">
        <v>374</v>
      </c>
      <c r="LVZ132" s="224" t="s">
        <v>374</v>
      </c>
      <c r="LWA132" s="224" t="s">
        <v>374</v>
      </c>
      <c r="LWB132" s="224" t="s">
        <v>374</v>
      </c>
      <c r="LWC132" s="224" t="s">
        <v>374</v>
      </c>
      <c r="LWD132" s="224" t="s">
        <v>374</v>
      </c>
      <c r="LWE132" s="224" t="s">
        <v>374</v>
      </c>
      <c r="LWF132" s="224" t="s">
        <v>374</v>
      </c>
      <c r="LWG132" s="224" t="s">
        <v>374</v>
      </c>
      <c r="LWH132" s="224" t="s">
        <v>374</v>
      </c>
      <c r="LWI132" s="224" t="s">
        <v>374</v>
      </c>
      <c r="LWJ132" s="224" t="s">
        <v>374</v>
      </c>
      <c r="LWK132" s="224" t="s">
        <v>374</v>
      </c>
      <c r="LWL132" s="224" t="s">
        <v>374</v>
      </c>
      <c r="LWM132" s="224" t="s">
        <v>374</v>
      </c>
      <c r="LWN132" s="224" t="s">
        <v>374</v>
      </c>
      <c r="LWO132" s="224" t="s">
        <v>374</v>
      </c>
      <c r="LWP132" s="224" t="s">
        <v>374</v>
      </c>
      <c r="LWQ132" s="224" t="s">
        <v>374</v>
      </c>
      <c r="LWR132" s="224" t="s">
        <v>374</v>
      </c>
      <c r="LWS132" s="224" t="s">
        <v>374</v>
      </c>
      <c r="LWT132" s="224" t="s">
        <v>374</v>
      </c>
      <c r="LWU132" s="224" t="s">
        <v>374</v>
      </c>
      <c r="LWV132" s="224" t="s">
        <v>374</v>
      </c>
      <c r="LWW132" s="224" t="s">
        <v>374</v>
      </c>
      <c r="LWX132" s="224" t="s">
        <v>374</v>
      </c>
      <c r="LWY132" s="224" t="s">
        <v>374</v>
      </c>
      <c r="LWZ132" s="224" t="s">
        <v>374</v>
      </c>
      <c r="LXA132" s="224" t="s">
        <v>374</v>
      </c>
      <c r="LXB132" s="224" t="s">
        <v>374</v>
      </c>
      <c r="LXC132" s="224" t="s">
        <v>374</v>
      </c>
      <c r="LXD132" s="224" t="s">
        <v>374</v>
      </c>
      <c r="LXE132" s="224" t="s">
        <v>374</v>
      </c>
      <c r="LXF132" s="224" t="s">
        <v>374</v>
      </c>
      <c r="LXG132" s="224" t="s">
        <v>374</v>
      </c>
      <c r="LXH132" s="224" t="s">
        <v>374</v>
      </c>
      <c r="LXI132" s="224" t="s">
        <v>374</v>
      </c>
      <c r="LXJ132" s="224" t="s">
        <v>374</v>
      </c>
      <c r="LXK132" s="224" t="s">
        <v>374</v>
      </c>
      <c r="LXL132" s="224" t="s">
        <v>374</v>
      </c>
      <c r="LXM132" s="224" t="s">
        <v>374</v>
      </c>
      <c r="LXN132" s="224" t="s">
        <v>374</v>
      </c>
      <c r="LXO132" s="224" t="s">
        <v>374</v>
      </c>
      <c r="LXP132" s="224" t="s">
        <v>374</v>
      </c>
      <c r="LXQ132" s="224" t="s">
        <v>374</v>
      </c>
      <c r="LXR132" s="224" t="s">
        <v>374</v>
      </c>
      <c r="LXS132" s="224" t="s">
        <v>374</v>
      </c>
      <c r="LXT132" s="224" t="s">
        <v>374</v>
      </c>
      <c r="LXU132" s="224" t="s">
        <v>374</v>
      </c>
      <c r="LXV132" s="224" t="s">
        <v>374</v>
      </c>
      <c r="LXW132" s="224" t="s">
        <v>374</v>
      </c>
      <c r="LXX132" s="224" t="s">
        <v>374</v>
      </c>
      <c r="LXY132" s="224" t="s">
        <v>374</v>
      </c>
      <c r="LXZ132" s="224" t="s">
        <v>374</v>
      </c>
      <c r="LYA132" s="224" t="s">
        <v>374</v>
      </c>
      <c r="LYB132" s="224" t="s">
        <v>374</v>
      </c>
      <c r="LYC132" s="224" t="s">
        <v>374</v>
      </c>
      <c r="LYD132" s="224" t="s">
        <v>374</v>
      </c>
      <c r="LYE132" s="224" t="s">
        <v>374</v>
      </c>
      <c r="LYF132" s="224" t="s">
        <v>374</v>
      </c>
      <c r="LYG132" s="224" t="s">
        <v>374</v>
      </c>
      <c r="LYH132" s="224" t="s">
        <v>374</v>
      </c>
      <c r="LYI132" s="224" t="s">
        <v>374</v>
      </c>
      <c r="LYJ132" s="224" t="s">
        <v>374</v>
      </c>
      <c r="LYK132" s="224" t="s">
        <v>374</v>
      </c>
      <c r="LYL132" s="224" t="s">
        <v>374</v>
      </c>
      <c r="LYM132" s="224" t="s">
        <v>374</v>
      </c>
      <c r="LYN132" s="224" t="s">
        <v>374</v>
      </c>
      <c r="LYO132" s="224" t="s">
        <v>374</v>
      </c>
      <c r="LYP132" s="224" t="s">
        <v>374</v>
      </c>
      <c r="LYQ132" s="224" t="s">
        <v>374</v>
      </c>
      <c r="LYR132" s="224" t="s">
        <v>374</v>
      </c>
      <c r="LYS132" s="224" t="s">
        <v>374</v>
      </c>
      <c r="LYT132" s="224" t="s">
        <v>374</v>
      </c>
      <c r="LYU132" s="224" t="s">
        <v>374</v>
      </c>
      <c r="LYV132" s="224" t="s">
        <v>374</v>
      </c>
      <c r="LYW132" s="224" t="s">
        <v>374</v>
      </c>
      <c r="LYX132" s="224" t="s">
        <v>374</v>
      </c>
      <c r="LYY132" s="224" t="s">
        <v>374</v>
      </c>
      <c r="LYZ132" s="224" t="s">
        <v>374</v>
      </c>
      <c r="LZA132" s="224" t="s">
        <v>374</v>
      </c>
      <c r="LZB132" s="224" t="s">
        <v>374</v>
      </c>
      <c r="LZC132" s="224" t="s">
        <v>374</v>
      </c>
      <c r="LZD132" s="224" t="s">
        <v>374</v>
      </c>
      <c r="LZE132" s="224" t="s">
        <v>374</v>
      </c>
      <c r="LZF132" s="224" t="s">
        <v>374</v>
      </c>
      <c r="LZG132" s="224" t="s">
        <v>374</v>
      </c>
      <c r="LZH132" s="224" t="s">
        <v>374</v>
      </c>
      <c r="LZI132" s="224" t="s">
        <v>374</v>
      </c>
      <c r="LZJ132" s="224" t="s">
        <v>374</v>
      </c>
      <c r="LZK132" s="224" t="s">
        <v>374</v>
      </c>
      <c r="LZL132" s="224" t="s">
        <v>374</v>
      </c>
      <c r="LZM132" s="224" t="s">
        <v>374</v>
      </c>
      <c r="LZN132" s="224" t="s">
        <v>374</v>
      </c>
      <c r="LZO132" s="224" t="s">
        <v>374</v>
      </c>
      <c r="LZP132" s="224" t="s">
        <v>374</v>
      </c>
      <c r="LZQ132" s="224" t="s">
        <v>374</v>
      </c>
      <c r="LZR132" s="224" t="s">
        <v>374</v>
      </c>
      <c r="LZS132" s="224" t="s">
        <v>374</v>
      </c>
      <c r="LZT132" s="224" t="s">
        <v>374</v>
      </c>
      <c r="LZU132" s="224" t="s">
        <v>374</v>
      </c>
      <c r="LZV132" s="224" t="s">
        <v>374</v>
      </c>
      <c r="LZW132" s="224" t="s">
        <v>374</v>
      </c>
      <c r="LZX132" s="224" t="s">
        <v>374</v>
      </c>
      <c r="LZY132" s="224" t="s">
        <v>374</v>
      </c>
      <c r="LZZ132" s="224" t="s">
        <v>374</v>
      </c>
      <c r="MAA132" s="224" t="s">
        <v>374</v>
      </c>
      <c r="MAB132" s="224" t="s">
        <v>374</v>
      </c>
      <c r="MAC132" s="224" t="s">
        <v>374</v>
      </c>
      <c r="MAD132" s="224" t="s">
        <v>374</v>
      </c>
      <c r="MAE132" s="224" t="s">
        <v>374</v>
      </c>
      <c r="MAF132" s="224" t="s">
        <v>374</v>
      </c>
      <c r="MAG132" s="224" t="s">
        <v>374</v>
      </c>
      <c r="MAH132" s="224" t="s">
        <v>374</v>
      </c>
      <c r="MAI132" s="224" t="s">
        <v>374</v>
      </c>
      <c r="MAJ132" s="224" t="s">
        <v>374</v>
      </c>
      <c r="MAK132" s="224" t="s">
        <v>374</v>
      </c>
      <c r="MAL132" s="224" t="s">
        <v>374</v>
      </c>
      <c r="MAM132" s="224" t="s">
        <v>374</v>
      </c>
      <c r="MAN132" s="224" t="s">
        <v>374</v>
      </c>
      <c r="MAO132" s="224" t="s">
        <v>374</v>
      </c>
      <c r="MAP132" s="224" t="s">
        <v>374</v>
      </c>
      <c r="MAQ132" s="224" t="s">
        <v>374</v>
      </c>
      <c r="MAR132" s="224" t="s">
        <v>374</v>
      </c>
      <c r="MAS132" s="224" t="s">
        <v>374</v>
      </c>
      <c r="MAT132" s="224" t="s">
        <v>374</v>
      </c>
      <c r="MAU132" s="224" t="s">
        <v>374</v>
      </c>
      <c r="MAV132" s="224" t="s">
        <v>374</v>
      </c>
      <c r="MAW132" s="224" t="s">
        <v>374</v>
      </c>
      <c r="MAX132" s="224" t="s">
        <v>374</v>
      </c>
      <c r="MAY132" s="224" t="s">
        <v>374</v>
      </c>
      <c r="MAZ132" s="224" t="s">
        <v>374</v>
      </c>
      <c r="MBA132" s="224" t="s">
        <v>374</v>
      </c>
      <c r="MBB132" s="224" t="s">
        <v>374</v>
      </c>
      <c r="MBC132" s="224" t="s">
        <v>374</v>
      </c>
      <c r="MBD132" s="224" t="s">
        <v>374</v>
      </c>
      <c r="MBE132" s="224" t="s">
        <v>374</v>
      </c>
      <c r="MBF132" s="224" t="s">
        <v>374</v>
      </c>
      <c r="MBG132" s="224" t="s">
        <v>374</v>
      </c>
      <c r="MBH132" s="224" t="s">
        <v>374</v>
      </c>
      <c r="MBI132" s="224" t="s">
        <v>374</v>
      </c>
      <c r="MBJ132" s="224" t="s">
        <v>374</v>
      </c>
      <c r="MBK132" s="224" t="s">
        <v>374</v>
      </c>
      <c r="MBL132" s="224" t="s">
        <v>374</v>
      </c>
      <c r="MBM132" s="224" t="s">
        <v>374</v>
      </c>
      <c r="MBN132" s="224" t="s">
        <v>374</v>
      </c>
      <c r="MBO132" s="224" t="s">
        <v>374</v>
      </c>
      <c r="MBP132" s="224" t="s">
        <v>374</v>
      </c>
      <c r="MBQ132" s="224" t="s">
        <v>374</v>
      </c>
      <c r="MBR132" s="224" t="s">
        <v>374</v>
      </c>
      <c r="MBS132" s="224" t="s">
        <v>374</v>
      </c>
      <c r="MBT132" s="224" t="s">
        <v>374</v>
      </c>
      <c r="MBU132" s="224" t="s">
        <v>374</v>
      </c>
      <c r="MBV132" s="224" t="s">
        <v>374</v>
      </c>
      <c r="MBW132" s="224" t="s">
        <v>374</v>
      </c>
      <c r="MBX132" s="224" t="s">
        <v>374</v>
      </c>
      <c r="MBY132" s="224" t="s">
        <v>374</v>
      </c>
      <c r="MBZ132" s="224" t="s">
        <v>374</v>
      </c>
      <c r="MCA132" s="224" t="s">
        <v>374</v>
      </c>
      <c r="MCB132" s="224" t="s">
        <v>374</v>
      </c>
      <c r="MCC132" s="224" t="s">
        <v>374</v>
      </c>
      <c r="MCD132" s="224" t="s">
        <v>374</v>
      </c>
      <c r="MCE132" s="224" t="s">
        <v>374</v>
      </c>
      <c r="MCF132" s="224" t="s">
        <v>374</v>
      </c>
      <c r="MCG132" s="224" t="s">
        <v>374</v>
      </c>
      <c r="MCH132" s="224" t="s">
        <v>374</v>
      </c>
      <c r="MCI132" s="224" t="s">
        <v>374</v>
      </c>
      <c r="MCJ132" s="224" t="s">
        <v>374</v>
      </c>
      <c r="MCK132" s="224" t="s">
        <v>374</v>
      </c>
      <c r="MCL132" s="224" t="s">
        <v>374</v>
      </c>
      <c r="MCM132" s="224" t="s">
        <v>374</v>
      </c>
      <c r="MCN132" s="224" t="s">
        <v>374</v>
      </c>
      <c r="MCO132" s="224" t="s">
        <v>374</v>
      </c>
      <c r="MCP132" s="224" t="s">
        <v>374</v>
      </c>
      <c r="MCQ132" s="224" t="s">
        <v>374</v>
      </c>
      <c r="MCR132" s="224" t="s">
        <v>374</v>
      </c>
      <c r="MCS132" s="224" t="s">
        <v>374</v>
      </c>
      <c r="MCT132" s="224" t="s">
        <v>374</v>
      </c>
      <c r="MCU132" s="224" t="s">
        <v>374</v>
      </c>
      <c r="MCV132" s="224" t="s">
        <v>374</v>
      </c>
      <c r="MCW132" s="224" t="s">
        <v>374</v>
      </c>
      <c r="MCX132" s="224" t="s">
        <v>374</v>
      </c>
      <c r="MCY132" s="224" t="s">
        <v>374</v>
      </c>
      <c r="MCZ132" s="224" t="s">
        <v>374</v>
      </c>
      <c r="MDA132" s="224" t="s">
        <v>374</v>
      </c>
      <c r="MDB132" s="224" t="s">
        <v>374</v>
      </c>
      <c r="MDC132" s="224" t="s">
        <v>374</v>
      </c>
      <c r="MDD132" s="224" t="s">
        <v>374</v>
      </c>
      <c r="MDE132" s="224" t="s">
        <v>374</v>
      </c>
      <c r="MDF132" s="224" t="s">
        <v>374</v>
      </c>
      <c r="MDG132" s="224" t="s">
        <v>374</v>
      </c>
      <c r="MDH132" s="224" t="s">
        <v>374</v>
      </c>
      <c r="MDI132" s="224" t="s">
        <v>374</v>
      </c>
      <c r="MDJ132" s="224" t="s">
        <v>374</v>
      </c>
      <c r="MDK132" s="224" t="s">
        <v>374</v>
      </c>
      <c r="MDL132" s="224" t="s">
        <v>374</v>
      </c>
      <c r="MDM132" s="224" t="s">
        <v>374</v>
      </c>
      <c r="MDN132" s="224" t="s">
        <v>374</v>
      </c>
      <c r="MDO132" s="224" t="s">
        <v>374</v>
      </c>
      <c r="MDP132" s="224" t="s">
        <v>374</v>
      </c>
      <c r="MDQ132" s="224" t="s">
        <v>374</v>
      </c>
      <c r="MDR132" s="224" t="s">
        <v>374</v>
      </c>
      <c r="MDS132" s="224" t="s">
        <v>374</v>
      </c>
      <c r="MDT132" s="224" t="s">
        <v>374</v>
      </c>
      <c r="MDU132" s="224" t="s">
        <v>374</v>
      </c>
      <c r="MDV132" s="224" t="s">
        <v>374</v>
      </c>
      <c r="MDW132" s="224" t="s">
        <v>374</v>
      </c>
      <c r="MDX132" s="224" t="s">
        <v>374</v>
      </c>
      <c r="MDY132" s="224" t="s">
        <v>374</v>
      </c>
      <c r="MDZ132" s="224" t="s">
        <v>374</v>
      </c>
      <c r="MEA132" s="224" t="s">
        <v>374</v>
      </c>
      <c r="MEB132" s="224" t="s">
        <v>374</v>
      </c>
      <c r="MEC132" s="224" t="s">
        <v>374</v>
      </c>
      <c r="MED132" s="224" t="s">
        <v>374</v>
      </c>
      <c r="MEE132" s="224" t="s">
        <v>374</v>
      </c>
      <c r="MEF132" s="224" t="s">
        <v>374</v>
      </c>
      <c r="MEG132" s="224" t="s">
        <v>374</v>
      </c>
      <c r="MEH132" s="224" t="s">
        <v>374</v>
      </c>
      <c r="MEI132" s="224" t="s">
        <v>374</v>
      </c>
      <c r="MEJ132" s="224" t="s">
        <v>374</v>
      </c>
      <c r="MEK132" s="224" t="s">
        <v>374</v>
      </c>
      <c r="MEL132" s="224" t="s">
        <v>374</v>
      </c>
      <c r="MEM132" s="224" t="s">
        <v>374</v>
      </c>
      <c r="MEN132" s="224" t="s">
        <v>374</v>
      </c>
      <c r="MEO132" s="224" t="s">
        <v>374</v>
      </c>
      <c r="MEP132" s="224" t="s">
        <v>374</v>
      </c>
      <c r="MEQ132" s="224" t="s">
        <v>374</v>
      </c>
      <c r="MER132" s="224" t="s">
        <v>374</v>
      </c>
      <c r="MES132" s="224" t="s">
        <v>374</v>
      </c>
      <c r="MET132" s="224" t="s">
        <v>374</v>
      </c>
      <c r="MEU132" s="224" t="s">
        <v>374</v>
      </c>
      <c r="MEV132" s="224" t="s">
        <v>374</v>
      </c>
      <c r="MEW132" s="224" t="s">
        <v>374</v>
      </c>
      <c r="MEX132" s="224" t="s">
        <v>374</v>
      </c>
      <c r="MEY132" s="224" t="s">
        <v>374</v>
      </c>
      <c r="MEZ132" s="224" t="s">
        <v>374</v>
      </c>
      <c r="MFA132" s="224" t="s">
        <v>374</v>
      </c>
      <c r="MFB132" s="224" t="s">
        <v>374</v>
      </c>
      <c r="MFC132" s="224" t="s">
        <v>374</v>
      </c>
      <c r="MFD132" s="224" t="s">
        <v>374</v>
      </c>
      <c r="MFE132" s="224" t="s">
        <v>374</v>
      </c>
      <c r="MFF132" s="224" t="s">
        <v>374</v>
      </c>
      <c r="MFG132" s="224" t="s">
        <v>374</v>
      </c>
      <c r="MFH132" s="224" t="s">
        <v>374</v>
      </c>
      <c r="MFI132" s="224" t="s">
        <v>374</v>
      </c>
      <c r="MFJ132" s="224" t="s">
        <v>374</v>
      </c>
      <c r="MFK132" s="224" t="s">
        <v>374</v>
      </c>
      <c r="MFL132" s="224" t="s">
        <v>374</v>
      </c>
      <c r="MFM132" s="224" t="s">
        <v>374</v>
      </c>
      <c r="MFN132" s="224" t="s">
        <v>374</v>
      </c>
      <c r="MFO132" s="224" t="s">
        <v>374</v>
      </c>
      <c r="MFP132" s="224" t="s">
        <v>374</v>
      </c>
      <c r="MFQ132" s="224" t="s">
        <v>374</v>
      </c>
      <c r="MFR132" s="224" t="s">
        <v>374</v>
      </c>
      <c r="MFS132" s="224" t="s">
        <v>374</v>
      </c>
      <c r="MFT132" s="224" t="s">
        <v>374</v>
      </c>
      <c r="MFU132" s="224" t="s">
        <v>374</v>
      </c>
      <c r="MFV132" s="224" t="s">
        <v>374</v>
      </c>
      <c r="MFW132" s="224" t="s">
        <v>374</v>
      </c>
      <c r="MFX132" s="224" t="s">
        <v>374</v>
      </c>
      <c r="MFY132" s="224" t="s">
        <v>374</v>
      </c>
      <c r="MFZ132" s="224" t="s">
        <v>374</v>
      </c>
      <c r="MGA132" s="224" t="s">
        <v>374</v>
      </c>
      <c r="MGB132" s="224" t="s">
        <v>374</v>
      </c>
      <c r="MGC132" s="224" t="s">
        <v>374</v>
      </c>
      <c r="MGD132" s="224" t="s">
        <v>374</v>
      </c>
      <c r="MGE132" s="224" t="s">
        <v>374</v>
      </c>
      <c r="MGF132" s="224" t="s">
        <v>374</v>
      </c>
      <c r="MGG132" s="224" t="s">
        <v>374</v>
      </c>
      <c r="MGH132" s="224" t="s">
        <v>374</v>
      </c>
      <c r="MGI132" s="224" t="s">
        <v>374</v>
      </c>
      <c r="MGJ132" s="224" t="s">
        <v>374</v>
      </c>
      <c r="MGK132" s="224" t="s">
        <v>374</v>
      </c>
      <c r="MGL132" s="224" t="s">
        <v>374</v>
      </c>
      <c r="MGM132" s="224" t="s">
        <v>374</v>
      </c>
      <c r="MGN132" s="224" t="s">
        <v>374</v>
      </c>
      <c r="MGO132" s="224" t="s">
        <v>374</v>
      </c>
      <c r="MGP132" s="224" t="s">
        <v>374</v>
      </c>
      <c r="MGQ132" s="224" t="s">
        <v>374</v>
      </c>
      <c r="MGR132" s="224" t="s">
        <v>374</v>
      </c>
      <c r="MGS132" s="224" t="s">
        <v>374</v>
      </c>
      <c r="MGT132" s="224" t="s">
        <v>374</v>
      </c>
      <c r="MGU132" s="224" t="s">
        <v>374</v>
      </c>
      <c r="MGV132" s="224" t="s">
        <v>374</v>
      </c>
      <c r="MGW132" s="224" t="s">
        <v>374</v>
      </c>
      <c r="MGX132" s="224" t="s">
        <v>374</v>
      </c>
      <c r="MGY132" s="224" t="s">
        <v>374</v>
      </c>
      <c r="MGZ132" s="224" t="s">
        <v>374</v>
      </c>
      <c r="MHA132" s="224" t="s">
        <v>374</v>
      </c>
      <c r="MHB132" s="224" t="s">
        <v>374</v>
      </c>
      <c r="MHC132" s="224" t="s">
        <v>374</v>
      </c>
      <c r="MHD132" s="224" t="s">
        <v>374</v>
      </c>
      <c r="MHE132" s="224" t="s">
        <v>374</v>
      </c>
      <c r="MHF132" s="224" t="s">
        <v>374</v>
      </c>
      <c r="MHG132" s="224" t="s">
        <v>374</v>
      </c>
      <c r="MHH132" s="224" t="s">
        <v>374</v>
      </c>
      <c r="MHI132" s="224" t="s">
        <v>374</v>
      </c>
      <c r="MHJ132" s="224" t="s">
        <v>374</v>
      </c>
      <c r="MHK132" s="224" t="s">
        <v>374</v>
      </c>
      <c r="MHL132" s="224" t="s">
        <v>374</v>
      </c>
      <c r="MHM132" s="224" t="s">
        <v>374</v>
      </c>
      <c r="MHN132" s="224" t="s">
        <v>374</v>
      </c>
      <c r="MHO132" s="224" t="s">
        <v>374</v>
      </c>
      <c r="MHP132" s="224" t="s">
        <v>374</v>
      </c>
      <c r="MHQ132" s="224" t="s">
        <v>374</v>
      </c>
      <c r="MHR132" s="224" t="s">
        <v>374</v>
      </c>
      <c r="MHS132" s="224" t="s">
        <v>374</v>
      </c>
      <c r="MHT132" s="224" t="s">
        <v>374</v>
      </c>
      <c r="MHU132" s="224" t="s">
        <v>374</v>
      </c>
      <c r="MHV132" s="224" t="s">
        <v>374</v>
      </c>
      <c r="MHW132" s="224" t="s">
        <v>374</v>
      </c>
      <c r="MHX132" s="224" t="s">
        <v>374</v>
      </c>
      <c r="MHY132" s="224" t="s">
        <v>374</v>
      </c>
      <c r="MHZ132" s="224" t="s">
        <v>374</v>
      </c>
      <c r="MIA132" s="224" t="s">
        <v>374</v>
      </c>
      <c r="MIB132" s="224" t="s">
        <v>374</v>
      </c>
      <c r="MIC132" s="224" t="s">
        <v>374</v>
      </c>
      <c r="MID132" s="224" t="s">
        <v>374</v>
      </c>
      <c r="MIE132" s="224" t="s">
        <v>374</v>
      </c>
      <c r="MIF132" s="224" t="s">
        <v>374</v>
      </c>
      <c r="MIG132" s="224" t="s">
        <v>374</v>
      </c>
      <c r="MIH132" s="224" t="s">
        <v>374</v>
      </c>
      <c r="MII132" s="224" t="s">
        <v>374</v>
      </c>
      <c r="MIJ132" s="224" t="s">
        <v>374</v>
      </c>
      <c r="MIK132" s="224" t="s">
        <v>374</v>
      </c>
      <c r="MIL132" s="224" t="s">
        <v>374</v>
      </c>
      <c r="MIM132" s="224" t="s">
        <v>374</v>
      </c>
      <c r="MIN132" s="224" t="s">
        <v>374</v>
      </c>
      <c r="MIO132" s="224" t="s">
        <v>374</v>
      </c>
      <c r="MIP132" s="224" t="s">
        <v>374</v>
      </c>
      <c r="MIQ132" s="224" t="s">
        <v>374</v>
      </c>
      <c r="MIR132" s="224" t="s">
        <v>374</v>
      </c>
      <c r="MIS132" s="224" t="s">
        <v>374</v>
      </c>
      <c r="MIT132" s="224" t="s">
        <v>374</v>
      </c>
      <c r="MIU132" s="224" t="s">
        <v>374</v>
      </c>
      <c r="MIV132" s="224" t="s">
        <v>374</v>
      </c>
      <c r="MIW132" s="224" t="s">
        <v>374</v>
      </c>
      <c r="MIX132" s="224" t="s">
        <v>374</v>
      </c>
      <c r="MIY132" s="224" t="s">
        <v>374</v>
      </c>
      <c r="MIZ132" s="224" t="s">
        <v>374</v>
      </c>
      <c r="MJA132" s="224" t="s">
        <v>374</v>
      </c>
      <c r="MJB132" s="224" t="s">
        <v>374</v>
      </c>
      <c r="MJC132" s="224" t="s">
        <v>374</v>
      </c>
      <c r="MJD132" s="224" t="s">
        <v>374</v>
      </c>
      <c r="MJE132" s="224" t="s">
        <v>374</v>
      </c>
      <c r="MJF132" s="224" t="s">
        <v>374</v>
      </c>
      <c r="MJG132" s="224" t="s">
        <v>374</v>
      </c>
      <c r="MJH132" s="224" t="s">
        <v>374</v>
      </c>
      <c r="MJI132" s="224" t="s">
        <v>374</v>
      </c>
      <c r="MJJ132" s="224" t="s">
        <v>374</v>
      </c>
      <c r="MJK132" s="224" t="s">
        <v>374</v>
      </c>
      <c r="MJL132" s="224" t="s">
        <v>374</v>
      </c>
      <c r="MJM132" s="224" t="s">
        <v>374</v>
      </c>
      <c r="MJN132" s="224" t="s">
        <v>374</v>
      </c>
      <c r="MJO132" s="224" t="s">
        <v>374</v>
      </c>
      <c r="MJP132" s="224" t="s">
        <v>374</v>
      </c>
      <c r="MJQ132" s="224" t="s">
        <v>374</v>
      </c>
      <c r="MJR132" s="224" t="s">
        <v>374</v>
      </c>
      <c r="MJS132" s="224" t="s">
        <v>374</v>
      </c>
      <c r="MJT132" s="224" t="s">
        <v>374</v>
      </c>
      <c r="MJU132" s="224" t="s">
        <v>374</v>
      </c>
      <c r="MJV132" s="224" t="s">
        <v>374</v>
      </c>
      <c r="MJW132" s="224" t="s">
        <v>374</v>
      </c>
      <c r="MJX132" s="224" t="s">
        <v>374</v>
      </c>
      <c r="MJY132" s="224" t="s">
        <v>374</v>
      </c>
      <c r="MJZ132" s="224" t="s">
        <v>374</v>
      </c>
      <c r="MKA132" s="224" t="s">
        <v>374</v>
      </c>
      <c r="MKB132" s="224" t="s">
        <v>374</v>
      </c>
      <c r="MKC132" s="224" t="s">
        <v>374</v>
      </c>
      <c r="MKD132" s="224" t="s">
        <v>374</v>
      </c>
      <c r="MKE132" s="224" t="s">
        <v>374</v>
      </c>
      <c r="MKF132" s="224" t="s">
        <v>374</v>
      </c>
      <c r="MKG132" s="224" t="s">
        <v>374</v>
      </c>
      <c r="MKH132" s="224" t="s">
        <v>374</v>
      </c>
      <c r="MKI132" s="224" t="s">
        <v>374</v>
      </c>
      <c r="MKJ132" s="224" t="s">
        <v>374</v>
      </c>
      <c r="MKK132" s="224" t="s">
        <v>374</v>
      </c>
      <c r="MKL132" s="224" t="s">
        <v>374</v>
      </c>
      <c r="MKM132" s="224" t="s">
        <v>374</v>
      </c>
      <c r="MKN132" s="224" t="s">
        <v>374</v>
      </c>
      <c r="MKO132" s="224" t="s">
        <v>374</v>
      </c>
      <c r="MKP132" s="224" t="s">
        <v>374</v>
      </c>
      <c r="MKQ132" s="224" t="s">
        <v>374</v>
      </c>
      <c r="MKR132" s="224" t="s">
        <v>374</v>
      </c>
      <c r="MKS132" s="224" t="s">
        <v>374</v>
      </c>
      <c r="MKT132" s="224" t="s">
        <v>374</v>
      </c>
      <c r="MKU132" s="224" t="s">
        <v>374</v>
      </c>
      <c r="MKV132" s="224" t="s">
        <v>374</v>
      </c>
      <c r="MKW132" s="224" t="s">
        <v>374</v>
      </c>
      <c r="MKX132" s="224" t="s">
        <v>374</v>
      </c>
      <c r="MKY132" s="224" t="s">
        <v>374</v>
      </c>
      <c r="MKZ132" s="224" t="s">
        <v>374</v>
      </c>
      <c r="MLA132" s="224" t="s">
        <v>374</v>
      </c>
      <c r="MLB132" s="224" t="s">
        <v>374</v>
      </c>
      <c r="MLC132" s="224" t="s">
        <v>374</v>
      </c>
      <c r="MLD132" s="224" t="s">
        <v>374</v>
      </c>
      <c r="MLE132" s="224" t="s">
        <v>374</v>
      </c>
      <c r="MLF132" s="224" t="s">
        <v>374</v>
      </c>
      <c r="MLG132" s="224" t="s">
        <v>374</v>
      </c>
      <c r="MLH132" s="224" t="s">
        <v>374</v>
      </c>
      <c r="MLI132" s="224" t="s">
        <v>374</v>
      </c>
      <c r="MLJ132" s="224" t="s">
        <v>374</v>
      </c>
      <c r="MLK132" s="224" t="s">
        <v>374</v>
      </c>
      <c r="MLL132" s="224" t="s">
        <v>374</v>
      </c>
      <c r="MLM132" s="224" t="s">
        <v>374</v>
      </c>
      <c r="MLN132" s="224" t="s">
        <v>374</v>
      </c>
      <c r="MLO132" s="224" t="s">
        <v>374</v>
      </c>
      <c r="MLP132" s="224" t="s">
        <v>374</v>
      </c>
      <c r="MLQ132" s="224" t="s">
        <v>374</v>
      </c>
      <c r="MLR132" s="224" t="s">
        <v>374</v>
      </c>
      <c r="MLS132" s="224" t="s">
        <v>374</v>
      </c>
      <c r="MLT132" s="224" t="s">
        <v>374</v>
      </c>
      <c r="MLU132" s="224" t="s">
        <v>374</v>
      </c>
      <c r="MLV132" s="224" t="s">
        <v>374</v>
      </c>
      <c r="MLW132" s="224" t="s">
        <v>374</v>
      </c>
      <c r="MLX132" s="224" t="s">
        <v>374</v>
      </c>
      <c r="MLY132" s="224" t="s">
        <v>374</v>
      </c>
      <c r="MLZ132" s="224" t="s">
        <v>374</v>
      </c>
      <c r="MMA132" s="224" t="s">
        <v>374</v>
      </c>
      <c r="MMB132" s="224" t="s">
        <v>374</v>
      </c>
      <c r="MMC132" s="224" t="s">
        <v>374</v>
      </c>
      <c r="MMD132" s="224" t="s">
        <v>374</v>
      </c>
      <c r="MME132" s="224" t="s">
        <v>374</v>
      </c>
      <c r="MMF132" s="224" t="s">
        <v>374</v>
      </c>
      <c r="MMG132" s="224" t="s">
        <v>374</v>
      </c>
      <c r="MMH132" s="224" t="s">
        <v>374</v>
      </c>
      <c r="MMI132" s="224" t="s">
        <v>374</v>
      </c>
      <c r="MMJ132" s="224" t="s">
        <v>374</v>
      </c>
      <c r="MMK132" s="224" t="s">
        <v>374</v>
      </c>
      <c r="MML132" s="224" t="s">
        <v>374</v>
      </c>
      <c r="MMM132" s="224" t="s">
        <v>374</v>
      </c>
      <c r="MMN132" s="224" t="s">
        <v>374</v>
      </c>
      <c r="MMO132" s="224" t="s">
        <v>374</v>
      </c>
      <c r="MMP132" s="224" t="s">
        <v>374</v>
      </c>
      <c r="MMQ132" s="224" t="s">
        <v>374</v>
      </c>
      <c r="MMR132" s="224" t="s">
        <v>374</v>
      </c>
      <c r="MMS132" s="224" t="s">
        <v>374</v>
      </c>
      <c r="MMT132" s="224" t="s">
        <v>374</v>
      </c>
      <c r="MMU132" s="224" t="s">
        <v>374</v>
      </c>
      <c r="MMV132" s="224" t="s">
        <v>374</v>
      </c>
      <c r="MMW132" s="224" t="s">
        <v>374</v>
      </c>
      <c r="MMX132" s="224" t="s">
        <v>374</v>
      </c>
      <c r="MMY132" s="224" t="s">
        <v>374</v>
      </c>
      <c r="MMZ132" s="224" t="s">
        <v>374</v>
      </c>
      <c r="MNA132" s="224" t="s">
        <v>374</v>
      </c>
      <c r="MNB132" s="224" t="s">
        <v>374</v>
      </c>
      <c r="MNC132" s="224" t="s">
        <v>374</v>
      </c>
      <c r="MND132" s="224" t="s">
        <v>374</v>
      </c>
      <c r="MNE132" s="224" t="s">
        <v>374</v>
      </c>
      <c r="MNF132" s="224" t="s">
        <v>374</v>
      </c>
      <c r="MNG132" s="224" t="s">
        <v>374</v>
      </c>
      <c r="MNH132" s="224" t="s">
        <v>374</v>
      </c>
      <c r="MNI132" s="224" t="s">
        <v>374</v>
      </c>
      <c r="MNJ132" s="224" t="s">
        <v>374</v>
      </c>
      <c r="MNK132" s="224" t="s">
        <v>374</v>
      </c>
      <c r="MNL132" s="224" t="s">
        <v>374</v>
      </c>
      <c r="MNM132" s="224" t="s">
        <v>374</v>
      </c>
      <c r="MNN132" s="224" t="s">
        <v>374</v>
      </c>
      <c r="MNO132" s="224" t="s">
        <v>374</v>
      </c>
      <c r="MNP132" s="224" t="s">
        <v>374</v>
      </c>
      <c r="MNQ132" s="224" t="s">
        <v>374</v>
      </c>
      <c r="MNR132" s="224" t="s">
        <v>374</v>
      </c>
      <c r="MNS132" s="224" t="s">
        <v>374</v>
      </c>
      <c r="MNT132" s="224" t="s">
        <v>374</v>
      </c>
      <c r="MNU132" s="224" t="s">
        <v>374</v>
      </c>
      <c r="MNV132" s="224" t="s">
        <v>374</v>
      </c>
      <c r="MNW132" s="224" t="s">
        <v>374</v>
      </c>
      <c r="MNX132" s="224" t="s">
        <v>374</v>
      </c>
      <c r="MNY132" s="224" t="s">
        <v>374</v>
      </c>
      <c r="MNZ132" s="224" t="s">
        <v>374</v>
      </c>
      <c r="MOA132" s="224" t="s">
        <v>374</v>
      </c>
      <c r="MOB132" s="224" t="s">
        <v>374</v>
      </c>
      <c r="MOC132" s="224" t="s">
        <v>374</v>
      </c>
      <c r="MOD132" s="224" t="s">
        <v>374</v>
      </c>
      <c r="MOE132" s="224" t="s">
        <v>374</v>
      </c>
      <c r="MOF132" s="224" t="s">
        <v>374</v>
      </c>
      <c r="MOG132" s="224" t="s">
        <v>374</v>
      </c>
      <c r="MOH132" s="224" t="s">
        <v>374</v>
      </c>
      <c r="MOI132" s="224" t="s">
        <v>374</v>
      </c>
      <c r="MOJ132" s="224" t="s">
        <v>374</v>
      </c>
      <c r="MOK132" s="224" t="s">
        <v>374</v>
      </c>
      <c r="MOL132" s="224" t="s">
        <v>374</v>
      </c>
      <c r="MOM132" s="224" t="s">
        <v>374</v>
      </c>
      <c r="MON132" s="224" t="s">
        <v>374</v>
      </c>
      <c r="MOO132" s="224" t="s">
        <v>374</v>
      </c>
      <c r="MOP132" s="224" t="s">
        <v>374</v>
      </c>
      <c r="MOQ132" s="224" t="s">
        <v>374</v>
      </c>
      <c r="MOR132" s="224" t="s">
        <v>374</v>
      </c>
      <c r="MOS132" s="224" t="s">
        <v>374</v>
      </c>
      <c r="MOT132" s="224" t="s">
        <v>374</v>
      </c>
      <c r="MOU132" s="224" t="s">
        <v>374</v>
      </c>
      <c r="MOV132" s="224" t="s">
        <v>374</v>
      </c>
      <c r="MOW132" s="224" t="s">
        <v>374</v>
      </c>
      <c r="MOX132" s="224" t="s">
        <v>374</v>
      </c>
      <c r="MOY132" s="224" t="s">
        <v>374</v>
      </c>
      <c r="MOZ132" s="224" t="s">
        <v>374</v>
      </c>
      <c r="MPA132" s="224" t="s">
        <v>374</v>
      </c>
      <c r="MPB132" s="224" t="s">
        <v>374</v>
      </c>
      <c r="MPC132" s="224" t="s">
        <v>374</v>
      </c>
      <c r="MPD132" s="224" t="s">
        <v>374</v>
      </c>
      <c r="MPE132" s="224" t="s">
        <v>374</v>
      </c>
      <c r="MPF132" s="224" t="s">
        <v>374</v>
      </c>
      <c r="MPG132" s="224" t="s">
        <v>374</v>
      </c>
      <c r="MPH132" s="224" t="s">
        <v>374</v>
      </c>
      <c r="MPI132" s="224" t="s">
        <v>374</v>
      </c>
      <c r="MPJ132" s="224" t="s">
        <v>374</v>
      </c>
      <c r="MPK132" s="224" t="s">
        <v>374</v>
      </c>
      <c r="MPL132" s="224" t="s">
        <v>374</v>
      </c>
      <c r="MPM132" s="224" t="s">
        <v>374</v>
      </c>
      <c r="MPN132" s="224" t="s">
        <v>374</v>
      </c>
      <c r="MPO132" s="224" t="s">
        <v>374</v>
      </c>
      <c r="MPP132" s="224" t="s">
        <v>374</v>
      </c>
      <c r="MPQ132" s="224" t="s">
        <v>374</v>
      </c>
      <c r="MPR132" s="224" t="s">
        <v>374</v>
      </c>
      <c r="MPS132" s="224" t="s">
        <v>374</v>
      </c>
      <c r="MPT132" s="224" t="s">
        <v>374</v>
      </c>
      <c r="MPU132" s="224" t="s">
        <v>374</v>
      </c>
      <c r="MPV132" s="224" t="s">
        <v>374</v>
      </c>
      <c r="MPW132" s="224" t="s">
        <v>374</v>
      </c>
      <c r="MPX132" s="224" t="s">
        <v>374</v>
      </c>
      <c r="MPY132" s="224" t="s">
        <v>374</v>
      </c>
      <c r="MPZ132" s="224" t="s">
        <v>374</v>
      </c>
      <c r="MQA132" s="224" t="s">
        <v>374</v>
      </c>
      <c r="MQB132" s="224" t="s">
        <v>374</v>
      </c>
      <c r="MQC132" s="224" t="s">
        <v>374</v>
      </c>
      <c r="MQD132" s="224" t="s">
        <v>374</v>
      </c>
      <c r="MQE132" s="224" t="s">
        <v>374</v>
      </c>
      <c r="MQF132" s="224" t="s">
        <v>374</v>
      </c>
      <c r="MQG132" s="224" t="s">
        <v>374</v>
      </c>
      <c r="MQH132" s="224" t="s">
        <v>374</v>
      </c>
      <c r="MQI132" s="224" t="s">
        <v>374</v>
      </c>
      <c r="MQJ132" s="224" t="s">
        <v>374</v>
      </c>
      <c r="MQK132" s="224" t="s">
        <v>374</v>
      </c>
      <c r="MQL132" s="224" t="s">
        <v>374</v>
      </c>
      <c r="MQM132" s="224" t="s">
        <v>374</v>
      </c>
      <c r="MQN132" s="224" t="s">
        <v>374</v>
      </c>
      <c r="MQO132" s="224" t="s">
        <v>374</v>
      </c>
      <c r="MQP132" s="224" t="s">
        <v>374</v>
      </c>
      <c r="MQQ132" s="224" t="s">
        <v>374</v>
      </c>
      <c r="MQR132" s="224" t="s">
        <v>374</v>
      </c>
      <c r="MQS132" s="224" t="s">
        <v>374</v>
      </c>
      <c r="MQT132" s="224" t="s">
        <v>374</v>
      </c>
      <c r="MQU132" s="224" t="s">
        <v>374</v>
      </c>
      <c r="MQV132" s="224" t="s">
        <v>374</v>
      </c>
      <c r="MQW132" s="224" t="s">
        <v>374</v>
      </c>
      <c r="MQX132" s="224" t="s">
        <v>374</v>
      </c>
      <c r="MQY132" s="224" t="s">
        <v>374</v>
      </c>
      <c r="MQZ132" s="224" t="s">
        <v>374</v>
      </c>
      <c r="MRA132" s="224" t="s">
        <v>374</v>
      </c>
      <c r="MRB132" s="224" t="s">
        <v>374</v>
      </c>
      <c r="MRC132" s="224" t="s">
        <v>374</v>
      </c>
      <c r="MRD132" s="224" t="s">
        <v>374</v>
      </c>
      <c r="MRE132" s="224" t="s">
        <v>374</v>
      </c>
      <c r="MRF132" s="224" t="s">
        <v>374</v>
      </c>
      <c r="MRG132" s="224" t="s">
        <v>374</v>
      </c>
      <c r="MRH132" s="224" t="s">
        <v>374</v>
      </c>
      <c r="MRI132" s="224" t="s">
        <v>374</v>
      </c>
      <c r="MRJ132" s="224" t="s">
        <v>374</v>
      </c>
      <c r="MRK132" s="224" t="s">
        <v>374</v>
      </c>
      <c r="MRL132" s="224" t="s">
        <v>374</v>
      </c>
      <c r="MRM132" s="224" t="s">
        <v>374</v>
      </c>
      <c r="MRN132" s="224" t="s">
        <v>374</v>
      </c>
      <c r="MRO132" s="224" t="s">
        <v>374</v>
      </c>
      <c r="MRP132" s="224" t="s">
        <v>374</v>
      </c>
      <c r="MRQ132" s="224" t="s">
        <v>374</v>
      </c>
      <c r="MRR132" s="224" t="s">
        <v>374</v>
      </c>
      <c r="MRS132" s="224" t="s">
        <v>374</v>
      </c>
      <c r="MRT132" s="224" t="s">
        <v>374</v>
      </c>
      <c r="MRU132" s="224" t="s">
        <v>374</v>
      </c>
      <c r="MRV132" s="224" t="s">
        <v>374</v>
      </c>
      <c r="MRW132" s="224" t="s">
        <v>374</v>
      </c>
      <c r="MRX132" s="224" t="s">
        <v>374</v>
      </c>
      <c r="MRY132" s="224" t="s">
        <v>374</v>
      </c>
      <c r="MRZ132" s="224" t="s">
        <v>374</v>
      </c>
      <c r="MSA132" s="224" t="s">
        <v>374</v>
      </c>
      <c r="MSB132" s="224" t="s">
        <v>374</v>
      </c>
      <c r="MSC132" s="224" t="s">
        <v>374</v>
      </c>
      <c r="MSD132" s="224" t="s">
        <v>374</v>
      </c>
      <c r="MSE132" s="224" t="s">
        <v>374</v>
      </c>
      <c r="MSF132" s="224" t="s">
        <v>374</v>
      </c>
      <c r="MSG132" s="224" t="s">
        <v>374</v>
      </c>
      <c r="MSH132" s="224" t="s">
        <v>374</v>
      </c>
      <c r="MSI132" s="224" t="s">
        <v>374</v>
      </c>
      <c r="MSJ132" s="224" t="s">
        <v>374</v>
      </c>
      <c r="MSK132" s="224" t="s">
        <v>374</v>
      </c>
      <c r="MSL132" s="224" t="s">
        <v>374</v>
      </c>
      <c r="MSM132" s="224" t="s">
        <v>374</v>
      </c>
      <c r="MSN132" s="224" t="s">
        <v>374</v>
      </c>
      <c r="MSO132" s="224" t="s">
        <v>374</v>
      </c>
      <c r="MSP132" s="224" t="s">
        <v>374</v>
      </c>
      <c r="MSQ132" s="224" t="s">
        <v>374</v>
      </c>
      <c r="MSR132" s="224" t="s">
        <v>374</v>
      </c>
      <c r="MSS132" s="224" t="s">
        <v>374</v>
      </c>
      <c r="MST132" s="224" t="s">
        <v>374</v>
      </c>
      <c r="MSU132" s="224" t="s">
        <v>374</v>
      </c>
      <c r="MSV132" s="224" t="s">
        <v>374</v>
      </c>
      <c r="MSW132" s="224" t="s">
        <v>374</v>
      </c>
      <c r="MSX132" s="224" t="s">
        <v>374</v>
      </c>
      <c r="MSY132" s="224" t="s">
        <v>374</v>
      </c>
      <c r="MSZ132" s="224" t="s">
        <v>374</v>
      </c>
      <c r="MTA132" s="224" t="s">
        <v>374</v>
      </c>
      <c r="MTB132" s="224" t="s">
        <v>374</v>
      </c>
      <c r="MTC132" s="224" t="s">
        <v>374</v>
      </c>
      <c r="MTD132" s="224" t="s">
        <v>374</v>
      </c>
      <c r="MTE132" s="224" t="s">
        <v>374</v>
      </c>
      <c r="MTF132" s="224" t="s">
        <v>374</v>
      </c>
      <c r="MTG132" s="224" t="s">
        <v>374</v>
      </c>
      <c r="MTH132" s="224" t="s">
        <v>374</v>
      </c>
      <c r="MTI132" s="224" t="s">
        <v>374</v>
      </c>
      <c r="MTJ132" s="224" t="s">
        <v>374</v>
      </c>
      <c r="MTK132" s="224" t="s">
        <v>374</v>
      </c>
      <c r="MTL132" s="224" t="s">
        <v>374</v>
      </c>
      <c r="MTM132" s="224" t="s">
        <v>374</v>
      </c>
      <c r="MTN132" s="224" t="s">
        <v>374</v>
      </c>
      <c r="MTO132" s="224" t="s">
        <v>374</v>
      </c>
      <c r="MTP132" s="224" t="s">
        <v>374</v>
      </c>
      <c r="MTQ132" s="224" t="s">
        <v>374</v>
      </c>
      <c r="MTR132" s="224" t="s">
        <v>374</v>
      </c>
      <c r="MTS132" s="224" t="s">
        <v>374</v>
      </c>
      <c r="MTT132" s="224" t="s">
        <v>374</v>
      </c>
      <c r="MTU132" s="224" t="s">
        <v>374</v>
      </c>
      <c r="MTV132" s="224" t="s">
        <v>374</v>
      </c>
      <c r="MTW132" s="224" t="s">
        <v>374</v>
      </c>
      <c r="MTX132" s="224" t="s">
        <v>374</v>
      </c>
      <c r="MTY132" s="224" t="s">
        <v>374</v>
      </c>
      <c r="MTZ132" s="224" t="s">
        <v>374</v>
      </c>
      <c r="MUA132" s="224" t="s">
        <v>374</v>
      </c>
      <c r="MUB132" s="224" t="s">
        <v>374</v>
      </c>
      <c r="MUC132" s="224" t="s">
        <v>374</v>
      </c>
      <c r="MUD132" s="224" t="s">
        <v>374</v>
      </c>
      <c r="MUE132" s="224" t="s">
        <v>374</v>
      </c>
      <c r="MUF132" s="224" t="s">
        <v>374</v>
      </c>
      <c r="MUG132" s="224" t="s">
        <v>374</v>
      </c>
      <c r="MUH132" s="224" t="s">
        <v>374</v>
      </c>
      <c r="MUI132" s="224" t="s">
        <v>374</v>
      </c>
      <c r="MUJ132" s="224" t="s">
        <v>374</v>
      </c>
      <c r="MUK132" s="224" t="s">
        <v>374</v>
      </c>
      <c r="MUL132" s="224" t="s">
        <v>374</v>
      </c>
      <c r="MUM132" s="224" t="s">
        <v>374</v>
      </c>
      <c r="MUN132" s="224" t="s">
        <v>374</v>
      </c>
      <c r="MUO132" s="224" t="s">
        <v>374</v>
      </c>
      <c r="MUP132" s="224" t="s">
        <v>374</v>
      </c>
      <c r="MUQ132" s="224" t="s">
        <v>374</v>
      </c>
      <c r="MUR132" s="224" t="s">
        <v>374</v>
      </c>
      <c r="MUS132" s="224" t="s">
        <v>374</v>
      </c>
      <c r="MUT132" s="224" t="s">
        <v>374</v>
      </c>
      <c r="MUU132" s="224" t="s">
        <v>374</v>
      </c>
      <c r="MUV132" s="224" t="s">
        <v>374</v>
      </c>
      <c r="MUW132" s="224" t="s">
        <v>374</v>
      </c>
      <c r="MUX132" s="224" t="s">
        <v>374</v>
      </c>
      <c r="MUY132" s="224" t="s">
        <v>374</v>
      </c>
      <c r="MUZ132" s="224" t="s">
        <v>374</v>
      </c>
      <c r="MVA132" s="224" t="s">
        <v>374</v>
      </c>
      <c r="MVB132" s="224" t="s">
        <v>374</v>
      </c>
      <c r="MVC132" s="224" t="s">
        <v>374</v>
      </c>
      <c r="MVD132" s="224" t="s">
        <v>374</v>
      </c>
      <c r="MVE132" s="224" t="s">
        <v>374</v>
      </c>
      <c r="MVF132" s="224" t="s">
        <v>374</v>
      </c>
      <c r="MVG132" s="224" t="s">
        <v>374</v>
      </c>
      <c r="MVH132" s="224" t="s">
        <v>374</v>
      </c>
      <c r="MVI132" s="224" t="s">
        <v>374</v>
      </c>
      <c r="MVJ132" s="224" t="s">
        <v>374</v>
      </c>
      <c r="MVK132" s="224" t="s">
        <v>374</v>
      </c>
      <c r="MVL132" s="224" t="s">
        <v>374</v>
      </c>
      <c r="MVM132" s="224" t="s">
        <v>374</v>
      </c>
      <c r="MVN132" s="224" t="s">
        <v>374</v>
      </c>
      <c r="MVO132" s="224" t="s">
        <v>374</v>
      </c>
      <c r="MVP132" s="224" t="s">
        <v>374</v>
      </c>
      <c r="MVQ132" s="224" t="s">
        <v>374</v>
      </c>
      <c r="MVR132" s="224" t="s">
        <v>374</v>
      </c>
      <c r="MVS132" s="224" t="s">
        <v>374</v>
      </c>
      <c r="MVT132" s="224" t="s">
        <v>374</v>
      </c>
      <c r="MVU132" s="224" t="s">
        <v>374</v>
      </c>
      <c r="MVV132" s="224" t="s">
        <v>374</v>
      </c>
      <c r="MVW132" s="224" t="s">
        <v>374</v>
      </c>
      <c r="MVX132" s="224" t="s">
        <v>374</v>
      </c>
      <c r="MVY132" s="224" t="s">
        <v>374</v>
      </c>
      <c r="MVZ132" s="224" t="s">
        <v>374</v>
      </c>
      <c r="MWA132" s="224" t="s">
        <v>374</v>
      </c>
      <c r="MWB132" s="224" t="s">
        <v>374</v>
      </c>
      <c r="MWC132" s="224" t="s">
        <v>374</v>
      </c>
      <c r="MWD132" s="224" t="s">
        <v>374</v>
      </c>
      <c r="MWE132" s="224" t="s">
        <v>374</v>
      </c>
      <c r="MWF132" s="224" t="s">
        <v>374</v>
      </c>
      <c r="MWG132" s="224" t="s">
        <v>374</v>
      </c>
      <c r="MWH132" s="224" t="s">
        <v>374</v>
      </c>
      <c r="MWI132" s="224" t="s">
        <v>374</v>
      </c>
      <c r="MWJ132" s="224" t="s">
        <v>374</v>
      </c>
      <c r="MWK132" s="224" t="s">
        <v>374</v>
      </c>
      <c r="MWL132" s="224" t="s">
        <v>374</v>
      </c>
      <c r="MWM132" s="224" t="s">
        <v>374</v>
      </c>
      <c r="MWN132" s="224" t="s">
        <v>374</v>
      </c>
      <c r="MWO132" s="224" t="s">
        <v>374</v>
      </c>
      <c r="MWP132" s="224" t="s">
        <v>374</v>
      </c>
      <c r="MWQ132" s="224" t="s">
        <v>374</v>
      </c>
      <c r="MWR132" s="224" t="s">
        <v>374</v>
      </c>
      <c r="MWS132" s="224" t="s">
        <v>374</v>
      </c>
      <c r="MWT132" s="224" t="s">
        <v>374</v>
      </c>
      <c r="MWU132" s="224" t="s">
        <v>374</v>
      </c>
      <c r="MWV132" s="224" t="s">
        <v>374</v>
      </c>
      <c r="MWW132" s="224" t="s">
        <v>374</v>
      </c>
      <c r="MWX132" s="224" t="s">
        <v>374</v>
      </c>
      <c r="MWY132" s="224" t="s">
        <v>374</v>
      </c>
      <c r="MWZ132" s="224" t="s">
        <v>374</v>
      </c>
      <c r="MXA132" s="224" t="s">
        <v>374</v>
      </c>
      <c r="MXB132" s="224" t="s">
        <v>374</v>
      </c>
      <c r="MXC132" s="224" t="s">
        <v>374</v>
      </c>
      <c r="MXD132" s="224" t="s">
        <v>374</v>
      </c>
      <c r="MXE132" s="224" t="s">
        <v>374</v>
      </c>
      <c r="MXF132" s="224" t="s">
        <v>374</v>
      </c>
      <c r="MXG132" s="224" t="s">
        <v>374</v>
      </c>
      <c r="MXH132" s="224" t="s">
        <v>374</v>
      </c>
      <c r="MXI132" s="224" t="s">
        <v>374</v>
      </c>
      <c r="MXJ132" s="224" t="s">
        <v>374</v>
      </c>
      <c r="MXK132" s="224" t="s">
        <v>374</v>
      </c>
      <c r="MXL132" s="224" t="s">
        <v>374</v>
      </c>
      <c r="MXM132" s="224" t="s">
        <v>374</v>
      </c>
      <c r="MXN132" s="224" t="s">
        <v>374</v>
      </c>
      <c r="MXO132" s="224" t="s">
        <v>374</v>
      </c>
      <c r="MXP132" s="224" t="s">
        <v>374</v>
      </c>
      <c r="MXQ132" s="224" t="s">
        <v>374</v>
      </c>
      <c r="MXR132" s="224" t="s">
        <v>374</v>
      </c>
      <c r="MXS132" s="224" t="s">
        <v>374</v>
      </c>
      <c r="MXT132" s="224" t="s">
        <v>374</v>
      </c>
      <c r="MXU132" s="224" t="s">
        <v>374</v>
      </c>
      <c r="MXV132" s="224" t="s">
        <v>374</v>
      </c>
      <c r="MXW132" s="224" t="s">
        <v>374</v>
      </c>
      <c r="MXX132" s="224" t="s">
        <v>374</v>
      </c>
      <c r="MXY132" s="224" t="s">
        <v>374</v>
      </c>
      <c r="MXZ132" s="224" t="s">
        <v>374</v>
      </c>
      <c r="MYA132" s="224" t="s">
        <v>374</v>
      </c>
      <c r="MYB132" s="224" t="s">
        <v>374</v>
      </c>
      <c r="MYC132" s="224" t="s">
        <v>374</v>
      </c>
      <c r="MYD132" s="224" t="s">
        <v>374</v>
      </c>
      <c r="MYE132" s="224" t="s">
        <v>374</v>
      </c>
      <c r="MYF132" s="224" t="s">
        <v>374</v>
      </c>
      <c r="MYG132" s="224" t="s">
        <v>374</v>
      </c>
      <c r="MYH132" s="224" t="s">
        <v>374</v>
      </c>
      <c r="MYI132" s="224" t="s">
        <v>374</v>
      </c>
      <c r="MYJ132" s="224" t="s">
        <v>374</v>
      </c>
      <c r="MYK132" s="224" t="s">
        <v>374</v>
      </c>
      <c r="MYL132" s="224" t="s">
        <v>374</v>
      </c>
      <c r="MYM132" s="224" t="s">
        <v>374</v>
      </c>
      <c r="MYN132" s="224" t="s">
        <v>374</v>
      </c>
      <c r="MYO132" s="224" t="s">
        <v>374</v>
      </c>
      <c r="MYP132" s="224" t="s">
        <v>374</v>
      </c>
      <c r="MYQ132" s="224" t="s">
        <v>374</v>
      </c>
      <c r="MYR132" s="224" t="s">
        <v>374</v>
      </c>
      <c r="MYS132" s="224" t="s">
        <v>374</v>
      </c>
      <c r="MYT132" s="224" t="s">
        <v>374</v>
      </c>
      <c r="MYU132" s="224" t="s">
        <v>374</v>
      </c>
      <c r="MYV132" s="224" t="s">
        <v>374</v>
      </c>
      <c r="MYW132" s="224" t="s">
        <v>374</v>
      </c>
      <c r="MYX132" s="224" t="s">
        <v>374</v>
      </c>
      <c r="MYY132" s="224" t="s">
        <v>374</v>
      </c>
      <c r="MYZ132" s="224" t="s">
        <v>374</v>
      </c>
      <c r="MZA132" s="224" t="s">
        <v>374</v>
      </c>
      <c r="MZB132" s="224" t="s">
        <v>374</v>
      </c>
      <c r="MZC132" s="224" t="s">
        <v>374</v>
      </c>
      <c r="MZD132" s="224" t="s">
        <v>374</v>
      </c>
      <c r="MZE132" s="224" t="s">
        <v>374</v>
      </c>
      <c r="MZF132" s="224" t="s">
        <v>374</v>
      </c>
      <c r="MZG132" s="224" t="s">
        <v>374</v>
      </c>
      <c r="MZH132" s="224" t="s">
        <v>374</v>
      </c>
      <c r="MZI132" s="224" t="s">
        <v>374</v>
      </c>
      <c r="MZJ132" s="224" t="s">
        <v>374</v>
      </c>
      <c r="MZK132" s="224" t="s">
        <v>374</v>
      </c>
      <c r="MZL132" s="224" t="s">
        <v>374</v>
      </c>
      <c r="MZM132" s="224" t="s">
        <v>374</v>
      </c>
      <c r="MZN132" s="224" t="s">
        <v>374</v>
      </c>
      <c r="MZO132" s="224" t="s">
        <v>374</v>
      </c>
      <c r="MZP132" s="224" t="s">
        <v>374</v>
      </c>
      <c r="MZQ132" s="224" t="s">
        <v>374</v>
      </c>
      <c r="MZR132" s="224" t="s">
        <v>374</v>
      </c>
      <c r="MZS132" s="224" t="s">
        <v>374</v>
      </c>
      <c r="MZT132" s="224" t="s">
        <v>374</v>
      </c>
      <c r="MZU132" s="224" t="s">
        <v>374</v>
      </c>
      <c r="MZV132" s="224" t="s">
        <v>374</v>
      </c>
      <c r="MZW132" s="224" t="s">
        <v>374</v>
      </c>
      <c r="MZX132" s="224" t="s">
        <v>374</v>
      </c>
      <c r="MZY132" s="224" t="s">
        <v>374</v>
      </c>
      <c r="MZZ132" s="224" t="s">
        <v>374</v>
      </c>
      <c r="NAA132" s="224" t="s">
        <v>374</v>
      </c>
      <c r="NAB132" s="224" t="s">
        <v>374</v>
      </c>
      <c r="NAC132" s="224" t="s">
        <v>374</v>
      </c>
      <c r="NAD132" s="224" t="s">
        <v>374</v>
      </c>
      <c r="NAE132" s="224" t="s">
        <v>374</v>
      </c>
      <c r="NAF132" s="224" t="s">
        <v>374</v>
      </c>
      <c r="NAG132" s="224" t="s">
        <v>374</v>
      </c>
      <c r="NAH132" s="224" t="s">
        <v>374</v>
      </c>
      <c r="NAI132" s="224" t="s">
        <v>374</v>
      </c>
      <c r="NAJ132" s="224" t="s">
        <v>374</v>
      </c>
      <c r="NAK132" s="224" t="s">
        <v>374</v>
      </c>
      <c r="NAL132" s="224" t="s">
        <v>374</v>
      </c>
      <c r="NAM132" s="224" t="s">
        <v>374</v>
      </c>
      <c r="NAN132" s="224" t="s">
        <v>374</v>
      </c>
      <c r="NAO132" s="224" t="s">
        <v>374</v>
      </c>
      <c r="NAP132" s="224" t="s">
        <v>374</v>
      </c>
      <c r="NAQ132" s="224" t="s">
        <v>374</v>
      </c>
      <c r="NAR132" s="224" t="s">
        <v>374</v>
      </c>
      <c r="NAS132" s="224" t="s">
        <v>374</v>
      </c>
      <c r="NAT132" s="224" t="s">
        <v>374</v>
      </c>
      <c r="NAU132" s="224" t="s">
        <v>374</v>
      </c>
      <c r="NAV132" s="224" t="s">
        <v>374</v>
      </c>
      <c r="NAW132" s="224" t="s">
        <v>374</v>
      </c>
      <c r="NAX132" s="224" t="s">
        <v>374</v>
      </c>
      <c r="NAY132" s="224" t="s">
        <v>374</v>
      </c>
      <c r="NAZ132" s="224" t="s">
        <v>374</v>
      </c>
      <c r="NBA132" s="224" t="s">
        <v>374</v>
      </c>
      <c r="NBB132" s="224" t="s">
        <v>374</v>
      </c>
      <c r="NBC132" s="224" t="s">
        <v>374</v>
      </c>
      <c r="NBD132" s="224" t="s">
        <v>374</v>
      </c>
      <c r="NBE132" s="224" t="s">
        <v>374</v>
      </c>
      <c r="NBF132" s="224" t="s">
        <v>374</v>
      </c>
      <c r="NBG132" s="224" t="s">
        <v>374</v>
      </c>
      <c r="NBH132" s="224" t="s">
        <v>374</v>
      </c>
      <c r="NBI132" s="224" t="s">
        <v>374</v>
      </c>
      <c r="NBJ132" s="224" t="s">
        <v>374</v>
      </c>
      <c r="NBK132" s="224" t="s">
        <v>374</v>
      </c>
      <c r="NBL132" s="224" t="s">
        <v>374</v>
      </c>
      <c r="NBM132" s="224" t="s">
        <v>374</v>
      </c>
      <c r="NBN132" s="224" t="s">
        <v>374</v>
      </c>
      <c r="NBO132" s="224" t="s">
        <v>374</v>
      </c>
      <c r="NBP132" s="224" t="s">
        <v>374</v>
      </c>
      <c r="NBQ132" s="224" t="s">
        <v>374</v>
      </c>
      <c r="NBR132" s="224" t="s">
        <v>374</v>
      </c>
      <c r="NBS132" s="224" t="s">
        <v>374</v>
      </c>
      <c r="NBT132" s="224" t="s">
        <v>374</v>
      </c>
      <c r="NBU132" s="224" t="s">
        <v>374</v>
      </c>
      <c r="NBV132" s="224" t="s">
        <v>374</v>
      </c>
      <c r="NBW132" s="224" t="s">
        <v>374</v>
      </c>
      <c r="NBX132" s="224" t="s">
        <v>374</v>
      </c>
      <c r="NBY132" s="224" t="s">
        <v>374</v>
      </c>
      <c r="NBZ132" s="224" t="s">
        <v>374</v>
      </c>
      <c r="NCA132" s="224" t="s">
        <v>374</v>
      </c>
      <c r="NCB132" s="224" t="s">
        <v>374</v>
      </c>
      <c r="NCC132" s="224" t="s">
        <v>374</v>
      </c>
      <c r="NCD132" s="224" t="s">
        <v>374</v>
      </c>
      <c r="NCE132" s="224" t="s">
        <v>374</v>
      </c>
      <c r="NCF132" s="224" t="s">
        <v>374</v>
      </c>
      <c r="NCG132" s="224" t="s">
        <v>374</v>
      </c>
      <c r="NCH132" s="224" t="s">
        <v>374</v>
      </c>
      <c r="NCI132" s="224" t="s">
        <v>374</v>
      </c>
      <c r="NCJ132" s="224" t="s">
        <v>374</v>
      </c>
      <c r="NCK132" s="224" t="s">
        <v>374</v>
      </c>
      <c r="NCL132" s="224" t="s">
        <v>374</v>
      </c>
      <c r="NCM132" s="224" t="s">
        <v>374</v>
      </c>
      <c r="NCN132" s="224" t="s">
        <v>374</v>
      </c>
      <c r="NCO132" s="224" t="s">
        <v>374</v>
      </c>
      <c r="NCP132" s="224" t="s">
        <v>374</v>
      </c>
      <c r="NCQ132" s="224" t="s">
        <v>374</v>
      </c>
      <c r="NCR132" s="224" t="s">
        <v>374</v>
      </c>
      <c r="NCS132" s="224" t="s">
        <v>374</v>
      </c>
      <c r="NCT132" s="224" t="s">
        <v>374</v>
      </c>
      <c r="NCU132" s="224" t="s">
        <v>374</v>
      </c>
      <c r="NCV132" s="224" t="s">
        <v>374</v>
      </c>
      <c r="NCW132" s="224" t="s">
        <v>374</v>
      </c>
      <c r="NCX132" s="224" t="s">
        <v>374</v>
      </c>
      <c r="NCY132" s="224" t="s">
        <v>374</v>
      </c>
      <c r="NCZ132" s="224" t="s">
        <v>374</v>
      </c>
      <c r="NDA132" s="224" t="s">
        <v>374</v>
      </c>
      <c r="NDB132" s="224" t="s">
        <v>374</v>
      </c>
      <c r="NDC132" s="224" t="s">
        <v>374</v>
      </c>
      <c r="NDD132" s="224" t="s">
        <v>374</v>
      </c>
      <c r="NDE132" s="224" t="s">
        <v>374</v>
      </c>
      <c r="NDF132" s="224" t="s">
        <v>374</v>
      </c>
      <c r="NDG132" s="224" t="s">
        <v>374</v>
      </c>
      <c r="NDH132" s="224" t="s">
        <v>374</v>
      </c>
      <c r="NDI132" s="224" t="s">
        <v>374</v>
      </c>
      <c r="NDJ132" s="224" t="s">
        <v>374</v>
      </c>
      <c r="NDK132" s="224" t="s">
        <v>374</v>
      </c>
      <c r="NDL132" s="224" t="s">
        <v>374</v>
      </c>
      <c r="NDM132" s="224" t="s">
        <v>374</v>
      </c>
      <c r="NDN132" s="224" t="s">
        <v>374</v>
      </c>
      <c r="NDO132" s="224" t="s">
        <v>374</v>
      </c>
      <c r="NDP132" s="224" t="s">
        <v>374</v>
      </c>
      <c r="NDQ132" s="224" t="s">
        <v>374</v>
      </c>
      <c r="NDR132" s="224" t="s">
        <v>374</v>
      </c>
      <c r="NDS132" s="224" t="s">
        <v>374</v>
      </c>
      <c r="NDT132" s="224" t="s">
        <v>374</v>
      </c>
      <c r="NDU132" s="224" t="s">
        <v>374</v>
      </c>
      <c r="NDV132" s="224" t="s">
        <v>374</v>
      </c>
      <c r="NDW132" s="224" t="s">
        <v>374</v>
      </c>
      <c r="NDX132" s="224" t="s">
        <v>374</v>
      </c>
      <c r="NDY132" s="224" t="s">
        <v>374</v>
      </c>
      <c r="NDZ132" s="224" t="s">
        <v>374</v>
      </c>
      <c r="NEA132" s="224" t="s">
        <v>374</v>
      </c>
      <c r="NEB132" s="224" t="s">
        <v>374</v>
      </c>
      <c r="NEC132" s="224" t="s">
        <v>374</v>
      </c>
      <c r="NED132" s="224" t="s">
        <v>374</v>
      </c>
      <c r="NEE132" s="224" t="s">
        <v>374</v>
      </c>
      <c r="NEF132" s="224" t="s">
        <v>374</v>
      </c>
      <c r="NEG132" s="224" t="s">
        <v>374</v>
      </c>
      <c r="NEH132" s="224" t="s">
        <v>374</v>
      </c>
      <c r="NEI132" s="224" t="s">
        <v>374</v>
      </c>
      <c r="NEJ132" s="224" t="s">
        <v>374</v>
      </c>
      <c r="NEK132" s="224" t="s">
        <v>374</v>
      </c>
      <c r="NEL132" s="224" t="s">
        <v>374</v>
      </c>
      <c r="NEM132" s="224" t="s">
        <v>374</v>
      </c>
      <c r="NEN132" s="224" t="s">
        <v>374</v>
      </c>
      <c r="NEO132" s="224" t="s">
        <v>374</v>
      </c>
      <c r="NEP132" s="224" t="s">
        <v>374</v>
      </c>
      <c r="NEQ132" s="224" t="s">
        <v>374</v>
      </c>
      <c r="NER132" s="224" t="s">
        <v>374</v>
      </c>
      <c r="NES132" s="224" t="s">
        <v>374</v>
      </c>
      <c r="NET132" s="224" t="s">
        <v>374</v>
      </c>
      <c r="NEU132" s="224" t="s">
        <v>374</v>
      </c>
      <c r="NEV132" s="224" t="s">
        <v>374</v>
      </c>
      <c r="NEW132" s="224" t="s">
        <v>374</v>
      </c>
      <c r="NEX132" s="224" t="s">
        <v>374</v>
      </c>
      <c r="NEY132" s="224" t="s">
        <v>374</v>
      </c>
      <c r="NEZ132" s="224" t="s">
        <v>374</v>
      </c>
      <c r="NFA132" s="224" t="s">
        <v>374</v>
      </c>
      <c r="NFB132" s="224" t="s">
        <v>374</v>
      </c>
      <c r="NFC132" s="224" t="s">
        <v>374</v>
      </c>
      <c r="NFD132" s="224" t="s">
        <v>374</v>
      </c>
      <c r="NFE132" s="224" t="s">
        <v>374</v>
      </c>
      <c r="NFF132" s="224" t="s">
        <v>374</v>
      </c>
      <c r="NFG132" s="224" t="s">
        <v>374</v>
      </c>
      <c r="NFH132" s="224" t="s">
        <v>374</v>
      </c>
      <c r="NFI132" s="224" t="s">
        <v>374</v>
      </c>
      <c r="NFJ132" s="224" t="s">
        <v>374</v>
      </c>
      <c r="NFK132" s="224" t="s">
        <v>374</v>
      </c>
      <c r="NFL132" s="224" t="s">
        <v>374</v>
      </c>
      <c r="NFM132" s="224" t="s">
        <v>374</v>
      </c>
      <c r="NFN132" s="224" t="s">
        <v>374</v>
      </c>
      <c r="NFO132" s="224" t="s">
        <v>374</v>
      </c>
      <c r="NFP132" s="224" t="s">
        <v>374</v>
      </c>
      <c r="NFQ132" s="224" t="s">
        <v>374</v>
      </c>
      <c r="NFR132" s="224" t="s">
        <v>374</v>
      </c>
      <c r="NFS132" s="224" t="s">
        <v>374</v>
      </c>
      <c r="NFT132" s="224" t="s">
        <v>374</v>
      </c>
      <c r="NFU132" s="224" t="s">
        <v>374</v>
      </c>
      <c r="NFV132" s="224" t="s">
        <v>374</v>
      </c>
      <c r="NFW132" s="224" t="s">
        <v>374</v>
      </c>
      <c r="NFX132" s="224" t="s">
        <v>374</v>
      </c>
      <c r="NFY132" s="224" t="s">
        <v>374</v>
      </c>
      <c r="NFZ132" s="224" t="s">
        <v>374</v>
      </c>
      <c r="NGA132" s="224" t="s">
        <v>374</v>
      </c>
      <c r="NGB132" s="224" t="s">
        <v>374</v>
      </c>
      <c r="NGC132" s="224" t="s">
        <v>374</v>
      </c>
      <c r="NGD132" s="224" t="s">
        <v>374</v>
      </c>
      <c r="NGE132" s="224" t="s">
        <v>374</v>
      </c>
      <c r="NGF132" s="224" t="s">
        <v>374</v>
      </c>
      <c r="NGG132" s="224" t="s">
        <v>374</v>
      </c>
      <c r="NGH132" s="224" t="s">
        <v>374</v>
      </c>
      <c r="NGI132" s="224" t="s">
        <v>374</v>
      </c>
      <c r="NGJ132" s="224" t="s">
        <v>374</v>
      </c>
      <c r="NGK132" s="224" t="s">
        <v>374</v>
      </c>
      <c r="NGL132" s="224" t="s">
        <v>374</v>
      </c>
      <c r="NGM132" s="224" t="s">
        <v>374</v>
      </c>
      <c r="NGN132" s="224" t="s">
        <v>374</v>
      </c>
      <c r="NGO132" s="224" t="s">
        <v>374</v>
      </c>
      <c r="NGP132" s="224" t="s">
        <v>374</v>
      </c>
      <c r="NGQ132" s="224" t="s">
        <v>374</v>
      </c>
      <c r="NGR132" s="224" t="s">
        <v>374</v>
      </c>
      <c r="NGS132" s="224" t="s">
        <v>374</v>
      </c>
      <c r="NGT132" s="224" t="s">
        <v>374</v>
      </c>
      <c r="NGU132" s="224" t="s">
        <v>374</v>
      </c>
      <c r="NGV132" s="224" t="s">
        <v>374</v>
      </c>
      <c r="NGW132" s="224" t="s">
        <v>374</v>
      </c>
      <c r="NGX132" s="224" t="s">
        <v>374</v>
      </c>
      <c r="NGY132" s="224" t="s">
        <v>374</v>
      </c>
      <c r="NGZ132" s="224" t="s">
        <v>374</v>
      </c>
      <c r="NHA132" s="224" t="s">
        <v>374</v>
      </c>
      <c r="NHB132" s="224" t="s">
        <v>374</v>
      </c>
      <c r="NHC132" s="224" t="s">
        <v>374</v>
      </c>
      <c r="NHD132" s="224" t="s">
        <v>374</v>
      </c>
      <c r="NHE132" s="224" t="s">
        <v>374</v>
      </c>
      <c r="NHF132" s="224" t="s">
        <v>374</v>
      </c>
      <c r="NHG132" s="224" t="s">
        <v>374</v>
      </c>
      <c r="NHH132" s="224" t="s">
        <v>374</v>
      </c>
      <c r="NHI132" s="224" t="s">
        <v>374</v>
      </c>
      <c r="NHJ132" s="224" t="s">
        <v>374</v>
      </c>
      <c r="NHK132" s="224" t="s">
        <v>374</v>
      </c>
      <c r="NHL132" s="224" t="s">
        <v>374</v>
      </c>
      <c r="NHM132" s="224" t="s">
        <v>374</v>
      </c>
      <c r="NHN132" s="224" t="s">
        <v>374</v>
      </c>
      <c r="NHO132" s="224" t="s">
        <v>374</v>
      </c>
      <c r="NHP132" s="224" t="s">
        <v>374</v>
      </c>
      <c r="NHQ132" s="224" t="s">
        <v>374</v>
      </c>
      <c r="NHR132" s="224" t="s">
        <v>374</v>
      </c>
      <c r="NHS132" s="224" t="s">
        <v>374</v>
      </c>
      <c r="NHT132" s="224" t="s">
        <v>374</v>
      </c>
      <c r="NHU132" s="224" t="s">
        <v>374</v>
      </c>
      <c r="NHV132" s="224" t="s">
        <v>374</v>
      </c>
      <c r="NHW132" s="224" t="s">
        <v>374</v>
      </c>
      <c r="NHX132" s="224" t="s">
        <v>374</v>
      </c>
      <c r="NHY132" s="224" t="s">
        <v>374</v>
      </c>
      <c r="NHZ132" s="224" t="s">
        <v>374</v>
      </c>
      <c r="NIA132" s="224" t="s">
        <v>374</v>
      </c>
      <c r="NIB132" s="224" t="s">
        <v>374</v>
      </c>
      <c r="NIC132" s="224" t="s">
        <v>374</v>
      </c>
      <c r="NID132" s="224" t="s">
        <v>374</v>
      </c>
      <c r="NIE132" s="224" t="s">
        <v>374</v>
      </c>
      <c r="NIF132" s="224" t="s">
        <v>374</v>
      </c>
      <c r="NIG132" s="224" t="s">
        <v>374</v>
      </c>
      <c r="NIH132" s="224" t="s">
        <v>374</v>
      </c>
      <c r="NII132" s="224" t="s">
        <v>374</v>
      </c>
      <c r="NIJ132" s="224" t="s">
        <v>374</v>
      </c>
      <c r="NIK132" s="224" t="s">
        <v>374</v>
      </c>
      <c r="NIL132" s="224" t="s">
        <v>374</v>
      </c>
      <c r="NIM132" s="224" t="s">
        <v>374</v>
      </c>
      <c r="NIN132" s="224" t="s">
        <v>374</v>
      </c>
      <c r="NIO132" s="224" t="s">
        <v>374</v>
      </c>
      <c r="NIP132" s="224" t="s">
        <v>374</v>
      </c>
      <c r="NIQ132" s="224" t="s">
        <v>374</v>
      </c>
      <c r="NIR132" s="224" t="s">
        <v>374</v>
      </c>
      <c r="NIS132" s="224" t="s">
        <v>374</v>
      </c>
      <c r="NIT132" s="224" t="s">
        <v>374</v>
      </c>
      <c r="NIU132" s="224" t="s">
        <v>374</v>
      </c>
      <c r="NIV132" s="224" t="s">
        <v>374</v>
      </c>
      <c r="NIW132" s="224" t="s">
        <v>374</v>
      </c>
      <c r="NIX132" s="224" t="s">
        <v>374</v>
      </c>
      <c r="NIY132" s="224" t="s">
        <v>374</v>
      </c>
      <c r="NIZ132" s="224" t="s">
        <v>374</v>
      </c>
      <c r="NJA132" s="224" t="s">
        <v>374</v>
      </c>
      <c r="NJB132" s="224" t="s">
        <v>374</v>
      </c>
      <c r="NJC132" s="224" t="s">
        <v>374</v>
      </c>
      <c r="NJD132" s="224" t="s">
        <v>374</v>
      </c>
      <c r="NJE132" s="224" t="s">
        <v>374</v>
      </c>
      <c r="NJF132" s="224" t="s">
        <v>374</v>
      </c>
      <c r="NJG132" s="224" t="s">
        <v>374</v>
      </c>
      <c r="NJH132" s="224" t="s">
        <v>374</v>
      </c>
      <c r="NJI132" s="224" t="s">
        <v>374</v>
      </c>
      <c r="NJJ132" s="224" t="s">
        <v>374</v>
      </c>
      <c r="NJK132" s="224" t="s">
        <v>374</v>
      </c>
      <c r="NJL132" s="224" t="s">
        <v>374</v>
      </c>
      <c r="NJM132" s="224" t="s">
        <v>374</v>
      </c>
      <c r="NJN132" s="224" t="s">
        <v>374</v>
      </c>
      <c r="NJO132" s="224" t="s">
        <v>374</v>
      </c>
      <c r="NJP132" s="224" t="s">
        <v>374</v>
      </c>
      <c r="NJQ132" s="224" t="s">
        <v>374</v>
      </c>
      <c r="NJR132" s="224" t="s">
        <v>374</v>
      </c>
      <c r="NJS132" s="224" t="s">
        <v>374</v>
      </c>
      <c r="NJT132" s="224" t="s">
        <v>374</v>
      </c>
      <c r="NJU132" s="224" t="s">
        <v>374</v>
      </c>
      <c r="NJV132" s="224" t="s">
        <v>374</v>
      </c>
      <c r="NJW132" s="224" t="s">
        <v>374</v>
      </c>
      <c r="NJX132" s="224" t="s">
        <v>374</v>
      </c>
      <c r="NJY132" s="224" t="s">
        <v>374</v>
      </c>
      <c r="NJZ132" s="224" t="s">
        <v>374</v>
      </c>
      <c r="NKA132" s="224" t="s">
        <v>374</v>
      </c>
      <c r="NKB132" s="224" t="s">
        <v>374</v>
      </c>
      <c r="NKC132" s="224" t="s">
        <v>374</v>
      </c>
      <c r="NKD132" s="224" t="s">
        <v>374</v>
      </c>
      <c r="NKE132" s="224" t="s">
        <v>374</v>
      </c>
      <c r="NKF132" s="224" t="s">
        <v>374</v>
      </c>
      <c r="NKG132" s="224" t="s">
        <v>374</v>
      </c>
      <c r="NKH132" s="224" t="s">
        <v>374</v>
      </c>
      <c r="NKI132" s="224" t="s">
        <v>374</v>
      </c>
      <c r="NKJ132" s="224" t="s">
        <v>374</v>
      </c>
      <c r="NKK132" s="224" t="s">
        <v>374</v>
      </c>
      <c r="NKL132" s="224" t="s">
        <v>374</v>
      </c>
      <c r="NKM132" s="224" t="s">
        <v>374</v>
      </c>
      <c r="NKN132" s="224" t="s">
        <v>374</v>
      </c>
      <c r="NKO132" s="224" t="s">
        <v>374</v>
      </c>
      <c r="NKP132" s="224" t="s">
        <v>374</v>
      </c>
      <c r="NKQ132" s="224" t="s">
        <v>374</v>
      </c>
      <c r="NKR132" s="224" t="s">
        <v>374</v>
      </c>
      <c r="NKS132" s="224" t="s">
        <v>374</v>
      </c>
      <c r="NKT132" s="224" t="s">
        <v>374</v>
      </c>
      <c r="NKU132" s="224" t="s">
        <v>374</v>
      </c>
      <c r="NKV132" s="224" t="s">
        <v>374</v>
      </c>
      <c r="NKW132" s="224" t="s">
        <v>374</v>
      </c>
      <c r="NKX132" s="224" t="s">
        <v>374</v>
      </c>
      <c r="NKY132" s="224" t="s">
        <v>374</v>
      </c>
      <c r="NKZ132" s="224" t="s">
        <v>374</v>
      </c>
      <c r="NLA132" s="224" t="s">
        <v>374</v>
      </c>
      <c r="NLB132" s="224" t="s">
        <v>374</v>
      </c>
      <c r="NLC132" s="224" t="s">
        <v>374</v>
      </c>
      <c r="NLD132" s="224" t="s">
        <v>374</v>
      </c>
      <c r="NLE132" s="224" t="s">
        <v>374</v>
      </c>
      <c r="NLF132" s="224" t="s">
        <v>374</v>
      </c>
      <c r="NLG132" s="224" t="s">
        <v>374</v>
      </c>
      <c r="NLH132" s="224" t="s">
        <v>374</v>
      </c>
      <c r="NLI132" s="224" t="s">
        <v>374</v>
      </c>
      <c r="NLJ132" s="224" t="s">
        <v>374</v>
      </c>
      <c r="NLK132" s="224" t="s">
        <v>374</v>
      </c>
      <c r="NLL132" s="224" t="s">
        <v>374</v>
      </c>
      <c r="NLM132" s="224" t="s">
        <v>374</v>
      </c>
      <c r="NLN132" s="224" t="s">
        <v>374</v>
      </c>
      <c r="NLO132" s="224" t="s">
        <v>374</v>
      </c>
      <c r="NLP132" s="224" t="s">
        <v>374</v>
      </c>
      <c r="NLQ132" s="224" t="s">
        <v>374</v>
      </c>
      <c r="NLR132" s="224" t="s">
        <v>374</v>
      </c>
      <c r="NLS132" s="224" t="s">
        <v>374</v>
      </c>
      <c r="NLT132" s="224" t="s">
        <v>374</v>
      </c>
      <c r="NLU132" s="224" t="s">
        <v>374</v>
      </c>
      <c r="NLV132" s="224" t="s">
        <v>374</v>
      </c>
      <c r="NLW132" s="224" t="s">
        <v>374</v>
      </c>
      <c r="NLX132" s="224" t="s">
        <v>374</v>
      </c>
      <c r="NLY132" s="224" t="s">
        <v>374</v>
      </c>
      <c r="NLZ132" s="224" t="s">
        <v>374</v>
      </c>
      <c r="NMA132" s="224" t="s">
        <v>374</v>
      </c>
      <c r="NMB132" s="224" t="s">
        <v>374</v>
      </c>
      <c r="NMC132" s="224" t="s">
        <v>374</v>
      </c>
      <c r="NMD132" s="224" t="s">
        <v>374</v>
      </c>
      <c r="NME132" s="224" t="s">
        <v>374</v>
      </c>
      <c r="NMF132" s="224" t="s">
        <v>374</v>
      </c>
      <c r="NMG132" s="224" t="s">
        <v>374</v>
      </c>
      <c r="NMH132" s="224" t="s">
        <v>374</v>
      </c>
      <c r="NMI132" s="224" t="s">
        <v>374</v>
      </c>
      <c r="NMJ132" s="224" t="s">
        <v>374</v>
      </c>
      <c r="NMK132" s="224" t="s">
        <v>374</v>
      </c>
      <c r="NML132" s="224" t="s">
        <v>374</v>
      </c>
      <c r="NMM132" s="224" t="s">
        <v>374</v>
      </c>
      <c r="NMN132" s="224" t="s">
        <v>374</v>
      </c>
      <c r="NMO132" s="224" t="s">
        <v>374</v>
      </c>
      <c r="NMP132" s="224" t="s">
        <v>374</v>
      </c>
      <c r="NMQ132" s="224" t="s">
        <v>374</v>
      </c>
      <c r="NMR132" s="224" t="s">
        <v>374</v>
      </c>
      <c r="NMS132" s="224" t="s">
        <v>374</v>
      </c>
      <c r="NMT132" s="224" t="s">
        <v>374</v>
      </c>
      <c r="NMU132" s="224" t="s">
        <v>374</v>
      </c>
      <c r="NMV132" s="224" t="s">
        <v>374</v>
      </c>
      <c r="NMW132" s="224" t="s">
        <v>374</v>
      </c>
      <c r="NMX132" s="224" t="s">
        <v>374</v>
      </c>
      <c r="NMY132" s="224" t="s">
        <v>374</v>
      </c>
      <c r="NMZ132" s="224" t="s">
        <v>374</v>
      </c>
      <c r="NNA132" s="224" t="s">
        <v>374</v>
      </c>
      <c r="NNB132" s="224" t="s">
        <v>374</v>
      </c>
      <c r="NNC132" s="224" t="s">
        <v>374</v>
      </c>
      <c r="NND132" s="224" t="s">
        <v>374</v>
      </c>
      <c r="NNE132" s="224" t="s">
        <v>374</v>
      </c>
      <c r="NNF132" s="224" t="s">
        <v>374</v>
      </c>
      <c r="NNG132" s="224" t="s">
        <v>374</v>
      </c>
      <c r="NNH132" s="224" t="s">
        <v>374</v>
      </c>
      <c r="NNI132" s="224" t="s">
        <v>374</v>
      </c>
      <c r="NNJ132" s="224" t="s">
        <v>374</v>
      </c>
      <c r="NNK132" s="224" t="s">
        <v>374</v>
      </c>
      <c r="NNL132" s="224" t="s">
        <v>374</v>
      </c>
      <c r="NNM132" s="224" t="s">
        <v>374</v>
      </c>
      <c r="NNN132" s="224" t="s">
        <v>374</v>
      </c>
      <c r="NNO132" s="224" t="s">
        <v>374</v>
      </c>
      <c r="NNP132" s="224" t="s">
        <v>374</v>
      </c>
      <c r="NNQ132" s="224" t="s">
        <v>374</v>
      </c>
      <c r="NNR132" s="224" t="s">
        <v>374</v>
      </c>
      <c r="NNS132" s="224" t="s">
        <v>374</v>
      </c>
      <c r="NNT132" s="224" t="s">
        <v>374</v>
      </c>
      <c r="NNU132" s="224" t="s">
        <v>374</v>
      </c>
      <c r="NNV132" s="224" t="s">
        <v>374</v>
      </c>
      <c r="NNW132" s="224" t="s">
        <v>374</v>
      </c>
      <c r="NNX132" s="224" t="s">
        <v>374</v>
      </c>
      <c r="NNY132" s="224" t="s">
        <v>374</v>
      </c>
      <c r="NNZ132" s="224" t="s">
        <v>374</v>
      </c>
      <c r="NOA132" s="224" t="s">
        <v>374</v>
      </c>
      <c r="NOB132" s="224" t="s">
        <v>374</v>
      </c>
      <c r="NOC132" s="224" t="s">
        <v>374</v>
      </c>
      <c r="NOD132" s="224" t="s">
        <v>374</v>
      </c>
      <c r="NOE132" s="224" t="s">
        <v>374</v>
      </c>
      <c r="NOF132" s="224" t="s">
        <v>374</v>
      </c>
      <c r="NOG132" s="224" t="s">
        <v>374</v>
      </c>
      <c r="NOH132" s="224" t="s">
        <v>374</v>
      </c>
      <c r="NOI132" s="224" t="s">
        <v>374</v>
      </c>
      <c r="NOJ132" s="224" t="s">
        <v>374</v>
      </c>
      <c r="NOK132" s="224" t="s">
        <v>374</v>
      </c>
      <c r="NOL132" s="224" t="s">
        <v>374</v>
      </c>
      <c r="NOM132" s="224" t="s">
        <v>374</v>
      </c>
      <c r="NON132" s="224" t="s">
        <v>374</v>
      </c>
      <c r="NOO132" s="224" t="s">
        <v>374</v>
      </c>
      <c r="NOP132" s="224" t="s">
        <v>374</v>
      </c>
      <c r="NOQ132" s="224" t="s">
        <v>374</v>
      </c>
      <c r="NOR132" s="224" t="s">
        <v>374</v>
      </c>
      <c r="NOS132" s="224" t="s">
        <v>374</v>
      </c>
      <c r="NOT132" s="224" t="s">
        <v>374</v>
      </c>
      <c r="NOU132" s="224" t="s">
        <v>374</v>
      </c>
      <c r="NOV132" s="224" t="s">
        <v>374</v>
      </c>
      <c r="NOW132" s="224" t="s">
        <v>374</v>
      </c>
      <c r="NOX132" s="224" t="s">
        <v>374</v>
      </c>
      <c r="NOY132" s="224" t="s">
        <v>374</v>
      </c>
      <c r="NOZ132" s="224" t="s">
        <v>374</v>
      </c>
      <c r="NPA132" s="224" t="s">
        <v>374</v>
      </c>
      <c r="NPB132" s="224" t="s">
        <v>374</v>
      </c>
      <c r="NPC132" s="224" t="s">
        <v>374</v>
      </c>
      <c r="NPD132" s="224" t="s">
        <v>374</v>
      </c>
      <c r="NPE132" s="224" t="s">
        <v>374</v>
      </c>
      <c r="NPF132" s="224" t="s">
        <v>374</v>
      </c>
      <c r="NPG132" s="224" t="s">
        <v>374</v>
      </c>
      <c r="NPH132" s="224" t="s">
        <v>374</v>
      </c>
      <c r="NPI132" s="224" t="s">
        <v>374</v>
      </c>
      <c r="NPJ132" s="224" t="s">
        <v>374</v>
      </c>
      <c r="NPK132" s="224" t="s">
        <v>374</v>
      </c>
      <c r="NPL132" s="224" t="s">
        <v>374</v>
      </c>
      <c r="NPM132" s="224" t="s">
        <v>374</v>
      </c>
      <c r="NPN132" s="224" t="s">
        <v>374</v>
      </c>
      <c r="NPO132" s="224" t="s">
        <v>374</v>
      </c>
      <c r="NPP132" s="224" t="s">
        <v>374</v>
      </c>
      <c r="NPQ132" s="224" t="s">
        <v>374</v>
      </c>
      <c r="NPR132" s="224" t="s">
        <v>374</v>
      </c>
      <c r="NPS132" s="224" t="s">
        <v>374</v>
      </c>
      <c r="NPT132" s="224" t="s">
        <v>374</v>
      </c>
      <c r="NPU132" s="224" t="s">
        <v>374</v>
      </c>
      <c r="NPV132" s="224" t="s">
        <v>374</v>
      </c>
      <c r="NPW132" s="224" t="s">
        <v>374</v>
      </c>
      <c r="NPX132" s="224" t="s">
        <v>374</v>
      </c>
      <c r="NPY132" s="224" t="s">
        <v>374</v>
      </c>
      <c r="NPZ132" s="224" t="s">
        <v>374</v>
      </c>
      <c r="NQA132" s="224" t="s">
        <v>374</v>
      </c>
      <c r="NQB132" s="224" t="s">
        <v>374</v>
      </c>
      <c r="NQC132" s="224" t="s">
        <v>374</v>
      </c>
      <c r="NQD132" s="224" t="s">
        <v>374</v>
      </c>
      <c r="NQE132" s="224" t="s">
        <v>374</v>
      </c>
      <c r="NQF132" s="224" t="s">
        <v>374</v>
      </c>
      <c r="NQG132" s="224" t="s">
        <v>374</v>
      </c>
      <c r="NQH132" s="224" t="s">
        <v>374</v>
      </c>
      <c r="NQI132" s="224" t="s">
        <v>374</v>
      </c>
      <c r="NQJ132" s="224" t="s">
        <v>374</v>
      </c>
      <c r="NQK132" s="224" t="s">
        <v>374</v>
      </c>
      <c r="NQL132" s="224" t="s">
        <v>374</v>
      </c>
      <c r="NQM132" s="224" t="s">
        <v>374</v>
      </c>
      <c r="NQN132" s="224" t="s">
        <v>374</v>
      </c>
      <c r="NQO132" s="224" t="s">
        <v>374</v>
      </c>
      <c r="NQP132" s="224" t="s">
        <v>374</v>
      </c>
      <c r="NQQ132" s="224" t="s">
        <v>374</v>
      </c>
      <c r="NQR132" s="224" t="s">
        <v>374</v>
      </c>
      <c r="NQS132" s="224" t="s">
        <v>374</v>
      </c>
      <c r="NQT132" s="224" t="s">
        <v>374</v>
      </c>
      <c r="NQU132" s="224" t="s">
        <v>374</v>
      </c>
      <c r="NQV132" s="224" t="s">
        <v>374</v>
      </c>
      <c r="NQW132" s="224" t="s">
        <v>374</v>
      </c>
      <c r="NQX132" s="224" t="s">
        <v>374</v>
      </c>
      <c r="NQY132" s="224" t="s">
        <v>374</v>
      </c>
      <c r="NQZ132" s="224" t="s">
        <v>374</v>
      </c>
      <c r="NRA132" s="224" t="s">
        <v>374</v>
      </c>
      <c r="NRB132" s="224" t="s">
        <v>374</v>
      </c>
      <c r="NRC132" s="224" t="s">
        <v>374</v>
      </c>
      <c r="NRD132" s="224" t="s">
        <v>374</v>
      </c>
      <c r="NRE132" s="224" t="s">
        <v>374</v>
      </c>
      <c r="NRF132" s="224" t="s">
        <v>374</v>
      </c>
      <c r="NRG132" s="224" t="s">
        <v>374</v>
      </c>
      <c r="NRH132" s="224" t="s">
        <v>374</v>
      </c>
      <c r="NRI132" s="224" t="s">
        <v>374</v>
      </c>
      <c r="NRJ132" s="224" t="s">
        <v>374</v>
      </c>
      <c r="NRK132" s="224" t="s">
        <v>374</v>
      </c>
      <c r="NRL132" s="224" t="s">
        <v>374</v>
      </c>
      <c r="NRM132" s="224" t="s">
        <v>374</v>
      </c>
      <c r="NRN132" s="224" t="s">
        <v>374</v>
      </c>
      <c r="NRO132" s="224" t="s">
        <v>374</v>
      </c>
      <c r="NRP132" s="224" t="s">
        <v>374</v>
      </c>
      <c r="NRQ132" s="224" t="s">
        <v>374</v>
      </c>
      <c r="NRR132" s="224" t="s">
        <v>374</v>
      </c>
      <c r="NRS132" s="224" t="s">
        <v>374</v>
      </c>
      <c r="NRT132" s="224" t="s">
        <v>374</v>
      </c>
      <c r="NRU132" s="224" t="s">
        <v>374</v>
      </c>
      <c r="NRV132" s="224" t="s">
        <v>374</v>
      </c>
      <c r="NRW132" s="224" t="s">
        <v>374</v>
      </c>
      <c r="NRX132" s="224" t="s">
        <v>374</v>
      </c>
      <c r="NRY132" s="224" t="s">
        <v>374</v>
      </c>
      <c r="NRZ132" s="224" t="s">
        <v>374</v>
      </c>
      <c r="NSA132" s="224" t="s">
        <v>374</v>
      </c>
      <c r="NSB132" s="224" t="s">
        <v>374</v>
      </c>
      <c r="NSC132" s="224" t="s">
        <v>374</v>
      </c>
      <c r="NSD132" s="224" t="s">
        <v>374</v>
      </c>
      <c r="NSE132" s="224" t="s">
        <v>374</v>
      </c>
      <c r="NSF132" s="224" t="s">
        <v>374</v>
      </c>
      <c r="NSG132" s="224" t="s">
        <v>374</v>
      </c>
      <c r="NSH132" s="224" t="s">
        <v>374</v>
      </c>
      <c r="NSI132" s="224" t="s">
        <v>374</v>
      </c>
      <c r="NSJ132" s="224" t="s">
        <v>374</v>
      </c>
      <c r="NSK132" s="224" t="s">
        <v>374</v>
      </c>
      <c r="NSL132" s="224" t="s">
        <v>374</v>
      </c>
      <c r="NSM132" s="224" t="s">
        <v>374</v>
      </c>
      <c r="NSN132" s="224" t="s">
        <v>374</v>
      </c>
      <c r="NSO132" s="224" t="s">
        <v>374</v>
      </c>
      <c r="NSP132" s="224" t="s">
        <v>374</v>
      </c>
      <c r="NSQ132" s="224" t="s">
        <v>374</v>
      </c>
      <c r="NSR132" s="224" t="s">
        <v>374</v>
      </c>
      <c r="NSS132" s="224" t="s">
        <v>374</v>
      </c>
      <c r="NST132" s="224" t="s">
        <v>374</v>
      </c>
      <c r="NSU132" s="224" t="s">
        <v>374</v>
      </c>
      <c r="NSV132" s="224" t="s">
        <v>374</v>
      </c>
      <c r="NSW132" s="224" t="s">
        <v>374</v>
      </c>
      <c r="NSX132" s="224" t="s">
        <v>374</v>
      </c>
      <c r="NSY132" s="224" t="s">
        <v>374</v>
      </c>
      <c r="NSZ132" s="224" t="s">
        <v>374</v>
      </c>
      <c r="NTA132" s="224" t="s">
        <v>374</v>
      </c>
      <c r="NTB132" s="224" t="s">
        <v>374</v>
      </c>
      <c r="NTC132" s="224" t="s">
        <v>374</v>
      </c>
      <c r="NTD132" s="224" t="s">
        <v>374</v>
      </c>
      <c r="NTE132" s="224" t="s">
        <v>374</v>
      </c>
      <c r="NTF132" s="224" t="s">
        <v>374</v>
      </c>
      <c r="NTG132" s="224" t="s">
        <v>374</v>
      </c>
      <c r="NTH132" s="224" t="s">
        <v>374</v>
      </c>
      <c r="NTI132" s="224" t="s">
        <v>374</v>
      </c>
      <c r="NTJ132" s="224" t="s">
        <v>374</v>
      </c>
      <c r="NTK132" s="224" t="s">
        <v>374</v>
      </c>
      <c r="NTL132" s="224" t="s">
        <v>374</v>
      </c>
      <c r="NTM132" s="224" t="s">
        <v>374</v>
      </c>
      <c r="NTN132" s="224" t="s">
        <v>374</v>
      </c>
      <c r="NTO132" s="224" t="s">
        <v>374</v>
      </c>
      <c r="NTP132" s="224" t="s">
        <v>374</v>
      </c>
      <c r="NTQ132" s="224" t="s">
        <v>374</v>
      </c>
      <c r="NTR132" s="224" t="s">
        <v>374</v>
      </c>
      <c r="NTS132" s="224" t="s">
        <v>374</v>
      </c>
      <c r="NTT132" s="224" t="s">
        <v>374</v>
      </c>
      <c r="NTU132" s="224" t="s">
        <v>374</v>
      </c>
      <c r="NTV132" s="224" t="s">
        <v>374</v>
      </c>
      <c r="NTW132" s="224" t="s">
        <v>374</v>
      </c>
      <c r="NTX132" s="224" t="s">
        <v>374</v>
      </c>
      <c r="NTY132" s="224" t="s">
        <v>374</v>
      </c>
      <c r="NTZ132" s="224" t="s">
        <v>374</v>
      </c>
      <c r="NUA132" s="224" t="s">
        <v>374</v>
      </c>
      <c r="NUB132" s="224" t="s">
        <v>374</v>
      </c>
      <c r="NUC132" s="224" t="s">
        <v>374</v>
      </c>
      <c r="NUD132" s="224" t="s">
        <v>374</v>
      </c>
      <c r="NUE132" s="224" t="s">
        <v>374</v>
      </c>
      <c r="NUF132" s="224" t="s">
        <v>374</v>
      </c>
      <c r="NUG132" s="224" t="s">
        <v>374</v>
      </c>
      <c r="NUH132" s="224" t="s">
        <v>374</v>
      </c>
      <c r="NUI132" s="224" t="s">
        <v>374</v>
      </c>
      <c r="NUJ132" s="224" t="s">
        <v>374</v>
      </c>
      <c r="NUK132" s="224" t="s">
        <v>374</v>
      </c>
      <c r="NUL132" s="224" t="s">
        <v>374</v>
      </c>
      <c r="NUM132" s="224" t="s">
        <v>374</v>
      </c>
      <c r="NUN132" s="224" t="s">
        <v>374</v>
      </c>
      <c r="NUO132" s="224" t="s">
        <v>374</v>
      </c>
      <c r="NUP132" s="224" t="s">
        <v>374</v>
      </c>
      <c r="NUQ132" s="224" t="s">
        <v>374</v>
      </c>
      <c r="NUR132" s="224" t="s">
        <v>374</v>
      </c>
      <c r="NUS132" s="224" t="s">
        <v>374</v>
      </c>
      <c r="NUT132" s="224" t="s">
        <v>374</v>
      </c>
      <c r="NUU132" s="224" t="s">
        <v>374</v>
      </c>
      <c r="NUV132" s="224" t="s">
        <v>374</v>
      </c>
      <c r="NUW132" s="224" t="s">
        <v>374</v>
      </c>
      <c r="NUX132" s="224" t="s">
        <v>374</v>
      </c>
      <c r="NUY132" s="224" t="s">
        <v>374</v>
      </c>
      <c r="NUZ132" s="224" t="s">
        <v>374</v>
      </c>
      <c r="NVA132" s="224" t="s">
        <v>374</v>
      </c>
      <c r="NVB132" s="224" t="s">
        <v>374</v>
      </c>
      <c r="NVC132" s="224" t="s">
        <v>374</v>
      </c>
      <c r="NVD132" s="224" t="s">
        <v>374</v>
      </c>
      <c r="NVE132" s="224" t="s">
        <v>374</v>
      </c>
      <c r="NVF132" s="224" t="s">
        <v>374</v>
      </c>
      <c r="NVG132" s="224" t="s">
        <v>374</v>
      </c>
      <c r="NVH132" s="224" t="s">
        <v>374</v>
      </c>
      <c r="NVI132" s="224" t="s">
        <v>374</v>
      </c>
      <c r="NVJ132" s="224" t="s">
        <v>374</v>
      </c>
      <c r="NVK132" s="224" t="s">
        <v>374</v>
      </c>
      <c r="NVL132" s="224" t="s">
        <v>374</v>
      </c>
      <c r="NVM132" s="224" t="s">
        <v>374</v>
      </c>
      <c r="NVN132" s="224" t="s">
        <v>374</v>
      </c>
      <c r="NVO132" s="224" t="s">
        <v>374</v>
      </c>
      <c r="NVP132" s="224" t="s">
        <v>374</v>
      </c>
      <c r="NVQ132" s="224" t="s">
        <v>374</v>
      </c>
      <c r="NVR132" s="224" t="s">
        <v>374</v>
      </c>
      <c r="NVS132" s="224" t="s">
        <v>374</v>
      </c>
      <c r="NVT132" s="224" t="s">
        <v>374</v>
      </c>
      <c r="NVU132" s="224" t="s">
        <v>374</v>
      </c>
      <c r="NVV132" s="224" t="s">
        <v>374</v>
      </c>
      <c r="NVW132" s="224" t="s">
        <v>374</v>
      </c>
      <c r="NVX132" s="224" t="s">
        <v>374</v>
      </c>
      <c r="NVY132" s="224" t="s">
        <v>374</v>
      </c>
      <c r="NVZ132" s="224" t="s">
        <v>374</v>
      </c>
      <c r="NWA132" s="224" t="s">
        <v>374</v>
      </c>
      <c r="NWB132" s="224" t="s">
        <v>374</v>
      </c>
      <c r="NWC132" s="224" t="s">
        <v>374</v>
      </c>
      <c r="NWD132" s="224" t="s">
        <v>374</v>
      </c>
      <c r="NWE132" s="224" t="s">
        <v>374</v>
      </c>
      <c r="NWF132" s="224" t="s">
        <v>374</v>
      </c>
      <c r="NWG132" s="224" t="s">
        <v>374</v>
      </c>
      <c r="NWH132" s="224" t="s">
        <v>374</v>
      </c>
      <c r="NWI132" s="224" t="s">
        <v>374</v>
      </c>
      <c r="NWJ132" s="224" t="s">
        <v>374</v>
      </c>
      <c r="NWK132" s="224" t="s">
        <v>374</v>
      </c>
      <c r="NWL132" s="224" t="s">
        <v>374</v>
      </c>
      <c r="NWM132" s="224" t="s">
        <v>374</v>
      </c>
      <c r="NWN132" s="224" t="s">
        <v>374</v>
      </c>
      <c r="NWO132" s="224" t="s">
        <v>374</v>
      </c>
      <c r="NWP132" s="224" t="s">
        <v>374</v>
      </c>
      <c r="NWQ132" s="224" t="s">
        <v>374</v>
      </c>
      <c r="NWR132" s="224" t="s">
        <v>374</v>
      </c>
      <c r="NWS132" s="224" t="s">
        <v>374</v>
      </c>
      <c r="NWT132" s="224" t="s">
        <v>374</v>
      </c>
      <c r="NWU132" s="224" t="s">
        <v>374</v>
      </c>
      <c r="NWV132" s="224" t="s">
        <v>374</v>
      </c>
      <c r="NWW132" s="224" t="s">
        <v>374</v>
      </c>
      <c r="NWX132" s="224" t="s">
        <v>374</v>
      </c>
      <c r="NWY132" s="224" t="s">
        <v>374</v>
      </c>
      <c r="NWZ132" s="224" t="s">
        <v>374</v>
      </c>
      <c r="NXA132" s="224" t="s">
        <v>374</v>
      </c>
      <c r="NXB132" s="224" t="s">
        <v>374</v>
      </c>
      <c r="NXC132" s="224" t="s">
        <v>374</v>
      </c>
      <c r="NXD132" s="224" t="s">
        <v>374</v>
      </c>
      <c r="NXE132" s="224" t="s">
        <v>374</v>
      </c>
      <c r="NXF132" s="224" t="s">
        <v>374</v>
      </c>
      <c r="NXG132" s="224" t="s">
        <v>374</v>
      </c>
      <c r="NXH132" s="224" t="s">
        <v>374</v>
      </c>
      <c r="NXI132" s="224" t="s">
        <v>374</v>
      </c>
      <c r="NXJ132" s="224" t="s">
        <v>374</v>
      </c>
      <c r="NXK132" s="224" t="s">
        <v>374</v>
      </c>
      <c r="NXL132" s="224" t="s">
        <v>374</v>
      </c>
      <c r="NXM132" s="224" t="s">
        <v>374</v>
      </c>
      <c r="NXN132" s="224" t="s">
        <v>374</v>
      </c>
      <c r="NXO132" s="224" t="s">
        <v>374</v>
      </c>
      <c r="NXP132" s="224" t="s">
        <v>374</v>
      </c>
      <c r="NXQ132" s="224" t="s">
        <v>374</v>
      </c>
      <c r="NXR132" s="224" t="s">
        <v>374</v>
      </c>
      <c r="NXS132" s="224" t="s">
        <v>374</v>
      </c>
      <c r="NXT132" s="224" t="s">
        <v>374</v>
      </c>
      <c r="NXU132" s="224" t="s">
        <v>374</v>
      </c>
      <c r="NXV132" s="224" t="s">
        <v>374</v>
      </c>
      <c r="NXW132" s="224" t="s">
        <v>374</v>
      </c>
      <c r="NXX132" s="224" t="s">
        <v>374</v>
      </c>
      <c r="NXY132" s="224" t="s">
        <v>374</v>
      </c>
      <c r="NXZ132" s="224" t="s">
        <v>374</v>
      </c>
      <c r="NYA132" s="224" t="s">
        <v>374</v>
      </c>
      <c r="NYB132" s="224" t="s">
        <v>374</v>
      </c>
      <c r="NYC132" s="224" t="s">
        <v>374</v>
      </c>
      <c r="NYD132" s="224" t="s">
        <v>374</v>
      </c>
      <c r="NYE132" s="224" t="s">
        <v>374</v>
      </c>
      <c r="NYF132" s="224" t="s">
        <v>374</v>
      </c>
      <c r="NYG132" s="224" t="s">
        <v>374</v>
      </c>
      <c r="NYH132" s="224" t="s">
        <v>374</v>
      </c>
      <c r="NYI132" s="224" t="s">
        <v>374</v>
      </c>
      <c r="NYJ132" s="224" t="s">
        <v>374</v>
      </c>
      <c r="NYK132" s="224" t="s">
        <v>374</v>
      </c>
      <c r="NYL132" s="224" t="s">
        <v>374</v>
      </c>
      <c r="NYM132" s="224" t="s">
        <v>374</v>
      </c>
      <c r="NYN132" s="224" t="s">
        <v>374</v>
      </c>
      <c r="NYO132" s="224" t="s">
        <v>374</v>
      </c>
      <c r="NYP132" s="224" t="s">
        <v>374</v>
      </c>
      <c r="NYQ132" s="224" t="s">
        <v>374</v>
      </c>
      <c r="NYR132" s="224" t="s">
        <v>374</v>
      </c>
      <c r="NYS132" s="224" t="s">
        <v>374</v>
      </c>
      <c r="NYT132" s="224" t="s">
        <v>374</v>
      </c>
      <c r="NYU132" s="224" t="s">
        <v>374</v>
      </c>
      <c r="NYV132" s="224" t="s">
        <v>374</v>
      </c>
      <c r="NYW132" s="224" t="s">
        <v>374</v>
      </c>
      <c r="NYX132" s="224" t="s">
        <v>374</v>
      </c>
      <c r="NYY132" s="224" t="s">
        <v>374</v>
      </c>
      <c r="NYZ132" s="224" t="s">
        <v>374</v>
      </c>
      <c r="NZA132" s="224" t="s">
        <v>374</v>
      </c>
      <c r="NZB132" s="224" t="s">
        <v>374</v>
      </c>
      <c r="NZC132" s="224" t="s">
        <v>374</v>
      </c>
      <c r="NZD132" s="224" t="s">
        <v>374</v>
      </c>
      <c r="NZE132" s="224" t="s">
        <v>374</v>
      </c>
      <c r="NZF132" s="224" t="s">
        <v>374</v>
      </c>
      <c r="NZG132" s="224" t="s">
        <v>374</v>
      </c>
      <c r="NZH132" s="224" t="s">
        <v>374</v>
      </c>
      <c r="NZI132" s="224" t="s">
        <v>374</v>
      </c>
      <c r="NZJ132" s="224" t="s">
        <v>374</v>
      </c>
      <c r="NZK132" s="224" t="s">
        <v>374</v>
      </c>
      <c r="NZL132" s="224" t="s">
        <v>374</v>
      </c>
      <c r="NZM132" s="224" t="s">
        <v>374</v>
      </c>
      <c r="NZN132" s="224" t="s">
        <v>374</v>
      </c>
      <c r="NZO132" s="224" t="s">
        <v>374</v>
      </c>
      <c r="NZP132" s="224" t="s">
        <v>374</v>
      </c>
      <c r="NZQ132" s="224" t="s">
        <v>374</v>
      </c>
      <c r="NZR132" s="224" t="s">
        <v>374</v>
      </c>
      <c r="NZS132" s="224" t="s">
        <v>374</v>
      </c>
      <c r="NZT132" s="224" t="s">
        <v>374</v>
      </c>
      <c r="NZU132" s="224" t="s">
        <v>374</v>
      </c>
      <c r="NZV132" s="224" t="s">
        <v>374</v>
      </c>
      <c r="NZW132" s="224" t="s">
        <v>374</v>
      </c>
      <c r="NZX132" s="224" t="s">
        <v>374</v>
      </c>
      <c r="NZY132" s="224" t="s">
        <v>374</v>
      </c>
      <c r="NZZ132" s="224" t="s">
        <v>374</v>
      </c>
      <c r="OAA132" s="224" t="s">
        <v>374</v>
      </c>
      <c r="OAB132" s="224" t="s">
        <v>374</v>
      </c>
      <c r="OAC132" s="224" t="s">
        <v>374</v>
      </c>
      <c r="OAD132" s="224" t="s">
        <v>374</v>
      </c>
      <c r="OAE132" s="224" t="s">
        <v>374</v>
      </c>
      <c r="OAF132" s="224" t="s">
        <v>374</v>
      </c>
      <c r="OAG132" s="224" t="s">
        <v>374</v>
      </c>
      <c r="OAH132" s="224" t="s">
        <v>374</v>
      </c>
      <c r="OAI132" s="224" t="s">
        <v>374</v>
      </c>
      <c r="OAJ132" s="224" t="s">
        <v>374</v>
      </c>
      <c r="OAK132" s="224" t="s">
        <v>374</v>
      </c>
      <c r="OAL132" s="224" t="s">
        <v>374</v>
      </c>
      <c r="OAM132" s="224" t="s">
        <v>374</v>
      </c>
      <c r="OAN132" s="224" t="s">
        <v>374</v>
      </c>
      <c r="OAO132" s="224" t="s">
        <v>374</v>
      </c>
      <c r="OAP132" s="224" t="s">
        <v>374</v>
      </c>
      <c r="OAQ132" s="224" t="s">
        <v>374</v>
      </c>
      <c r="OAR132" s="224" t="s">
        <v>374</v>
      </c>
      <c r="OAS132" s="224" t="s">
        <v>374</v>
      </c>
      <c r="OAT132" s="224" t="s">
        <v>374</v>
      </c>
      <c r="OAU132" s="224" t="s">
        <v>374</v>
      </c>
      <c r="OAV132" s="224" t="s">
        <v>374</v>
      </c>
      <c r="OAW132" s="224" t="s">
        <v>374</v>
      </c>
      <c r="OAX132" s="224" t="s">
        <v>374</v>
      </c>
      <c r="OAY132" s="224" t="s">
        <v>374</v>
      </c>
      <c r="OAZ132" s="224" t="s">
        <v>374</v>
      </c>
      <c r="OBA132" s="224" t="s">
        <v>374</v>
      </c>
      <c r="OBB132" s="224" t="s">
        <v>374</v>
      </c>
      <c r="OBC132" s="224" t="s">
        <v>374</v>
      </c>
      <c r="OBD132" s="224" t="s">
        <v>374</v>
      </c>
      <c r="OBE132" s="224" t="s">
        <v>374</v>
      </c>
      <c r="OBF132" s="224" t="s">
        <v>374</v>
      </c>
      <c r="OBG132" s="224" t="s">
        <v>374</v>
      </c>
      <c r="OBH132" s="224" t="s">
        <v>374</v>
      </c>
      <c r="OBI132" s="224" t="s">
        <v>374</v>
      </c>
      <c r="OBJ132" s="224" t="s">
        <v>374</v>
      </c>
      <c r="OBK132" s="224" t="s">
        <v>374</v>
      </c>
      <c r="OBL132" s="224" t="s">
        <v>374</v>
      </c>
      <c r="OBM132" s="224" t="s">
        <v>374</v>
      </c>
      <c r="OBN132" s="224" t="s">
        <v>374</v>
      </c>
      <c r="OBO132" s="224" t="s">
        <v>374</v>
      </c>
      <c r="OBP132" s="224" t="s">
        <v>374</v>
      </c>
      <c r="OBQ132" s="224" t="s">
        <v>374</v>
      </c>
      <c r="OBR132" s="224" t="s">
        <v>374</v>
      </c>
      <c r="OBS132" s="224" t="s">
        <v>374</v>
      </c>
      <c r="OBT132" s="224" t="s">
        <v>374</v>
      </c>
      <c r="OBU132" s="224" t="s">
        <v>374</v>
      </c>
      <c r="OBV132" s="224" t="s">
        <v>374</v>
      </c>
      <c r="OBW132" s="224" t="s">
        <v>374</v>
      </c>
      <c r="OBX132" s="224" t="s">
        <v>374</v>
      </c>
      <c r="OBY132" s="224" t="s">
        <v>374</v>
      </c>
      <c r="OBZ132" s="224" t="s">
        <v>374</v>
      </c>
      <c r="OCA132" s="224" t="s">
        <v>374</v>
      </c>
      <c r="OCB132" s="224" t="s">
        <v>374</v>
      </c>
      <c r="OCC132" s="224" t="s">
        <v>374</v>
      </c>
      <c r="OCD132" s="224" t="s">
        <v>374</v>
      </c>
      <c r="OCE132" s="224" t="s">
        <v>374</v>
      </c>
      <c r="OCF132" s="224" t="s">
        <v>374</v>
      </c>
      <c r="OCG132" s="224" t="s">
        <v>374</v>
      </c>
      <c r="OCH132" s="224" t="s">
        <v>374</v>
      </c>
      <c r="OCI132" s="224" t="s">
        <v>374</v>
      </c>
      <c r="OCJ132" s="224" t="s">
        <v>374</v>
      </c>
      <c r="OCK132" s="224" t="s">
        <v>374</v>
      </c>
      <c r="OCL132" s="224" t="s">
        <v>374</v>
      </c>
      <c r="OCM132" s="224" t="s">
        <v>374</v>
      </c>
      <c r="OCN132" s="224" t="s">
        <v>374</v>
      </c>
      <c r="OCO132" s="224" t="s">
        <v>374</v>
      </c>
      <c r="OCP132" s="224" t="s">
        <v>374</v>
      </c>
      <c r="OCQ132" s="224" t="s">
        <v>374</v>
      </c>
      <c r="OCR132" s="224" t="s">
        <v>374</v>
      </c>
      <c r="OCS132" s="224" t="s">
        <v>374</v>
      </c>
      <c r="OCT132" s="224" t="s">
        <v>374</v>
      </c>
      <c r="OCU132" s="224" t="s">
        <v>374</v>
      </c>
      <c r="OCV132" s="224" t="s">
        <v>374</v>
      </c>
      <c r="OCW132" s="224" t="s">
        <v>374</v>
      </c>
      <c r="OCX132" s="224" t="s">
        <v>374</v>
      </c>
      <c r="OCY132" s="224" t="s">
        <v>374</v>
      </c>
      <c r="OCZ132" s="224" t="s">
        <v>374</v>
      </c>
      <c r="ODA132" s="224" t="s">
        <v>374</v>
      </c>
      <c r="ODB132" s="224" t="s">
        <v>374</v>
      </c>
      <c r="ODC132" s="224" t="s">
        <v>374</v>
      </c>
      <c r="ODD132" s="224" t="s">
        <v>374</v>
      </c>
      <c r="ODE132" s="224" t="s">
        <v>374</v>
      </c>
      <c r="ODF132" s="224" t="s">
        <v>374</v>
      </c>
      <c r="ODG132" s="224" t="s">
        <v>374</v>
      </c>
      <c r="ODH132" s="224" t="s">
        <v>374</v>
      </c>
      <c r="ODI132" s="224" t="s">
        <v>374</v>
      </c>
      <c r="ODJ132" s="224" t="s">
        <v>374</v>
      </c>
      <c r="ODK132" s="224" t="s">
        <v>374</v>
      </c>
      <c r="ODL132" s="224" t="s">
        <v>374</v>
      </c>
      <c r="ODM132" s="224" t="s">
        <v>374</v>
      </c>
      <c r="ODN132" s="224" t="s">
        <v>374</v>
      </c>
      <c r="ODO132" s="224" t="s">
        <v>374</v>
      </c>
      <c r="ODP132" s="224" t="s">
        <v>374</v>
      </c>
      <c r="ODQ132" s="224" t="s">
        <v>374</v>
      </c>
      <c r="ODR132" s="224" t="s">
        <v>374</v>
      </c>
      <c r="ODS132" s="224" t="s">
        <v>374</v>
      </c>
      <c r="ODT132" s="224" t="s">
        <v>374</v>
      </c>
      <c r="ODU132" s="224" t="s">
        <v>374</v>
      </c>
      <c r="ODV132" s="224" t="s">
        <v>374</v>
      </c>
      <c r="ODW132" s="224" t="s">
        <v>374</v>
      </c>
      <c r="ODX132" s="224" t="s">
        <v>374</v>
      </c>
      <c r="ODY132" s="224" t="s">
        <v>374</v>
      </c>
      <c r="ODZ132" s="224" t="s">
        <v>374</v>
      </c>
      <c r="OEA132" s="224" t="s">
        <v>374</v>
      </c>
      <c r="OEB132" s="224" t="s">
        <v>374</v>
      </c>
      <c r="OEC132" s="224" t="s">
        <v>374</v>
      </c>
      <c r="OED132" s="224" t="s">
        <v>374</v>
      </c>
      <c r="OEE132" s="224" t="s">
        <v>374</v>
      </c>
      <c r="OEF132" s="224" t="s">
        <v>374</v>
      </c>
      <c r="OEG132" s="224" t="s">
        <v>374</v>
      </c>
      <c r="OEH132" s="224" t="s">
        <v>374</v>
      </c>
      <c r="OEI132" s="224" t="s">
        <v>374</v>
      </c>
      <c r="OEJ132" s="224" t="s">
        <v>374</v>
      </c>
      <c r="OEK132" s="224" t="s">
        <v>374</v>
      </c>
      <c r="OEL132" s="224" t="s">
        <v>374</v>
      </c>
      <c r="OEM132" s="224" t="s">
        <v>374</v>
      </c>
      <c r="OEN132" s="224" t="s">
        <v>374</v>
      </c>
      <c r="OEO132" s="224" t="s">
        <v>374</v>
      </c>
      <c r="OEP132" s="224" t="s">
        <v>374</v>
      </c>
      <c r="OEQ132" s="224" t="s">
        <v>374</v>
      </c>
      <c r="OER132" s="224" t="s">
        <v>374</v>
      </c>
      <c r="OES132" s="224" t="s">
        <v>374</v>
      </c>
      <c r="OET132" s="224" t="s">
        <v>374</v>
      </c>
      <c r="OEU132" s="224" t="s">
        <v>374</v>
      </c>
      <c r="OEV132" s="224" t="s">
        <v>374</v>
      </c>
      <c r="OEW132" s="224" t="s">
        <v>374</v>
      </c>
      <c r="OEX132" s="224" t="s">
        <v>374</v>
      </c>
      <c r="OEY132" s="224" t="s">
        <v>374</v>
      </c>
      <c r="OEZ132" s="224" t="s">
        <v>374</v>
      </c>
      <c r="OFA132" s="224" t="s">
        <v>374</v>
      </c>
      <c r="OFB132" s="224" t="s">
        <v>374</v>
      </c>
      <c r="OFC132" s="224" t="s">
        <v>374</v>
      </c>
      <c r="OFD132" s="224" t="s">
        <v>374</v>
      </c>
      <c r="OFE132" s="224" t="s">
        <v>374</v>
      </c>
      <c r="OFF132" s="224" t="s">
        <v>374</v>
      </c>
      <c r="OFG132" s="224" t="s">
        <v>374</v>
      </c>
      <c r="OFH132" s="224" t="s">
        <v>374</v>
      </c>
      <c r="OFI132" s="224" t="s">
        <v>374</v>
      </c>
      <c r="OFJ132" s="224" t="s">
        <v>374</v>
      </c>
      <c r="OFK132" s="224" t="s">
        <v>374</v>
      </c>
      <c r="OFL132" s="224" t="s">
        <v>374</v>
      </c>
      <c r="OFM132" s="224" t="s">
        <v>374</v>
      </c>
      <c r="OFN132" s="224" t="s">
        <v>374</v>
      </c>
      <c r="OFO132" s="224" t="s">
        <v>374</v>
      </c>
      <c r="OFP132" s="224" t="s">
        <v>374</v>
      </c>
      <c r="OFQ132" s="224" t="s">
        <v>374</v>
      </c>
      <c r="OFR132" s="224" t="s">
        <v>374</v>
      </c>
      <c r="OFS132" s="224" t="s">
        <v>374</v>
      </c>
      <c r="OFT132" s="224" t="s">
        <v>374</v>
      </c>
      <c r="OFU132" s="224" t="s">
        <v>374</v>
      </c>
      <c r="OFV132" s="224" t="s">
        <v>374</v>
      </c>
      <c r="OFW132" s="224" t="s">
        <v>374</v>
      </c>
      <c r="OFX132" s="224" t="s">
        <v>374</v>
      </c>
      <c r="OFY132" s="224" t="s">
        <v>374</v>
      </c>
      <c r="OFZ132" s="224" t="s">
        <v>374</v>
      </c>
      <c r="OGA132" s="224" t="s">
        <v>374</v>
      </c>
      <c r="OGB132" s="224" t="s">
        <v>374</v>
      </c>
      <c r="OGC132" s="224" t="s">
        <v>374</v>
      </c>
      <c r="OGD132" s="224" t="s">
        <v>374</v>
      </c>
      <c r="OGE132" s="224" t="s">
        <v>374</v>
      </c>
      <c r="OGF132" s="224" t="s">
        <v>374</v>
      </c>
      <c r="OGG132" s="224" t="s">
        <v>374</v>
      </c>
      <c r="OGH132" s="224" t="s">
        <v>374</v>
      </c>
      <c r="OGI132" s="224" t="s">
        <v>374</v>
      </c>
      <c r="OGJ132" s="224" t="s">
        <v>374</v>
      </c>
      <c r="OGK132" s="224" t="s">
        <v>374</v>
      </c>
      <c r="OGL132" s="224" t="s">
        <v>374</v>
      </c>
      <c r="OGM132" s="224" t="s">
        <v>374</v>
      </c>
      <c r="OGN132" s="224" t="s">
        <v>374</v>
      </c>
      <c r="OGO132" s="224" t="s">
        <v>374</v>
      </c>
      <c r="OGP132" s="224" t="s">
        <v>374</v>
      </c>
      <c r="OGQ132" s="224" t="s">
        <v>374</v>
      </c>
      <c r="OGR132" s="224" t="s">
        <v>374</v>
      </c>
      <c r="OGS132" s="224" t="s">
        <v>374</v>
      </c>
      <c r="OGT132" s="224" t="s">
        <v>374</v>
      </c>
      <c r="OGU132" s="224" t="s">
        <v>374</v>
      </c>
      <c r="OGV132" s="224" t="s">
        <v>374</v>
      </c>
      <c r="OGW132" s="224" t="s">
        <v>374</v>
      </c>
      <c r="OGX132" s="224" t="s">
        <v>374</v>
      </c>
      <c r="OGY132" s="224" t="s">
        <v>374</v>
      </c>
      <c r="OGZ132" s="224" t="s">
        <v>374</v>
      </c>
      <c r="OHA132" s="224" t="s">
        <v>374</v>
      </c>
      <c r="OHB132" s="224" t="s">
        <v>374</v>
      </c>
      <c r="OHC132" s="224" t="s">
        <v>374</v>
      </c>
      <c r="OHD132" s="224" t="s">
        <v>374</v>
      </c>
      <c r="OHE132" s="224" t="s">
        <v>374</v>
      </c>
      <c r="OHF132" s="224" t="s">
        <v>374</v>
      </c>
      <c r="OHG132" s="224" t="s">
        <v>374</v>
      </c>
      <c r="OHH132" s="224" t="s">
        <v>374</v>
      </c>
      <c r="OHI132" s="224" t="s">
        <v>374</v>
      </c>
      <c r="OHJ132" s="224" t="s">
        <v>374</v>
      </c>
      <c r="OHK132" s="224" t="s">
        <v>374</v>
      </c>
      <c r="OHL132" s="224" t="s">
        <v>374</v>
      </c>
      <c r="OHM132" s="224" t="s">
        <v>374</v>
      </c>
      <c r="OHN132" s="224" t="s">
        <v>374</v>
      </c>
      <c r="OHO132" s="224" t="s">
        <v>374</v>
      </c>
      <c r="OHP132" s="224" t="s">
        <v>374</v>
      </c>
      <c r="OHQ132" s="224" t="s">
        <v>374</v>
      </c>
      <c r="OHR132" s="224" t="s">
        <v>374</v>
      </c>
      <c r="OHS132" s="224" t="s">
        <v>374</v>
      </c>
      <c r="OHT132" s="224" t="s">
        <v>374</v>
      </c>
      <c r="OHU132" s="224" t="s">
        <v>374</v>
      </c>
      <c r="OHV132" s="224" t="s">
        <v>374</v>
      </c>
      <c r="OHW132" s="224" t="s">
        <v>374</v>
      </c>
      <c r="OHX132" s="224" t="s">
        <v>374</v>
      </c>
      <c r="OHY132" s="224" t="s">
        <v>374</v>
      </c>
      <c r="OHZ132" s="224" t="s">
        <v>374</v>
      </c>
      <c r="OIA132" s="224" t="s">
        <v>374</v>
      </c>
      <c r="OIB132" s="224" t="s">
        <v>374</v>
      </c>
      <c r="OIC132" s="224" t="s">
        <v>374</v>
      </c>
      <c r="OID132" s="224" t="s">
        <v>374</v>
      </c>
      <c r="OIE132" s="224" t="s">
        <v>374</v>
      </c>
      <c r="OIF132" s="224" t="s">
        <v>374</v>
      </c>
      <c r="OIG132" s="224" t="s">
        <v>374</v>
      </c>
      <c r="OIH132" s="224" t="s">
        <v>374</v>
      </c>
      <c r="OII132" s="224" t="s">
        <v>374</v>
      </c>
      <c r="OIJ132" s="224" t="s">
        <v>374</v>
      </c>
      <c r="OIK132" s="224" t="s">
        <v>374</v>
      </c>
      <c r="OIL132" s="224" t="s">
        <v>374</v>
      </c>
      <c r="OIM132" s="224" t="s">
        <v>374</v>
      </c>
      <c r="OIN132" s="224" t="s">
        <v>374</v>
      </c>
      <c r="OIO132" s="224" t="s">
        <v>374</v>
      </c>
      <c r="OIP132" s="224" t="s">
        <v>374</v>
      </c>
      <c r="OIQ132" s="224" t="s">
        <v>374</v>
      </c>
      <c r="OIR132" s="224" t="s">
        <v>374</v>
      </c>
      <c r="OIS132" s="224" t="s">
        <v>374</v>
      </c>
      <c r="OIT132" s="224" t="s">
        <v>374</v>
      </c>
      <c r="OIU132" s="224" t="s">
        <v>374</v>
      </c>
      <c r="OIV132" s="224" t="s">
        <v>374</v>
      </c>
      <c r="OIW132" s="224" t="s">
        <v>374</v>
      </c>
      <c r="OIX132" s="224" t="s">
        <v>374</v>
      </c>
      <c r="OIY132" s="224" t="s">
        <v>374</v>
      </c>
      <c r="OIZ132" s="224" t="s">
        <v>374</v>
      </c>
      <c r="OJA132" s="224" t="s">
        <v>374</v>
      </c>
      <c r="OJB132" s="224" t="s">
        <v>374</v>
      </c>
      <c r="OJC132" s="224" t="s">
        <v>374</v>
      </c>
      <c r="OJD132" s="224" t="s">
        <v>374</v>
      </c>
      <c r="OJE132" s="224" t="s">
        <v>374</v>
      </c>
      <c r="OJF132" s="224" t="s">
        <v>374</v>
      </c>
      <c r="OJG132" s="224" t="s">
        <v>374</v>
      </c>
      <c r="OJH132" s="224" t="s">
        <v>374</v>
      </c>
      <c r="OJI132" s="224" t="s">
        <v>374</v>
      </c>
      <c r="OJJ132" s="224" t="s">
        <v>374</v>
      </c>
      <c r="OJK132" s="224" t="s">
        <v>374</v>
      </c>
      <c r="OJL132" s="224" t="s">
        <v>374</v>
      </c>
      <c r="OJM132" s="224" t="s">
        <v>374</v>
      </c>
      <c r="OJN132" s="224" t="s">
        <v>374</v>
      </c>
      <c r="OJO132" s="224" t="s">
        <v>374</v>
      </c>
      <c r="OJP132" s="224" t="s">
        <v>374</v>
      </c>
      <c r="OJQ132" s="224" t="s">
        <v>374</v>
      </c>
      <c r="OJR132" s="224" t="s">
        <v>374</v>
      </c>
      <c r="OJS132" s="224" t="s">
        <v>374</v>
      </c>
      <c r="OJT132" s="224" t="s">
        <v>374</v>
      </c>
      <c r="OJU132" s="224" t="s">
        <v>374</v>
      </c>
      <c r="OJV132" s="224" t="s">
        <v>374</v>
      </c>
      <c r="OJW132" s="224" t="s">
        <v>374</v>
      </c>
      <c r="OJX132" s="224" t="s">
        <v>374</v>
      </c>
      <c r="OJY132" s="224" t="s">
        <v>374</v>
      </c>
      <c r="OJZ132" s="224" t="s">
        <v>374</v>
      </c>
      <c r="OKA132" s="224" t="s">
        <v>374</v>
      </c>
      <c r="OKB132" s="224" t="s">
        <v>374</v>
      </c>
      <c r="OKC132" s="224" t="s">
        <v>374</v>
      </c>
      <c r="OKD132" s="224" t="s">
        <v>374</v>
      </c>
      <c r="OKE132" s="224" t="s">
        <v>374</v>
      </c>
      <c r="OKF132" s="224" t="s">
        <v>374</v>
      </c>
      <c r="OKG132" s="224" t="s">
        <v>374</v>
      </c>
      <c r="OKH132" s="224" t="s">
        <v>374</v>
      </c>
      <c r="OKI132" s="224" t="s">
        <v>374</v>
      </c>
      <c r="OKJ132" s="224" t="s">
        <v>374</v>
      </c>
      <c r="OKK132" s="224" t="s">
        <v>374</v>
      </c>
      <c r="OKL132" s="224" t="s">
        <v>374</v>
      </c>
      <c r="OKM132" s="224" t="s">
        <v>374</v>
      </c>
      <c r="OKN132" s="224" t="s">
        <v>374</v>
      </c>
      <c r="OKO132" s="224" t="s">
        <v>374</v>
      </c>
      <c r="OKP132" s="224" t="s">
        <v>374</v>
      </c>
      <c r="OKQ132" s="224" t="s">
        <v>374</v>
      </c>
      <c r="OKR132" s="224" t="s">
        <v>374</v>
      </c>
      <c r="OKS132" s="224" t="s">
        <v>374</v>
      </c>
      <c r="OKT132" s="224" t="s">
        <v>374</v>
      </c>
      <c r="OKU132" s="224" t="s">
        <v>374</v>
      </c>
      <c r="OKV132" s="224" t="s">
        <v>374</v>
      </c>
      <c r="OKW132" s="224" t="s">
        <v>374</v>
      </c>
      <c r="OKX132" s="224" t="s">
        <v>374</v>
      </c>
      <c r="OKY132" s="224" t="s">
        <v>374</v>
      </c>
      <c r="OKZ132" s="224" t="s">
        <v>374</v>
      </c>
      <c r="OLA132" s="224" t="s">
        <v>374</v>
      </c>
      <c r="OLB132" s="224" t="s">
        <v>374</v>
      </c>
      <c r="OLC132" s="224" t="s">
        <v>374</v>
      </c>
      <c r="OLD132" s="224" t="s">
        <v>374</v>
      </c>
      <c r="OLE132" s="224" t="s">
        <v>374</v>
      </c>
      <c r="OLF132" s="224" t="s">
        <v>374</v>
      </c>
      <c r="OLG132" s="224" t="s">
        <v>374</v>
      </c>
      <c r="OLH132" s="224" t="s">
        <v>374</v>
      </c>
      <c r="OLI132" s="224" t="s">
        <v>374</v>
      </c>
      <c r="OLJ132" s="224" t="s">
        <v>374</v>
      </c>
      <c r="OLK132" s="224" t="s">
        <v>374</v>
      </c>
      <c r="OLL132" s="224" t="s">
        <v>374</v>
      </c>
      <c r="OLM132" s="224" t="s">
        <v>374</v>
      </c>
      <c r="OLN132" s="224" t="s">
        <v>374</v>
      </c>
      <c r="OLO132" s="224" t="s">
        <v>374</v>
      </c>
      <c r="OLP132" s="224" t="s">
        <v>374</v>
      </c>
      <c r="OLQ132" s="224" t="s">
        <v>374</v>
      </c>
      <c r="OLR132" s="224" t="s">
        <v>374</v>
      </c>
      <c r="OLS132" s="224" t="s">
        <v>374</v>
      </c>
      <c r="OLT132" s="224" t="s">
        <v>374</v>
      </c>
      <c r="OLU132" s="224" t="s">
        <v>374</v>
      </c>
      <c r="OLV132" s="224" t="s">
        <v>374</v>
      </c>
      <c r="OLW132" s="224" t="s">
        <v>374</v>
      </c>
      <c r="OLX132" s="224" t="s">
        <v>374</v>
      </c>
      <c r="OLY132" s="224" t="s">
        <v>374</v>
      </c>
      <c r="OLZ132" s="224" t="s">
        <v>374</v>
      </c>
      <c r="OMA132" s="224" t="s">
        <v>374</v>
      </c>
      <c r="OMB132" s="224" t="s">
        <v>374</v>
      </c>
      <c r="OMC132" s="224" t="s">
        <v>374</v>
      </c>
      <c r="OMD132" s="224" t="s">
        <v>374</v>
      </c>
      <c r="OME132" s="224" t="s">
        <v>374</v>
      </c>
      <c r="OMF132" s="224" t="s">
        <v>374</v>
      </c>
      <c r="OMG132" s="224" t="s">
        <v>374</v>
      </c>
      <c r="OMH132" s="224" t="s">
        <v>374</v>
      </c>
      <c r="OMI132" s="224" t="s">
        <v>374</v>
      </c>
      <c r="OMJ132" s="224" t="s">
        <v>374</v>
      </c>
      <c r="OMK132" s="224" t="s">
        <v>374</v>
      </c>
      <c r="OML132" s="224" t="s">
        <v>374</v>
      </c>
      <c r="OMM132" s="224" t="s">
        <v>374</v>
      </c>
      <c r="OMN132" s="224" t="s">
        <v>374</v>
      </c>
      <c r="OMO132" s="224" t="s">
        <v>374</v>
      </c>
      <c r="OMP132" s="224" t="s">
        <v>374</v>
      </c>
      <c r="OMQ132" s="224" t="s">
        <v>374</v>
      </c>
      <c r="OMR132" s="224" t="s">
        <v>374</v>
      </c>
      <c r="OMS132" s="224" t="s">
        <v>374</v>
      </c>
      <c r="OMT132" s="224" t="s">
        <v>374</v>
      </c>
      <c r="OMU132" s="224" t="s">
        <v>374</v>
      </c>
      <c r="OMV132" s="224" t="s">
        <v>374</v>
      </c>
      <c r="OMW132" s="224" t="s">
        <v>374</v>
      </c>
      <c r="OMX132" s="224" t="s">
        <v>374</v>
      </c>
      <c r="OMY132" s="224" t="s">
        <v>374</v>
      </c>
      <c r="OMZ132" s="224" t="s">
        <v>374</v>
      </c>
      <c r="ONA132" s="224" t="s">
        <v>374</v>
      </c>
      <c r="ONB132" s="224" t="s">
        <v>374</v>
      </c>
      <c r="ONC132" s="224" t="s">
        <v>374</v>
      </c>
      <c r="OND132" s="224" t="s">
        <v>374</v>
      </c>
      <c r="ONE132" s="224" t="s">
        <v>374</v>
      </c>
      <c r="ONF132" s="224" t="s">
        <v>374</v>
      </c>
      <c r="ONG132" s="224" t="s">
        <v>374</v>
      </c>
      <c r="ONH132" s="224" t="s">
        <v>374</v>
      </c>
      <c r="ONI132" s="224" t="s">
        <v>374</v>
      </c>
      <c r="ONJ132" s="224" t="s">
        <v>374</v>
      </c>
      <c r="ONK132" s="224" t="s">
        <v>374</v>
      </c>
      <c r="ONL132" s="224" t="s">
        <v>374</v>
      </c>
      <c r="ONM132" s="224" t="s">
        <v>374</v>
      </c>
      <c r="ONN132" s="224" t="s">
        <v>374</v>
      </c>
      <c r="ONO132" s="224" t="s">
        <v>374</v>
      </c>
      <c r="ONP132" s="224" t="s">
        <v>374</v>
      </c>
      <c r="ONQ132" s="224" t="s">
        <v>374</v>
      </c>
      <c r="ONR132" s="224" t="s">
        <v>374</v>
      </c>
      <c r="ONS132" s="224" t="s">
        <v>374</v>
      </c>
      <c r="ONT132" s="224" t="s">
        <v>374</v>
      </c>
      <c r="ONU132" s="224" t="s">
        <v>374</v>
      </c>
      <c r="ONV132" s="224" t="s">
        <v>374</v>
      </c>
      <c r="ONW132" s="224" t="s">
        <v>374</v>
      </c>
      <c r="ONX132" s="224" t="s">
        <v>374</v>
      </c>
      <c r="ONY132" s="224" t="s">
        <v>374</v>
      </c>
      <c r="ONZ132" s="224" t="s">
        <v>374</v>
      </c>
      <c r="OOA132" s="224" t="s">
        <v>374</v>
      </c>
      <c r="OOB132" s="224" t="s">
        <v>374</v>
      </c>
      <c r="OOC132" s="224" t="s">
        <v>374</v>
      </c>
      <c r="OOD132" s="224" t="s">
        <v>374</v>
      </c>
      <c r="OOE132" s="224" t="s">
        <v>374</v>
      </c>
      <c r="OOF132" s="224" t="s">
        <v>374</v>
      </c>
      <c r="OOG132" s="224" t="s">
        <v>374</v>
      </c>
      <c r="OOH132" s="224" t="s">
        <v>374</v>
      </c>
      <c r="OOI132" s="224" t="s">
        <v>374</v>
      </c>
      <c r="OOJ132" s="224" t="s">
        <v>374</v>
      </c>
      <c r="OOK132" s="224" t="s">
        <v>374</v>
      </c>
      <c r="OOL132" s="224" t="s">
        <v>374</v>
      </c>
      <c r="OOM132" s="224" t="s">
        <v>374</v>
      </c>
      <c r="OON132" s="224" t="s">
        <v>374</v>
      </c>
      <c r="OOO132" s="224" t="s">
        <v>374</v>
      </c>
      <c r="OOP132" s="224" t="s">
        <v>374</v>
      </c>
      <c r="OOQ132" s="224" t="s">
        <v>374</v>
      </c>
      <c r="OOR132" s="224" t="s">
        <v>374</v>
      </c>
      <c r="OOS132" s="224" t="s">
        <v>374</v>
      </c>
      <c r="OOT132" s="224" t="s">
        <v>374</v>
      </c>
      <c r="OOU132" s="224" t="s">
        <v>374</v>
      </c>
      <c r="OOV132" s="224" t="s">
        <v>374</v>
      </c>
      <c r="OOW132" s="224" t="s">
        <v>374</v>
      </c>
      <c r="OOX132" s="224" t="s">
        <v>374</v>
      </c>
      <c r="OOY132" s="224" t="s">
        <v>374</v>
      </c>
      <c r="OOZ132" s="224" t="s">
        <v>374</v>
      </c>
      <c r="OPA132" s="224" t="s">
        <v>374</v>
      </c>
      <c r="OPB132" s="224" t="s">
        <v>374</v>
      </c>
      <c r="OPC132" s="224" t="s">
        <v>374</v>
      </c>
      <c r="OPD132" s="224" t="s">
        <v>374</v>
      </c>
      <c r="OPE132" s="224" t="s">
        <v>374</v>
      </c>
      <c r="OPF132" s="224" t="s">
        <v>374</v>
      </c>
      <c r="OPG132" s="224" t="s">
        <v>374</v>
      </c>
      <c r="OPH132" s="224" t="s">
        <v>374</v>
      </c>
      <c r="OPI132" s="224" t="s">
        <v>374</v>
      </c>
      <c r="OPJ132" s="224" t="s">
        <v>374</v>
      </c>
      <c r="OPK132" s="224" t="s">
        <v>374</v>
      </c>
      <c r="OPL132" s="224" t="s">
        <v>374</v>
      </c>
      <c r="OPM132" s="224" t="s">
        <v>374</v>
      </c>
      <c r="OPN132" s="224" t="s">
        <v>374</v>
      </c>
      <c r="OPO132" s="224" t="s">
        <v>374</v>
      </c>
      <c r="OPP132" s="224" t="s">
        <v>374</v>
      </c>
      <c r="OPQ132" s="224" t="s">
        <v>374</v>
      </c>
      <c r="OPR132" s="224" t="s">
        <v>374</v>
      </c>
      <c r="OPS132" s="224" t="s">
        <v>374</v>
      </c>
      <c r="OPT132" s="224" t="s">
        <v>374</v>
      </c>
      <c r="OPU132" s="224" t="s">
        <v>374</v>
      </c>
      <c r="OPV132" s="224" t="s">
        <v>374</v>
      </c>
      <c r="OPW132" s="224" t="s">
        <v>374</v>
      </c>
      <c r="OPX132" s="224" t="s">
        <v>374</v>
      </c>
      <c r="OPY132" s="224" t="s">
        <v>374</v>
      </c>
      <c r="OPZ132" s="224" t="s">
        <v>374</v>
      </c>
      <c r="OQA132" s="224" t="s">
        <v>374</v>
      </c>
      <c r="OQB132" s="224" t="s">
        <v>374</v>
      </c>
      <c r="OQC132" s="224" t="s">
        <v>374</v>
      </c>
      <c r="OQD132" s="224" t="s">
        <v>374</v>
      </c>
      <c r="OQE132" s="224" t="s">
        <v>374</v>
      </c>
      <c r="OQF132" s="224" t="s">
        <v>374</v>
      </c>
      <c r="OQG132" s="224" t="s">
        <v>374</v>
      </c>
      <c r="OQH132" s="224" t="s">
        <v>374</v>
      </c>
      <c r="OQI132" s="224" t="s">
        <v>374</v>
      </c>
      <c r="OQJ132" s="224" t="s">
        <v>374</v>
      </c>
      <c r="OQK132" s="224" t="s">
        <v>374</v>
      </c>
      <c r="OQL132" s="224" t="s">
        <v>374</v>
      </c>
      <c r="OQM132" s="224" t="s">
        <v>374</v>
      </c>
      <c r="OQN132" s="224" t="s">
        <v>374</v>
      </c>
      <c r="OQO132" s="224" t="s">
        <v>374</v>
      </c>
      <c r="OQP132" s="224" t="s">
        <v>374</v>
      </c>
      <c r="OQQ132" s="224" t="s">
        <v>374</v>
      </c>
      <c r="OQR132" s="224" t="s">
        <v>374</v>
      </c>
      <c r="OQS132" s="224" t="s">
        <v>374</v>
      </c>
      <c r="OQT132" s="224" t="s">
        <v>374</v>
      </c>
      <c r="OQU132" s="224" t="s">
        <v>374</v>
      </c>
      <c r="OQV132" s="224" t="s">
        <v>374</v>
      </c>
      <c r="OQW132" s="224" t="s">
        <v>374</v>
      </c>
      <c r="OQX132" s="224" t="s">
        <v>374</v>
      </c>
      <c r="OQY132" s="224" t="s">
        <v>374</v>
      </c>
      <c r="OQZ132" s="224" t="s">
        <v>374</v>
      </c>
      <c r="ORA132" s="224" t="s">
        <v>374</v>
      </c>
      <c r="ORB132" s="224" t="s">
        <v>374</v>
      </c>
      <c r="ORC132" s="224" t="s">
        <v>374</v>
      </c>
      <c r="ORD132" s="224" t="s">
        <v>374</v>
      </c>
      <c r="ORE132" s="224" t="s">
        <v>374</v>
      </c>
      <c r="ORF132" s="224" t="s">
        <v>374</v>
      </c>
      <c r="ORG132" s="224" t="s">
        <v>374</v>
      </c>
      <c r="ORH132" s="224" t="s">
        <v>374</v>
      </c>
      <c r="ORI132" s="224" t="s">
        <v>374</v>
      </c>
      <c r="ORJ132" s="224" t="s">
        <v>374</v>
      </c>
      <c r="ORK132" s="224" t="s">
        <v>374</v>
      </c>
      <c r="ORL132" s="224" t="s">
        <v>374</v>
      </c>
      <c r="ORM132" s="224" t="s">
        <v>374</v>
      </c>
      <c r="ORN132" s="224" t="s">
        <v>374</v>
      </c>
      <c r="ORO132" s="224" t="s">
        <v>374</v>
      </c>
      <c r="ORP132" s="224" t="s">
        <v>374</v>
      </c>
      <c r="ORQ132" s="224" t="s">
        <v>374</v>
      </c>
      <c r="ORR132" s="224" t="s">
        <v>374</v>
      </c>
      <c r="ORS132" s="224" t="s">
        <v>374</v>
      </c>
      <c r="ORT132" s="224" t="s">
        <v>374</v>
      </c>
      <c r="ORU132" s="224" t="s">
        <v>374</v>
      </c>
      <c r="ORV132" s="224" t="s">
        <v>374</v>
      </c>
      <c r="ORW132" s="224" t="s">
        <v>374</v>
      </c>
      <c r="ORX132" s="224" t="s">
        <v>374</v>
      </c>
      <c r="ORY132" s="224" t="s">
        <v>374</v>
      </c>
      <c r="ORZ132" s="224" t="s">
        <v>374</v>
      </c>
      <c r="OSA132" s="224" t="s">
        <v>374</v>
      </c>
      <c r="OSB132" s="224" t="s">
        <v>374</v>
      </c>
      <c r="OSC132" s="224" t="s">
        <v>374</v>
      </c>
      <c r="OSD132" s="224" t="s">
        <v>374</v>
      </c>
      <c r="OSE132" s="224" t="s">
        <v>374</v>
      </c>
      <c r="OSF132" s="224" t="s">
        <v>374</v>
      </c>
      <c r="OSG132" s="224" t="s">
        <v>374</v>
      </c>
      <c r="OSH132" s="224" t="s">
        <v>374</v>
      </c>
      <c r="OSI132" s="224" t="s">
        <v>374</v>
      </c>
      <c r="OSJ132" s="224" t="s">
        <v>374</v>
      </c>
      <c r="OSK132" s="224" t="s">
        <v>374</v>
      </c>
      <c r="OSL132" s="224" t="s">
        <v>374</v>
      </c>
      <c r="OSM132" s="224" t="s">
        <v>374</v>
      </c>
      <c r="OSN132" s="224" t="s">
        <v>374</v>
      </c>
      <c r="OSO132" s="224" t="s">
        <v>374</v>
      </c>
      <c r="OSP132" s="224" t="s">
        <v>374</v>
      </c>
      <c r="OSQ132" s="224" t="s">
        <v>374</v>
      </c>
      <c r="OSR132" s="224" t="s">
        <v>374</v>
      </c>
      <c r="OSS132" s="224" t="s">
        <v>374</v>
      </c>
      <c r="OST132" s="224" t="s">
        <v>374</v>
      </c>
      <c r="OSU132" s="224" t="s">
        <v>374</v>
      </c>
      <c r="OSV132" s="224" t="s">
        <v>374</v>
      </c>
      <c r="OSW132" s="224" t="s">
        <v>374</v>
      </c>
      <c r="OSX132" s="224" t="s">
        <v>374</v>
      </c>
      <c r="OSY132" s="224" t="s">
        <v>374</v>
      </c>
      <c r="OSZ132" s="224" t="s">
        <v>374</v>
      </c>
      <c r="OTA132" s="224" t="s">
        <v>374</v>
      </c>
      <c r="OTB132" s="224" t="s">
        <v>374</v>
      </c>
      <c r="OTC132" s="224" t="s">
        <v>374</v>
      </c>
      <c r="OTD132" s="224" t="s">
        <v>374</v>
      </c>
      <c r="OTE132" s="224" t="s">
        <v>374</v>
      </c>
      <c r="OTF132" s="224" t="s">
        <v>374</v>
      </c>
      <c r="OTG132" s="224" t="s">
        <v>374</v>
      </c>
      <c r="OTH132" s="224" t="s">
        <v>374</v>
      </c>
      <c r="OTI132" s="224" t="s">
        <v>374</v>
      </c>
      <c r="OTJ132" s="224" t="s">
        <v>374</v>
      </c>
      <c r="OTK132" s="224" t="s">
        <v>374</v>
      </c>
      <c r="OTL132" s="224" t="s">
        <v>374</v>
      </c>
      <c r="OTM132" s="224" t="s">
        <v>374</v>
      </c>
      <c r="OTN132" s="224" t="s">
        <v>374</v>
      </c>
      <c r="OTO132" s="224" t="s">
        <v>374</v>
      </c>
      <c r="OTP132" s="224" t="s">
        <v>374</v>
      </c>
      <c r="OTQ132" s="224" t="s">
        <v>374</v>
      </c>
      <c r="OTR132" s="224" t="s">
        <v>374</v>
      </c>
      <c r="OTS132" s="224" t="s">
        <v>374</v>
      </c>
      <c r="OTT132" s="224" t="s">
        <v>374</v>
      </c>
      <c r="OTU132" s="224" t="s">
        <v>374</v>
      </c>
      <c r="OTV132" s="224" t="s">
        <v>374</v>
      </c>
      <c r="OTW132" s="224" t="s">
        <v>374</v>
      </c>
      <c r="OTX132" s="224" t="s">
        <v>374</v>
      </c>
      <c r="OTY132" s="224" t="s">
        <v>374</v>
      </c>
      <c r="OTZ132" s="224" t="s">
        <v>374</v>
      </c>
      <c r="OUA132" s="224" t="s">
        <v>374</v>
      </c>
      <c r="OUB132" s="224" t="s">
        <v>374</v>
      </c>
      <c r="OUC132" s="224" t="s">
        <v>374</v>
      </c>
      <c r="OUD132" s="224" t="s">
        <v>374</v>
      </c>
      <c r="OUE132" s="224" t="s">
        <v>374</v>
      </c>
      <c r="OUF132" s="224" t="s">
        <v>374</v>
      </c>
      <c r="OUG132" s="224" t="s">
        <v>374</v>
      </c>
      <c r="OUH132" s="224" t="s">
        <v>374</v>
      </c>
      <c r="OUI132" s="224" t="s">
        <v>374</v>
      </c>
      <c r="OUJ132" s="224" t="s">
        <v>374</v>
      </c>
      <c r="OUK132" s="224" t="s">
        <v>374</v>
      </c>
      <c r="OUL132" s="224" t="s">
        <v>374</v>
      </c>
      <c r="OUM132" s="224" t="s">
        <v>374</v>
      </c>
      <c r="OUN132" s="224" t="s">
        <v>374</v>
      </c>
      <c r="OUO132" s="224" t="s">
        <v>374</v>
      </c>
      <c r="OUP132" s="224" t="s">
        <v>374</v>
      </c>
      <c r="OUQ132" s="224" t="s">
        <v>374</v>
      </c>
      <c r="OUR132" s="224" t="s">
        <v>374</v>
      </c>
      <c r="OUS132" s="224" t="s">
        <v>374</v>
      </c>
      <c r="OUT132" s="224" t="s">
        <v>374</v>
      </c>
      <c r="OUU132" s="224" t="s">
        <v>374</v>
      </c>
      <c r="OUV132" s="224" t="s">
        <v>374</v>
      </c>
      <c r="OUW132" s="224" t="s">
        <v>374</v>
      </c>
      <c r="OUX132" s="224" t="s">
        <v>374</v>
      </c>
      <c r="OUY132" s="224" t="s">
        <v>374</v>
      </c>
      <c r="OUZ132" s="224" t="s">
        <v>374</v>
      </c>
      <c r="OVA132" s="224" t="s">
        <v>374</v>
      </c>
      <c r="OVB132" s="224" t="s">
        <v>374</v>
      </c>
      <c r="OVC132" s="224" t="s">
        <v>374</v>
      </c>
      <c r="OVD132" s="224" t="s">
        <v>374</v>
      </c>
      <c r="OVE132" s="224" t="s">
        <v>374</v>
      </c>
      <c r="OVF132" s="224" t="s">
        <v>374</v>
      </c>
      <c r="OVG132" s="224" t="s">
        <v>374</v>
      </c>
      <c r="OVH132" s="224" t="s">
        <v>374</v>
      </c>
      <c r="OVI132" s="224" t="s">
        <v>374</v>
      </c>
      <c r="OVJ132" s="224" t="s">
        <v>374</v>
      </c>
      <c r="OVK132" s="224" t="s">
        <v>374</v>
      </c>
      <c r="OVL132" s="224" t="s">
        <v>374</v>
      </c>
      <c r="OVM132" s="224" t="s">
        <v>374</v>
      </c>
      <c r="OVN132" s="224" t="s">
        <v>374</v>
      </c>
      <c r="OVO132" s="224" t="s">
        <v>374</v>
      </c>
      <c r="OVP132" s="224" t="s">
        <v>374</v>
      </c>
      <c r="OVQ132" s="224" t="s">
        <v>374</v>
      </c>
      <c r="OVR132" s="224" t="s">
        <v>374</v>
      </c>
      <c r="OVS132" s="224" t="s">
        <v>374</v>
      </c>
      <c r="OVT132" s="224" t="s">
        <v>374</v>
      </c>
      <c r="OVU132" s="224" t="s">
        <v>374</v>
      </c>
      <c r="OVV132" s="224" t="s">
        <v>374</v>
      </c>
      <c r="OVW132" s="224" t="s">
        <v>374</v>
      </c>
      <c r="OVX132" s="224" t="s">
        <v>374</v>
      </c>
      <c r="OVY132" s="224" t="s">
        <v>374</v>
      </c>
      <c r="OVZ132" s="224" t="s">
        <v>374</v>
      </c>
      <c r="OWA132" s="224" t="s">
        <v>374</v>
      </c>
      <c r="OWB132" s="224" t="s">
        <v>374</v>
      </c>
      <c r="OWC132" s="224" t="s">
        <v>374</v>
      </c>
      <c r="OWD132" s="224" t="s">
        <v>374</v>
      </c>
      <c r="OWE132" s="224" t="s">
        <v>374</v>
      </c>
      <c r="OWF132" s="224" t="s">
        <v>374</v>
      </c>
      <c r="OWG132" s="224" t="s">
        <v>374</v>
      </c>
      <c r="OWH132" s="224" t="s">
        <v>374</v>
      </c>
      <c r="OWI132" s="224" t="s">
        <v>374</v>
      </c>
      <c r="OWJ132" s="224" t="s">
        <v>374</v>
      </c>
      <c r="OWK132" s="224" t="s">
        <v>374</v>
      </c>
      <c r="OWL132" s="224" t="s">
        <v>374</v>
      </c>
      <c r="OWM132" s="224" t="s">
        <v>374</v>
      </c>
      <c r="OWN132" s="224" t="s">
        <v>374</v>
      </c>
      <c r="OWO132" s="224" t="s">
        <v>374</v>
      </c>
      <c r="OWP132" s="224" t="s">
        <v>374</v>
      </c>
      <c r="OWQ132" s="224" t="s">
        <v>374</v>
      </c>
      <c r="OWR132" s="224" t="s">
        <v>374</v>
      </c>
      <c r="OWS132" s="224" t="s">
        <v>374</v>
      </c>
      <c r="OWT132" s="224" t="s">
        <v>374</v>
      </c>
      <c r="OWU132" s="224" t="s">
        <v>374</v>
      </c>
      <c r="OWV132" s="224" t="s">
        <v>374</v>
      </c>
      <c r="OWW132" s="224" t="s">
        <v>374</v>
      </c>
      <c r="OWX132" s="224" t="s">
        <v>374</v>
      </c>
      <c r="OWY132" s="224" t="s">
        <v>374</v>
      </c>
      <c r="OWZ132" s="224" t="s">
        <v>374</v>
      </c>
      <c r="OXA132" s="224" t="s">
        <v>374</v>
      </c>
      <c r="OXB132" s="224" t="s">
        <v>374</v>
      </c>
      <c r="OXC132" s="224" t="s">
        <v>374</v>
      </c>
      <c r="OXD132" s="224" t="s">
        <v>374</v>
      </c>
      <c r="OXE132" s="224" t="s">
        <v>374</v>
      </c>
      <c r="OXF132" s="224" t="s">
        <v>374</v>
      </c>
      <c r="OXG132" s="224" t="s">
        <v>374</v>
      </c>
      <c r="OXH132" s="224" t="s">
        <v>374</v>
      </c>
      <c r="OXI132" s="224" t="s">
        <v>374</v>
      </c>
      <c r="OXJ132" s="224" t="s">
        <v>374</v>
      </c>
      <c r="OXK132" s="224" t="s">
        <v>374</v>
      </c>
      <c r="OXL132" s="224" t="s">
        <v>374</v>
      </c>
      <c r="OXM132" s="224" t="s">
        <v>374</v>
      </c>
      <c r="OXN132" s="224" t="s">
        <v>374</v>
      </c>
      <c r="OXO132" s="224" t="s">
        <v>374</v>
      </c>
      <c r="OXP132" s="224" t="s">
        <v>374</v>
      </c>
      <c r="OXQ132" s="224" t="s">
        <v>374</v>
      </c>
      <c r="OXR132" s="224" t="s">
        <v>374</v>
      </c>
      <c r="OXS132" s="224" t="s">
        <v>374</v>
      </c>
      <c r="OXT132" s="224" t="s">
        <v>374</v>
      </c>
      <c r="OXU132" s="224" t="s">
        <v>374</v>
      </c>
      <c r="OXV132" s="224" t="s">
        <v>374</v>
      </c>
      <c r="OXW132" s="224" t="s">
        <v>374</v>
      </c>
      <c r="OXX132" s="224" t="s">
        <v>374</v>
      </c>
      <c r="OXY132" s="224" t="s">
        <v>374</v>
      </c>
      <c r="OXZ132" s="224" t="s">
        <v>374</v>
      </c>
      <c r="OYA132" s="224" t="s">
        <v>374</v>
      </c>
      <c r="OYB132" s="224" t="s">
        <v>374</v>
      </c>
      <c r="OYC132" s="224" t="s">
        <v>374</v>
      </c>
      <c r="OYD132" s="224" t="s">
        <v>374</v>
      </c>
      <c r="OYE132" s="224" t="s">
        <v>374</v>
      </c>
      <c r="OYF132" s="224" t="s">
        <v>374</v>
      </c>
      <c r="OYG132" s="224" t="s">
        <v>374</v>
      </c>
      <c r="OYH132" s="224" t="s">
        <v>374</v>
      </c>
      <c r="OYI132" s="224" t="s">
        <v>374</v>
      </c>
      <c r="OYJ132" s="224" t="s">
        <v>374</v>
      </c>
      <c r="OYK132" s="224" t="s">
        <v>374</v>
      </c>
      <c r="OYL132" s="224" t="s">
        <v>374</v>
      </c>
      <c r="OYM132" s="224" t="s">
        <v>374</v>
      </c>
      <c r="OYN132" s="224" t="s">
        <v>374</v>
      </c>
      <c r="OYO132" s="224" t="s">
        <v>374</v>
      </c>
      <c r="OYP132" s="224" t="s">
        <v>374</v>
      </c>
      <c r="OYQ132" s="224" t="s">
        <v>374</v>
      </c>
      <c r="OYR132" s="224" t="s">
        <v>374</v>
      </c>
      <c r="OYS132" s="224" t="s">
        <v>374</v>
      </c>
      <c r="OYT132" s="224" t="s">
        <v>374</v>
      </c>
      <c r="OYU132" s="224" t="s">
        <v>374</v>
      </c>
      <c r="OYV132" s="224" t="s">
        <v>374</v>
      </c>
      <c r="OYW132" s="224" t="s">
        <v>374</v>
      </c>
      <c r="OYX132" s="224" t="s">
        <v>374</v>
      </c>
      <c r="OYY132" s="224" t="s">
        <v>374</v>
      </c>
      <c r="OYZ132" s="224" t="s">
        <v>374</v>
      </c>
      <c r="OZA132" s="224" t="s">
        <v>374</v>
      </c>
      <c r="OZB132" s="224" t="s">
        <v>374</v>
      </c>
      <c r="OZC132" s="224" t="s">
        <v>374</v>
      </c>
      <c r="OZD132" s="224" t="s">
        <v>374</v>
      </c>
      <c r="OZE132" s="224" t="s">
        <v>374</v>
      </c>
      <c r="OZF132" s="224" t="s">
        <v>374</v>
      </c>
      <c r="OZG132" s="224" t="s">
        <v>374</v>
      </c>
      <c r="OZH132" s="224" t="s">
        <v>374</v>
      </c>
      <c r="OZI132" s="224" t="s">
        <v>374</v>
      </c>
      <c r="OZJ132" s="224" t="s">
        <v>374</v>
      </c>
      <c r="OZK132" s="224" t="s">
        <v>374</v>
      </c>
      <c r="OZL132" s="224" t="s">
        <v>374</v>
      </c>
      <c r="OZM132" s="224" t="s">
        <v>374</v>
      </c>
      <c r="OZN132" s="224" t="s">
        <v>374</v>
      </c>
      <c r="OZO132" s="224" t="s">
        <v>374</v>
      </c>
      <c r="OZP132" s="224" t="s">
        <v>374</v>
      </c>
      <c r="OZQ132" s="224" t="s">
        <v>374</v>
      </c>
      <c r="OZR132" s="224" t="s">
        <v>374</v>
      </c>
      <c r="OZS132" s="224" t="s">
        <v>374</v>
      </c>
      <c r="OZT132" s="224" t="s">
        <v>374</v>
      </c>
      <c r="OZU132" s="224" t="s">
        <v>374</v>
      </c>
      <c r="OZV132" s="224" t="s">
        <v>374</v>
      </c>
      <c r="OZW132" s="224" t="s">
        <v>374</v>
      </c>
      <c r="OZX132" s="224" t="s">
        <v>374</v>
      </c>
      <c r="OZY132" s="224" t="s">
        <v>374</v>
      </c>
      <c r="OZZ132" s="224" t="s">
        <v>374</v>
      </c>
      <c r="PAA132" s="224" t="s">
        <v>374</v>
      </c>
      <c r="PAB132" s="224" t="s">
        <v>374</v>
      </c>
      <c r="PAC132" s="224" t="s">
        <v>374</v>
      </c>
      <c r="PAD132" s="224" t="s">
        <v>374</v>
      </c>
      <c r="PAE132" s="224" t="s">
        <v>374</v>
      </c>
      <c r="PAF132" s="224" t="s">
        <v>374</v>
      </c>
      <c r="PAG132" s="224" t="s">
        <v>374</v>
      </c>
      <c r="PAH132" s="224" t="s">
        <v>374</v>
      </c>
      <c r="PAI132" s="224" t="s">
        <v>374</v>
      </c>
      <c r="PAJ132" s="224" t="s">
        <v>374</v>
      </c>
      <c r="PAK132" s="224" t="s">
        <v>374</v>
      </c>
      <c r="PAL132" s="224" t="s">
        <v>374</v>
      </c>
      <c r="PAM132" s="224" t="s">
        <v>374</v>
      </c>
      <c r="PAN132" s="224" t="s">
        <v>374</v>
      </c>
      <c r="PAO132" s="224" t="s">
        <v>374</v>
      </c>
      <c r="PAP132" s="224" t="s">
        <v>374</v>
      </c>
      <c r="PAQ132" s="224" t="s">
        <v>374</v>
      </c>
      <c r="PAR132" s="224" t="s">
        <v>374</v>
      </c>
      <c r="PAS132" s="224" t="s">
        <v>374</v>
      </c>
      <c r="PAT132" s="224" t="s">
        <v>374</v>
      </c>
      <c r="PAU132" s="224" t="s">
        <v>374</v>
      </c>
      <c r="PAV132" s="224" t="s">
        <v>374</v>
      </c>
      <c r="PAW132" s="224" t="s">
        <v>374</v>
      </c>
      <c r="PAX132" s="224" t="s">
        <v>374</v>
      </c>
      <c r="PAY132" s="224" t="s">
        <v>374</v>
      </c>
      <c r="PAZ132" s="224" t="s">
        <v>374</v>
      </c>
      <c r="PBA132" s="224" t="s">
        <v>374</v>
      </c>
      <c r="PBB132" s="224" t="s">
        <v>374</v>
      </c>
      <c r="PBC132" s="224" t="s">
        <v>374</v>
      </c>
      <c r="PBD132" s="224" t="s">
        <v>374</v>
      </c>
      <c r="PBE132" s="224" t="s">
        <v>374</v>
      </c>
      <c r="PBF132" s="224" t="s">
        <v>374</v>
      </c>
      <c r="PBG132" s="224" t="s">
        <v>374</v>
      </c>
      <c r="PBH132" s="224" t="s">
        <v>374</v>
      </c>
      <c r="PBI132" s="224" t="s">
        <v>374</v>
      </c>
      <c r="PBJ132" s="224" t="s">
        <v>374</v>
      </c>
      <c r="PBK132" s="224" t="s">
        <v>374</v>
      </c>
      <c r="PBL132" s="224" t="s">
        <v>374</v>
      </c>
      <c r="PBM132" s="224" t="s">
        <v>374</v>
      </c>
      <c r="PBN132" s="224" t="s">
        <v>374</v>
      </c>
      <c r="PBO132" s="224" t="s">
        <v>374</v>
      </c>
      <c r="PBP132" s="224" t="s">
        <v>374</v>
      </c>
      <c r="PBQ132" s="224" t="s">
        <v>374</v>
      </c>
      <c r="PBR132" s="224" t="s">
        <v>374</v>
      </c>
      <c r="PBS132" s="224" t="s">
        <v>374</v>
      </c>
      <c r="PBT132" s="224" t="s">
        <v>374</v>
      </c>
      <c r="PBU132" s="224" t="s">
        <v>374</v>
      </c>
      <c r="PBV132" s="224" t="s">
        <v>374</v>
      </c>
      <c r="PBW132" s="224" t="s">
        <v>374</v>
      </c>
      <c r="PBX132" s="224" t="s">
        <v>374</v>
      </c>
      <c r="PBY132" s="224" t="s">
        <v>374</v>
      </c>
      <c r="PBZ132" s="224" t="s">
        <v>374</v>
      </c>
      <c r="PCA132" s="224" t="s">
        <v>374</v>
      </c>
      <c r="PCB132" s="224" t="s">
        <v>374</v>
      </c>
      <c r="PCC132" s="224" t="s">
        <v>374</v>
      </c>
      <c r="PCD132" s="224" t="s">
        <v>374</v>
      </c>
      <c r="PCE132" s="224" t="s">
        <v>374</v>
      </c>
      <c r="PCF132" s="224" t="s">
        <v>374</v>
      </c>
      <c r="PCG132" s="224" t="s">
        <v>374</v>
      </c>
      <c r="PCH132" s="224" t="s">
        <v>374</v>
      </c>
      <c r="PCI132" s="224" t="s">
        <v>374</v>
      </c>
      <c r="PCJ132" s="224" t="s">
        <v>374</v>
      </c>
      <c r="PCK132" s="224" t="s">
        <v>374</v>
      </c>
      <c r="PCL132" s="224" t="s">
        <v>374</v>
      </c>
      <c r="PCM132" s="224" t="s">
        <v>374</v>
      </c>
      <c r="PCN132" s="224" t="s">
        <v>374</v>
      </c>
      <c r="PCO132" s="224" t="s">
        <v>374</v>
      </c>
      <c r="PCP132" s="224" t="s">
        <v>374</v>
      </c>
      <c r="PCQ132" s="224" t="s">
        <v>374</v>
      </c>
      <c r="PCR132" s="224" t="s">
        <v>374</v>
      </c>
      <c r="PCS132" s="224" t="s">
        <v>374</v>
      </c>
      <c r="PCT132" s="224" t="s">
        <v>374</v>
      </c>
      <c r="PCU132" s="224" t="s">
        <v>374</v>
      </c>
      <c r="PCV132" s="224" t="s">
        <v>374</v>
      </c>
      <c r="PCW132" s="224" t="s">
        <v>374</v>
      </c>
      <c r="PCX132" s="224" t="s">
        <v>374</v>
      </c>
      <c r="PCY132" s="224" t="s">
        <v>374</v>
      </c>
      <c r="PCZ132" s="224" t="s">
        <v>374</v>
      </c>
      <c r="PDA132" s="224" t="s">
        <v>374</v>
      </c>
      <c r="PDB132" s="224" t="s">
        <v>374</v>
      </c>
      <c r="PDC132" s="224" t="s">
        <v>374</v>
      </c>
      <c r="PDD132" s="224" t="s">
        <v>374</v>
      </c>
      <c r="PDE132" s="224" t="s">
        <v>374</v>
      </c>
      <c r="PDF132" s="224" t="s">
        <v>374</v>
      </c>
      <c r="PDG132" s="224" t="s">
        <v>374</v>
      </c>
      <c r="PDH132" s="224" t="s">
        <v>374</v>
      </c>
      <c r="PDI132" s="224" t="s">
        <v>374</v>
      </c>
      <c r="PDJ132" s="224" t="s">
        <v>374</v>
      </c>
      <c r="PDK132" s="224" t="s">
        <v>374</v>
      </c>
      <c r="PDL132" s="224" t="s">
        <v>374</v>
      </c>
      <c r="PDM132" s="224" t="s">
        <v>374</v>
      </c>
      <c r="PDN132" s="224" t="s">
        <v>374</v>
      </c>
      <c r="PDO132" s="224" t="s">
        <v>374</v>
      </c>
      <c r="PDP132" s="224" t="s">
        <v>374</v>
      </c>
      <c r="PDQ132" s="224" t="s">
        <v>374</v>
      </c>
      <c r="PDR132" s="224" t="s">
        <v>374</v>
      </c>
      <c r="PDS132" s="224" t="s">
        <v>374</v>
      </c>
      <c r="PDT132" s="224" t="s">
        <v>374</v>
      </c>
      <c r="PDU132" s="224" t="s">
        <v>374</v>
      </c>
      <c r="PDV132" s="224" t="s">
        <v>374</v>
      </c>
      <c r="PDW132" s="224" t="s">
        <v>374</v>
      </c>
      <c r="PDX132" s="224" t="s">
        <v>374</v>
      </c>
      <c r="PDY132" s="224" t="s">
        <v>374</v>
      </c>
      <c r="PDZ132" s="224" t="s">
        <v>374</v>
      </c>
      <c r="PEA132" s="224" t="s">
        <v>374</v>
      </c>
      <c r="PEB132" s="224" t="s">
        <v>374</v>
      </c>
      <c r="PEC132" s="224" t="s">
        <v>374</v>
      </c>
      <c r="PED132" s="224" t="s">
        <v>374</v>
      </c>
      <c r="PEE132" s="224" t="s">
        <v>374</v>
      </c>
      <c r="PEF132" s="224" t="s">
        <v>374</v>
      </c>
      <c r="PEG132" s="224" t="s">
        <v>374</v>
      </c>
      <c r="PEH132" s="224" t="s">
        <v>374</v>
      </c>
      <c r="PEI132" s="224" t="s">
        <v>374</v>
      </c>
      <c r="PEJ132" s="224" t="s">
        <v>374</v>
      </c>
      <c r="PEK132" s="224" t="s">
        <v>374</v>
      </c>
      <c r="PEL132" s="224" t="s">
        <v>374</v>
      </c>
      <c r="PEM132" s="224" t="s">
        <v>374</v>
      </c>
      <c r="PEN132" s="224" t="s">
        <v>374</v>
      </c>
      <c r="PEO132" s="224" t="s">
        <v>374</v>
      </c>
      <c r="PEP132" s="224" t="s">
        <v>374</v>
      </c>
      <c r="PEQ132" s="224" t="s">
        <v>374</v>
      </c>
      <c r="PER132" s="224" t="s">
        <v>374</v>
      </c>
      <c r="PES132" s="224" t="s">
        <v>374</v>
      </c>
      <c r="PET132" s="224" t="s">
        <v>374</v>
      </c>
      <c r="PEU132" s="224" t="s">
        <v>374</v>
      </c>
      <c r="PEV132" s="224" t="s">
        <v>374</v>
      </c>
      <c r="PEW132" s="224" t="s">
        <v>374</v>
      </c>
      <c r="PEX132" s="224" t="s">
        <v>374</v>
      </c>
      <c r="PEY132" s="224" t="s">
        <v>374</v>
      </c>
      <c r="PEZ132" s="224" t="s">
        <v>374</v>
      </c>
      <c r="PFA132" s="224" t="s">
        <v>374</v>
      </c>
      <c r="PFB132" s="224" t="s">
        <v>374</v>
      </c>
      <c r="PFC132" s="224" t="s">
        <v>374</v>
      </c>
      <c r="PFD132" s="224" t="s">
        <v>374</v>
      </c>
      <c r="PFE132" s="224" t="s">
        <v>374</v>
      </c>
      <c r="PFF132" s="224" t="s">
        <v>374</v>
      </c>
      <c r="PFG132" s="224" t="s">
        <v>374</v>
      </c>
      <c r="PFH132" s="224" t="s">
        <v>374</v>
      </c>
      <c r="PFI132" s="224" t="s">
        <v>374</v>
      </c>
      <c r="PFJ132" s="224" t="s">
        <v>374</v>
      </c>
      <c r="PFK132" s="224" t="s">
        <v>374</v>
      </c>
      <c r="PFL132" s="224" t="s">
        <v>374</v>
      </c>
      <c r="PFM132" s="224" t="s">
        <v>374</v>
      </c>
      <c r="PFN132" s="224" t="s">
        <v>374</v>
      </c>
      <c r="PFO132" s="224" t="s">
        <v>374</v>
      </c>
      <c r="PFP132" s="224" t="s">
        <v>374</v>
      </c>
      <c r="PFQ132" s="224" t="s">
        <v>374</v>
      </c>
      <c r="PFR132" s="224" t="s">
        <v>374</v>
      </c>
      <c r="PFS132" s="224" t="s">
        <v>374</v>
      </c>
      <c r="PFT132" s="224" t="s">
        <v>374</v>
      </c>
      <c r="PFU132" s="224" t="s">
        <v>374</v>
      </c>
      <c r="PFV132" s="224" t="s">
        <v>374</v>
      </c>
      <c r="PFW132" s="224" t="s">
        <v>374</v>
      </c>
      <c r="PFX132" s="224" t="s">
        <v>374</v>
      </c>
      <c r="PFY132" s="224" t="s">
        <v>374</v>
      </c>
      <c r="PFZ132" s="224" t="s">
        <v>374</v>
      </c>
      <c r="PGA132" s="224" t="s">
        <v>374</v>
      </c>
      <c r="PGB132" s="224" t="s">
        <v>374</v>
      </c>
      <c r="PGC132" s="224" t="s">
        <v>374</v>
      </c>
      <c r="PGD132" s="224" t="s">
        <v>374</v>
      </c>
      <c r="PGE132" s="224" t="s">
        <v>374</v>
      </c>
      <c r="PGF132" s="224" t="s">
        <v>374</v>
      </c>
      <c r="PGG132" s="224" t="s">
        <v>374</v>
      </c>
      <c r="PGH132" s="224" t="s">
        <v>374</v>
      </c>
      <c r="PGI132" s="224" t="s">
        <v>374</v>
      </c>
      <c r="PGJ132" s="224" t="s">
        <v>374</v>
      </c>
      <c r="PGK132" s="224" t="s">
        <v>374</v>
      </c>
      <c r="PGL132" s="224" t="s">
        <v>374</v>
      </c>
      <c r="PGM132" s="224" t="s">
        <v>374</v>
      </c>
      <c r="PGN132" s="224" t="s">
        <v>374</v>
      </c>
      <c r="PGO132" s="224" t="s">
        <v>374</v>
      </c>
      <c r="PGP132" s="224" t="s">
        <v>374</v>
      </c>
      <c r="PGQ132" s="224" t="s">
        <v>374</v>
      </c>
      <c r="PGR132" s="224" t="s">
        <v>374</v>
      </c>
      <c r="PGS132" s="224" t="s">
        <v>374</v>
      </c>
      <c r="PGT132" s="224" t="s">
        <v>374</v>
      </c>
      <c r="PGU132" s="224" t="s">
        <v>374</v>
      </c>
      <c r="PGV132" s="224" t="s">
        <v>374</v>
      </c>
      <c r="PGW132" s="224" t="s">
        <v>374</v>
      </c>
      <c r="PGX132" s="224" t="s">
        <v>374</v>
      </c>
      <c r="PGY132" s="224" t="s">
        <v>374</v>
      </c>
      <c r="PGZ132" s="224" t="s">
        <v>374</v>
      </c>
      <c r="PHA132" s="224" t="s">
        <v>374</v>
      </c>
      <c r="PHB132" s="224" t="s">
        <v>374</v>
      </c>
      <c r="PHC132" s="224" t="s">
        <v>374</v>
      </c>
      <c r="PHD132" s="224" t="s">
        <v>374</v>
      </c>
      <c r="PHE132" s="224" t="s">
        <v>374</v>
      </c>
      <c r="PHF132" s="224" t="s">
        <v>374</v>
      </c>
      <c r="PHG132" s="224" t="s">
        <v>374</v>
      </c>
      <c r="PHH132" s="224" t="s">
        <v>374</v>
      </c>
      <c r="PHI132" s="224" t="s">
        <v>374</v>
      </c>
      <c r="PHJ132" s="224" t="s">
        <v>374</v>
      </c>
      <c r="PHK132" s="224" t="s">
        <v>374</v>
      </c>
      <c r="PHL132" s="224" t="s">
        <v>374</v>
      </c>
      <c r="PHM132" s="224" t="s">
        <v>374</v>
      </c>
      <c r="PHN132" s="224" t="s">
        <v>374</v>
      </c>
      <c r="PHO132" s="224" t="s">
        <v>374</v>
      </c>
      <c r="PHP132" s="224" t="s">
        <v>374</v>
      </c>
      <c r="PHQ132" s="224" t="s">
        <v>374</v>
      </c>
      <c r="PHR132" s="224" t="s">
        <v>374</v>
      </c>
      <c r="PHS132" s="224" t="s">
        <v>374</v>
      </c>
      <c r="PHT132" s="224" t="s">
        <v>374</v>
      </c>
      <c r="PHU132" s="224" t="s">
        <v>374</v>
      </c>
      <c r="PHV132" s="224" t="s">
        <v>374</v>
      </c>
      <c r="PHW132" s="224" t="s">
        <v>374</v>
      </c>
      <c r="PHX132" s="224" t="s">
        <v>374</v>
      </c>
      <c r="PHY132" s="224" t="s">
        <v>374</v>
      </c>
      <c r="PHZ132" s="224" t="s">
        <v>374</v>
      </c>
      <c r="PIA132" s="224" t="s">
        <v>374</v>
      </c>
      <c r="PIB132" s="224" t="s">
        <v>374</v>
      </c>
      <c r="PIC132" s="224" t="s">
        <v>374</v>
      </c>
      <c r="PID132" s="224" t="s">
        <v>374</v>
      </c>
      <c r="PIE132" s="224" t="s">
        <v>374</v>
      </c>
      <c r="PIF132" s="224" t="s">
        <v>374</v>
      </c>
      <c r="PIG132" s="224" t="s">
        <v>374</v>
      </c>
      <c r="PIH132" s="224" t="s">
        <v>374</v>
      </c>
      <c r="PII132" s="224" t="s">
        <v>374</v>
      </c>
      <c r="PIJ132" s="224" t="s">
        <v>374</v>
      </c>
      <c r="PIK132" s="224" t="s">
        <v>374</v>
      </c>
      <c r="PIL132" s="224" t="s">
        <v>374</v>
      </c>
      <c r="PIM132" s="224" t="s">
        <v>374</v>
      </c>
      <c r="PIN132" s="224" t="s">
        <v>374</v>
      </c>
      <c r="PIO132" s="224" t="s">
        <v>374</v>
      </c>
      <c r="PIP132" s="224" t="s">
        <v>374</v>
      </c>
      <c r="PIQ132" s="224" t="s">
        <v>374</v>
      </c>
      <c r="PIR132" s="224" t="s">
        <v>374</v>
      </c>
      <c r="PIS132" s="224" t="s">
        <v>374</v>
      </c>
      <c r="PIT132" s="224" t="s">
        <v>374</v>
      </c>
      <c r="PIU132" s="224" t="s">
        <v>374</v>
      </c>
      <c r="PIV132" s="224" t="s">
        <v>374</v>
      </c>
      <c r="PIW132" s="224" t="s">
        <v>374</v>
      </c>
      <c r="PIX132" s="224" t="s">
        <v>374</v>
      </c>
      <c r="PIY132" s="224" t="s">
        <v>374</v>
      </c>
      <c r="PIZ132" s="224" t="s">
        <v>374</v>
      </c>
      <c r="PJA132" s="224" t="s">
        <v>374</v>
      </c>
      <c r="PJB132" s="224" t="s">
        <v>374</v>
      </c>
      <c r="PJC132" s="224" t="s">
        <v>374</v>
      </c>
      <c r="PJD132" s="224" t="s">
        <v>374</v>
      </c>
      <c r="PJE132" s="224" t="s">
        <v>374</v>
      </c>
      <c r="PJF132" s="224" t="s">
        <v>374</v>
      </c>
      <c r="PJG132" s="224" t="s">
        <v>374</v>
      </c>
      <c r="PJH132" s="224" t="s">
        <v>374</v>
      </c>
      <c r="PJI132" s="224" t="s">
        <v>374</v>
      </c>
      <c r="PJJ132" s="224" t="s">
        <v>374</v>
      </c>
      <c r="PJK132" s="224" t="s">
        <v>374</v>
      </c>
      <c r="PJL132" s="224" t="s">
        <v>374</v>
      </c>
      <c r="PJM132" s="224" t="s">
        <v>374</v>
      </c>
      <c r="PJN132" s="224" t="s">
        <v>374</v>
      </c>
      <c r="PJO132" s="224" t="s">
        <v>374</v>
      </c>
      <c r="PJP132" s="224" t="s">
        <v>374</v>
      </c>
      <c r="PJQ132" s="224" t="s">
        <v>374</v>
      </c>
      <c r="PJR132" s="224" t="s">
        <v>374</v>
      </c>
      <c r="PJS132" s="224" t="s">
        <v>374</v>
      </c>
      <c r="PJT132" s="224" t="s">
        <v>374</v>
      </c>
      <c r="PJU132" s="224" t="s">
        <v>374</v>
      </c>
      <c r="PJV132" s="224" t="s">
        <v>374</v>
      </c>
      <c r="PJW132" s="224" t="s">
        <v>374</v>
      </c>
      <c r="PJX132" s="224" t="s">
        <v>374</v>
      </c>
      <c r="PJY132" s="224" t="s">
        <v>374</v>
      </c>
      <c r="PJZ132" s="224" t="s">
        <v>374</v>
      </c>
      <c r="PKA132" s="224" t="s">
        <v>374</v>
      </c>
      <c r="PKB132" s="224" t="s">
        <v>374</v>
      </c>
      <c r="PKC132" s="224" t="s">
        <v>374</v>
      </c>
      <c r="PKD132" s="224" t="s">
        <v>374</v>
      </c>
      <c r="PKE132" s="224" t="s">
        <v>374</v>
      </c>
      <c r="PKF132" s="224" t="s">
        <v>374</v>
      </c>
      <c r="PKG132" s="224" t="s">
        <v>374</v>
      </c>
      <c r="PKH132" s="224" t="s">
        <v>374</v>
      </c>
      <c r="PKI132" s="224" t="s">
        <v>374</v>
      </c>
      <c r="PKJ132" s="224" t="s">
        <v>374</v>
      </c>
      <c r="PKK132" s="224" t="s">
        <v>374</v>
      </c>
      <c r="PKL132" s="224" t="s">
        <v>374</v>
      </c>
      <c r="PKM132" s="224" t="s">
        <v>374</v>
      </c>
      <c r="PKN132" s="224" t="s">
        <v>374</v>
      </c>
      <c r="PKO132" s="224" t="s">
        <v>374</v>
      </c>
      <c r="PKP132" s="224" t="s">
        <v>374</v>
      </c>
      <c r="PKQ132" s="224" t="s">
        <v>374</v>
      </c>
      <c r="PKR132" s="224" t="s">
        <v>374</v>
      </c>
      <c r="PKS132" s="224" t="s">
        <v>374</v>
      </c>
      <c r="PKT132" s="224" t="s">
        <v>374</v>
      </c>
      <c r="PKU132" s="224" t="s">
        <v>374</v>
      </c>
      <c r="PKV132" s="224" t="s">
        <v>374</v>
      </c>
      <c r="PKW132" s="224" t="s">
        <v>374</v>
      </c>
      <c r="PKX132" s="224" t="s">
        <v>374</v>
      </c>
      <c r="PKY132" s="224" t="s">
        <v>374</v>
      </c>
      <c r="PKZ132" s="224" t="s">
        <v>374</v>
      </c>
      <c r="PLA132" s="224" t="s">
        <v>374</v>
      </c>
      <c r="PLB132" s="224" t="s">
        <v>374</v>
      </c>
      <c r="PLC132" s="224" t="s">
        <v>374</v>
      </c>
      <c r="PLD132" s="224" t="s">
        <v>374</v>
      </c>
      <c r="PLE132" s="224" t="s">
        <v>374</v>
      </c>
      <c r="PLF132" s="224" t="s">
        <v>374</v>
      </c>
      <c r="PLG132" s="224" t="s">
        <v>374</v>
      </c>
      <c r="PLH132" s="224" t="s">
        <v>374</v>
      </c>
      <c r="PLI132" s="224" t="s">
        <v>374</v>
      </c>
      <c r="PLJ132" s="224" t="s">
        <v>374</v>
      </c>
      <c r="PLK132" s="224" t="s">
        <v>374</v>
      </c>
      <c r="PLL132" s="224" t="s">
        <v>374</v>
      </c>
      <c r="PLM132" s="224" t="s">
        <v>374</v>
      </c>
      <c r="PLN132" s="224" t="s">
        <v>374</v>
      </c>
      <c r="PLO132" s="224" t="s">
        <v>374</v>
      </c>
      <c r="PLP132" s="224" t="s">
        <v>374</v>
      </c>
      <c r="PLQ132" s="224" t="s">
        <v>374</v>
      </c>
      <c r="PLR132" s="224" t="s">
        <v>374</v>
      </c>
      <c r="PLS132" s="224" t="s">
        <v>374</v>
      </c>
      <c r="PLT132" s="224" t="s">
        <v>374</v>
      </c>
      <c r="PLU132" s="224" t="s">
        <v>374</v>
      </c>
      <c r="PLV132" s="224" t="s">
        <v>374</v>
      </c>
      <c r="PLW132" s="224" t="s">
        <v>374</v>
      </c>
      <c r="PLX132" s="224" t="s">
        <v>374</v>
      </c>
      <c r="PLY132" s="224" t="s">
        <v>374</v>
      </c>
      <c r="PLZ132" s="224" t="s">
        <v>374</v>
      </c>
      <c r="PMA132" s="224" t="s">
        <v>374</v>
      </c>
      <c r="PMB132" s="224" t="s">
        <v>374</v>
      </c>
      <c r="PMC132" s="224" t="s">
        <v>374</v>
      </c>
      <c r="PMD132" s="224" t="s">
        <v>374</v>
      </c>
      <c r="PME132" s="224" t="s">
        <v>374</v>
      </c>
      <c r="PMF132" s="224" t="s">
        <v>374</v>
      </c>
      <c r="PMG132" s="224" t="s">
        <v>374</v>
      </c>
      <c r="PMH132" s="224" t="s">
        <v>374</v>
      </c>
      <c r="PMI132" s="224" t="s">
        <v>374</v>
      </c>
      <c r="PMJ132" s="224" t="s">
        <v>374</v>
      </c>
      <c r="PMK132" s="224" t="s">
        <v>374</v>
      </c>
      <c r="PML132" s="224" t="s">
        <v>374</v>
      </c>
      <c r="PMM132" s="224" t="s">
        <v>374</v>
      </c>
      <c r="PMN132" s="224" t="s">
        <v>374</v>
      </c>
      <c r="PMO132" s="224" t="s">
        <v>374</v>
      </c>
      <c r="PMP132" s="224" t="s">
        <v>374</v>
      </c>
      <c r="PMQ132" s="224" t="s">
        <v>374</v>
      </c>
      <c r="PMR132" s="224" t="s">
        <v>374</v>
      </c>
      <c r="PMS132" s="224" t="s">
        <v>374</v>
      </c>
      <c r="PMT132" s="224" t="s">
        <v>374</v>
      </c>
      <c r="PMU132" s="224" t="s">
        <v>374</v>
      </c>
      <c r="PMV132" s="224" t="s">
        <v>374</v>
      </c>
      <c r="PMW132" s="224" t="s">
        <v>374</v>
      </c>
      <c r="PMX132" s="224" t="s">
        <v>374</v>
      </c>
      <c r="PMY132" s="224" t="s">
        <v>374</v>
      </c>
      <c r="PMZ132" s="224" t="s">
        <v>374</v>
      </c>
      <c r="PNA132" s="224" t="s">
        <v>374</v>
      </c>
      <c r="PNB132" s="224" t="s">
        <v>374</v>
      </c>
      <c r="PNC132" s="224" t="s">
        <v>374</v>
      </c>
      <c r="PND132" s="224" t="s">
        <v>374</v>
      </c>
      <c r="PNE132" s="224" t="s">
        <v>374</v>
      </c>
      <c r="PNF132" s="224" t="s">
        <v>374</v>
      </c>
      <c r="PNG132" s="224" t="s">
        <v>374</v>
      </c>
      <c r="PNH132" s="224" t="s">
        <v>374</v>
      </c>
      <c r="PNI132" s="224" t="s">
        <v>374</v>
      </c>
      <c r="PNJ132" s="224" t="s">
        <v>374</v>
      </c>
      <c r="PNK132" s="224" t="s">
        <v>374</v>
      </c>
      <c r="PNL132" s="224" t="s">
        <v>374</v>
      </c>
      <c r="PNM132" s="224" t="s">
        <v>374</v>
      </c>
      <c r="PNN132" s="224" t="s">
        <v>374</v>
      </c>
      <c r="PNO132" s="224" t="s">
        <v>374</v>
      </c>
      <c r="PNP132" s="224" t="s">
        <v>374</v>
      </c>
      <c r="PNQ132" s="224" t="s">
        <v>374</v>
      </c>
      <c r="PNR132" s="224" t="s">
        <v>374</v>
      </c>
      <c r="PNS132" s="224" t="s">
        <v>374</v>
      </c>
      <c r="PNT132" s="224" t="s">
        <v>374</v>
      </c>
      <c r="PNU132" s="224" t="s">
        <v>374</v>
      </c>
      <c r="PNV132" s="224" t="s">
        <v>374</v>
      </c>
      <c r="PNW132" s="224" t="s">
        <v>374</v>
      </c>
      <c r="PNX132" s="224" t="s">
        <v>374</v>
      </c>
      <c r="PNY132" s="224" t="s">
        <v>374</v>
      </c>
      <c r="PNZ132" s="224" t="s">
        <v>374</v>
      </c>
      <c r="POA132" s="224" t="s">
        <v>374</v>
      </c>
      <c r="POB132" s="224" t="s">
        <v>374</v>
      </c>
      <c r="POC132" s="224" t="s">
        <v>374</v>
      </c>
      <c r="POD132" s="224" t="s">
        <v>374</v>
      </c>
      <c r="POE132" s="224" t="s">
        <v>374</v>
      </c>
      <c r="POF132" s="224" t="s">
        <v>374</v>
      </c>
      <c r="POG132" s="224" t="s">
        <v>374</v>
      </c>
      <c r="POH132" s="224" t="s">
        <v>374</v>
      </c>
      <c r="POI132" s="224" t="s">
        <v>374</v>
      </c>
      <c r="POJ132" s="224" t="s">
        <v>374</v>
      </c>
      <c r="POK132" s="224" t="s">
        <v>374</v>
      </c>
      <c r="POL132" s="224" t="s">
        <v>374</v>
      </c>
      <c r="POM132" s="224" t="s">
        <v>374</v>
      </c>
      <c r="PON132" s="224" t="s">
        <v>374</v>
      </c>
      <c r="POO132" s="224" t="s">
        <v>374</v>
      </c>
      <c r="POP132" s="224" t="s">
        <v>374</v>
      </c>
      <c r="POQ132" s="224" t="s">
        <v>374</v>
      </c>
      <c r="POR132" s="224" t="s">
        <v>374</v>
      </c>
      <c r="POS132" s="224" t="s">
        <v>374</v>
      </c>
      <c r="POT132" s="224" t="s">
        <v>374</v>
      </c>
      <c r="POU132" s="224" t="s">
        <v>374</v>
      </c>
      <c r="POV132" s="224" t="s">
        <v>374</v>
      </c>
      <c r="POW132" s="224" t="s">
        <v>374</v>
      </c>
      <c r="POX132" s="224" t="s">
        <v>374</v>
      </c>
      <c r="POY132" s="224" t="s">
        <v>374</v>
      </c>
      <c r="POZ132" s="224" t="s">
        <v>374</v>
      </c>
      <c r="PPA132" s="224" t="s">
        <v>374</v>
      </c>
      <c r="PPB132" s="224" t="s">
        <v>374</v>
      </c>
      <c r="PPC132" s="224" t="s">
        <v>374</v>
      </c>
      <c r="PPD132" s="224" t="s">
        <v>374</v>
      </c>
      <c r="PPE132" s="224" t="s">
        <v>374</v>
      </c>
      <c r="PPF132" s="224" t="s">
        <v>374</v>
      </c>
      <c r="PPG132" s="224" t="s">
        <v>374</v>
      </c>
      <c r="PPH132" s="224" t="s">
        <v>374</v>
      </c>
      <c r="PPI132" s="224" t="s">
        <v>374</v>
      </c>
      <c r="PPJ132" s="224" t="s">
        <v>374</v>
      </c>
      <c r="PPK132" s="224" t="s">
        <v>374</v>
      </c>
      <c r="PPL132" s="224" t="s">
        <v>374</v>
      </c>
      <c r="PPM132" s="224" t="s">
        <v>374</v>
      </c>
      <c r="PPN132" s="224" t="s">
        <v>374</v>
      </c>
      <c r="PPO132" s="224" t="s">
        <v>374</v>
      </c>
      <c r="PPP132" s="224" t="s">
        <v>374</v>
      </c>
      <c r="PPQ132" s="224" t="s">
        <v>374</v>
      </c>
      <c r="PPR132" s="224" t="s">
        <v>374</v>
      </c>
      <c r="PPS132" s="224" t="s">
        <v>374</v>
      </c>
      <c r="PPT132" s="224" t="s">
        <v>374</v>
      </c>
      <c r="PPU132" s="224" t="s">
        <v>374</v>
      </c>
      <c r="PPV132" s="224" t="s">
        <v>374</v>
      </c>
      <c r="PPW132" s="224" t="s">
        <v>374</v>
      </c>
      <c r="PPX132" s="224" t="s">
        <v>374</v>
      </c>
      <c r="PPY132" s="224" t="s">
        <v>374</v>
      </c>
      <c r="PPZ132" s="224" t="s">
        <v>374</v>
      </c>
      <c r="PQA132" s="224" t="s">
        <v>374</v>
      </c>
      <c r="PQB132" s="224" t="s">
        <v>374</v>
      </c>
      <c r="PQC132" s="224" t="s">
        <v>374</v>
      </c>
      <c r="PQD132" s="224" t="s">
        <v>374</v>
      </c>
      <c r="PQE132" s="224" t="s">
        <v>374</v>
      </c>
      <c r="PQF132" s="224" t="s">
        <v>374</v>
      </c>
      <c r="PQG132" s="224" t="s">
        <v>374</v>
      </c>
      <c r="PQH132" s="224" t="s">
        <v>374</v>
      </c>
      <c r="PQI132" s="224" t="s">
        <v>374</v>
      </c>
      <c r="PQJ132" s="224" t="s">
        <v>374</v>
      </c>
      <c r="PQK132" s="224" t="s">
        <v>374</v>
      </c>
      <c r="PQL132" s="224" t="s">
        <v>374</v>
      </c>
      <c r="PQM132" s="224" t="s">
        <v>374</v>
      </c>
      <c r="PQN132" s="224" t="s">
        <v>374</v>
      </c>
      <c r="PQO132" s="224" t="s">
        <v>374</v>
      </c>
      <c r="PQP132" s="224" t="s">
        <v>374</v>
      </c>
      <c r="PQQ132" s="224" t="s">
        <v>374</v>
      </c>
      <c r="PQR132" s="224" t="s">
        <v>374</v>
      </c>
      <c r="PQS132" s="224" t="s">
        <v>374</v>
      </c>
      <c r="PQT132" s="224" t="s">
        <v>374</v>
      </c>
      <c r="PQU132" s="224" t="s">
        <v>374</v>
      </c>
      <c r="PQV132" s="224" t="s">
        <v>374</v>
      </c>
      <c r="PQW132" s="224" t="s">
        <v>374</v>
      </c>
      <c r="PQX132" s="224" t="s">
        <v>374</v>
      </c>
      <c r="PQY132" s="224" t="s">
        <v>374</v>
      </c>
      <c r="PQZ132" s="224" t="s">
        <v>374</v>
      </c>
      <c r="PRA132" s="224" t="s">
        <v>374</v>
      </c>
      <c r="PRB132" s="224" t="s">
        <v>374</v>
      </c>
      <c r="PRC132" s="224" t="s">
        <v>374</v>
      </c>
      <c r="PRD132" s="224" t="s">
        <v>374</v>
      </c>
      <c r="PRE132" s="224" t="s">
        <v>374</v>
      </c>
      <c r="PRF132" s="224" t="s">
        <v>374</v>
      </c>
      <c r="PRG132" s="224" t="s">
        <v>374</v>
      </c>
      <c r="PRH132" s="224" t="s">
        <v>374</v>
      </c>
      <c r="PRI132" s="224" t="s">
        <v>374</v>
      </c>
      <c r="PRJ132" s="224" t="s">
        <v>374</v>
      </c>
      <c r="PRK132" s="224" t="s">
        <v>374</v>
      </c>
      <c r="PRL132" s="224" t="s">
        <v>374</v>
      </c>
      <c r="PRM132" s="224" t="s">
        <v>374</v>
      </c>
      <c r="PRN132" s="224" t="s">
        <v>374</v>
      </c>
      <c r="PRO132" s="224" t="s">
        <v>374</v>
      </c>
      <c r="PRP132" s="224" t="s">
        <v>374</v>
      </c>
      <c r="PRQ132" s="224" t="s">
        <v>374</v>
      </c>
      <c r="PRR132" s="224" t="s">
        <v>374</v>
      </c>
      <c r="PRS132" s="224" t="s">
        <v>374</v>
      </c>
      <c r="PRT132" s="224" t="s">
        <v>374</v>
      </c>
      <c r="PRU132" s="224" t="s">
        <v>374</v>
      </c>
      <c r="PRV132" s="224" t="s">
        <v>374</v>
      </c>
      <c r="PRW132" s="224" t="s">
        <v>374</v>
      </c>
      <c r="PRX132" s="224" t="s">
        <v>374</v>
      </c>
      <c r="PRY132" s="224" t="s">
        <v>374</v>
      </c>
      <c r="PRZ132" s="224" t="s">
        <v>374</v>
      </c>
      <c r="PSA132" s="224" t="s">
        <v>374</v>
      </c>
      <c r="PSB132" s="224" t="s">
        <v>374</v>
      </c>
      <c r="PSC132" s="224" t="s">
        <v>374</v>
      </c>
      <c r="PSD132" s="224" t="s">
        <v>374</v>
      </c>
      <c r="PSE132" s="224" t="s">
        <v>374</v>
      </c>
      <c r="PSF132" s="224" t="s">
        <v>374</v>
      </c>
      <c r="PSG132" s="224" t="s">
        <v>374</v>
      </c>
      <c r="PSH132" s="224" t="s">
        <v>374</v>
      </c>
      <c r="PSI132" s="224" t="s">
        <v>374</v>
      </c>
      <c r="PSJ132" s="224" t="s">
        <v>374</v>
      </c>
      <c r="PSK132" s="224" t="s">
        <v>374</v>
      </c>
      <c r="PSL132" s="224" t="s">
        <v>374</v>
      </c>
      <c r="PSM132" s="224" t="s">
        <v>374</v>
      </c>
      <c r="PSN132" s="224" t="s">
        <v>374</v>
      </c>
      <c r="PSO132" s="224" t="s">
        <v>374</v>
      </c>
      <c r="PSP132" s="224" t="s">
        <v>374</v>
      </c>
      <c r="PSQ132" s="224" t="s">
        <v>374</v>
      </c>
      <c r="PSR132" s="224" t="s">
        <v>374</v>
      </c>
      <c r="PSS132" s="224" t="s">
        <v>374</v>
      </c>
      <c r="PST132" s="224" t="s">
        <v>374</v>
      </c>
      <c r="PSU132" s="224" t="s">
        <v>374</v>
      </c>
      <c r="PSV132" s="224" t="s">
        <v>374</v>
      </c>
      <c r="PSW132" s="224" t="s">
        <v>374</v>
      </c>
      <c r="PSX132" s="224" t="s">
        <v>374</v>
      </c>
      <c r="PSY132" s="224" t="s">
        <v>374</v>
      </c>
      <c r="PSZ132" s="224" t="s">
        <v>374</v>
      </c>
      <c r="PTA132" s="224" t="s">
        <v>374</v>
      </c>
      <c r="PTB132" s="224" t="s">
        <v>374</v>
      </c>
      <c r="PTC132" s="224" t="s">
        <v>374</v>
      </c>
      <c r="PTD132" s="224" t="s">
        <v>374</v>
      </c>
      <c r="PTE132" s="224" t="s">
        <v>374</v>
      </c>
      <c r="PTF132" s="224" t="s">
        <v>374</v>
      </c>
      <c r="PTG132" s="224" t="s">
        <v>374</v>
      </c>
      <c r="PTH132" s="224" t="s">
        <v>374</v>
      </c>
      <c r="PTI132" s="224" t="s">
        <v>374</v>
      </c>
      <c r="PTJ132" s="224" t="s">
        <v>374</v>
      </c>
      <c r="PTK132" s="224" t="s">
        <v>374</v>
      </c>
      <c r="PTL132" s="224" t="s">
        <v>374</v>
      </c>
      <c r="PTM132" s="224" t="s">
        <v>374</v>
      </c>
      <c r="PTN132" s="224" t="s">
        <v>374</v>
      </c>
      <c r="PTO132" s="224" t="s">
        <v>374</v>
      </c>
      <c r="PTP132" s="224" t="s">
        <v>374</v>
      </c>
      <c r="PTQ132" s="224" t="s">
        <v>374</v>
      </c>
      <c r="PTR132" s="224" t="s">
        <v>374</v>
      </c>
      <c r="PTS132" s="224" t="s">
        <v>374</v>
      </c>
      <c r="PTT132" s="224" t="s">
        <v>374</v>
      </c>
      <c r="PTU132" s="224" t="s">
        <v>374</v>
      </c>
      <c r="PTV132" s="224" t="s">
        <v>374</v>
      </c>
      <c r="PTW132" s="224" t="s">
        <v>374</v>
      </c>
      <c r="PTX132" s="224" t="s">
        <v>374</v>
      </c>
      <c r="PTY132" s="224" t="s">
        <v>374</v>
      </c>
      <c r="PTZ132" s="224" t="s">
        <v>374</v>
      </c>
      <c r="PUA132" s="224" t="s">
        <v>374</v>
      </c>
      <c r="PUB132" s="224" t="s">
        <v>374</v>
      </c>
      <c r="PUC132" s="224" t="s">
        <v>374</v>
      </c>
      <c r="PUD132" s="224" t="s">
        <v>374</v>
      </c>
      <c r="PUE132" s="224" t="s">
        <v>374</v>
      </c>
      <c r="PUF132" s="224" t="s">
        <v>374</v>
      </c>
      <c r="PUG132" s="224" t="s">
        <v>374</v>
      </c>
      <c r="PUH132" s="224" t="s">
        <v>374</v>
      </c>
      <c r="PUI132" s="224" t="s">
        <v>374</v>
      </c>
      <c r="PUJ132" s="224" t="s">
        <v>374</v>
      </c>
      <c r="PUK132" s="224" t="s">
        <v>374</v>
      </c>
      <c r="PUL132" s="224" t="s">
        <v>374</v>
      </c>
      <c r="PUM132" s="224" t="s">
        <v>374</v>
      </c>
      <c r="PUN132" s="224" t="s">
        <v>374</v>
      </c>
      <c r="PUO132" s="224" t="s">
        <v>374</v>
      </c>
      <c r="PUP132" s="224" t="s">
        <v>374</v>
      </c>
      <c r="PUQ132" s="224" t="s">
        <v>374</v>
      </c>
      <c r="PUR132" s="224" t="s">
        <v>374</v>
      </c>
      <c r="PUS132" s="224" t="s">
        <v>374</v>
      </c>
      <c r="PUT132" s="224" t="s">
        <v>374</v>
      </c>
      <c r="PUU132" s="224" t="s">
        <v>374</v>
      </c>
      <c r="PUV132" s="224" t="s">
        <v>374</v>
      </c>
      <c r="PUW132" s="224" t="s">
        <v>374</v>
      </c>
      <c r="PUX132" s="224" t="s">
        <v>374</v>
      </c>
      <c r="PUY132" s="224" t="s">
        <v>374</v>
      </c>
      <c r="PUZ132" s="224" t="s">
        <v>374</v>
      </c>
      <c r="PVA132" s="224" t="s">
        <v>374</v>
      </c>
      <c r="PVB132" s="224" t="s">
        <v>374</v>
      </c>
      <c r="PVC132" s="224" t="s">
        <v>374</v>
      </c>
      <c r="PVD132" s="224" t="s">
        <v>374</v>
      </c>
      <c r="PVE132" s="224" t="s">
        <v>374</v>
      </c>
      <c r="PVF132" s="224" t="s">
        <v>374</v>
      </c>
      <c r="PVG132" s="224" t="s">
        <v>374</v>
      </c>
      <c r="PVH132" s="224" t="s">
        <v>374</v>
      </c>
      <c r="PVI132" s="224" t="s">
        <v>374</v>
      </c>
      <c r="PVJ132" s="224" t="s">
        <v>374</v>
      </c>
      <c r="PVK132" s="224" t="s">
        <v>374</v>
      </c>
      <c r="PVL132" s="224" t="s">
        <v>374</v>
      </c>
      <c r="PVM132" s="224" t="s">
        <v>374</v>
      </c>
      <c r="PVN132" s="224" t="s">
        <v>374</v>
      </c>
      <c r="PVO132" s="224" t="s">
        <v>374</v>
      </c>
      <c r="PVP132" s="224" t="s">
        <v>374</v>
      </c>
      <c r="PVQ132" s="224" t="s">
        <v>374</v>
      </c>
      <c r="PVR132" s="224" t="s">
        <v>374</v>
      </c>
      <c r="PVS132" s="224" t="s">
        <v>374</v>
      </c>
      <c r="PVT132" s="224" t="s">
        <v>374</v>
      </c>
      <c r="PVU132" s="224" t="s">
        <v>374</v>
      </c>
      <c r="PVV132" s="224" t="s">
        <v>374</v>
      </c>
      <c r="PVW132" s="224" t="s">
        <v>374</v>
      </c>
      <c r="PVX132" s="224" t="s">
        <v>374</v>
      </c>
      <c r="PVY132" s="224" t="s">
        <v>374</v>
      </c>
      <c r="PVZ132" s="224" t="s">
        <v>374</v>
      </c>
      <c r="PWA132" s="224" t="s">
        <v>374</v>
      </c>
      <c r="PWB132" s="224" t="s">
        <v>374</v>
      </c>
      <c r="PWC132" s="224" t="s">
        <v>374</v>
      </c>
      <c r="PWD132" s="224" t="s">
        <v>374</v>
      </c>
      <c r="PWE132" s="224" t="s">
        <v>374</v>
      </c>
      <c r="PWF132" s="224" t="s">
        <v>374</v>
      </c>
      <c r="PWG132" s="224" t="s">
        <v>374</v>
      </c>
      <c r="PWH132" s="224" t="s">
        <v>374</v>
      </c>
      <c r="PWI132" s="224" t="s">
        <v>374</v>
      </c>
      <c r="PWJ132" s="224" t="s">
        <v>374</v>
      </c>
      <c r="PWK132" s="224" t="s">
        <v>374</v>
      </c>
      <c r="PWL132" s="224" t="s">
        <v>374</v>
      </c>
      <c r="PWM132" s="224" t="s">
        <v>374</v>
      </c>
      <c r="PWN132" s="224" t="s">
        <v>374</v>
      </c>
      <c r="PWO132" s="224" t="s">
        <v>374</v>
      </c>
      <c r="PWP132" s="224" t="s">
        <v>374</v>
      </c>
      <c r="PWQ132" s="224" t="s">
        <v>374</v>
      </c>
      <c r="PWR132" s="224" t="s">
        <v>374</v>
      </c>
      <c r="PWS132" s="224" t="s">
        <v>374</v>
      </c>
      <c r="PWT132" s="224" t="s">
        <v>374</v>
      </c>
      <c r="PWU132" s="224" t="s">
        <v>374</v>
      </c>
      <c r="PWV132" s="224" t="s">
        <v>374</v>
      </c>
      <c r="PWW132" s="224" t="s">
        <v>374</v>
      </c>
      <c r="PWX132" s="224" t="s">
        <v>374</v>
      </c>
      <c r="PWY132" s="224" t="s">
        <v>374</v>
      </c>
      <c r="PWZ132" s="224" t="s">
        <v>374</v>
      </c>
      <c r="PXA132" s="224" t="s">
        <v>374</v>
      </c>
      <c r="PXB132" s="224" t="s">
        <v>374</v>
      </c>
      <c r="PXC132" s="224" t="s">
        <v>374</v>
      </c>
      <c r="PXD132" s="224" t="s">
        <v>374</v>
      </c>
      <c r="PXE132" s="224" t="s">
        <v>374</v>
      </c>
      <c r="PXF132" s="224" t="s">
        <v>374</v>
      </c>
      <c r="PXG132" s="224" t="s">
        <v>374</v>
      </c>
      <c r="PXH132" s="224" t="s">
        <v>374</v>
      </c>
      <c r="PXI132" s="224" t="s">
        <v>374</v>
      </c>
      <c r="PXJ132" s="224" t="s">
        <v>374</v>
      </c>
      <c r="PXK132" s="224" t="s">
        <v>374</v>
      </c>
      <c r="PXL132" s="224" t="s">
        <v>374</v>
      </c>
      <c r="PXM132" s="224" t="s">
        <v>374</v>
      </c>
      <c r="PXN132" s="224" t="s">
        <v>374</v>
      </c>
      <c r="PXO132" s="224" t="s">
        <v>374</v>
      </c>
      <c r="PXP132" s="224" t="s">
        <v>374</v>
      </c>
      <c r="PXQ132" s="224" t="s">
        <v>374</v>
      </c>
      <c r="PXR132" s="224" t="s">
        <v>374</v>
      </c>
      <c r="PXS132" s="224" t="s">
        <v>374</v>
      </c>
      <c r="PXT132" s="224" t="s">
        <v>374</v>
      </c>
      <c r="PXU132" s="224" t="s">
        <v>374</v>
      </c>
      <c r="PXV132" s="224" t="s">
        <v>374</v>
      </c>
      <c r="PXW132" s="224" t="s">
        <v>374</v>
      </c>
      <c r="PXX132" s="224" t="s">
        <v>374</v>
      </c>
      <c r="PXY132" s="224" t="s">
        <v>374</v>
      </c>
      <c r="PXZ132" s="224" t="s">
        <v>374</v>
      </c>
      <c r="PYA132" s="224" t="s">
        <v>374</v>
      </c>
      <c r="PYB132" s="224" t="s">
        <v>374</v>
      </c>
      <c r="PYC132" s="224" t="s">
        <v>374</v>
      </c>
      <c r="PYD132" s="224" t="s">
        <v>374</v>
      </c>
      <c r="PYE132" s="224" t="s">
        <v>374</v>
      </c>
      <c r="PYF132" s="224" t="s">
        <v>374</v>
      </c>
      <c r="PYG132" s="224" t="s">
        <v>374</v>
      </c>
      <c r="PYH132" s="224" t="s">
        <v>374</v>
      </c>
      <c r="PYI132" s="224" t="s">
        <v>374</v>
      </c>
      <c r="PYJ132" s="224" t="s">
        <v>374</v>
      </c>
      <c r="PYK132" s="224" t="s">
        <v>374</v>
      </c>
      <c r="PYL132" s="224" t="s">
        <v>374</v>
      </c>
      <c r="PYM132" s="224" t="s">
        <v>374</v>
      </c>
      <c r="PYN132" s="224" t="s">
        <v>374</v>
      </c>
      <c r="PYO132" s="224" t="s">
        <v>374</v>
      </c>
      <c r="PYP132" s="224" t="s">
        <v>374</v>
      </c>
      <c r="PYQ132" s="224" t="s">
        <v>374</v>
      </c>
      <c r="PYR132" s="224" t="s">
        <v>374</v>
      </c>
      <c r="PYS132" s="224" t="s">
        <v>374</v>
      </c>
      <c r="PYT132" s="224" t="s">
        <v>374</v>
      </c>
      <c r="PYU132" s="224" t="s">
        <v>374</v>
      </c>
      <c r="PYV132" s="224" t="s">
        <v>374</v>
      </c>
      <c r="PYW132" s="224" t="s">
        <v>374</v>
      </c>
      <c r="PYX132" s="224" t="s">
        <v>374</v>
      </c>
      <c r="PYY132" s="224" t="s">
        <v>374</v>
      </c>
      <c r="PYZ132" s="224" t="s">
        <v>374</v>
      </c>
      <c r="PZA132" s="224" t="s">
        <v>374</v>
      </c>
      <c r="PZB132" s="224" t="s">
        <v>374</v>
      </c>
      <c r="PZC132" s="224" t="s">
        <v>374</v>
      </c>
      <c r="PZD132" s="224" t="s">
        <v>374</v>
      </c>
      <c r="PZE132" s="224" t="s">
        <v>374</v>
      </c>
      <c r="PZF132" s="224" t="s">
        <v>374</v>
      </c>
      <c r="PZG132" s="224" t="s">
        <v>374</v>
      </c>
      <c r="PZH132" s="224" t="s">
        <v>374</v>
      </c>
      <c r="PZI132" s="224" t="s">
        <v>374</v>
      </c>
      <c r="PZJ132" s="224" t="s">
        <v>374</v>
      </c>
      <c r="PZK132" s="224" t="s">
        <v>374</v>
      </c>
      <c r="PZL132" s="224" t="s">
        <v>374</v>
      </c>
      <c r="PZM132" s="224" t="s">
        <v>374</v>
      </c>
      <c r="PZN132" s="224" t="s">
        <v>374</v>
      </c>
      <c r="PZO132" s="224" t="s">
        <v>374</v>
      </c>
      <c r="PZP132" s="224" t="s">
        <v>374</v>
      </c>
      <c r="PZQ132" s="224" t="s">
        <v>374</v>
      </c>
      <c r="PZR132" s="224" t="s">
        <v>374</v>
      </c>
      <c r="PZS132" s="224" t="s">
        <v>374</v>
      </c>
      <c r="PZT132" s="224" t="s">
        <v>374</v>
      </c>
      <c r="PZU132" s="224" t="s">
        <v>374</v>
      </c>
      <c r="PZV132" s="224" t="s">
        <v>374</v>
      </c>
      <c r="PZW132" s="224" t="s">
        <v>374</v>
      </c>
      <c r="PZX132" s="224" t="s">
        <v>374</v>
      </c>
      <c r="PZY132" s="224" t="s">
        <v>374</v>
      </c>
      <c r="PZZ132" s="224" t="s">
        <v>374</v>
      </c>
      <c r="QAA132" s="224" t="s">
        <v>374</v>
      </c>
      <c r="QAB132" s="224" t="s">
        <v>374</v>
      </c>
      <c r="QAC132" s="224" t="s">
        <v>374</v>
      </c>
      <c r="QAD132" s="224" t="s">
        <v>374</v>
      </c>
      <c r="QAE132" s="224" t="s">
        <v>374</v>
      </c>
      <c r="QAF132" s="224" t="s">
        <v>374</v>
      </c>
      <c r="QAG132" s="224" t="s">
        <v>374</v>
      </c>
      <c r="QAH132" s="224" t="s">
        <v>374</v>
      </c>
      <c r="QAI132" s="224" t="s">
        <v>374</v>
      </c>
      <c r="QAJ132" s="224" t="s">
        <v>374</v>
      </c>
      <c r="QAK132" s="224" t="s">
        <v>374</v>
      </c>
      <c r="QAL132" s="224" t="s">
        <v>374</v>
      </c>
      <c r="QAM132" s="224" t="s">
        <v>374</v>
      </c>
      <c r="QAN132" s="224" t="s">
        <v>374</v>
      </c>
      <c r="QAO132" s="224" t="s">
        <v>374</v>
      </c>
      <c r="QAP132" s="224" t="s">
        <v>374</v>
      </c>
      <c r="QAQ132" s="224" t="s">
        <v>374</v>
      </c>
      <c r="QAR132" s="224" t="s">
        <v>374</v>
      </c>
      <c r="QAS132" s="224" t="s">
        <v>374</v>
      </c>
      <c r="QAT132" s="224" t="s">
        <v>374</v>
      </c>
      <c r="QAU132" s="224" t="s">
        <v>374</v>
      </c>
      <c r="QAV132" s="224" t="s">
        <v>374</v>
      </c>
      <c r="QAW132" s="224" t="s">
        <v>374</v>
      </c>
      <c r="QAX132" s="224" t="s">
        <v>374</v>
      </c>
      <c r="QAY132" s="224" t="s">
        <v>374</v>
      </c>
      <c r="QAZ132" s="224" t="s">
        <v>374</v>
      </c>
      <c r="QBA132" s="224" t="s">
        <v>374</v>
      </c>
      <c r="QBB132" s="224" t="s">
        <v>374</v>
      </c>
      <c r="QBC132" s="224" t="s">
        <v>374</v>
      </c>
      <c r="QBD132" s="224" t="s">
        <v>374</v>
      </c>
      <c r="QBE132" s="224" t="s">
        <v>374</v>
      </c>
      <c r="QBF132" s="224" t="s">
        <v>374</v>
      </c>
      <c r="QBG132" s="224" t="s">
        <v>374</v>
      </c>
      <c r="QBH132" s="224" t="s">
        <v>374</v>
      </c>
      <c r="QBI132" s="224" t="s">
        <v>374</v>
      </c>
      <c r="QBJ132" s="224" t="s">
        <v>374</v>
      </c>
      <c r="QBK132" s="224" t="s">
        <v>374</v>
      </c>
      <c r="QBL132" s="224" t="s">
        <v>374</v>
      </c>
      <c r="QBM132" s="224" t="s">
        <v>374</v>
      </c>
      <c r="QBN132" s="224" t="s">
        <v>374</v>
      </c>
      <c r="QBO132" s="224" t="s">
        <v>374</v>
      </c>
      <c r="QBP132" s="224" t="s">
        <v>374</v>
      </c>
      <c r="QBQ132" s="224" t="s">
        <v>374</v>
      </c>
      <c r="QBR132" s="224" t="s">
        <v>374</v>
      </c>
      <c r="QBS132" s="224" t="s">
        <v>374</v>
      </c>
      <c r="QBT132" s="224" t="s">
        <v>374</v>
      </c>
      <c r="QBU132" s="224" t="s">
        <v>374</v>
      </c>
      <c r="QBV132" s="224" t="s">
        <v>374</v>
      </c>
      <c r="QBW132" s="224" t="s">
        <v>374</v>
      </c>
      <c r="QBX132" s="224" t="s">
        <v>374</v>
      </c>
      <c r="QBY132" s="224" t="s">
        <v>374</v>
      </c>
      <c r="QBZ132" s="224" t="s">
        <v>374</v>
      </c>
      <c r="QCA132" s="224" t="s">
        <v>374</v>
      </c>
      <c r="QCB132" s="224" t="s">
        <v>374</v>
      </c>
      <c r="QCC132" s="224" t="s">
        <v>374</v>
      </c>
      <c r="QCD132" s="224" t="s">
        <v>374</v>
      </c>
      <c r="QCE132" s="224" t="s">
        <v>374</v>
      </c>
      <c r="QCF132" s="224" t="s">
        <v>374</v>
      </c>
      <c r="QCG132" s="224" t="s">
        <v>374</v>
      </c>
      <c r="QCH132" s="224" t="s">
        <v>374</v>
      </c>
      <c r="QCI132" s="224" t="s">
        <v>374</v>
      </c>
      <c r="QCJ132" s="224" t="s">
        <v>374</v>
      </c>
      <c r="QCK132" s="224" t="s">
        <v>374</v>
      </c>
      <c r="QCL132" s="224" t="s">
        <v>374</v>
      </c>
      <c r="QCM132" s="224" t="s">
        <v>374</v>
      </c>
      <c r="QCN132" s="224" t="s">
        <v>374</v>
      </c>
      <c r="QCO132" s="224" t="s">
        <v>374</v>
      </c>
      <c r="QCP132" s="224" t="s">
        <v>374</v>
      </c>
      <c r="QCQ132" s="224" t="s">
        <v>374</v>
      </c>
      <c r="QCR132" s="224" t="s">
        <v>374</v>
      </c>
      <c r="QCS132" s="224" t="s">
        <v>374</v>
      </c>
      <c r="QCT132" s="224" t="s">
        <v>374</v>
      </c>
      <c r="QCU132" s="224" t="s">
        <v>374</v>
      </c>
      <c r="QCV132" s="224" t="s">
        <v>374</v>
      </c>
      <c r="QCW132" s="224" t="s">
        <v>374</v>
      </c>
      <c r="QCX132" s="224" t="s">
        <v>374</v>
      </c>
      <c r="QCY132" s="224" t="s">
        <v>374</v>
      </c>
      <c r="QCZ132" s="224" t="s">
        <v>374</v>
      </c>
      <c r="QDA132" s="224" t="s">
        <v>374</v>
      </c>
      <c r="QDB132" s="224" t="s">
        <v>374</v>
      </c>
      <c r="QDC132" s="224" t="s">
        <v>374</v>
      </c>
      <c r="QDD132" s="224" t="s">
        <v>374</v>
      </c>
      <c r="QDE132" s="224" t="s">
        <v>374</v>
      </c>
      <c r="QDF132" s="224" t="s">
        <v>374</v>
      </c>
      <c r="QDG132" s="224" t="s">
        <v>374</v>
      </c>
      <c r="QDH132" s="224" t="s">
        <v>374</v>
      </c>
      <c r="QDI132" s="224" t="s">
        <v>374</v>
      </c>
      <c r="QDJ132" s="224" t="s">
        <v>374</v>
      </c>
      <c r="QDK132" s="224" t="s">
        <v>374</v>
      </c>
      <c r="QDL132" s="224" t="s">
        <v>374</v>
      </c>
      <c r="QDM132" s="224" t="s">
        <v>374</v>
      </c>
      <c r="QDN132" s="224" t="s">
        <v>374</v>
      </c>
      <c r="QDO132" s="224" t="s">
        <v>374</v>
      </c>
      <c r="QDP132" s="224" t="s">
        <v>374</v>
      </c>
      <c r="QDQ132" s="224" t="s">
        <v>374</v>
      </c>
      <c r="QDR132" s="224" t="s">
        <v>374</v>
      </c>
      <c r="QDS132" s="224" t="s">
        <v>374</v>
      </c>
      <c r="QDT132" s="224" t="s">
        <v>374</v>
      </c>
      <c r="QDU132" s="224" t="s">
        <v>374</v>
      </c>
      <c r="QDV132" s="224" t="s">
        <v>374</v>
      </c>
      <c r="QDW132" s="224" t="s">
        <v>374</v>
      </c>
      <c r="QDX132" s="224" t="s">
        <v>374</v>
      </c>
      <c r="QDY132" s="224" t="s">
        <v>374</v>
      </c>
      <c r="QDZ132" s="224" t="s">
        <v>374</v>
      </c>
      <c r="QEA132" s="224" t="s">
        <v>374</v>
      </c>
      <c r="QEB132" s="224" t="s">
        <v>374</v>
      </c>
      <c r="QEC132" s="224" t="s">
        <v>374</v>
      </c>
      <c r="QED132" s="224" t="s">
        <v>374</v>
      </c>
      <c r="QEE132" s="224" t="s">
        <v>374</v>
      </c>
      <c r="QEF132" s="224" t="s">
        <v>374</v>
      </c>
      <c r="QEG132" s="224" t="s">
        <v>374</v>
      </c>
      <c r="QEH132" s="224" t="s">
        <v>374</v>
      </c>
      <c r="QEI132" s="224" t="s">
        <v>374</v>
      </c>
      <c r="QEJ132" s="224" t="s">
        <v>374</v>
      </c>
      <c r="QEK132" s="224" t="s">
        <v>374</v>
      </c>
      <c r="QEL132" s="224" t="s">
        <v>374</v>
      </c>
      <c r="QEM132" s="224" t="s">
        <v>374</v>
      </c>
      <c r="QEN132" s="224" t="s">
        <v>374</v>
      </c>
      <c r="QEO132" s="224" t="s">
        <v>374</v>
      </c>
      <c r="QEP132" s="224" t="s">
        <v>374</v>
      </c>
      <c r="QEQ132" s="224" t="s">
        <v>374</v>
      </c>
      <c r="QER132" s="224" t="s">
        <v>374</v>
      </c>
      <c r="QES132" s="224" t="s">
        <v>374</v>
      </c>
      <c r="QET132" s="224" t="s">
        <v>374</v>
      </c>
      <c r="QEU132" s="224" t="s">
        <v>374</v>
      </c>
      <c r="QEV132" s="224" t="s">
        <v>374</v>
      </c>
      <c r="QEW132" s="224" t="s">
        <v>374</v>
      </c>
      <c r="QEX132" s="224" t="s">
        <v>374</v>
      </c>
      <c r="QEY132" s="224" t="s">
        <v>374</v>
      </c>
      <c r="QEZ132" s="224" t="s">
        <v>374</v>
      </c>
      <c r="QFA132" s="224" t="s">
        <v>374</v>
      </c>
      <c r="QFB132" s="224" t="s">
        <v>374</v>
      </c>
      <c r="QFC132" s="224" t="s">
        <v>374</v>
      </c>
      <c r="QFD132" s="224" t="s">
        <v>374</v>
      </c>
      <c r="QFE132" s="224" t="s">
        <v>374</v>
      </c>
      <c r="QFF132" s="224" t="s">
        <v>374</v>
      </c>
      <c r="QFG132" s="224" t="s">
        <v>374</v>
      </c>
      <c r="QFH132" s="224" t="s">
        <v>374</v>
      </c>
      <c r="QFI132" s="224" t="s">
        <v>374</v>
      </c>
      <c r="QFJ132" s="224" t="s">
        <v>374</v>
      </c>
      <c r="QFK132" s="224" t="s">
        <v>374</v>
      </c>
      <c r="QFL132" s="224" t="s">
        <v>374</v>
      </c>
      <c r="QFM132" s="224" t="s">
        <v>374</v>
      </c>
      <c r="QFN132" s="224" t="s">
        <v>374</v>
      </c>
      <c r="QFO132" s="224" t="s">
        <v>374</v>
      </c>
      <c r="QFP132" s="224" t="s">
        <v>374</v>
      </c>
      <c r="QFQ132" s="224" t="s">
        <v>374</v>
      </c>
      <c r="QFR132" s="224" t="s">
        <v>374</v>
      </c>
      <c r="QFS132" s="224" t="s">
        <v>374</v>
      </c>
      <c r="QFT132" s="224" t="s">
        <v>374</v>
      </c>
      <c r="QFU132" s="224" t="s">
        <v>374</v>
      </c>
      <c r="QFV132" s="224" t="s">
        <v>374</v>
      </c>
      <c r="QFW132" s="224" t="s">
        <v>374</v>
      </c>
      <c r="QFX132" s="224" t="s">
        <v>374</v>
      </c>
      <c r="QFY132" s="224" t="s">
        <v>374</v>
      </c>
      <c r="QFZ132" s="224" t="s">
        <v>374</v>
      </c>
      <c r="QGA132" s="224" t="s">
        <v>374</v>
      </c>
      <c r="QGB132" s="224" t="s">
        <v>374</v>
      </c>
      <c r="QGC132" s="224" t="s">
        <v>374</v>
      </c>
      <c r="QGD132" s="224" t="s">
        <v>374</v>
      </c>
      <c r="QGE132" s="224" t="s">
        <v>374</v>
      </c>
      <c r="QGF132" s="224" t="s">
        <v>374</v>
      </c>
      <c r="QGG132" s="224" t="s">
        <v>374</v>
      </c>
      <c r="QGH132" s="224" t="s">
        <v>374</v>
      </c>
      <c r="QGI132" s="224" t="s">
        <v>374</v>
      </c>
      <c r="QGJ132" s="224" t="s">
        <v>374</v>
      </c>
      <c r="QGK132" s="224" t="s">
        <v>374</v>
      </c>
      <c r="QGL132" s="224" t="s">
        <v>374</v>
      </c>
      <c r="QGM132" s="224" t="s">
        <v>374</v>
      </c>
      <c r="QGN132" s="224" t="s">
        <v>374</v>
      </c>
      <c r="QGO132" s="224" t="s">
        <v>374</v>
      </c>
      <c r="QGP132" s="224" t="s">
        <v>374</v>
      </c>
      <c r="QGQ132" s="224" t="s">
        <v>374</v>
      </c>
      <c r="QGR132" s="224" t="s">
        <v>374</v>
      </c>
      <c r="QGS132" s="224" t="s">
        <v>374</v>
      </c>
      <c r="QGT132" s="224" t="s">
        <v>374</v>
      </c>
      <c r="QGU132" s="224" t="s">
        <v>374</v>
      </c>
      <c r="QGV132" s="224" t="s">
        <v>374</v>
      </c>
      <c r="QGW132" s="224" t="s">
        <v>374</v>
      </c>
      <c r="QGX132" s="224" t="s">
        <v>374</v>
      </c>
      <c r="QGY132" s="224" t="s">
        <v>374</v>
      </c>
      <c r="QGZ132" s="224" t="s">
        <v>374</v>
      </c>
      <c r="QHA132" s="224" t="s">
        <v>374</v>
      </c>
      <c r="QHB132" s="224" t="s">
        <v>374</v>
      </c>
      <c r="QHC132" s="224" t="s">
        <v>374</v>
      </c>
      <c r="QHD132" s="224" t="s">
        <v>374</v>
      </c>
      <c r="QHE132" s="224" t="s">
        <v>374</v>
      </c>
      <c r="QHF132" s="224" t="s">
        <v>374</v>
      </c>
      <c r="QHG132" s="224" t="s">
        <v>374</v>
      </c>
      <c r="QHH132" s="224" t="s">
        <v>374</v>
      </c>
      <c r="QHI132" s="224" t="s">
        <v>374</v>
      </c>
      <c r="QHJ132" s="224" t="s">
        <v>374</v>
      </c>
      <c r="QHK132" s="224" t="s">
        <v>374</v>
      </c>
      <c r="QHL132" s="224" t="s">
        <v>374</v>
      </c>
      <c r="QHM132" s="224" t="s">
        <v>374</v>
      </c>
      <c r="QHN132" s="224" t="s">
        <v>374</v>
      </c>
      <c r="QHO132" s="224" t="s">
        <v>374</v>
      </c>
      <c r="QHP132" s="224" t="s">
        <v>374</v>
      </c>
      <c r="QHQ132" s="224" t="s">
        <v>374</v>
      </c>
      <c r="QHR132" s="224" t="s">
        <v>374</v>
      </c>
      <c r="QHS132" s="224" t="s">
        <v>374</v>
      </c>
      <c r="QHT132" s="224" t="s">
        <v>374</v>
      </c>
      <c r="QHU132" s="224" t="s">
        <v>374</v>
      </c>
      <c r="QHV132" s="224" t="s">
        <v>374</v>
      </c>
      <c r="QHW132" s="224" t="s">
        <v>374</v>
      </c>
      <c r="QHX132" s="224" t="s">
        <v>374</v>
      </c>
      <c r="QHY132" s="224" t="s">
        <v>374</v>
      </c>
      <c r="QHZ132" s="224" t="s">
        <v>374</v>
      </c>
      <c r="QIA132" s="224" t="s">
        <v>374</v>
      </c>
      <c r="QIB132" s="224" t="s">
        <v>374</v>
      </c>
      <c r="QIC132" s="224" t="s">
        <v>374</v>
      </c>
      <c r="QID132" s="224" t="s">
        <v>374</v>
      </c>
      <c r="QIE132" s="224" t="s">
        <v>374</v>
      </c>
      <c r="QIF132" s="224" t="s">
        <v>374</v>
      </c>
      <c r="QIG132" s="224" t="s">
        <v>374</v>
      </c>
      <c r="QIH132" s="224" t="s">
        <v>374</v>
      </c>
      <c r="QII132" s="224" t="s">
        <v>374</v>
      </c>
      <c r="QIJ132" s="224" t="s">
        <v>374</v>
      </c>
      <c r="QIK132" s="224" t="s">
        <v>374</v>
      </c>
      <c r="QIL132" s="224" t="s">
        <v>374</v>
      </c>
      <c r="QIM132" s="224" t="s">
        <v>374</v>
      </c>
      <c r="QIN132" s="224" t="s">
        <v>374</v>
      </c>
      <c r="QIO132" s="224" t="s">
        <v>374</v>
      </c>
      <c r="QIP132" s="224" t="s">
        <v>374</v>
      </c>
      <c r="QIQ132" s="224" t="s">
        <v>374</v>
      </c>
      <c r="QIR132" s="224" t="s">
        <v>374</v>
      </c>
      <c r="QIS132" s="224" t="s">
        <v>374</v>
      </c>
      <c r="QIT132" s="224" t="s">
        <v>374</v>
      </c>
      <c r="QIU132" s="224" t="s">
        <v>374</v>
      </c>
      <c r="QIV132" s="224" t="s">
        <v>374</v>
      </c>
      <c r="QIW132" s="224" t="s">
        <v>374</v>
      </c>
      <c r="QIX132" s="224" t="s">
        <v>374</v>
      </c>
      <c r="QIY132" s="224" t="s">
        <v>374</v>
      </c>
      <c r="QIZ132" s="224" t="s">
        <v>374</v>
      </c>
      <c r="QJA132" s="224" t="s">
        <v>374</v>
      </c>
      <c r="QJB132" s="224" t="s">
        <v>374</v>
      </c>
      <c r="QJC132" s="224" t="s">
        <v>374</v>
      </c>
      <c r="QJD132" s="224" t="s">
        <v>374</v>
      </c>
      <c r="QJE132" s="224" t="s">
        <v>374</v>
      </c>
      <c r="QJF132" s="224" t="s">
        <v>374</v>
      </c>
      <c r="QJG132" s="224" t="s">
        <v>374</v>
      </c>
      <c r="QJH132" s="224" t="s">
        <v>374</v>
      </c>
      <c r="QJI132" s="224" t="s">
        <v>374</v>
      </c>
      <c r="QJJ132" s="224" t="s">
        <v>374</v>
      </c>
      <c r="QJK132" s="224" t="s">
        <v>374</v>
      </c>
      <c r="QJL132" s="224" t="s">
        <v>374</v>
      </c>
      <c r="QJM132" s="224" t="s">
        <v>374</v>
      </c>
      <c r="QJN132" s="224" t="s">
        <v>374</v>
      </c>
      <c r="QJO132" s="224" t="s">
        <v>374</v>
      </c>
      <c r="QJP132" s="224" t="s">
        <v>374</v>
      </c>
      <c r="QJQ132" s="224" t="s">
        <v>374</v>
      </c>
      <c r="QJR132" s="224" t="s">
        <v>374</v>
      </c>
      <c r="QJS132" s="224" t="s">
        <v>374</v>
      </c>
      <c r="QJT132" s="224" t="s">
        <v>374</v>
      </c>
      <c r="QJU132" s="224" t="s">
        <v>374</v>
      </c>
      <c r="QJV132" s="224" t="s">
        <v>374</v>
      </c>
      <c r="QJW132" s="224" t="s">
        <v>374</v>
      </c>
      <c r="QJX132" s="224" t="s">
        <v>374</v>
      </c>
      <c r="QJY132" s="224" t="s">
        <v>374</v>
      </c>
      <c r="QJZ132" s="224" t="s">
        <v>374</v>
      </c>
      <c r="QKA132" s="224" t="s">
        <v>374</v>
      </c>
      <c r="QKB132" s="224" t="s">
        <v>374</v>
      </c>
      <c r="QKC132" s="224" t="s">
        <v>374</v>
      </c>
      <c r="QKD132" s="224" t="s">
        <v>374</v>
      </c>
      <c r="QKE132" s="224" t="s">
        <v>374</v>
      </c>
      <c r="QKF132" s="224" t="s">
        <v>374</v>
      </c>
      <c r="QKG132" s="224" t="s">
        <v>374</v>
      </c>
      <c r="QKH132" s="224" t="s">
        <v>374</v>
      </c>
      <c r="QKI132" s="224" t="s">
        <v>374</v>
      </c>
      <c r="QKJ132" s="224" t="s">
        <v>374</v>
      </c>
      <c r="QKK132" s="224" t="s">
        <v>374</v>
      </c>
      <c r="QKL132" s="224" t="s">
        <v>374</v>
      </c>
      <c r="QKM132" s="224" t="s">
        <v>374</v>
      </c>
      <c r="QKN132" s="224" t="s">
        <v>374</v>
      </c>
      <c r="QKO132" s="224" t="s">
        <v>374</v>
      </c>
      <c r="QKP132" s="224" t="s">
        <v>374</v>
      </c>
      <c r="QKQ132" s="224" t="s">
        <v>374</v>
      </c>
      <c r="QKR132" s="224" t="s">
        <v>374</v>
      </c>
      <c r="QKS132" s="224" t="s">
        <v>374</v>
      </c>
      <c r="QKT132" s="224" t="s">
        <v>374</v>
      </c>
      <c r="QKU132" s="224" t="s">
        <v>374</v>
      </c>
      <c r="QKV132" s="224" t="s">
        <v>374</v>
      </c>
      <c r="QKW132" s="224" t="s">
        <v>374</v>
      </c>
      <c r="QKX132" s="224" t="s">
        <v>374</v>
      </c>
      <c r="QKY132" s="224" t="s">
        <v>374</v>
      </c>
      <c r="QKZ132" s="224" t="s">
        <v>374</v>
      </c>
      <c r="QLA132" s="224" t="s">
        <v>374</v>
      </c>
      <c r="QLB132" s="224" t="s">
        <v>374</v>
      </c>
      <c r="QLC132" s="224" t="s">
        <v>374</v>
      </c>
      <c r="QLD132" s="224" t="s">
        <v>374</v>
      </c>
      <c r="QLE132" s="224" t="s">
        <v>374</v>
      </c>
      <c r="QLF132" s="224" t="s">
        <v>374</v>
      </c>
      <c r="QLG132" s="224" t="s">
        <v>374</v>
      </c>
      <c r="QLH132" s="224" t="s">
        <v>374</v>
      </c>
      <c r="QLI132" s="224" t="s">
        <v>374</v>
      </c>
      <c r="QLJ132" s="224" t="s">
        <v>374</v>
      </c>
      <c r="QLK132" s="224" t="s">
        <v>374</v>
      </c>
      <c r="QLL132" s="224" t="s">
        <v>374</v>
      </c>
      <c r="QLM132" s="224" t="s">
        <v>374</v>
      </c>
      <c r="QLN132" s="224" t="s">
        <v>374</v>
      </c>
      <c r="QLO132" s="224" t="s">
        <v>374</v>
      </c>
      <c r="QLP132" s="224" t="s">
        <v>374</v>
      </c>
      <c r="QLQ132" s="224" t="s">
        <v>374</v>
      </c>
      <c r="QLR132" s="224" t="s">
        <v>374</v>
      </c>
      <c r="QLS132" s="224" t="s">
        <v>374</v>
      </c>
      <c r="QLT132" s="224" t="s">
        <v>374</v>
      </c>
      <c r="QLU132" s="224" t="s">
        <v>374</v>
      </c>
      <c r="QLV132" s="224" t="s">
        <v>374</v>
      </c>
      <c r="QLW132" s="224" t="s">
        <v>374</v>
      </c>
      <c r="QLX132" s="224" t="s">
        <v>374</v>
      </c>
      <c r="QLY132" s="224" t="s">
        <v>374</v>
      </c>
      <c r="QLZ132" s="224" t="s">
        <v>374</v>
      </c>
      <c r="QMA132" s="224" t="s">
        <v>374</v>
      </c>
      <c r="QMB132" s="224" t="s">
        <v>374</v>
      </c>
      <c r="QMC132" s="224" t="s">
        <v>374</v>
      </c>
      <c r="QMD132" s="224" t="s">
        <v>374</v>
      </c>
      <c r="QME132" s="224" t="s">
        <v>374</v>
      </c>
      <c r="QMF132" s="224" t="s">
        <v>374</v>
      </c>
      <c r="QMG132" s="224" t="s">
        <v>374</v>
      </c>
      <c r="QMH132" s="224" t="s">
        <v>374</v>
      </c>
      <c r="QMI132" s="224" t="s">
        <v>374</v>
      </c>
      <c r="QMJ132" s="224" t="s">
        <v>374</v>
      </c>
      <c r="QMK132" s="224" t="s">
        <v>374</v>
      </c>
      <c r="QML132" s="224" t="s">
        <v>374</v>
      </c>
      <c r="QMM132" s="224" t="s">
        <v>374</v>
      </c>
      <c r="QMN132" s="224" t="s">
        <v>374</v>
      </c>
      <c r="QMO132" s="224" t="s">
        <v>374</v>
      </c>
      <c r="QMP132" s="224" t="s">
        <v>374</v>
      </c>
      <c r="QMQ132" s="224" t="s">
        <v>374</v>
      </c>
      <c r="QMR132" s="224" t="s">
        <v>374</v>
      </c>
      <c r="QMS132" s="224" t="s">
        <v>374</v>
      </c>
      <c r="QMT132" s="224" t="s">
        <v>374</v>
      </c>
      <c r="QMU132" s="224" t="s">
        <v>374</v>
      </c>
      <c r="QMV132" s="224" t="s">
        <v>374</v>
      </c>
      <c r="QMW132" s="224" t="s">
        <v>374</v>
      </c>
      <c r="QMX132" s="224" t="s">
        <v>374</v>
      </c>
      <c r="QMY132" s="224" t="s">
        <v>374</v>
      </c>
      <c r="QMZ132" s="224" t="s">
        <v>374</v>
      </c>
      <c r="QNA132" s="224" t="s">
        <v>374</v>
      </c>
      <c r="QNB132" s="224" t="s">
        <v>374</v>
      </c>
      <c r="QNC132" s="224" t="s">
        <v>374</v>
      </c>
      <c r="QND132" s="224" t="s">
        <v>374</v>
      </c>
      <c r="QNE132" s="224" t="s">
        <v>374</v>
      </c>
      <c r="QNF132" s="224" t="s">
        <v>374</v>
      </c>
      <c r="QNG132" s="224" t="s">
        <v>374</v>
      </c>
      <c r="QNH132" s="224" t="s">
        <v>374</v>
      </c>
      <c r="QNI132" s="224" t="s">
        <v>374</v>
      </c>
      <c r="QNJ132" s="224" t="s">
        <v>374</v>
      </c>
      <c r="QNK132" s="224" t="s">
        <v>374</v>
      </c>
      <c r="QNL132" s="224" t="s">
        <v>374</v>
      </c>
      <c r="QNM132" s="224" t="s">
        <v>374</v>
      </c>
      <c r="QNN132" s="224" t="s">
        <v>374</v>
      </c>
      <c r="QNO132" s="224" t="s">
        <v>374</v>
      </c>
      <c r="QNP132" s="224" t="s">
        <v>374</v>
      </c>
      <c r="QNQ132" s="224" t="s">
        <v>374</v>
      </c>
      <c r="QNR132" s="224" t="s">
        <v>374</v>
      </c>
      <c r="QNS132" s="224" t="s">
        <v>374</v>
      </c>
      <c r="QNT132" s="224" t="s">
        <v>374</v>
      </c>
      <c r="QNU132" s="224" t="s">
        <v>374</v>
      </c>
      <c r="QNV132" s="224" t="s">
        <v>374</v>
      </c>
      <c r="QNW132" s="224" t="s">
        <v>374</v>
      </c>
      <c r="QNX132" s="224" t="s">
        <v>374</v>
      </c>
      <c r="QNY132" s="224" t="s">
        <v>374</v>
      </c>
      <c r="QNZ132" s="224" t="s">
        <v>374</v>
      </c>
      <c r="QOA132" s="224" t="s">
        <v>374</v>
      </c>
      <c r="QOB132" s="224" t="s">
        <v>374</v>
      </c>
      <c r="QOC132" s="224" t="s">
        <v>374</v>
      </c>
      <c r="QOD132" s="224" t="s">
        <v>374</v>
      </c>
      <c r="QOE132" s="224" t="s">
        <v>374</v>
      </c>
      <c r="QOF132" s="224" t="s">
        <v>374</v>
      </c>
      <c r="QOG132" s="224" t="s">
        <v>374</v>
      </c>
      <c r="QOH132" s="224" t="s">
        <v>374</v>
      </c>
      <c r="QOI132" s="224" t="s">
        <v>374</v>
      </c>
      <c r="QOJ132" s="224" t="s">
        <v>374</v>
      </c>
      <c r="QOK132" s="224" t="s">
        <v>374</v>
      </c>
      <c r="QOL132" s="224" t="s">
        <v>374</v>
      </c>
      <c r="QOM132" s="224" t="s">
        <v>374</v>
      </c>
      <c r="QON132" s="224" t="s">
        <v>374</v>
      </c>
      <c r="QOO132" s="224" t="s">
        <v>374</v>
      </c>
      <c r="QOP132" s="224" t="s">
        <v>374</v>
      </c>
      <c r="QOQ132" s="224" t="s">
        <v>374</v>
      </c>
      <c r="QOR132" s="224" t="s">
        <v>374</v>
      </c>
      <c r="QOS132" s="224" t="s">
        <v>374</v>
      </c>
      <c r="QOT132" s="224" t="s">
        <v>374</v>
      </c>
      <c r="QOU132" s="224" t="s">
        <v>374</v>
      </c>
      <c r="QOV132" s="224" t="s">
        <v>374</v>
      </c>
      <c r="QOW132" s="224" t="s">
        <v>374</v>
      </c>
      <c r="QOX132" s="224" t="s">
        <v>374</v>
      </c>
      <c r="QOY132" s="224" t="s">
        <v>374</v>
      </c>
      <c r="QOZ132" s="224" t="s">
        <v>374</v>
      </c>
      <c r="QPA132" s="224" t="s">
        <v>374</v>
      </c>
      <c r="QPB132" s="224" t="s">
        <v>374</v>
      </c>
      <c r="QPC132" s="224" t="s">
        <v>374</v>
      </c>
      <c r="QPD132" s="224" t="s">
        <v>374</v>
      </c>
      <c r="QPE132" s="224" t="s">
        <v>374</v>
      </c>
      <c r="QPF132" s="224" t="s">
        <v>374</v>
      </c>
      <c r="QPG132" s="224" t="s">
        <v>374</v>
      </c>
      <c r="QPH132" s="224" t="s">
        <v>374</v>
      </c>
      <c r="QPI132" s="224" t="s">
        <v>374</v>
      </c>
      <c r="QPJ132" s="224" t="s">
        <v>374</v>
      </c>
      <c r="QPK132" s="224" t="s">
        <v>374</v>
      </c>
      <c r="QPL132" s="224" t="s">
        <v>374</v>
      </c>
      <c r="QPM132" s="224" t="s">
        <v>374</v>
      </c>
      <c r="QPN132" s="224" t="s">
        <v>374</v>
      </c>
      <c r="QPO132" s="224" t="s">
        <v>374</v>
      </c>
      <c r="QPP132" s="224" t="s">
        <v>374</v>
      </c>
      <c r="QPQ132" s="224" t="s">
        <v>374</v>
      </c>
      <c r="QPR132" s="224" t="s">
        <v>374</v>
      </c>
      <c r="QPS132" s="224" t="s">
        <v>374</v>
      </c>
      <c r="QPT132" s="224" t="s">
        <v>374</v>
      </c>
      <c r="QPU132" s="224" t="s">
        <v>374</v>
      </c>
      <c r="QPV132" s="224" t="s">
        <v>374</v>
      </c>
      <c r="QPW132" s="224" t="s">
        <v>374</v>
      </c>
      <c r="QPX132" s="224" t="s">
        <v>374</v>
      </c>
      <c r="QPY132" s="224" t="s">
        <v>374</v>
      </c>
      <c r="QPZ132" s="224" t="s">
        <v>374</v>
      </c>
      <c r="QQA132" s="224" t="s">
        <v>374</v>
      </c>
      <c r="QQB132" s="224" t="s">
        <v>374</v>
      </c>
      <c r="QQC132" s="224" t="s">
        <v>374</v>
      </c>
      <c r="QQD132" s="224" t="s">
        <v>374</v>
      </c>
      <c r="QQE132" s="224" t="s">
        <v>374</v>
      </c>
      <c r="QQF132" s="224" t="s">
        <v>374</v>
      </c>
      <c r="QQG132" s="224" t="s">
        <v>374</v>
      </c>
      <c r="QQH132" s="224" t="s">
        <v>374</v>
      </c>
      <c r="QQI132" s="224" t="s">
        <v>374</v>
      </c>
      <c r="QQJ132" s="224" t="s">
        <v>374</v>
      </c>
      <c r="QQK132" s="224" t="s">
        <v>374</v>
      </c>
      <c r="QQL132" s="224" t="s">
        <v>374</v>
      </c>
      <c r="QQM132" s="224" t="s">
        <v>374</v>
      </c>
      <c r="QQN132" s="224" t="s">
        <v>374</v>
      </c>
      <c r="QQO132" s="224" t="s">
        <v>374</v>
      </c>
      <c r="QQP132" s="224" t="s">
        <v>374</v>
      </c>
      <c r="QQQ132" s="224" t="s">
        <v>374</v>
      </c>
      <c r="QQR132" s="224" t="s">
        <v>374</v>
      </c>
      <c r="QQS132" s="224" t="s">
        <v>374</v>
      </c>
      <c r="QQT132" s="224" t="s">
        <v>374</v>
      </c>
      <c r="QQU132" s="224" t="s">
        <v>374</v>
      </c>
      <c r="QQV132" s="224" t="s">
        <v>374</v>
      </c>
      <c r="QQW132" s="224" t="s">
        <v>374</v>
      </c>
      <c r="QQX132" s="224" t="s">
        <v>374</v>
      </c>
      <c r="QQY132" s="224" t="s">
        <v>374</v>
      </c>
      <c r="QQZ132" s="224" t="s">
        <v>374</v>
      </c>
      <c r="QRA132" s="224" t="s">
        <v>374</v>
      </c>
      <c r="QRB132" s="224" t="s">
        <v>374</v>
      </c>
      <c r="QRC132" s="224" t="s">
        <v>374</v>
      </c>
      <c r="QRD132" s="224" t="s">
        <v>374</v>
      </c>
      <c r="QRE132" s="224" t="s">
        <v>374</v>
      </c>
      <c r="QRF132" s="224" t="s">
        <v>374</v>
      </c>
      <c r="QRG132" s="224" t="s">
        <v>374</v>
      </c>
      <c r="QRH132" s="224" t="s">
        <v>374</v>
      </c>
      <c r="QRI132" s="224" t="s">
        <v>374</v>
      </c>
      <c r="QRJ132" s="224" t="s">
        <v>374</v>
      </c>
      <c r="QRK132" s="224" t="s">
        <v>374</v>
      </c>
      <c r="QRL132" s="224" t="s">
        <v>374</v>
      </c>
      <c r="QRM132" s="224" t="s">
        <v>374</v>
      </c>
      <c r="QRN132" s="224" t="s">
        <v>374</v>
      </c>
      <c r="QRO132" s="224" t="s">
        <v>374</v>
      </c>
      <c r="QRP132" s="224" t="s">
        <v>374</v>
      </c>
      <c r="QRQ132" s="224" t="s">
        <v>374</v>
      </c>
      <c r="QRR132" s="224" t="s">
        <v>374</v>
      </c>
      <c r="QRS132" s="224" t="s">
        <v>374</v>
      </c>
      <c r="QRT132" s="224" t="s">
        <v>374</v>
      </c>
      <c r="QRU132" s="224" t="s">
        <v>374</v>
      </c>
      <c r="QRV132" s="224" t="s">
        <v>374</v>
      </c>
      <c r="QRW132" s="224" t="s">
        <v>374</v>
      </c>
      <c r="QRX132" s="224" t="s">
        <v>374</v>
      </c>
      <c r="QRY132" s="224" t="s">
        <v>374</v>
      </c>
      <c r="QRZ132" s="224" t="s">
        <v>374</v>
      </c>
      <c r="QSA132" s="224" t="s">
        <v>374</v>
      </c>
      <c r="QSB132" s="224" t="s">
        <v>374</v>
      </c>
      <c r="QSC132" s="224" t="s">
        <v>374</v>
      </c>
      <c r="QSD132" s="224" t="s">
        <v>374</v>
      </c>
      <c r="QSE132" s="224" t="s">
        <v>374</v>
      </c>
      <c r="QSF132" s="224" t="s">
        <v>374</v>
      </c>
      <c r="QSG132" s="224" t="s">
        <v>374</v>
      </c>
      <c r="QSH132" s="224" t="s">
        <v>374</v>
      </c>
      <c r="QSI132" s="224" t="s">
        <v>374</v>
      </c>
      <c r="QSJ132" s="224" t="s">
        <v>374</v>
      </c>
      <c r="QSK132" s="224" t="s">
        <v>374</v>
      </c>
      <c r="QSL132" s="224" t="s">
        <v>374</v>
      </c>
      <c r="QSM132" s="224" t="s">
        <v>374</v>
      </c>
      <c r="QSN132" s="224" t="s">
        <v>374</v>
      </c>
      <c r="QSO132" s="224" t="s">
        <v>374</v>
      </c>
      <c r="QSP132" s="224" t="s">
        <v>374</v>
      </c>
      <c r="QSQ132" s="224" t="s">
        <v>374</v>
      </c>
      <c r="QSR132" s="224" t="s">
        <v>374</v>
      </c>
      <c r="QSS132" s="224" t="s">
        <v>374</v>
      </c>
      <c r="QST132" s="224" t="s">
        <v>374</v>
      </c>
      <c r="QSU132" s="224" t="s">
        <v>374</v>
      </c>
      <c r="QSV132" s="224" t="s">
        <v>374</v>
      </c>
      <c r="QSW132" s="224" t="s">
        <v>374</v>
      </c>
      <c r="QSX132" s="224" t="s">
        <v>374</v>
      </c>
      <c r="QSY132" s="224" t="s">
        <v>374</v>
      </c>
      <c r="QSZ132" s="224" t="s">
        <v>374</v>
      </c>
      <c r="QTA132" s="224" t="s">
        <v>374</v>
      </c>
      <c r="QTB132" s="224" t="s">
        <v>374</v>
      </c>
      <c r="QTC132" s="224" t="s">
        <v>374</v>
      </c>
      <c r="QTD132" s="224" t="s">
        <v>374</v>
      </c>
      <c r="QTE132" s="224" t="s">
        <v>374</v>
      </c>
      <c r="QTF132" s="224" t="s">
        <v>374</v>
      </c>
      <c r="QTG132" s="224" t="s">
        <v>374</v>
      </c>
      <c r="QTH132" s="224" t="s">
        <v>374</v>
      </c>
      <c r="QTI132" s="224" t="s">
        <v>374</v>
      </c>
      <c r="QTJ132" s="224" t="s">
        <v>374</v>
      </c>
      <c r="QTK132" s="224" t="s">
        <v>374</v>
      </c>
      <c r="QTL132" s="224" t="s">
        <v>374</v>
      </c>
      <c r="QTM132" s="224" t="s">
        <v>374</v>
      </c>
      <c r="QTN132" s="224" t="s">
        <v>374</v>
      </c>
      <c r="QTO132" s="224" t="s">
        <v>374</v>
      </c>
      <c r="QTP132" s="224" t="s">
        <v>374</v>
      </c>
      <c r="QTQ132" s="224" t="s">
        <v>374</v>
      </c>
      <c r="QTR132" s="224" t="s">
        <v>374</v>
      </c>
      <c r="QTS132" s="224" t="s">
        <v>374</v>
      </c>
      <c r="QTT132" s="224" t="s">
        <v>374</v>
      </c>
      <c r="QTU132" s="224" t="s">
        <v>374</v>
      </c>
      <c r="QTV132" s="224" t="s">
        <v>374</v>
      </c>
      <c r="QTW132" s="224" t="s">
        <v>374</v>
      </c>
      <c r="QTX132" s="224" t="s">
        <v>374</v>
      </c>
      <c r="QTY132" s="224" t="s">
        <v>374</v>
      </c>
      <c r="QTZ132" s="224" t="s">
        <v>374</v>
      </c>
      <c r="QUA132" s="224" t="s">
        <v>374</v>
      </c>
      <c r="QUB132" s="224" t="s">
        <v>374</v>
      </c>
      <c r="QUC132" s="224" t="s">
        <v>374</v>
      </c>
      <c r="QUD132" s="224" t="s">
        <v>374</v>
      </c>
      <c r="QUE132" s="224" t="s">
        <v>374</v>
      </c>
      <c r="QUF132" s="224" t="s">
        <v>374</v>
      </c>
      <c r="QUG132" s="224" t="s">
        <v>374</v>
      </c>
      <c r="QUH132" s="224" t="s">
        <v>374</v>
      </c>
      <c r="QUI132" s="224" t="s">
        <v>374</v>
      </c>
      <c r="QUJ132" s="224" t="s">
        <v>374</v>
      </c>
      <c r="QUK132" s="224" t="s">
        <v>374</v>
      </c>
      <c r="QUL132" s="224" t="s">
        <v>374</v>
      </c>
      <c r="QUM132" s="224" t="s">
        <v>374</v>
      </c>
      <c r="QUN132" s="224" t="s">
        <v>374</v>
      </c>
      <c r="QUO132" s="224" t="s">
        <v>374</v>
      </c>
      <c r="QUP132" s="224" t="s">
        <v>374</v>
      </c>
      <c r="QUQ132" s="224" t="s">
        <v>374</v>
      </c>
      <c r="QUR132" s="224" t="s">
        <v>374</v>
      </c>
      <c r="QUS132" s="224" t="s">
        <v>374</v>
      </c>
      <c r="QUT132" s="224" t="s">
        <v>374</v>
      </c>
      <c r="QUU132" s="224" t="s">
        <v>374</v>
      </c>
      <c r="QUV132" s="224" t="s">
        <v>374</v>
      </c>
      <c r="QUW132" s="224" t="s">
        <v>374</v>
      </c>
      <c r="QUX132" s="224" t="s">
        <v>374</v>
      </c>
      <c r="QUY132" s="224" t="s">
        <v>374</v>
      </c>
      <c r="QUZ132" s="224" t="s">
        <v>374</v>
      </c>
      <c r="QVA132" s="224" t="s">
        <v>374</v>
      </c>
      <c r="QVB132" s="224" t="s">
        <v>374</v>
      </c>
      <c r="QVC132" s="224" t="s">
        <v>374</v>
      </c>
      <c r="QVD132" s="224" t="s">
        <v>374</v>
      </c>
      <c r="QVE132" s="224" t="s">
        <v>374</v>
      </c>
      <c r="QVF132" s="224" t="s">
        <v>374</v>
      </c>
      <c r="QVG132" s="224" t="s">
        <v>374</v>
      </c>
      <c r="QVH132" s="224" t="s">
        <v>374</v>
      </c>
      <c r="QVI132" s="224" t="s">
        <v>374</v>
      </c>
      <c r="QVJ132" s="224" t="s">
        <v>374</v>
      </c>
      <c r="QVK132" s="224" t="s">
        <v>374</v>
      </c>
      <c r="QVL132" s="224" t="s">
        <v>374</v>
      </c>
      <c r="QVM132" s="224" t="s">
        <v>374</v>
      </c>
      <c r="QVN132" s="224" t="s">
        <v>374</v>
      </c>
      <c r="QVO132" s="224" t="s">
        <v>374</v>
      </c>
      <c r="QVP132" s="224" t="s">
        <v>374</v>
      </c>
      <c r="QVQ132" s="224" t="s">
        <v>374</v>
      </c>
      <c r="QVR132" s="224" t="s">
        <v>374</v>
      </c>
      <c r="QVS132" s="224" t="s">
        <v>374</v>
      </c>
      <c r="QVT132" s="224" t="s">
        <v>374</v>
      </c>
      <c r="QVU132" s="224" t="s">
        <v>374</v>
      </c>
      <c r="QVV132" s="224" t="s">
        <v>374</v>
      </c>
      <c r="QVW132" s="224" t="s">
        <v>374</v>
      </c>
      <c r="QVX132" s="224" t="s">
        <v>374</v>
      </c>
      <c r="QVY132" s="224" t="s">
        <v>374</v>
      </c>
      <c r="QVZ132" s="224" t="s">
        <v>374</v>
      </c>
      <c r="QWA132" s="224" t="s">
        <v>374</v>
      </c>
      <c r="QWB132" s="224" t="s">
        <v>374</v>
      </c>
      <c r="QWC132" s="224" t="s">
        <v>374</v>
      </c>
      <c r="QWD132" s="224" t="s">
        <v>374</v>
      </c>
      <c r="QWE132" s="224" t="s">
        <v>374</v>
      </c>
      <c r="QWF132" s="224" t="s">
        <v>374</v>
      </c>
      <c r="QWG132" s="224" t="s">
        <v>374</v>
      </c>
      <c r="QWH132" s="224" t="s">
        <v>374</v>
      </c>
      <c r="QWI132" s="224" t="s">
        <v>374</v>
      </c>
      <c r="QWJ132" s="224" t="s">
        <v>374</v>
      </c>
      <c r="QWK132" s="224" t="s">
        <v>374</v>
      </c>
      <c r="QWL132" s="224" t="s">
        <v>374</v>
      </c>
      <c r="QWM132" s="224" t="s">
        <v>374</v>
      </c>
      <c r="QWN132" s="224" t="s">
        <v>374</v>
      </c>
      <c r="QWO132" s="224" t="s">
        <v>374</v>
      </c>
      <c r="QWP132" s="224" t="s">
        <v>374</v>
      </c>
      <c r="QWQ132" s="224" t="s">
        <v>374</v>
      </c>
      <c r="QWR132" s="224" t="s">
        <v>374</v>
      </c>
      <c r="QWS132" s="224" t="s">
        <v>374</v>
      </c>
      <c r="QWT132" s="224" t="s">
        <v>374</v>
      </c>
      <c r="QWU132" s="224" t="s">
        <v>374</v>
      </c>
      <c r="QWV132" s="224" t="s">
        <v>374</v>
      </c>
      <c r="QWW132" s="224" t="s">
        <v>374</v>
      </c>
      <c r="QWX132" s="224" t="s">
        <v>374</v>
      </c>
      <c r="QWY132" s="224" t="s">
        <v>374</v>
      </c>
      <c r="QWZ132" s="224" t="s">
        <v>374</v>
      </c>
      <c r="QXA132" s="224" t="s">
        <v>374</v>
      </c>
      <c r="QXB132" s="224" t="s">
        <v>374</v>
      </c>
      <c r="QXC132" s="224" t="s">
        <v>374</v>
      </c>
      <c r="QXD132" s="224" t="s">
        <v>374</v>
      </c>
      <c r="QXE132" s="224" t="s">
        <v>374</v>
      </c>
      <c r="QXF132" s="224" t="s">
        <v>374</v>
      </c>
      <c r="QXG132" s="224" t="s">
        <v>374</v>
      </c>
      <c r="QXH132" s="224" t="s">
        <v>374</v>
      </c>
      <c r="QXI132" s="224" t="s">
        <v>374</v>
      </c>
      <c r="QXJ132" s="224" t="s">
        <v>374</v>
      </c>
      <c r="QXK132" s="224" t="s">
        <v>374</v>
      </c>
      <c r="QXL132" s="224" t="s">
        <v>374</v>
      </c>
      <c r="QXM132" s="224" t="s">
        <v>374</v>
      </c>
      <c r="QXN132" s="224" t="s">
        <v>374</v>
      </c>
      <c r="QXO132" s="224" t="s">
        <v>374</v>
      </c>
      <c r="QXP132" s="224" t="s">
        <v>374</v>
      </c>
      <c r="QXQ132" s="224" t="s">
        <v>374</v>
      </c>
      <c r="QXR132" s="224" t="s">
        <v>374</v>
      </c>
      <c r="QXS132" s="224" t="s">
        <v>374</v>
      </c>
      <c r="QXT132" s="224" t="s">
        <v>374</v>
      </c>
      <c r="QXU132" s="224" t="s">
        <v>374</v>
      </c>
      <c r="QXV132" s="224" t="s">
        <v>374</v>
      </c>
      <c r="QXW132" s="224" t="s">
        <v>374</v>
      </c>
      <c r="QXX132" s="224" t="s">
        <v>374</v>
      </c>
      <c r="QXY132" s="224" t="s">
        <v>374</v>
      </c>
      <c r="QXZ132" s="224" t="s">
        <v>374</v>
      </c>
      <c r="QYA132" s="224" t="s">
        <v>374</v>
      </c>
      <c r="QYB132" s="224" t="s">
        <v>374</v>
      </c>
      <c r="QYC132" s="224" t="s">
        <v>374</v>
      </c>
      <c r="QYD132" s="224" t="s">
        <v>374</v>
      </c>
      <c r="QYE132" s="224" t="s">
        <v>374</v>
      </c>
      <c r="QYF132" s="224" t="s">
        <v>374</v>
      </c>
      <c r="QYG132" s="224" t="s">
        <v>374</v>
      </c>
      <c r="QYH132" s="224" t="s">
        <v>374</v>
      </c>
      <c r="QYI132" s="224" t="s">
        <v>374</v>
      </c>
      <c r="QYJ132" s="224" t="s">
        <v>374</v>
      </c>
      <c r="QYK132" s="224" t="s">
        <v>374</v>
      </c>
      <c r="QYL132" s="224" t="s">
        <v>374</v>
      </c>
      <c r="QYM132" s="224" t="s">
        <v>374</v>
      </c>
      <c r="QYN132" s="224" t="s">
        <v>374</v>
      </c>
      <c r="QYO132" s="224" t="s">
        <v>374</v>
      </c>
      <c r="QYP132" s="224" t="s">
        <v>374</v>
      </c>
      <c r="QYQ132" s="224" t="s">
        <v>374</v>
      </c>
      <c r="QYR132" s="224" t="s">
        <v>374</v>
      </c>
      <c r="QYS132" s="224" t="s">
        <v>374</v>
      </c>
      <c r="QYT132" s="224" t="s">
        <v>374</v>
      </c>
      <c r="QYU132" s="224" t="s">
        <v>374</v>
      </c>
      <c r="QYV132" s="224" t="s">
        <v>374</v>
      </c>
      <c r="QYW132" s="224" t="s">
        <v>374</v>
      </c>
      <c r="QYX132" s="224" t="s">
        <v>374</v>
      </c>
      <c r="QYY132" s="224" t="s">
        <v>374</v>
      </c>
      <c r="QYZ132" s="224" t="s">
        <v>374</v>
      </c>
      <c r="QZA132" s="224" t="s">
        <v>374</v>
      </c>
      <c r="QZB132" s="224" t="s">
        <v>374</v>
      </c>
      <c r="QZC132" s="224" t="s">
        <v>374</v>
      </c>
      <c r="QZD132" s="224" t="s">
        <v>374</v>
      </c>
      <c r="QZE132" s="224" t="s">
        <v>374</v>
      </c>
      <c r="QZF132" s="224" t="s">
        <v>374</v>
      </c>
      <c r="QZG132" s="224" t="s">
        <v>374</v>
      </c>
      <c r="QZH132" s="224" t="s">
        <v>374</v>
      </c>
      <c r="QZI132" s="224" t="s">
        <v>374</v>
      </c>
      <c r="QZJ132" s="224" t="s">
        <v>374</v>
      </c>
      <c r="QZK132" s="224" t="s">
        <v>374</v>
      </c>
      <c r="QZL132" s="224" t="s">
        <v>374</v>
      </c>
      <c r="QZM132" s="224" t="s">
        <v>374</v>
      </c>
      <c r="QZN132" s="224" t="s">
        <v>374</v>
      </c>
      <c r="QZO132" s="224" t="s">
        <v>374</v>
      </c>
      <c r="QZP132" s="224" t="s">
        <v>374</v>
      </c>
      <c r="QZQ132" s="224" t="s">
        <v>374</v>
      </c>
      <c r="QZR132" s="224" t="s">
        <v>374</v>
      </c>
      <c r="QZS132" s="224" t="s">
        <v>374</v>
      </c>
      <c r="QZT132" s="224" t="s">
        <v>374</v>
      </c>
      <c r="QZU132" s="224" t="s">
        <v>374</v>
      </c>
      <c r="QZV132" s="224" t="s">
        <v>374</v>
      </c>
      <c r="QZW132" s="224" t="s">
        <v>374</v>
      </c>
      <c r="QZX132" s="224" t="s">
        <v>374</v>
      </c>
      <c r="QZY132" s="224" t="s">
        <v>374</v>
      </c>
      <c r="QZZ132" s="224" t="s">
        <v>374</v>
      </c>
      <c r="RAA132" s="224" t="s">
        <v>374</v>
      </c>
      <c r="RAB132" s="224" t="s">
        <v>374</v>
      </c>
      <c r="RAC132" s="224" t="s">
        <v>374</v>
      </c>
      <c r="RAD132" s="224" t="s">
        <v>374</v>
      </c>
      <c r="RAE132" s="224" t="s">
        <v>374</v>
      </c>
      <c r="RAF132" s="224" t="s">
        <v>374</v>
      </c>
      <c r="RAG132" s="224" t="s">
        <v>374</v>
      </c>
      <c r="RAH132" s="224" t="s">
        <v>374</v>
      </c>
      <c r="RAI132" s="224" t="s">
        <v>374</v>
      </c>
      <c r="RAJ132" s="224" t="s">
        <v>374</v>
      </c>
      <c r="RAK132" s="224" t="s">
        <v>374</v>
      </c>
      <c r="RAL132" s="224" t="s">
        <v>374</v>
      </c>
      <c r="RAM132" s="224" t="s">
        <v>374</v>
      </c>
      <c r="RAN132" s="224" t="s">
        <v>374</v>
      </c>
      <c r="RAO132" s="224" t="s">
        <v>374</v>
      </c>
      <c r="RAP132" s="224" t="s">
        <v>374</v>
      </c>
      <c r="RAQ132" s="224" t="s">
        <v>374</v>
      </c>
      <c r="RAR132" s="224" t="s">
        <v>374</v>
      </c>
      <c r="RAS132" s="224" t="s">
        <v>374</v>
      </c>
      <c r="RAT132" s="224" t="s">
        <v>374</v>
      </c>
      <c r="RAU132" s="224" t="s">
        <v>374</v>
      </c>
      <c r="RAV132" s="224" t="s">
        <v>374</v>
      </c>
      <c r="RAW132" s="224" t="s">
        <v>374</v>
      </c>
      <c r="RAX132" s="224" t="s">
        <v>374</v>
      </c>
      <c r="RAY132" s="224" t="s">
        <v>374</v>
      </c>
      <c r="RAZ132" s="224" t="s">
        <v>374</v>
      </c>
      <c r="RBA132" s="224" t="s">
        <v>374</v>
      </c>
      <c r="RBB132" s="224" t="s">
        <v>374</v>
      </c>
      <c r="RBC132" s="224" t="s">
        <v>374</v>
      </c>
      <c r="RBD132" s="224" t="s">
        <v>374</v>
      </c>
      <c r="RBE132" s="224" t="s">
        <v>374</v>
      </c>
      <c r="RBF132" s="224" t="s">
        <v>374</v>
      </c>
      <c r="RBG132" s="224" t="s">
        <v>374</v>
      </c>
      <c r="RBH132" s="224" t="s">
        <v>374</v>
      </c>
      <c r="RBI132" s="224" t="s">
        <v>374</v>
      </c>
      <c r="RBJ132" s="224" t="s">
        <v>374</v>
      </c>
      <c r="RBK132" s="224" t="s">
        <v>374</v>
      </c>
      <c r="RBL132" s="224" t="s">
        <v>374</v>
      </c>
      <c r="RBM132" s="224" t="s">
        <v>374</v>
      </c>
      <c r="RBN132" s="224" t="s">
        <v>374</v>
      </c>
      <c r="RBO132" s="224" t="s">
        <v>374</v>
      </c>
      <c r="RBP132" s="224" t="s">
        <v>374</v>
      </c>
      <c r="RBQ132" s="224" t="s">
        <v>374</v>
      </c>
      <c r="RBR132" s="224" t="s">
        <v>374</v>
      </c>
      <c r="RBS132" s="224" t="s">
        <v>374</v>
      </c>
      <c r="RBT132" s="224" t="s">
        <v>374</v>
      </c>
      <c r="RBU132" s="224" t="s">
        <v>374</v>
      </c>
      <c r="RBV132" s="224" t="s">
        <v>374</v>
      </c>
      <c r="RBW132" s="224" t="s">
        <v>374</v>
      </c>
      <c r="RBX132" s="224" t="s">
        <v>374</v>
      </c>
      <c r="RBY132" s="224" t="s">
        <v>374</v>
      </c>
      <c r="RBZ132" s="224" t="s">
        <v>374</v>
      </c>
      <c r="RCA132" s="224" t="s">
        <v>374</v>
      </c>
      <c r="RCB132" s="224" t="s">
        <v>374</v>
      </c>
      <c r="RCC132" s="224" t="s">
        <v>374</v>
      </c>
      <c r="RCD132" s="224" t="s">
        <v>374</v>
      </c>
      <c r="RCE132" s="224" t="s">
        <v>374</v>
      </c>
      <c r="RCF132" s="224" t="s">
        <v>374</v>
      </c>
      <c r="RCG132" s="224" t="s">
        <v>374</v>
      </c>
      <c r="RCH132" s="224" t="s">
        <v>374</v>
      </c>
      <c r="RCI132" s="224" t="s">
        <v>374</v>
      </c>
      <c r="RCJ132" s="224" t="s">
        <v>374</v>
      </c>
      <c r="RCK132" s="224" t="s">
        <v>374</v>
      </c>
      <c r="RCL132" s="224" t="s">
        <v>374</v>
      </c>
      <c r="RCM132" s="224" t="s">
        <v>374</v>
      </c>
      <c r="RCN132" s="224" t="s">
        <v>374</v>
      </c>
      <c r="RCO132" s="224" t="s">
        <v>374</v>
      </c>
      <c r="RCP132" s="224" t="s">
        <v>374</v>
      </c>
      <c r="RCQ132" s="224" t="s">
        <v>374</v>
      </c>
      <c r="RCR132" s="224" t="s">
        <v>374</v>
      </c>
      <c r="RCS132" s="224" t="s">
        <v>374</v>
      </c>
      <c r="RCT132" s="224" t="s">
        <v>374</v>
      </c>
      <c r="RCU132" s="224" t="s">
        <v>374</v>
      </c>
      <c r="RCV132" s="224" t="s">
        <v>374</v>
      </c>
      <c r="RCW132" s="224" t="s">
        <v>374</v>
      </c>
      <c r="RCX132" s="224" t="s">
        <v>374</v>
      </c>
      <c r="RCY132" s="224" t="s">
        <v>374</v>
      </c>
      <c r="RCZ132" s="224" t="s">
        <v>374</v>
      </c>
      <c r="RDA132" s="224" t="s">
        <v>374</v>
      </c>
      <c r="RDB132" s="224" t="s">
        <v>374</v>
      </c>
      <c r="RDC132" s="224" t="s">
        <v>374</v>
      </c>
      <c r="RDD132" s="224" t="s">
        <v>374</v>
      </c>
      <c r="RDE132" s="224" t="s">
        <v>374</v>
      </c>
      <c r="RDF132" s="224" t="s">
        <v>374</v>
      </c>
      <c r="RDG132" s="224" t="s">
        <v>374</v>
      </c>
      <c r="RDH132" s="224" t="s">
        <v>374</v>
      </c>
      <c r="RDI132" s="224" t="s">
        <v>374</v>
      </c>
      <c r="RDJ132" s="224" t="s">
        <v>374</v>
      </c>
      <c r="RDK132" s="224" t="s">
        <v>374</v>
      </c>
      <c r="RDL132" s="224" t="s">
        <v>374</v>
      </c>
      <c r="RDM132" s="224" t="s">
        <v>374</v>
      </c>
      <c r="RDN132" s="224" t="s">
        <v>374</v>
      </c>
      <c r="RDO132" s="224" t="s">
        <v>374</v>
      </c>
      <c r="RDP132" s="224" t="s">
        <v>374</v>
      </c>
      <c r="RDQ132" s="224" t="s">
        <v>374</v>
      </c>
      <c r="RDR132" s="224" t="s">
        <v>374</v>
      </c>
      <c r="RDS132" s="224" t="s">
        <v>374</v>
      </c>
      <c r="RDT132" s="224" t="s">
        <v>374</v>
      </c>
      <c r="RDU132" s="224" t="s">
        <v>374</v>
      </c>
      <c r="RDV132" s="224" t="s">
        <v>374</v>
      </c>
      <c r="RDW132" s="224" t="s">
        <v>374</v>
      </c>
      <c r="RDX132" s="224" t="s">
        <v>374</v>
      </c>
      <c r="RDY132" s="224" t="s">
        <v>374</v>
      </c>
      <c r="RDZ132" s="224" t="s">
        <v>374</v>
      </c>
      <c r="REA132" s="224" t="s">
        <v>374</v>
      </c>
      <c r="REB132" s="224" t="s">
        <v>374</v>
      </c>
      <c r="REC132" s="224" t="s">
        <v>374</v>
      </c>
      <c r="RED132" s="224" t="s">
        <v>374</v>
      </c>
      <c r="REE132" s="224" t="s">
        <v>374</v>
      </c>
      <c r="REF132" s="224" t="s">
        <v>374</v>
      </c>
      <c r="REG132" s="224" t="s">
        <v>374</v>
      </c>
      <c r="REH132" s="224" t="s">
        <v>374</v>
      </c>
      <c r="REI132" s="224" t="s">
        <v>374</v>
      </c>
      <c r="REJ132" s="224" t="s">
        <v>374</v>
      </c>
      <c r="REK132" s="224" t="s">
        <v>374</v>
      </c>
      <c r="REL132" s="224" t="s">
        <v>374</v>
      </c>
      <c r="REM132" s="224" t="s">
        <v>374</v>
      </c>
      <c r="REN132" s="224" t="s">
        <v>374</v>
      </c>
      <c r="REO132" s="224" t="s">
        <v>374</v>
      </c>
      <c r="REP132" s="224" t="s">
        <v>374</v>
      </c>
      <c r="REQ132" s="224" t="s">
        <v>374</v>
      </c>
      <c r="RER132" s="224" t="s">
        <v>374</v>
      </c>
      <c r="RES132" s="224" t="s">
        <v>374</v>
      </c>
      <c r="RET132" s="224" t="s">
        <v>374</v>
      </c>
      <c r="REU132" s="224" t="s">
        <v>374</v>
      </c>
      <c r="REV132" s="224" t="s">
        <v>374</v>
      </c>
      <c r="REW132" s="224" t="s">
        <v>374</v>
      </c>
      <c r="REX132" s="224" t="s">
        <v>374</v>
      </c>
      <c r="REY132" s="224" t="s">
        <v>374</v>
      </c>
      <c r="REZ132" s="224" t="s">
        <v>374</v>
      </c>
      <c r="RFA132" s="224" t="s">
        <v>374</v>
      </c>
      <c r="RFB132" s="224" t="s">
        <v>374</v>
      </c>
      <c r="RFC132" s="224" t="s">
        <v>374</v>
      </c>
      <c r="RFD132" s="224" t="s">
        <v>374</v>
      </c>
      <c r="RFE132" s="224" t="s">
        <v>374</v>
      </c>
      <c r="RFF132" s="224" t="s">
        <v>374</v>
      </c>
      <c r="RFG132" s="224" t="s">
        <v>374</v>
      </c>
      <c r="RFH132" s="224" t="s">
        <v>374</v>
      </c>
      <c r="RFI132" s="224" t="s">
        <v>374</v>
      </c>
      <c r="RFJ132" s="224" t="s">
        <v>374</v>
      </c>
      <c r="RFK132" s="224" t="s">
        <v>374</v>
      </c>
      <c r="RFL132" s="224" t="s">
        <v>374</v>
      </c>
      <c r="RFM132" s="224" t="s">
        <v>374</v>
      </c>
      <c r="RFN132" s="224" t="s">
        <v>374</v>
      </c>
      <c r="RFO132" s="224" t="s">
        <v>374</v>
      </c>
      <c r="RFP132" s="224" t="s">
        <v>374</v>
      </c>
      <c r="RFQ132" s="224" t="s">
        <v>374</v>
      </c>
      <c r="RFR132" s="224" t="s">
        <v>374</v>
      </c>
      <c r="RFS132" s="224" t="s">
        <v>374</v>
      </c>
      <c r="RFT132" s="224" t="s">
        <v>374</v>
      </c>
      <c r="RFU132" s="224" t="s">
        <v>374</v>
      </c>
      <c r="RFV132" s="224" t="s">
        <v>374</v>
      </c>
      <c r="RFW132" s="224" t="s">
        <v>374</v>
      </c>
      <c r="RFX132" s="224" t="s">
        <v>374</v>
      </c>
      <c r="RFY132" s="224" t="s">
        <v>374</v>
      </c>
      <c r="RFZ132" s="224" t="s">
        <v>374</v>
      </c>
      <c r="RGA132" s="224" t="s">
        <v>374</v>
      </c>
      <c r="RGB132" s="224" t="s">
        <v>374</v>
      </c>
      <c r="RGC132" s="224" t="s">
        <v>374</v>
      </c>
      <c r="RGD132" s="224" t="s">
        <v>374</v>
      </c>
      <c r="RGE132" s="224" t="s">
        <v>374</v>
      </c>
      <c r="RGF132" s="224" t="s">
        <v>374</v>
      </c>
      <c r="RGG132" s="224" t="s">
        <v>374</v>
      </c>
      <c r="RGH132" s="224" t="s">
        <v>374</v>
      </c>
      <c r="RGI132" s="224" t="s">
        <v>374</v>
      </c>
      <c r="RGJ132" s="224" t="s">
        <v>374</v>
      </c>
      <c r="RGK132" s="224" t="s">
        <v>374</v>
      </c>
      <c r="RGL132" s="224" t="s">
        <v>374</v>
      </c>
      <c r="RGM132" s="224" t="s">
        <v>374</v>
      </c>
      <c r="RGN132" s="224" t="s">
        <v>374</v>
      </c>
      <c r="RGO132" s="224" t="s">
        <v>374</v>
      </c>
      <c r="RGP132" s="224" t="s">
        <v>374</v>
      </c>
      <c r="RGQ132" s="224" t="s">
        <v>374</v>
      </c>
      <c r="RGR132" s="224" t="s">
        <v>374</v>
      </c>
      <c r="RGS132" s="224" t="s">
        <v>374</v>
      </c>
      <c r="RGT132" s="224" t="s">
        <v>374</v>
      </c>
      <c r="RGU132" s="224" t="s">
        <v>374</v>
      </c>
      <c r="RGV132" s="224" t="s">
        <v>374</v>
      </c>
      <c r="RGW132" s="224" t="s">
        <v>374</v>
      </c>
      <c r="RGX132" s="224" t="s">
        <v>374</v>
      </c>
      <c r="RGY132" s="224" t="s">
        <v>374</v>
      </c>
      <c r="RGZ132" s="224" t="s">
        <v>374</v>
      </c>
      <c r="RHA132" s="224" t="s">
        <v>374</v>
      </c>
      <c r="RHB132" s="224" t="s">
        <v>374</v>
      </c>
      <c r="RHC132" s="224" t="s">
        <v>374</v>
      </c>
      <c r="RHD132" s="224" t="s">
        <v>374</v>
      </c>
      <c r="RHE132" s="224" t="s">
        <v>374</v>
      </c>
      <c r="RHF132" s="224" t="s">
        <v>374</v>
      </c>
      <c r="RHG132" s="224" t="s">
        <v>374</v>
      </c>
      <c r="RHH132" s="224" t="s">
        <v>374</v>
      </c>
      <c r="RHI132" s="224" t="s">
        <v>374</v>
      </c>
      <c r="RHJ132" s="224" t="s">
        <v>374</v>
      </c>
      <c r="RHK132" s="224" t="s">
        <v>374</v>
      </c>
      <c r="RHL132" s="224" t="s">
        <v>374</v>
      </c>
      <c r="RHM132" s="224" t="s">
        <v>374</v>
      </c>
      <c r="RHN132" s="224" t="s">
        <v>374</v>
      </c>
      <c r="RHO132" s="224" t="s">
        <v>374</v>
      </c>
      <c r="RHP132" s="224" t="s">
        <v>374</v>
      </c>
      <c r="RHQ132" s="224" t="s">
        <v>374</v>
      </c>
      <c r="RHR132" s="224" t="s">
        <v>374</v>
      </c>
      <c r="RHS132" s="224" t="s">
        <v>374</v>
      </c>
      <c r="RHT132" s="224" t="s">
        <v>374</v>
      </c>
      <c r="RHU132" s="224" t="s">
        <v>374</v>
      </c>
      <c r="RHV132" s="224" t="s">
        <v>374</v>
      </c>
      <c r="RHW132" s="224" t="s">
        <v>374</v>
      </c>
      <c r="RHX132" s="224" t="s">
        <v>374</v>
      </c>
      <c r="RHY132" s="224" t="s">
        <v>374</v>
      </c>
      <c r="RHZ132" s="224" t="s">
        <v>374</v>
      </c>
      <c r="RIA132" s="224" t="s">
        <v>374</v>
      </c>
      <c r="RIB132" s="224" t="s">
        <v>374</v>
      </c>
      <c r="RIC132" s="224" t="s">
        <v>374</v>
      </c>
      <c r="RID132" s="224" t="s">
        <v>374</v>
      </c>
      <c r="RIE132" s="224" t="s">
        <v>374</v>
      </c>
      <c r="RIF132" s="224" t="s">
        <v>374</v>
      </c>
      <c r="RIG132" s="224" t="s">
        <v>374</v>
      </c>
      <c r="RIH132" s="224" t="s">
        <v>374</v>
      </c>
      <c r="RII132" s="224" t="s">
        <v>374</v>
      </c>
      <c r="RIJ132" s="224" t="s">
        <v>374</v>
      </c>
      <c r="RIK132" s="224" t="s">
        <v>374</v>
      </c>
      <c r="RIL132" s="224" t="s">
        <v>374</v>
      </c>
      <c r="RIM132" s="224" t="s">
        <v>374</v>
      </c>
      <c r="RIN132" s="224" t="s">
        <v>374</v>
      </c>
      <c r="RIO132" s="224" t="s">
        <v>374</v>
      </c>
      <c r="RIP132" s="224" t="s">
        <v>374</v>
      </c>
      <c r="RIQ132" s="224" t="s">
        <v>374</v>
      </c>
      <c r="RIR132" s="224" t="s">
        <v>374</v>
      </c>
      <c r="RIS132" s="224" t="s">
        <v>374</v>
      </c>
      <c r="RIT132" s="224" t="s">
        <v>374</v>
      </c>
      <c r="RIU132" s="224" t="s">
        <v>374</v>
      </c>
      <c r="RIV132" s="224" t="s">
        <v>374</v>
      </c>
      <c r="RIW132" s="224" t="s">
        <v>374</v>
      </c>
      <c r="RIX132" s="224" t="s">
        <v>374</v>
      </c>
      <c r="RIY132" s="224" t="s">
        <v>374</v>
      </c>
      <c r="RIZ132" s="224" t="s">
        <v>374</v>
      </c>
      <c r="RJA132" s="224" t="s">
        <v>374</v>
      </c>
      <c r="RJB132" s="224" t="s">
        <v>374</v>
      </c>
      <c r="RJC132" s="224" t="s">
        <v>374</v>
      </c>
      <c r="RJD132" s="224" t="s">
        <v>374</v>
      </c>
      <c r="RJE132" s="224" t="s">
        <v>374</v>
      </c>
      <c r="RJF132" s="224" t="s">
        <v>374</v>
      </c>
      <c r="RJG132" s="224" t="s">
        <v>374</v>
      </c>
      <c r="RJH132" s="224" t="s">
        <v>374</v>
      </c>
      <c r="RJI132" s="224" t="s">
        <v>374</v>
      </c>
      <c r="RJJ132" s="224" t="s">
        <v>374</v>
      </c>
      <c r="RJK132" s="224" t="s">
        <v>374</v>
      </c>
      <c r="RJL132" s="224" t="s">
        <v>374</v>
      </c>
      <c r="RJM132" s="224" t="s">
        <v>374</v>
      </c>
      <c r="RJN132" s="224" t="s">
        <v>374</v>
      </c>
      <c r="RJO132" s="224" t="s">
        <v>374</v>
      </c>
      <c r="RJP132" s="224" t="s">
        <v>374</v>
      </c>
      <c r="RJQ132" s="224" t="s">
        <v>374</v>
      </c>
      <c r="RJR132" s="224" t="s">
        <v>374</v>
      </c>
      <c r="RJS132" s="224" t="s">
        <v>374</v>
      </c>
      <c r="RJT132" s="224" t="s">
        <v>374</v>
      </c>
      <c r="RJU132" s="224" t="s">
        <v>374</v>
      </c>
      <c r="RJV132" s="224" t="s">
        <v>374</v>
      </c>
      <c r="RJW132" s="224" t="s">
        <v>374</v>
      </c>
      <c r="RJX132" s="224" t="s">
        <v>374</v>
      </c>
      <c r="RJY132" s="224" t="s">
        <v>374</v>
      </c>
      <c r="RJZ132" s="224" t="s">
        <v>374</v>
      </c>
      <c r="RKA132" s="224" t="s">
        <v>374</v>
      </c>
      <c r="RKB132" s="224" t="s">
        <v>374</v>
      </c>
      <c r="RKC132" s="224" t="s">
        <v>374</v>
      </c>
      <c r="RKD132" s="224" t="s">
        <v>374</v>
      </c>
      <c r="RKE132" s="224" t="s">
        <v>374</v>
      </c>
      <c r="RKF132" s="224" t="s">
        <v>374</v>
      </c>
      <c r="RKG132" s="224" t="s">
        <v>374</v>
      </c>
      <c r="RKH132" s="224" t="s">
        <v>374</v>
      </c>
      <c r="RKI132" s="224" t="s">
        <v>374</v>
      </c>
      <c r="RKJ132" s="224" t="s">
        <v>374</v>
      </c>
      <c r="RKK132" s="224" t="s">
        <v>374</v>
      </c>
      <c r="RKL132" s="224" t="s">
        <v>374</v>
      </c>
      <c r="RKM132" s="224" t="s">
        <v>374</v>
      </c>
      <c r="RKN132" s="224" t="s">
        <v>374</v>
      </c>
      <c r="RKO132" s="224" t="s">
        <v>374</v>
      </c>
      <c r="RKP132" s="224" t="s">
        <v>374</v>
      </c>
      <c r="RKQ132" s="224" t="s">
        <v>374</v>
      </c>
      <c r="RKR132" s="224" t="s">
        <v>374</v>
      </c>
      <c r="RKS132" s="224" t="s">
        <v>374</v>
      </c>
      <c r="RKT132" s="224" t="s">
        <v>374</v>
      </c>
      <c r="RKU132" s="224" t="s">
        <v>374</v>
      </c>
      <c r="RKV132" s="224" t="s">
        <v>374</v>
      </c>
      <c r="RKW132" s="224" t="s">
        <v>374</v>
      </c>
      <c r="RKX132" s="224" t="s">
        <v>374</v>
      </c>
      <c r="RKY132" s="224" t="s">
        <v>374</v>
      </c>
      <c r="RKZ132" s="224" t="s">
        <v>374</v>
      </c>
      <c r="RLA132" s="224" t="s">
        <v>374</v>
      </c>
      <c r="RLB132" s="224" t="s">
        <v>374</v>
      </c>
      <c r="RLC132" s="224" t="s">
        <v>374</v>
      </c>
      <c r="RLD132" s="224" t="s">
        <v>374</v>
      </c>
      <c r="RLE132" s="224" t="s">
        <v>374</v>
      </c>
      <c r="RLF132" s="224" t="s">
        <v>374</v>
      </c>
      <c r="RLG132" s="224" t="s">
        <v>374</v>
      </c>
      <c r="RLH132" s="224" t="s">
        <v>374</v>
      </c>
      <c r="RLI132" s="224" t="s">
        <v>374</v>
      </c>
      <c r="RLJ132" s="224" t="s">
        <v>374</v>
      </c>
      <c r="RLK132" s="224" t="s">
        <v>374</v>
      </c>
      <c r="RLL132" s="224" t="s">
        <v>374</v>
      </c>
      <c r="RLM132" s="224" t="s">
        <v>374</v>
      </c>
      <c r="RLN132" s="224" t="s">
        <v>374</v>
      </c>
      <c r="RLO132" s="224" t="s">
        <v>374</v>
      </c>
      <c r="RLP132" s="224" t="s">
        <v>374</v>
      </c>
      <c r="RLQ132" s="224" t="s">
        <v>374</v>
      </c>
      <c r="RLR132" s="224" t="s">
        <v>374</v>
      </c>
      <c r="RLS132" s="224" t="s">
        <v>374</v>
      </c>
      <c r="RLT132" s="224" t="s">
        <v>374</v>
      </c>
      <c r="RLU132" s="224" t="s">
        <v>374</v>
      </c>
      <c r="RLV132" s="224" t="s">
        <v>374</v>
      </c>
      <c r="RLW132" s="224" t="s">
        <v>374</v>
      </c>
      <c r="RLX132" s="224" t="s">
        <v>374</v>
      </c>
      <c r="RLY132" s="224" t="s">
        <v>374</v>
      </c>
      <c r="RLZ132" s="224" t="s">
        <v>374</v>
      </c>
      <c r="RMA132" s="224" t="s">
        <v>374</v>
      </c>
      <c r="RMB132" s="224" t="s">
        <v>374</v>
      </c>
      <c r="RMC132" s="224" t="s">
        <v>374</v>
      </c>
      <c r="RMD132" s="224" t="s">
        <v>374</v>
      </c>
      <c r="RME132" s="224" t="s">
        <v>374</v>
      </c>
      <c r="RMF132" s="224" t="s">
        <v>374</v>
      </c>
      <c r="RMG132" s="224" t="s">
        <v>374</v>
      </c>
      <c r="RMH132" s="224" t="s">
        <v>374</v>
      </c>
      <c r="RMI132" s="224" t="s">
        <v>374</v>
      </c>
      <c r="RMJ132" s="224" t="s">
        <v>374</v>
      </c>
      <c r="RMK132" s="224" t="s">
        <v>374</v>
      </c>
      <c r="RML132" s="224" t="s">
        <v>374</v>
      </c>
      <c r="RMM132" s="224" t="s">
        <v>374</v>
      </c>
      <c r="RMN132" s="224" t="s">
        <v>374</v>
      </c>
      <c r="RMO132" s="224" t="s">
        <v>374</v>
      </c>
      <c r="RMP132" s="224" t="s">
        <v>374</v>
      </c>
      <c r="RMQ132" s="224" t="s">
        <v>374</v>
      </c>
      <c r="RMR132" s="224" t="s">
        <v>374</v>
      </c>
      <c r="RMS132" s="224" t="s">
        <v>374</v>
      </c>
      <c r="RMT132" s="224" t="s">
        <v>374</v>
      </c>
      <c r="RMU132" s="224" t="s">
        <v>374</v>
      </c>
      <c r="RMV132" s="224" t="s">
        <v>374</v>
      </c>
      <c r="RMW132" s="224" t="s">
        <v>374</v>
      </c>
      <c r="RMX132" s="224" t="s">
        <v>374</v>
      </c>
      <c r="RMY132" s="224" t="s">
        <v>374</v>
      </c>
      <c r="RMZ132" s="224" t="s">
        <v>374</v>
      </c>
      <c r="RNA132" s="224" t="s">
        <v>374</v>
      </c>
      <c r="RNB132" s="224" t="s">
        <v>374</v>
      </c>
      <c r="RNC132" s="224" t="s">
        <v>374</v>
      </c>
      <c r="RND132" s="224" t="s">
        <v>374</v>
      </c>
      <c r="RNE132" s="224" t="s">
        <v>374</v>
      </c>
      <c r="RNF132" s="224" t="s">
        <v>374</v>
      </c>
      <c r="RNG132" s="224" t="s">
        <v>374</v>
      </c>
      <c r="RNH132" s="224" t="s">
        <v>374</v>
      </c>
      <c r="RNI132" s="224" t="s">
        <v>374</v>
      </c>
      <c r="RNJ132" s="224" t="s">
        <v>374</v>
      </c>
      <c r="RNK132" s="224" t="s">
        <v>374</v>
      </c>
      <c r="RNL132" s="224" t="s">
        <v>374</v>
      </c>
      <c r="RNM132" s="224" t="s">
        <v>374</v>
      </c>
      <c r="RNN132" s="224" t="s">
        <v>374</v>
      </c>
      <c r="RNO132" s="224" t="s">
        <v>374</v>
      </c>
      <c r="RNP132" s="224" t="s">
        <v>374</v>
      </c>
      <c r="RNQ132" s="224" t="s">
        <v>374</v>
      </c>
      <c r="RNR132" s="224" t="s">
        <v>374</v>
      </c>
      <c r="RNS132" s="224" t="s">
        <v>374</v>
      </c>
      <c r="RNT132" s="224" t="s">
        <v>374</v>
      </c>
      <c r="RNU132" s="224" t="s">
        <v>374</v>
      </c>
      <c r="RNV132" s="224" t="s">
        <v>374</v>
      </c>
      <c r="RNW132" s="224" t="s">
        <v>374</v>
      </c>
      <c r="RNX132" s="224" t="s">
        <v>374</v>
      </c>
      <c r="RNY132" s="224" t="s">
        <v>374</v>
      </c>
      <c r="RNZ132" s="224" t="s">
        <v>374</v>
      </c>
      <c r="ROA132" s="224" t="s">
        <v>374</v>
      </c>
      <c r="ROB132" s="224" t="s">
        <v>374</v>
      </c>
      <c r="ROC132" s="224" t="s">
        <v>374</v>
      </c>
      <c r="ROD132" s="224" t="s">
        <v>374</v>
      </c>
      <c r="ROE132" s="224" t="s">
        <v>374</v>
      </c>
      <c r="ROF132" s="224" t="s">
        <v>374</v>
      </c>
      <c r="ROG132" s="224" t="s">
        <v>374</v>
      </c>
      <c r="ROH132" s="224" t="s">
        <v>374</v>
      </c>
      <c r="ROI132" s="224" t="s">
        <v>374</v>
      </c>
      <c r="ROJ132" s="224" t="s">
        <v>374</v>
      </c>
      <c r="ROK132" s="224" t="s">
        <v>374</v>
      </c>
      <c r="ROL132" s="224" t="s">
        <v>374</v>
      </c>
      <c r="ROM132" s="224" t="s">
        <v>374</v>
      </c>
      <c r="RON132" s="224" t="s">
        <v>374</v>
      </c>
      <c r="ROO132" s="224" t="s">
        <v>374</v>
      </c>
      <c r="ROP132" s="224" t="s">
        <v>374</v>
      </c>
      <c r="ROQ132" s="224" t="s">
        <v>374</v>
      </c>
      <c r="ROR132" s="224" t="s">
        <v>374</v>
      </c>
      <c r="ROS132" s="224" t="s">
        <v>374</v>
      </c>
      <c r="ROT132" s="224" t="s">
        <v>374</v>
      </c>
      <c r="ROU132" s="224" t="s">
        <v>374</v>
      </c>
      <c r="ROV132" s="224" t="s">
        <v>374</v>
      </c>
      <c r="ROW132" s="224" t="s">
        <v>374</v>
      </c>
      <c r="ROX132" s="224" t="s">
        <v>374</v>
      </c>
      <c r="ROY132" s="224" t="s">
        <v>374</v>
      </c>
      <c r="ROZ132" s="224" t="s">
        <v>374</v>
      </c>
      <c r="RPA132" s="224" t="s">
        <v>374</v>
      </c>
      <c r="RPB132" s="224" t="s">
        <v>374</v>
      </c>
      <c r="RPC132" s="224" t="s">
        <v>374</v>
      </c>
      <c r="RPD132" s="224" t="s">
        <v>374</v>
      </c>
      <c r="RPE132" s="224" t="s">
        <v>374</v>
      </c>
      <c r="RPF132" s="224" t="s">
        <v>374</v>
      </c>
      <c r="RPG132" s="224" t="s">
        <v>374</v>
      </c>
      <c r="RPH132" s="224" t="s">
        <v>374</v>
      </c>
      <c r="RPI132" s="224" t="s">
        <v>374</v>
      </c>
      <c r="RPJ132" s="224" t="s">
        <v>374</v>
      </c>
      <c r="RPK132" s="224" t="s">
        <v>374</v>
      </c>
      <c r="RPL132" s="224" t="s">
        <v>374</v>
      </c>
      <c r="RPM132" s="224" t="s">
        <v>374</v>
      </c>
      <c r="RPN132" s="224" t="s">
        <v>374</v>
      </c>
      <c r="RPO132" s="224" t="s">
        <v>374</v>
      </c>
      <c r="RPP132" s="224" t="s">
        <v>374</v>
      </c>
      <c r="RPQ132" s="224" t="s">
        <v>374</v>
      </c>
      <c r="RPR132" s="224" t="s">
        <v>374</v>
      </c>
      <c r="RPS132" s="224" t="s">
        <v>374</v>
      </c>
      <c r="RPT132" s="224" t="s">
        <v>374</v>
      </c>
      <c r="RPU132" s="224" t="s">
        <v>374</v>
      </c>
      <c r="RPV132" s="224" t="s">
        <v>374</v>
      </c>
      <c r="RPW132" s="224" t="s">
        <v>374</v>
      </c>
      <c r="RPX132" s="224" t="s">
        <v>374</v>
      </c>
      <c r="RPY132" s="224" t="s">
        <v>374</v>
      </c>
      <c r="RPZ132" s="224" t="s">
        <v>374</v>
      </c>
      <c r="RQA132" s="224" t="s">
        <v>374</v>
      </c>
      <c r="RQB132" s="224" t="s">
        <v>374</v>
      </c>
      <c r="RQC132" s="224" t="s">
        <v>374</v>
      </c>
      <c r="RQD132" s="224" t="s">
        <v>374</v>
      </c>
      <c r="RQE132" s="224" t="s">
        <v>374</v>
      </c>
      <c r="RQF132" s="224" t="s">
        <v>374</v>
      </c>
      <c r="RQG132" s="224" t="s">
        <v>374</v>
      </c>
      <c r="RQH132" s="224" t="s">
        <v>374</v>
      </c>
      <c r="RQI132" s="224" t="s">
        <v>374</v>
      </c>
      <c r="RQJ132" s="224" t="s">
        <v>374</v>
      </c>
      <c r="RQK132" s="224" t="s">
        <v>374</v>
      </c>
      <c r="RQL132" s="224" t="s">
        <v>374</v>
      </c>
      <c r="RQM132" s="224" t="s">
        <v>374</v>
      </c>
      <c r="RQN132" s="224" t="s">
        <v>374</v>
      </c>
      <c r="RQO132" s="224" t="s">
        <v>374</v>
      </c>
      <c r="RQP132" s="224" t="s">
        <v>374</v>
      </c>
      <c r="RQQ132" s="224" t="s">
        <v>374</v>
      </c>
      <c r="RQR132" s="224" t="s">
        <v>374</v>
      </c>
      <c r="RQS132" s="224" t="s">
        <v>374</v>
      </c>
      <c r="RQT132" s="224" t="s">
        <v>374</v>
      </c>
      <c r="RQU132" s="224" t="s">
        <v>374</v>
      </c>
      <c r="RQV132" s="224" t="s">
        <v>374</v>
      </c>
      <c r="RQW132" s="224" t="s">
        <v>374</v>
      </c>
      <c r="RQX132" s="224" t="s">
        <v>374</v>
      </c>
      <c r="RQY132" s="224" t="s">
        <v>374</v>
      </c>
      <c r="RQZ132" s="224" t="s">
        <v>374</v>
      </c>
      <c r="RRA132" s="224" t="s">
        <v>374</v>
      </c>
      <c r="RRB132" s="224" t="s">
        <v>374</v>
      </c>
      <c r="RRC132" s="224" t="s">
        <v>374</v>
      </c>
      <c r="RRD132" s="224" t="s">
        <v>374</v>
      </c>
      <c r="RRE132" s="224" t="s">
        <v>374</v>
      </c>
      <c r="RRF132" s="224" t="s">
        <v>374</v>
      </c>
      <c r="RRG132" s="224" t="s">
        <v>374</v>
      </c>
      <c r="RRH132" s="224" t="s">
        <v>374</v>
      </c>
      <c r="RRI132" s="224" t="s">
        <v>374</v>
      </c>
      <c r="RRJ132" s="224" t="s">
        <v>374</v>
      </c>
      <c r="RRK132" s="224" t="s">
        <v>374</v>
      </c>
      <c r="RRL132" s="224" t="s">
        <v>374</v>
      </c>
      <c r="RRM132" s="224" t="s">
        <v>374</v>
      </c>
      <c r="RRN132" s="224" t="s">
        <v>374</v>
      </c>
      <c r="RRO132" s="224" t="s">
        <v>374</v>
      </c>
      <c r="RRP132" s="224" t="s">
        <v>374</v>
      </c>
      <c r="RRQ132" s="224" t="s">
        <v>374</v>
      </c>
      <c r="RRR132" s="224" t="s">
        <v>374</v>
      </c>
      <c r="RRS132" s="224" t="s">
        <v>374</v>
      </c>
      <c r="RRT132" s="224" t="s">
        <v>374</v>
      </c>
      <c r="RRU132" s="224" t="s">
        <v>374</v>
      </c>
      <c r="RRV132" s="224" t="s">
        <v>374</v>
      </c>
      <c r="RRW132" s="224" t="s">
        <v>374</v>
      </c>
      <c r="RRX132" s="224" t="s">
        <v>374</v>
      </c>
      <c r="RRY132" s="224" t="s">
        <v>374</v>
      </c>
      <c r="RRZ132" s="224" t="s">
        <v>374</v>
      </c>
      <c r="RSA132" s="224" t="s">
        <v>374</v>
      </c>
      <c r="RSB132" s="224" t="s">
        <v>374</v>
      </c>
      <c r="RSC132" s="224" t="s">
        <v>374</v>
      </c>
      <c r="RSD132" s="224" t="s">
        <v>374</v>
      </c>
      <c r="RSE132" s="224" t="s">
        <v>374</v>
      </c>
      <c r="RSF132" s="224" t="s">
        <v>374</v>
      </c>
      <c r="RSG132" s="224" t="s">
        <v>374</v>
      </c>
      <c r="RSH132" s="224" t="s">
        <v>374</v>
      </c>
      <c r="RSI132" s="224" t="s">
        <v>374</v>
      </c>
      <c r="RSJ132" s="224" t="s">
        <v>374</v>
      </c>
      <c r="RSK132" s="224" t="s">
        <v>374</v>
      </c>
      <c r="RSL132" s="224" t="s">
        <v>374</v>
      </c>
      <c r="RSM132" s="224" t="s">
        <v>374</v>
      </c>
      <c r="RSN132" s="224" t="s">
        <v>374</v>
      </c>
      <c r="RSO132" s="224" t="s">
        <v>374</v>
      </c>
      <c r="RSP132" s="224" t="s">
        <v>374</v>
      </c>
      <c r="RSQ132" s="224" t="s">
        <v>374</v>
      </c>
      <c r="RSR132" s="224" t="s">
        <v>374</v>
      </c>
      <c r="RSS132" s="224" t="s">
        <v>374</v>
      </c>
      <c r="RST132" s="224" t="s">
        <v>374</v>
      </c>
      <c r="RSU132" s="224" t="s">
        <v>374</v>
      </c>
      <c r="RSV132" s="224" t="s">
        <v>374</v>
      </c>
      <c r="RSW132" s="224" t="s">
        <v>374</v>
      </c>
      <c r="RSX132" s="224" t="s">
        <v>374</v>
      </c>
      <c r="RSY132" s="224" t="s">
        <v>374</v>
      </c>
      <c r="RSZ132" s="224" t="s">
        <v>374</v>
      </c>
      <c r="RTA132" s="224" t="s">
        <v>374</v>
      </c>
      <c r="RTB132" s="224" t="s">
        <v>374</v>
      </c>
      <c r="RTC132" s="224" t="s">
        <v>374</v>
      </c>
      <c r="RTD132" s="224" t="s">
        <v>374</v>
      </c>
      <c r="RTE132" s="224" t="s">
        <v>374</v>
      </c>
      <c r="RTF132" s="224" t="s">
        <v>374</v>
      </c>
      <c r="RTG132" s="224" t="s">
        <v>374</v>
      </c>
      <c r="RTH132" s="224" t="s">
        <v>374</v>
      </c>
      <c r="RTI132" s="224" t="s">
        <v>374</v>
      </c>
      <c r="RTJ132" s="224" t="s">
        <v>374</v>
      </c>
      <c r="RTK132" s="224" t="s">
        <v>374</v>
      </c>
      <c r="RTL132" s="224" t="s">
        <v>374</v>
      </c>
      <c r="RTM132" s="224" t="s">
        <v>374</v>
      </c>
      <c r="RTN132" s="224" t="s">
        <v>374</v>
      </c>
      <c r="RTO132" s="224" t="s">
        <v>374</v>
      </c>
      <c r="RTP132" s="224" t="s">
        <v>374</v>
      </c>
      <c r="RTQ132" s="224" t="s">
        <v>374</v>
      </c>
      <c r="RTR132" s="224" t="s">
        <v>374</v>
      </c>
      <c r="RTS132" s="224" t="s">
        <v>374</v>
      </c>
      <c r="RTT132" s="224" t="s">
        <v>374</v>
      </c>
      <c r="RTU132" s="224" t="s">
        <v>374</v>
      </c>
      <c r="RTV132" s="224" t="s">
        <v>374</v>
      </c>
      <c r="RTW132" s="224" t="s">
        <v>374</v>
      </c>
      <c r="RTX132" s="224" t="s">
        <v>374</v>
      </c>
      <c r="RTY132" s="224" t="s">
        <v>374</v>
      </c>
      <c r="RTZ132" s="224" t="s">
        <v>374</v>
      </c>
      <c r="RUA132" s="224" t="s">
        <v>374</v>
      </c>
      <c r="RUB132" s="224" t="s">
        <v>374</v>
      </c>
      <c r="RUC132" s="224" t="s">
        <v>374</v>
      </c>
      <c r="RUD132" s="224" t="s">
        <v>374</v>
      </c>
      <c r="RUE132" s="224" t="s">
        <v>374</v>
      </c>
      <c r="RUF132" s="224" t="s">
        <v>374</v>
      </c>
      <c r="RUG132" s="224" t="s">
        <v>374</v>
      </c>
      <c r="RUH132" s="224" t="s">
        <v>374</v>
      </c>
      <c r="RUI132" s="224" t="s">
        <v>374</v>
      </c>
      <c r="RUJ132" s="224" t="s">
        <v>374</v>
      </c>
      <c r="RUK132" s="224" t="s">
        <v>374</v>
      </c>
      <c r="RUL132" s="224" t="s">
        <v>374</v>
      </c>
      <c r="RUM132" s="224" t="s">
        <v>374</v>
      </c>
      <c r="RUN132" s="224" t="s">
        <v>374</v>
      </c>
      <c r="RUO132" s="224" t="s">
        <v>374</v>
      </c>
      <c r="RUP132" s="224" t="s">
        <v>374</v>
      </c>
      <c r="RUQ132" s="224" t="s">
        <v>374</v>
      </c>
      <c r="RUR132" s="224" t="s">
        <v>374</v>
      </c>
      <c r="RUS132" s="224" t="s">
        <v>374</v>
      </c>
      <c r="RUT132" s="224" t="s">
        <v>374</v>
      </c>
      <c r="RUU132" s="224" t="s">
        <v>374</v>
      </c>
      <c r="RUV132" s="224" t="s">
        <v>374</v>
      </c>
      <c r="RUW132" s="224" t="s">
        <v>374</v>
      </c>
      <c r="RUX132" s="224" t="s">
        <v>374</v>
      </c>
      <c r="RUY132" s="224" t="s">
        <v>374</v>
      </c>
      <c r="RUZ132" s="224" t="s">
        <v>374</v>
      </c>
      <c r="RVA132" s="224" t="s">
        <v>374</v>
      </c>
      <c r="RVB132" s="224" t="s">
        <v>374</v>
      </c>
      <c r="RVC132" s="224" t="s">
        <v>374</v>
      </c>
      <c r="RVD132" s="224" t="s">
        <v>374</v>
      </c>
      <c r="RVE132" s="224" t="s">
        <v>374</v>
      </c>
      <c r="RVF132" s="224" t="s">
        <v>374</v>
      </c>
      <c r="RVG132" s="224" t="s">
        <v>374</v>
      </c>
      <c r="RVH132" s="224" t="s">
        <v>374</v>
      </c>
      <c r="RVI132" s="224" t="s">
        <v>374</v>
      </c>
      <c r="RVJ132" s="224" t="s">
        <v>374</v>
      </c>
      <c r="RVK132" s="224" t="s">
        <v>374</v>
      </c>
      <c r="RVL132" s="224" t="s">
        <v>374</v>
      </c>
      <c r="RVM132" s="224" t="s">
        <v>374</v>
      </c>
      <c r="RVN132" s="224" t="s">
        <v>374</v>
      </c>
      <c r="RVO132" s="224" t="s">
        <v>374</v>
      </c>
      <c r="RVP132" s="224" t="s">
        <v>374</v>
      </c>
      <c r="RVQ132" s="224" t="s">
        <v>374</v>
      </c>
      <c r="RVR132" s="224" t="s">
        <v>374</v>
      </c>
      <c r="RVS132" s="224" t="s">
        <v>374</v>
      </c>
      <c r="RVT132" s="224" t="s">
        <v>374</v>
      </c>
      <c r="RVU132" s="224" t="s">
        <v>374</v>
      </c>
      <c r="RVV132" s="224" t="s">
        <v>374</v>
      </c>
      <c r="RVW132" s="224" t="s">
        <v>374</v>
      </c>
      <c r="RVX132" s="224" t="s">
        <v>374</v>
      </c>
      <c r="RVY132" s="224" t="s">
        <v>374</v>
      </c>
      <c r="RVZ132" s="224" t="s">
        <v>374</v>
      </c>
      <c r="RWA132" s="224" t="s">
        <v>374</v>
      </c>
      <c r="RWB132" s="224" t="s">
        <v>374</v>
      </c>
      <c r="RWC132" s="224" t="s">
        <v>374</v>
      </c>
      <c r="RWD132" s="224" t="s">
        <v>374</v>
      </c>
      <c r="RWE132" s="224" t="s">
        <v>374</v>
      </c>
      <c r="RWF132" s="224" t="s">
        <v>374</v>
      </c>
      <c r="RWG132" s="224" t="s">
        <v>374</v>
      </c>
      <c r="RWH132" s="224" t="s">
        <v>374</v>
      </c>
      <c r="RWI132" s="224" t="s">
        <v>374</v>
      </c>
      <c r="RWJ132" s="224" t="s">
        <v>374</v>
      </c>
      <c r="RWK132" s="224" t="s">
        <v>374</v>
      </c>
      <c r="RWL132" s="224" t="s">
        <v>374</v>
      </c>
      <c r="RWM132" s="224" t="s">
        <v>374</v>
      </c>
      <c r="RWN132" s="224" t="s">
        <v>374</v>
      </c>
      <c r="RWO132" s="224" t="s">
        <v>374</v>
      </c>
      <c r="RWP132" s="224" t="s">
        <v>374</v>
      </c>
      <c r="RWQ132" s="224" t="s">
        <v>374</v>
      </c>
      <c r="RWR132" s="224" t="s">
        <v>374</v>
      </c>
      <c r="RWS132" s="224" t="s">
        <v>374</v>
      </c>
      <c r="RWT132" s="224" t="s">
        <v>374</v>
      </c>
      <c r="RWU132" s="224" t="s">
        <v>374</v>
      </c>
      <c r="RWV132" s="224" t="s">
        <v>374</v>
      </c>
      <c r="RWW132" s="224" t="s">
        <v>374</v>
      </c>
      <c r="RWX132" s="224" t="s">
        <v>374</v>
      </c>
      <c r="RWY132" s="224" t="s">
        <v>374</v>
      </c>
      <c r="RWZ132" s="224" t="s">
        <v>374</v>
      </c>
      <c r="RXA132" s="224" t="s">
        <v>374</v>
      </c>
      <c r="RXB132" s="224" t="s">
        <v>374</v>
      </c>
      <c r="RXC132" s="224" t="s">
        <v>374</v>
      </c>
      <c r="RXD132" s="224" t="s">
        <v>374</v>
      </c>
      <c r="RXE132" s="224" t="s">
        <v>374</v>
      </c>
      <c r="RXF132" s="224" t="s">
        <v>374</v>
      </c>
      <c r="RXG132" s="224" t="s">
        <v>374</v>
      </c>
      <c r="RXH132" s="224" t="s">
        <v>374</v>
      </c>
      <c r="RXI132" s="224" t="s">
        <v>374</v>
      </c>
      <c r="RXJ132" s="224" t="s">
        <v>374</v>
      </c>
      <c r="RXK132" s="224" t="s">
        <v>374</v>
      </c>
      <c r="RXL132" s="224" t="s">
        <v>374</v>
      </c>
      <c r="RXM132" s="224" t="s">
        <v>374</v>
      </c>
      <c r="RXN132" s="224" t="s">
        <v>374</v>
      </c>
      <c r="RXO132" s="224" t="s">
        <v>374</v>
      </c>
      <c r="RXP132" s="224" t="s">
        <v>374</v>
      </c>
      <c r="RXQ132" s="224" t="s">
        <v>374</v>
      </c>
      <c r="RXR132" s="224" t="s">
        <v>374</v>
      </c>
      <c r="RXS132" s="224" t="s">
        <v>374</v>
      </c>
      <c r="RXT132" s="224" t="s">
        <v>374</v>
      </c>
      <c r="RXU132" s="224" t="s">
        <v>374</v>
      </c>
      <c r="RXV132" s="224" t="s">
        <v>374</v>
      </c>
      <c r="RXW132" s="224" t="s">
        <v>374</v>
      </c>
      <c r="RXX132" s="224" t="s">
        <v>374</v>
      </c>
      <c r="RXY132" s="224" t="s">
        <v>374</v>
      </c>
      <c r="RXZ132" s="224" t="s">
        <v>374</v>
      </c>
      <c r="RYA132" s="224" t="s">
        <v>374</v>
      </c>
      <c r="RYB132" s="224" t="s">
        <v>374</v>
      </c>
      <c r="RYC132" s="224" t="s">
        <v>374</v>
      </c>
      <c r="RYD132" s="224" t="s">
        <v>374</v>
      </c>
      <c r="RYE132" s="224" t="s">
        <v>374</v>
      </c>
      <c r="RYF132" s="224" t="s">
        <v>374</v>
      </c>
      <c r="RYG132" s="224" t="s">
        <v>374</v>
      </c>
      <c r="RYH132" s="224" t="s">
        <v>374</v>
      </c>
      <c r="RYI132" s="224" t="s">
        <v>374</v>
      </c>
      <c r="RYJ132" s="224" t="s">
        <v>374</v>
      </c>
      <c r="RYK132" s="224" t="s">
        <v>374</v>
      </c>
      <c r="RYL132" s="224" t="s">
        <v>374</v>
      </c>
      <c r="RYM132" s="224" t="s">
        <v>374</v>
      </c>
      <c r="RYN132" s="224" t="s">
        <v>374</v>
      </c>
      <c r="RYO132" s="224" t="s">
        <v>374</v>
      </c>
      <c r="RYP132" s="224" t="s">
        <v>374</v>
      </c>
      <c r="RYQ132" s="224" t="s">
        <v>374</v>
      </c>
      <c r="RYR132" s="224" t="s">
        <v>374</v>
      </c>
      <c r="RYS132" s="224" t="s">
        <v>374</v>
      </c>
      <c r="RYT132" s="224" t="s">
        <v>374</v>
      </c>
      <c r="RYU132" s="224" t="s">
        <v>374</v>
      </c>
      <c r="RYV132" s="224" t="s">
        <v>374</v>
      </c>
      <c r="RYW132" s="224" t="s">
        <v>374</v>
      </c>
      <c r="RYX132" s="224" t="s">
        <v>374</v>
      </c>
      <c r="RYY132" s="224" t="s">
        <v>374</v>
      </c>
      <c r="RYZ132" s="224" t="s">
        <v>374</v>
      </c>
      <c r="RZA132" s="224" t="s">
        <v>374</v>
      </c>
      <c r="RZB132" s="224" t="s">
        <v>374</v>
      </c>
      <c r="RZC132" s="224" t="s">
        <v>374</v>
      </c>
      <c r="RZD132" s="224" t="s">
        <v>374</v>
      </c>
      <c r="RZE132" s="224" t="s">
        <v>374</v>
      </c>
      <c r="RZF132" s="224" t="s">
        <v>374</v>
      </c>
      <c r="RZG132" s="224" t="s">
        <v>374</v>
      </c>
      <c r="RZH132" s="224" t="s">
        <v>374</v>
      </c>
      <c r="RZI132" s="224" t="s">
        <v>374</v>
      </c>
      <c r="RZJ132" s="224" t="s">
        <v>374</v>
      </c>
      <c r="RZK132" s="224" t="s">
        <v>374</v>
      </c>
      <c r="RZL132" s="224" t="s">
        <v>374</v>
      </c>
      <c r="RZM132" s="224" t="s">
        <v>374</v>
      </c>
      <c r="RZN132" s="224" t="s">
        <v>374</v>
      </c>
      <c r="RZO132" s="224" t="s">
        <v>374</v>
      </c>
      <c r="RZP132" s="224" t="s">
        <v>374</v>
      </c>
      <c r="RZQ132" s="224" t="s">
        <v>374</v>
      </c>
      <c r="RZR132" s="224" t="s">
        <v>374</v>
      </c>
      <c r="RZS132" s="224" t="s">
        <v>374</v>
      </c>
      <c r="RZT132" s="224" t="s">
        <v>374</v>
      </c>
      <c r="RZU132" s="224" t="s">
        <v>374</v>
      </c>
      <c r="RZV132" s="224" t="s">
        <v>374</v>
      </c>
      <c r="RZW132" s="224" t="s">
        <v>374</v>
      </c>
      <c r="RZX132" s="224" t="s">
        <v>374</v>
      </c>
      <c r="RZY132" s="224" t="s">
        <v>374</v>
      </c>
      <c r="RZZ132" s="224" t="s">
        <v>374</v>
      </c>
      <c r="SAA132" s="224" t="s">
        <v>374</v>
      </c>
      <c r="SAB132" s="224" t="s">
        <v>374</v>
      </c>
      <c r="SAC132" s="224" t="s">
        <v>374</v>
      </c>
      <c r="SAD132" s="224" t="s">
        <v>374</v>
      </c>
      <c r="SAE132" s="224" t="s">
        <v>374</v>
      </c>
      <c r="SAF132" s="224" t="s">
        <v>374</v>
      </c>
      <c r="SAG132" s="224" t="s">
        <v>374</v>
      </c>
      <c r="SAH132" s="224" t="s">
        <v>374</v>
      </c>
      <c r="SAI132" s="224" t="s">
        <v>374</v>
      </c>
      <c r="SAJ132" s="224" t="s">
        <v>374</v>
      </c>
      <c r="SAK132" s="224" t="s">
        <v>374</v>
      </c>
      <c r="SAL132" s="224" t="s">
        <v>374</v>
      </c>
      <c r="SAM132" s="224" t="s">
        <v>374</v>
      </c>
      <c r="SAN132" s="224" t="s">
        <v>374</v>
      </c>
      <c r="SAO132" s="224" t="s">
        <v>374</v>
      </c>
      <c r="SAP132" s="224" t="s">
        <v>374</v>
      </c>
      <c r="SAQ132" s="224" t="s">
        <v>374</v>
      </c>
      <c r="SAR132" s="224" t="s">
        <v>374</v>
      </c>
      <c r="SAS132" s="224" t="s">
        <v>374</v>
      </c>
      <c r="SAT132" s="224" t="s">
        <v>374</v>
      </c>
      <c r="SAU132" s="224" t="s">
        <v>374</v>
      </c>
      <c r="SAV132" s="224" t="s">
        <v>374</v>
      </c>
      <c r="SAW132" s="224" t="s">
        <v>374</v>
      </c>
      <c r="SAX132" s="224" t="s">
        <v>374</v>
      </c>
      <c r="SAY132" s="224" t="s">
        <v>374</v>
      </c>
      <c r="SAZ132" s="224" t="s">
        <v>374</v>
      </c>
      <c r="SBA132" s="224" t="s">
        <v>374</v>
      </c>
      <c r="SBB132" s="224" t="s">
        <v>374</v>
      </c>
      <c r="SBC132" s="224" t="s">
        <v>374</v>
      </c>
      <c r="SBD132" s="224" t="s">
        <v>374</v>
      </c>
      <c r="SBE132" s="224" t="s">
        <v>374</v>
      </c>
      <c r="SBF132" s="224" t="s">
        <v>374</v>
      </c>
      <c r="SBG132" s="224" t="s">
        <v>374</v>
      </c>
      <c r="SBH132" s="224" t="s">
        <v>374</v>
      </c>
      <c r="SBI132" s="224" t="s">
        <v>374</v>
      </c>
      <c r="SBJ132" s="224" t="s">
        <v>374</v>
      </c>
      <c r="SBK132" s="224" t="s">
        <v>374</v>
      </c>
      <c r="SBL132" s="224" t="s">
        <v>374</v>
      </c>
      <c r="SBM132" s="224" t="s">
        <v>374</v>
      </c>
      <c r="SBN132" s="224" t="s">
        <v>374</v>
      </c>
      <c r="SBO132" s="224" t="s">
        <v>374</v>
      </c>
      <c r="SBP132" s="224" t="s">
        <v>374</v>
      </c>
      <c r="SBQ132" s="224" t="s">
        <v>374</v>
      </c>
      <c r="SBR132" s="224" t="s">
        <v>374</v>
      </c>
      <c r="SBS132" s="224" t="s">
        <v>374</v>
      </c>
      <c r="SBT132" s="224" t="s">
        <v>374</v>
      </c>
      <c r="SBU132" s="224" t="s">
        <v>374</v>
      </c>
      <c r="SBV132" s="224" t="s">
        <v>374</v>
      </c>
      <c r="SBW132" s="224" t="s">
        <v>374</v>
      </c>
      <c r="SBX132" s="224" t="s">
        <v>374</v>
      </c>
      <c r="SBY132" s="224" t="s">
        <v>374</v>
      </c>
      <c r="SBZ132" s="224" t="s">
        <v>374</v>
      </c>
      <c r="SCA132" s="224" t="s">
        <v>374</v>
      </c>
      <c r="SCB132" s="224" t="s">
        <v>374</v>
      </c>
      <c r="SCC132" s="224" t="s">
        <v>374</v>
      </c>
      <c r="SCD132" s="224" t="s">
        <v>374</v>
      </c>
      <c r="SCE132" s="224" t="s">
        <v>374</v>
      </c>
      <c r="SCF132" s="224" t="s">
        <v>374</v>
      </c>
      <c r="SCG132" s="224" t="s">
        <v>374</v>
      </c>
      <c r="SCH132" s="224" t="s">
        <v>374</v>
      </c>
      <c r="SCI132" s="224" t="s">
        <v>374</v>
      </c>
      <c r="SCJ132" s="224" t="s">
        <v>374</v>
      </c>
      <c r="SCK132" s="224" t="s">
        <v>374</v>
      </c>
      <c r="SCL132" s="224" t="s">
        <v>374</v>
      </c>
      <c r="SCM132" s="224" t="s">
        <v>374</v>
      </c>
      <c r="SCN132" s="224" t="s">
        <v>374</v>
      </c>
      <c r="SCO132" s="224" t="s">
        <v>374</v>
      </c>
      <c r="SCP132" s="224" t="s">
        <v>374</v>
      </c>
      <c r="SCQ132" s="224" t="s">
        <v>374</v>
      </c>
      <c r="SCR132" s="224" t="s">
        <v>374</v>
      </c>
      <c r="SCS132" s="224" t="s">
        <v>374</v>
      </c>
      <c r="SCT132" s="224" t="s">
        <v>374</v>
      </c>
      <c r="SCU132" s="224" t="s">
        <v>374</v>
      </c>
      <c r="SCV132" s="224" t="s">
        <v>374</v>
      </c>
      <c r="SCW132" s="224" t="s">
        <v>374</v>
      </c>
      <c r="SCX132" s="224" t="s">
        <v>374</v>
      </c>
      <c r="SCY132" s="224" t="s">
        <v>374</v>
      </c>
      <c r="SCZ132" s="224" t="s">
        <v>374</v>
      </c>
      <c r="SDA132" s="224" t="s">
        <v>374</v>
      </c>
      <c r="SDB132" s="224" t="s">
        <v>374</v>
      </c>
      <c r="SDC132" s="224" t="s">
        <v>374</v>
      </c>
      <c r="SDD132" s="224" t="s">
        <v>374</v>
      </c>
      <c r="SDE132" s="224" t="s">
        <v>374</v>
      </c>
      <c r="SDF132" s="224" t="s">
        <v>374</v>
      </c>
      <c r="SDG132" s="224" t="s">
        <v>374</v>
      </c>
      <c r="SDH132" s="224" t="s">
        <v>374</v>
      </c>
      <c r="SDI132" s="224" t="s">
        <v>374</v>
      </c>
      <c r="SDJ132" s="224" t="s">
        <v>374</v>
      </c>
      <c r="SDK132" s="224" t="s">
        <v>374</v>
      </c>
      <c r="SDL132" s="224" t="s">
        <v>374</v>
      </c>
      <c r="SDM132" s="224" t="s">
        <v>374</v>
      </c>
      <c r="SDN132" s="224" t="s">
        <v>374</v>
      </c>
      <c r="SDO132" s="224" t="s">
        <v>374</v>
      </c>
      <c r="SDP132" s="224" t="s">
        <v>374</v>
      </c>
      <c r="SDQ132" s="224" t="s">
        <v>374</v>
      </c>
      <c r="SDR132" s="224" t="s">
        <v>374</v>
      </c>
      <c r="SDS132" s="224" t="s">
        <v>374</v>
      </c>
      <c r="SDT132" s="224" t="s">
        <v>374</v>
      </c>
      <c r="SDU132" s="224" t="s">
        <v>374</v>
      </c>
      <c r="SDV132" s="224" t="s">
        <v>374</v>
      </c>
      <c r="SDW132" s="224" t="s">
        <v>374</v>
      </c>
      <c r="SDX132" s="224" t="s">
        <v>374</v>
      </c>
      <c r="SDY132" s="224" t="s">
        <v>374</v>
      </c>
      <c r="SDZ132" s="224" t="s">
        <v>374</v>
      </c>
      <c r="SEA132" s="224" t="s">
        <v>374</v>
      </c>
      <c r="SEB132" s="224" t="s">
        <v>374</v>
      </c>
      <c r="SEC132" s="224" t="s">
        <v>374</v>
      </c>
      <c r="SED132" s="224" t="s">
        <v>374</v>
      </c>
      <c r="SEE132" s="224" t="s">
        <v>374</v>
      </c>
      <c r="SEF132" s="224" t="s">
        <v>374</v>
      </c>
      <c r="SEG132" s="224" t="s">
        <v>374</v>
      </c>
      <c r="SEH132" s="224" t="s">
        <v>374</v>
      </c>
      <c r="SEI132" s="224" t="s">
        <v>374</v>
      </c>
      <c r="SEJ132" s="224" t="s">
        <v>374</v>
      </c>
      <c r="SEK132" s="224" t="s">
        <v>374</v>
      </c>
      <c r="SEL132" s="224" t="s">
        <v>374</v>
      </c>
      <c r="SEM132" s="224" t="s">
        <v>374</v>
      </c>
      <c r="SEN132" s="224" t="s">
        <v>374</v>
      </c>
      <c r="SEO132" s="224" t="s">
        <v>374</v>
      </c>
      <c r="SEP132" s="224" t="s">
        <v>374</v>
      </c>
      <c r="SEQ132" s="224" t="s">
        <v>374</v>
      </c>
      <c r="SER132" s="224" t="s">
        <v>374</v>
      </c>
      <c r="SES132" s="224" t="s">
        <v>374</v>
      </c>
      <c r="SET132" s="224" t="s">
        <v>374</v>
      </c>
      <c r="SEU132" s="224" t="s">
        <v>374</v>
      </c>
      <c r="SEV132" s="224" t="s">
        <v>374</v>
      </c>
      <c r="SEW132" s="224" t="s">
        <v>374</v>
      </c>
      <c r="SEX132" s="224" t="s">
        <v>374</v>
      </c>
      <c r="SEY132" s="224" t="s">
        <v>374</v>
      </c>
      <c r="SEZ132" s="224" t="s">
        <v>374</v>
      </c>
      <c r="SFA132" s="224" t="s">
        <v>374</v>
      </c>
      <c r="SFB132" s="224" t="s">
        <v>374</v>
      </c>
      <c r="SFC132" s="224" t="s">
        <v>374</v>
      </c>
      <c r="SFD132" s="224" t="s">
        <v>374</v>
      </c>
      <c r="SFE132" s="224" t="s">
        <v>374</v>
      </c>
      <c r="SFF132" s="224" t="s">
        <v>374</v>
      </c>
      <c r="SFG132" s="224" t="s">
        <v>374</v>
      </c>
      <c r="SFH132" s="224" t="s">
        <v>374</v>
      </c>
      <c r="SFI132" s="224" t="s">
        <v>374</v>
      </c>
      <c r="SFJ132" s="224" t="s">
        <v>374</v>
      </c>
      <c r="SFK132" s="224" t="s">
        <v>374</v>
      </c>
      <c r="SFL132" s="224" t="s">
        <v>374</v>
      </c>
      <c r="SFM132" s="224" t="s">
        <v>374</v>
      </c>
      <c r="SFN132" s="224" t="s">
        <v>374</v>
      </c>
      <c r="SFO132" s="224" t="s">
        <v>374</v>
      </c>
      <c r="SFP132" s="224" t="s">
        <v>374</v>
      </c>
      <c r="SFQ132" s="224" t="s">
        <v>374</v>
      </c>
      <c r="SFR132" s="224" t="s">
        <v>374</v>
      </c>
      <c r="SFS132" s="224" t="s">
        <v>374</v>
      </c>
      <c r="SFT132" s="224" t="s">
        <v>374</v>
      </c>
      <c r="SFU132" s="224" t="s">
        <v>374</v>
      </c>
      <c r="SFV132" s="224" t="s">
        <v>374</v>
      </c>
      <c r="SFW132" s="224" t="s">
        <v>374</v>
      </c>
      <c r="SFX132" s="224" t="s">
        <v>374</v>
      </c>
      <c r="SFY132" s="224" t="s">
        <v>374</v>
      </c>
      <c r="SFZ132" s="224" t="s">
        <v>374</v>
      </c>
      <c r="SGA132" s="224" t="s">
        <v>374</v>
      </c>
      <c r="SGB132" s="224" t="s">
        <v>374</v>
      </c>
      <c r="SGC132" s="224" t="s">
        <v>374</v>
      </c>
      <c r="SGD132" s="224" t="s">
        <v>374</v>
      </c>
      <c r="SGE132" s="224" t="s">
        <v>374</v>
      </c>
      <c r="SGF132" s="224" t="s">
        <v>374</v>
      </c>
      <c r="SGG132" s="224" t="s">
        <v>374</v>
      </c>
      <c r="SGH132" s="224" t="s">
        <v>374</v>
      </c>
      <c r="SGI132" s="224" t="s">
        <v>374</v>
      </c>
      <c r="SGJ132" s="224" t="s">
        <v>374</v>
      </c>
      <c r="SGK132" s="224" t="s">
        <v>374</v>
      </c>
      <c r="SGL132" s="224" t="s">
        <v>374</v>
      </c>
      <c r="SGM132" s="224" t="s">
        <v>374</v>
      </c>
      <c r="SGN132" s="224" t="s">
        <v>374</v>
      </c>
      <c r="SGO132" s="224" t="s">
        <v>374</v>
      </c>
      <c r="SGP132" s="224" t="s">
        <v>374</v>
      </c>
      <c r="SGQ132" s="224" t="s">
        <v>374</v>
      </c>
      <c r="SGR132" s="224" t="s">
        <v>374</v>
      </c>
      <c r="SGS132" s="224" t="s">
        <v>374</v>
      </c>
      <c r="SGT132" s="224" t="s">
        <v>374</v>
      </c>
      <c r="SGU132" s="224" t="s">
        <v>374</v>
      </c>
      <c r="SGV132" s="224" t="s">
        <v>374</v>
      </c>
      <c r="SGW132" s="224" t="s">
        <v>374</v>
      </c>
      <c r="SGX132" s="224" t="s">
        <v>374</v>
      </c>
      <c r="SGY132" s="224" t="s">
        <v>374</v>
      </c>
      <c r="SGZ132" s="224" t="s">
        <v>374</v>
      </c>
      <c r="SHA132" s="224" t="s">
        <v>374</v>
      </c>
      <c r="SHB132" s="224" t="s">
        <v>374</v>
      </c>
      <c r="SHC132" s="224" t="s">
        <v>374</v>
      </c>
      <c r="SHD132" s="224" t="s">
        <v>374</v>
      </c>
      <c r="SHE132" s="224" t="s">
        <v>374</v>
      </c>
      <c r="SHF132" s="224" t="s">
        <v>374</v>
      </c>
      <c r="SHG132" s="224" t="s">
        <v>374</v>
      </c>
      <c r="SHH132" s="224" t="s">
        <v>374</v>
      </c>
      <c r="SHI132" s="224" t="s">
        <v>374</v>
      </c>
      <c r="SHJ132" s="224" t="s">
        <v>374</v>
      </c>
      <c r="SHK132" s="224" t="s">
        <v>374</v>
      </c>
      <c r="SHL132" s="224" t="s">
        <v>374</v>
      </c>
      <c r="SHM132" s="224" t="s">
        <v>374</v>
      </c>
      <c r="SHN132" s="224" t="s">
        <v>374</v>
      </c>
      <c r="SHO132" s="224" t="s">
        <v>374</v>
      </c>
      <c r="SHP132" s="224" t="s">
        <v>374</v>
      </c>
      <c r="SHQ132" s="224" t="s">
        <v>374</v>
      </c>
      <c r="SHR132" s="224" t="s">
        <v>374</v>
      </c>
      <c r="SHS132" s="224" t="s">
        <v>374</v>
      </c>
      <c r="SHT132" s="224" t="s">
        <v>374</v>
      </c>
      <c r="SHU132" s="224" t="s">
        <v>374</v>
      </c>
      <c r="SHV132" s="224" t="s">
        <v>374</v>
      </c>
      <c r="SHW132" s="224" t="s">
        <v>374</v>
      </c>
      <c r="SHX132" s="224" t="s">
        <v>374</v>
      </c>
      <c r="SHY132" s="224" t="s">
        <v>374</v>
      </c>
      <c r="SHZ132" s="224" t="s">
        <v>374</v>
      </c>
      <c r="SIA132" s="224" t="s">
        <v>374</v>
      </c>
      <c r="SIB132" s="224" t="s">
        <v>374</v>
      </c>
      <c r="SIC132" s="224" t="s">
        <v>374</v>
      </c>
      <c r="SID132" s="224" t="s">
        <v>374</v>
      </c>
      <c r="SIE132" s="224" t="s">
        <v>374</v>
      </c>
      <c r="SIF132" s="224" t="s">
        <v>374</v>
      </c>
      <c r="SIG132" s="224" t="s">
        <v>374</v>
      </c>
      <c r="SIH132" s="224" t="s">
        <v>374</v>
      </c>
      <c r="SII132" s="224" t="s">
        <v>374</v>
      </c>
      <c r="SIJ132" s="224" t="s">
        <v>374</v>
      </c>
      <c r="SIK132" s="224" t="s">
        <v>374</v>
      </c>
      <c r="SIL132" s="224" t="s">
        <v>374</v>
      </c>
      <c r="SIM132" s="224" t="s">
        <v>374</v>
      </c>
      <c r="SIN132" s="224" t="s">
        <v>374</v>
      </c>
      <c r="SIO132" s="224" t="s">
        <v>374</v>
      </c>
      <c r="SIP132" s="224" t="s">
        <v>374</v>
      </c>
      <c r="SIQ132" s="224" t="s">
        <v>374</v>
      </c>
      <c r="SIR132" s="224" t="s">
        <v>374</v>
      </c>
      <c r="SIS132" s="224" t="s">
        <v>374</v>
      </c>
      <c r="SIT132" s="224" t="s">
        <v>374</v>
      </c>
      <c r="SIU132" s="224" t="s">
        <v>374</v>
      </c>
      <c r="SIV132" s="224" t="s">
        <v>374</v>
      </c>
      <c r="SIW132" s="224" t="s">
        <v>374</v>
      </c>
      <c r="SIX132" s="224" t="s">
        <v>374</v>
      </c>
      <c r="SIY132" s="224" t="s">
        <v>374</v>
      </c>
      <c r="SIZ132" s="224" t="s">
        <v>374</v>
      </c>
      <c r="SJA132" s="224" t="s">
        <v>374</v>
      </c>
      <c r="SJB132" s="224" t="s">
        <v>374</v>
      </c>
      <c r="SJC132" s="224" t="s">
        <v>374</v>
      </c>
      <c r="SJD132" s="224" t="s">
        <v>374</v>
      </c>
      <c r="SJE132" s="224" t="s">
        <v>374</v>
      </c>
      <c r="SJF132" s="224" t="s">
        <v>374</v>
      </c>
      <c r="SJG132" s="224" t="s">
        <v>374</v>
      </c>
      <c r="SJH132" s="224" t="s">
        <v>374</v>
      </c>
      <c r="SJI132" s="224" t="s">
        <v>374</v>
      </c>
      <c r="SJJ132" s="224" t="s">
        <v>374</v>
      </c>
      <c r="SJK132" s="224" t="s">
        <v>374</v>
      </c>
      <c r="SJL132" s="224" t="s">
        <v>374</v>
      </c>
      <c r="SJM132" s="224" t="s">
        <v>374</v>
      </c>
      <c r="SJN132" s="224" t="s">
        <v>374</v>
      </c>
      <c r="SJO132" s="224" t="s">
        <v>374</v>
      </c>
      <c r="SJP132" s="224" t="s">
        <v>374</v>
      </c>
      <c r="SJQ132" s="224" t="s">
        <v>374</v>
      </c>
      <c r="SJR132" s="224" t="s">
        <v>374</v>
      </c>
      <c r="SJS132" s="224" t="s">
        <v>374</v>
      </c>
      <c r="SJT132" s="224" t="s">
        <v>374</v>
      </c>
      <c r="SJU132" s="224" t="s">
        <v>374</v>
      </c>
      <c r="SJV132" s="224" t="s">
        <v>374</v>
      </c>
      <c r="SJW132" s="224" t="s">
        <v>374</v>
      </c>
      <c r="SJX132" s="224" t="s">
        <v>374</v>
      </c>
      <c r="SJY132" s="224" t="s">
        <v>374</v>
      </c>
      <c r="SJZ132" s="224" t="s">
        <v>374</v>
      </c>
      <c r="SKA132" s="224" t="s">
        <v>374</v>
      </c>
      <c r="SKB132" s="224" t="s">
        <v>374</v>
      </c>
      <c r="SKC132" s="224" t="s">
        <v>374</v>
      </c>
      <c r="SKD132" s="224" t="s">
        <v>374</v>
      </c>
      <c r="SKE132" s="224" t="s">
        <v>374</v>
      </c>
      <c r="SKF132" s="224" t="s">
        <v>374</v>
      </c>
      <c r="SKG132" s="224" t="s">
        <v>374</v>
      </c>
      <c r="SKH132" s="224" t="s">
        <v>374</v>
      </c>
      <c r="SKI132" s="224" t="s">
        <v>374</v>
      </c>
      <c r="SKJ132" s="224" t="s">
        <v>374</v>
      </c>
      <c r="SKK132" s="224" t="s">
        <v>374</v>
      </c>
      <c r="SKL132" s="224" t="s">
        <v>374</v>
      </c>
      <c r="SKM132" s="224" t="s">
        <v>374</v>
      </c>
      <c r="SKN132" s="224" t="s">
        <v>374</v>
      </c>
      <c r="SKO132" s="224" t="s">
        <v>374</v>
      </c>
      <c r="SKP132" s="224" t="s">
        <v>374</v>
      </c>
      <c r="SKQ132" s="224" t="s">
        <v>374</v>
      </c>
      <c r="SKR132" s="224" t="s">
        <v>374</v>
      </c>
      <c r="SKS132" s="224" t="s">
        <v>374</v>
      </c>
      <c r="SKT132" s="224" t="s">
        <v>374</v>
      </c>
      <c r="SKU132" s="224" t="s">
        <v>374</v>
      </c>
      <c r="SKV132" s="224" t="s">
        <v>374</v>
      </c>
      <c r="SKW132" s="224" t="s">
        <v>374</v>
      </c>
      <c r="SKX132" s="224" t="s">
        <v>374</v>
      </c>
      <c r="SKY132" s="224" t="s">
        <v>374</v>
      </c>
      <c r="SKZ132" s="224" t="s">
        <v>374</v>
      </c>
      <c r="SLA132" s="224" t="s">
        <v>374</v>
      </c>
      <c r="SLB132" s="224" t="s">
        <v>374</v>
      </c>
      <c r="SLC132" s="224" t="s">
        <v>374</v>
      </c>
      <c r="SLD132" s="224" t="s">
        <v>374</v>
      </c>
      <c r="SLE132" s="224" t="s">
        <v>374</v>
      </c>
      <c r="SLF132" s="224" t="s">
        <v>374</v>
      </c>
      <c r="SLG132" s="224" t="s">
        <v>374</v>
      </c>
      <c r="SLH132" s="224" t="s">
        <v>374</v>
      </c>
      <c r="SLI132" s="224" t="s">
        <v>374</v>
      </c>
      <c r="SLJ132" s="224" t="s">
        <v>374</v>
      </c>
      <c r="SLK132" s="224" t="s">
        <v>374</v>
      </c>
      <c r="SLL132" s="224" t="s">
        <v>374</v>
      </c>
      <c r="SLM132" s="224" t="s">
        <v>374</v>
      </c>
      <c r="SLN132" s="224" t="s">
        <v>374</v>
      </c>
      <c r="SLO132" s="224" t="s">
        <v>374</v>
      </c>
      <c r="SLP132" s="224" t="s">
        <v>374</v>
      </c>
      <c r="SLQ132" s="224" t="s">
        <v>374</v>
      </c>
      <c r="SLR132" s="224" t="s">
        <v>374</v>
      </c>
      <c r="SLS132" s="224" t="s">
        <v>374</v>
      </c>
      <c r="SLT132" s="224" t="s">
        <v>374</v>
      </c>
      <c r="SLU132" s="224" t="s">
        <v>374</v>
      </c>
      <c r="SLV132" s="224" t="s">
        <v>374</v>
      </c>
      <c r="SLW132" s="224" t="s">
        <v>374</v>
      </c>
      <c r="SLX132" s="224" t="s">
        <v>374</v>
      </c>
      <c r="SLY132" s="224" t="s">
        <v>374</v>
      </c>
      <c r="SLZ132" s="224" t="s">
        <v>374</v>
      </c>
      <c r="SMA132" s="224" t="s">
        <v>374</v>
      </c>
      <c r="SMB132" s="224" t="s">
        <v>374</v>
      </c>
      <c r="SMC132" s="224" t="s">
        <v>374</v>
      </c>
      <c r="SMD132" s="224" t="s">
        <v>374</v>
      </c>
      <c r="SME132" s="224" t="s">
        <v>374</v>
      </c>
      <c r="SMF132" s="224" t="s">
        <v>374</v>
      </c>
      <c r="SMG132" s="224" t="s">
        <v>374</v>
      </c>
      <c r="SMH132" s="224" t="s">
        <v>374</v>
      </c>
      <c r="SMI132" s="224" t="s">
        <v>374</v>
      </c>
      <c r="SMJ132" s="224" t="s">
        <v>374</v>
      </c>
      <c r="SMK132" s="224" t="s">
        <v>374</v>
      </c>
      <c r="SML132" s="224" t="s">
        <v>374</v>
      </c>
      <c r="SMM132" s="224" t="s">
        <v>374</v>
      </c>
      <c r="SMN132" s="224" t="s">
        <v>374</v>
      </c>
      <c r="SMO132" s="224" t="s">
        <v>374</v>
      </c>
      <c r="SMP132" s="224" t="s">
        <v>374</v>
      </c>
      <c r="SMQ132" s="224" t="s">
        <v>374</v>
      </c>
      <c r="SMR132" s="224" t="s">
        <v>374</v>
      </c>
      <c r="SMS132" s="224" t="s">
        <v>374</v>
      </c>
      <c r="SMT132" s="224" t="s">
        <v>374</v>
      </c>
      <c r="SMU132" s="224" t="s">
        <v>374</v>
      </c>
      <c r="SMV132" s="224" t="s">
        <v>374</v>
      </c>
      <c r="SMW132" s="224" t="s">
        <v>374</v>
      </c>
      <c r="SMX132" s="224" t="s">
        <v>374</v>
      </c>
      <c r="SMY132" s="224" t="s">
        <v>374</v>
      </c>
      <c r="SMZ132" s="224" t="s">
        <v>374</v>
      </c>
      <c r="SNA132" s="224" t="s">
        <v>374</v>
      </c>
      <c r="SNB132" s="224" t="s">
        <v>374</v>
      </c>
      <c r="SNC132" s="224" t="s">
        <v>374</v>
      </c>
      <c r="SND132" s="224" t="s">
        <v>374</v>
      </c>
      <c r="SNE132" s="224" t="s">
        <v>374</v>
      </c>
      <c r="SNF132" s="224" t="s">
        <v>374</v>
      </c>
      <c r="SNG132" s="224" t="s">
        <v>374</v>
      </c>
      <c r="SNH132" s="224" t="s">
        <v>374</v>
      </c>
      <c r="SNI132" s="224" t="s">
        <v>374</v>
      </c>
      <c r="SNJ132" s="224" t="s">
        <v>374</v>
      </c>
      <c r="SNK132" s="224" t="s">
        <v>374</v>
      </c>
      <c r="SNL132" s="224" t="s">
        <v>374</v>
      </c>
      <c r="SNM132" s="224" t="s">
        <v>374</v>
      </c>
      <c r="SNN132" s="224" t="s">
        <v>374</v>
      </c>
      <c r="SNO132" s="224" t="s">
        <v>374</v>
      </c>
      <c r="SNP132" s="224" t="s">
        <v>374</v>
      </c>
      <c r="SNQ132" s="224" t="s">
        <v>374</v>
      </c>
      <c r="SNR132" s="224" t="s">
        <v>374</v>
      </c>
      <c r="SNS132" s="224" t="s">
        <v>374</v>
      </c>
      <c r="SNT132" s="224" t="s">
        <v>374</v>
      </c>
      <c r="SNU132" s="224" t="s">
        <v>374</v>
      </c>
      <c r="SNV132" s="224" t="s">
        <v>374</v>
      </c>
      <c r="SNW132" s="224" t="s">
        <v>374</v>
      </c>
      <c r="SNX132" s="224" t="s">
        <v>374</v>
      </c>
      <c r="SNY132" s="224" t="s">
        <v>374</v>
      </c>
      <c r="SNZ132" s="224" t="s">
        <v>374</v>
      </c>
      <c r="SOA132" s="224" t="s">
        <v>374</v>
      </c>
      <c r="SOB132" s="224" t="s">
        <v>374</v>
      </c>
      <c r="SOC132" s="224" t="s">
        <v>374</v>
      </c>
      <c r="SOD132" s="224" t="s">
        <v>374</v>
      </c>
      <c r="SOE132" s="224" t="s">
        <v>374</v>
      </c>
      <c r="SOF132" s="224" t="s">
        <v>374</v>
      </c>
      <c r="SOG132" s="224" t="s">
        <v>374</v>
      </c>
      <c r="SOH132" s="224" t="s">
        <v>374</v>
      </c>
      <c r="SOI132" s="224" t="s">
        <v>374</v>
      </c>
      <c r="SOJ132" s="224" t="s">
        <v>374</v>
      </c>
      <c r="SOK132" s="224" t="s">
        <v>374</v>
      </c>
      <c r="SOL132" s="224" t="s">
        <v>374</v>
      </c>
      <c r="SOM132" s="224" t="s">
        <v>374</v>
      </c>
      <c r="SON132" s="224" t="s">
        <v>374</v>
      </c>
      <c r="SOO132" s="224" t="s">
        <v>374</v>
      </c>
      <c r="SOP132" s="224" t="s">
        <v>374</v>
      </c>
      <c r="SOQ132" s="224" t="s">
        <v>374</v>
      </c>
      <c r="SOR132" s="224" t="s">
        <v>374</v>
      </c>
      <c r="SOS132" s="224" t="s">
        <v>374</v>
      </c>
      <c r="SOT132" s="224" t="s">
        <v>374</v>
      </c>
      <c r="SOU132" s="224" t="s">
        <v>374</v>
      </c>
      <c r="SOV132" s="224" t="s">
        <v>374</v>
      </c>
      <c r="SOW132" s="224" t="s">
        <v>374</v>
      </c>
      <c r="SOX132" s="224" t="s">
        <v>374</v>
      </c>
      <c r="SOY132" s="224" t="s">
        <v>374</v>
      </c>
      <c r="SOZ132" s="224" t="s">
        <v>374</v>
      </c>
      <c r="SPA132" s="224" t="s">
        <v>374</v>
      </c>
      <c r="SPB132" s="224" t="s">
        <v>374</v>
      </c>
      <c r="SPC132" s="224" t="s">
        <v>374</v>
      </c>
      <c r="SPD132" s="224" t="s">
        <v>374</v>
      </c>
      <c r="SPE132" s="224" t="s">
        <v>374</v>
      </c>
      <c r="SPF132" s="224" t="s">
        <v>374</v>
      </c>
      <c r="SPG132" s="224" t="s">
        <v>374</v>
      </c>
      <c r="SPH132" s="224" t="s">
        <v>374</v>
      </c>
      <c r="SPI132" s="224" t="s">
        <v>374</v>
      </c>
      <c r="SPJ132" s="224" t="s">
        <v>374</v>
      </c>
      <c r="SPK132" s="224" t="s">
        <v>374</v>
      </c>
      <c r="SPL132" s="224" t="s">
        <v>374</v>
      </c>
      <c r="SPM132" s="224" t="s">
        <v>374</v>
      </c>
      <c r="SPN132" s="224" t="s">
        <v>374</v>
      </c>
      <c r="SPO132" s="224" t="s">
        <v>374</v>
      </c>
      <c r="SPP132" s="224" t="s">
        <v>374</v>
      </c>
      <c r="SPQ132" s="224" t="s">
        <v>374</v>
      </c>
      <c r="SPR132" s="224" t="s">
        <v>374</v>
      </c>
      <c r="SPS132" s="224" t="s">
        <v>374</v>
      </c>
      <c r="SPT132" s="224" t="s">
        <v>374</v>
      </c>
      <c r="SPU132" s="224" t="s">
        <v>374</v>
      </c>
      <c r="SPV132" s="224" t="s">
        <v>374</v>
      </c>
      <c r="SPW132" s="224" t="s">
        <v>374</v>
      </c>
      <c r="SPX132" s="224" t="s">
        <v>374</v>
      </c>
      <c r="SPY132" s="224" t="s">
        <v>374</v>
      </c>
      <c r="SPZ132" s="224" t="s">
        <v>374</v>
      </c>
      <c r="SQA132" s="224" t="s">
        <v>374</v>
      </c>
      <c r="SQB132" s="224" t="s">
        <v>374</v>
      </c>
      <c r="SQC132" s="224" t="s">
        <v>374</v>
      </c>
      <c r="SQD132" s="224" t="s">
        <v>374</v>
      </c>
      <c r="SQE132" s="224" t="s">
        <v>374</v>
      </c>
      <c r="SQF132" s="224" t="s">
        <v>374</v>
      </c>
      <c r="SQG132" s="224" t="s">
        <v>374</v>
      </c>
      <c r="SQH132" s="224" t="s">
        <v>374</v>
      </c>
      <c r="SQI132" s="224" t="s">
        <v>374</v>
      </c>
      <c r="SQJ132" s="224" t="s">
        <v>374</v>
      </c>
      <c r="SQK132" s="224" t="s">
        <v>374</v>
      </c>
      <c r="SQL132" s="224" t="s">
        <v>374</v>
      </c>
      <c r="SQM132" s="224" t="s">
        <v>374</v>
      </c>
      <c r="SQN132" s="224" t="s">
        <v>374</v>
      </c>
      <c r="SQO132" s="224" t="s">
        <v>374</v>
      </c>
      <c r="SQP132" s="224" t="s">
        <v>374</v>
      </c>
      <c r="SQQ132" s="224" t="s">
        <v>374</v>
      </c>
      <c r="SQR132" s="224" t="s">
        <v>374</v>
      </c>
      <c r="SQS132" s="224" t="s">
        <v>374</v>
      </c>
      <c r="SQT132" s="224" t="s">
        <v>374</v>
      </c>
      <c r="SQU132" s="224" t="s">
        <v>374</v>
      </c>
      <c r="SQV132" s="224" t="s">
        <v>374</v>
      </c>
      <c r="SQW132" s="224" t="s">
        <v>374</v>
      </c>
      <c r="SQX132" s="224" t="s">
        <v>374</v>
      </c>
      <c r="SQY132" s="224" t="s">
        <v>374</v>
      </c>
      <c r="SQZ132" s="224" t="s">
        <v>374</v>
      </c>
      <c r="SRA132" s="224" t="s">
        <v>374</v>
      </c>
      <c r="SRB132" s="224" t="s">
        <v>374</v>
      </c>
      <c r="SRC132" s="224" t="s">
        <v>374</v>
      </c>
      <c r="SRD132" s="224" t="s">
        <v>374</v>
      </c>
      <c r="SRE132" s="224" t="s">
        <v>374</v>
      </c>
      <c r="SRF132" s="224" t="s">
        <v>374</v>
      </c>
      <c r="SRG132" s="224" t="s">
        <v>374</v>
      </c>
      <c r="SRH132" s="224" t="s">
        <v>374</v>
      </c>
      <c r="SRI132" s="224" t="s">
        <v>374</v>
      </c>
      <c r="SRJ132" s="224" t="s">
        <v>374</v>
      </c>
      <c r="SRK132" s="224" t="s">
        <v>374</v>
      </c>
      <c r="SRL132" s="224" t="s">
        <v>374</v>
      </c>
      <c r="SRM132" s="224" t="s">
        <v>374</v>
      </c>
      <c r="SRN132" s="224" t="s">
        <v>374</v>
      </c>
      <c r="SRO132" s="224" t="s">
        <v>374</v>
      </c>
      <c r="SRP132" s="224" t="s">
        <v>374</v>
      </c>
      <c r="SRQ132" s="224" t="s">
        <v>374</v>
      </c>
      <c r="SRR132" s="224" t="s">
        <v>374</v>
      </c>
      <c r="SRS132" s="224" t="s">
        <v>374</v>
      </c>
      <c r="SRT132" s="224" t="s">
        <v>374</v>
      </c>
      <c r="SRU132" s="224" t="s">
        <v>374</v>
      </c>
      <c r="SRV132" s="224" t="s">
        <v>374</v>
      </c>
      <c r="SRW132" s="224" t="s">
        <v>374</v>
      </c>
      <c r="SRX132" s="224" t="s">
        <v>374</v>
      </c>
      <c r="SRY132" s="224" t="s">
        <v>374</v>
      </c>
      <c r="SRZ132" s="224" t="s">
        <v>374</v>
      </c>
      <c r="SSA132" s="224" t="s">
        <v>374</v>
      </c>
      <c r="SSB132" s="224" t="s">
        <v>374</v>
      </c>
      <c r="SSC132" s="224" t="s">
        <v>374</v>
      </c>
      <c r="SSD132" s="224" t="s">
        <v>374</v>
      </c>
      <c r="SSE132" s="224" t="s">
        <v>374</v>
      </c>
      <c r="SSF132" s="224" t="s">
        <v>374</v>
      </c>
      <c r="SSG132" s="224" t="s">
        <v>374</v>
      </c>
      <c r="SSH132" s="224" t="s">
        <v>374</v>
      </c>
      <c r="SSI132" s="224" t="s">
        <v>374</v>
      </c>
      <c r="SSJ132" s="224" t="s">
        <v>374</v>
      </c>
      <c r="SSK132" s="224" t="s">
        <v>374</v>
      </c>
      <c r="SSL132" s="224" t="s">
        <v>374</v>
      </c>
      <c r="SSM132" s="224" t="s">
        <v>374</v>
      </c>
      <c r="SSN132" s="224" t="s">
        <v>374</v>
      </c>
      <c r="SSO132" s="224" t="s">
        <v>374</v>
      </c>
      <c r="SSP132" s="224" t="s">
        <v>374</v>
      </c>
      <c r="SSQ132" s="224" t="s">
        <v>374</v>
      </c>
      <c r="SSR132" s="224" t="s">
        <v>374</v>
      </c>
      <c r="SSS132" s="224" t="s">
        <v>374</v>
      </c>
      <c r="SST132" s="224" t="s">
        <v>374</v>
      </c>
      <c r="SSU132" s="224" t="s">
        <v>374</v>
      </c>
      <c r="SSV132" s="224" t="s">
        <v>374</v>
      </c>
      <c r="SSW132" s="224" t="s">
        <v>374</v>
      </c>
      <c r="SSX132" s="224" t="s">
        <v>374</v>
      </c>
      <c r="SSY132" s="224" t="s">
        <v>374</v>
      </c>
      <c r="SSZ132" s="224" t="s">
        <v>374</v>
      </c>
      <c r="STA132" s="224" t="s">
        <v>374</v>
      </c>
      <c r="STB132" s="224" t="s">
        <v>374</v>
      </c>
      <c r="STC132" s="224" t="s">
        <v>374</v>
      </c>
      <c r="STD132" s="224" t="s">
        <v>374</v>
      </c>
      <c r="STE132" s="224" t="s">
        <v>374</v>
      </c>
      <c r="STF132" s="224" t="s">
        <v>374</v>
      </c>
      <c r="STG132" s="224" t="s">
        <v>374</v>
      </c>
      <c r="STH132" s="224" t="s">
        <v>374</v>
      </c>
      <c r="STI132" s="224" t="s">
        <v>374</v>
      </c>
      <c r="STJ132" s="224" t="s">
        <v>374</v>
      </c>
      <c r="STK132" s="224" t="s">
        <v>374</v>
      </c>
      <c r="STL132" s="224" t="s">
        <v>374</v>
      </c>
      <c r="STM132" s="224" t="s">
        <v>374</v>
      </c>
      <c r="STN132" s="224" t="s">
        <v>374</v>
      </c>
      <c r="STO132" s="224" t="s">
        <v>374</v>
      </c>
      <c r="STP132" s="224" t="s">
        <v>374</v>
      </c>
      <c r="STQ132" s="224" t="s">
        <v>374</v>
      </c>
      <c r="STR132" s="224" t="s">
        <v>374</v>
      </c>
      <c r="STS132" s="224" t="s">
        <v>374</v>
      </c>
      <c r="STT132" s="224" t="s">
        <v>374</v>
      </c>
      <c r="STU132" s="224" t="s">
        <v>374</v>
      </c>
      <c r="STV132" s="224" t="s">
        <v>374</v>
      </c>
      <c r="STW132" s="224" t="s">
        <v>374</v>
      </c>
      <c r="STX132" s="224" t="s">
        <v>374</v>
      </c>
      <c r="STY132" s="224" t="s">
        <v>374</v>
      </c>
      <c r="STZ132" s="224" t="s">
        <v>374</v>
      </c>
      <c r="SUA132" s="224" t="s">
        <v>374</v>
      </c>
      <c r="SUB132" s="224" t="s">
        <v>374</v>
      </c>
      <c r="SUC132" s="224" t="s">
        <v>374</v>
      </c>
      <c r="SUD132" s="224" t="s">
        <v>374</v>
      </c>
      <c r="SUE132" s="224" t="s">
        <v>374</v>
      </c>
      <c r="SUF132" s="224" t="s">
        <v>374</v>
      </c>
      <c r="SUG132" s="224" t="s">
        <v>374</v>
      </c>
      <c r="SUH132" s="224" t="s">
        <v>374</v>
      </c>
      <c r="SUI132" s="224" t="s">
        <v>374</v>
      </c>
      <c r="SUJ132" s="224" t="s">
        <v>374</v>
      </c>
      <c r="SUK132" s="224" t="s">
        <v>374</v>
      </c>
      <c r="SUL132" s="224" t="s">
        <v>374</v>
      </c>
      <c r="SUM132" s="224" t="s">
        <v>374</v>
      </c>
      <c r="SUN132" s="224" t="s">
        <v>374</v>
      </c>
      <c r="SUO132" s="224" t="s">
        <v>374</v>
      </c>
      <c r="SUP132" s="224" t="s">
        <v>374</v>
      </c>
      <c r="SUQ132" s="224" t="s">
        <v>374</v>
      </c>
      <c r="SUR132" s="224" t="s">
        <v>374</v>
      </c>
      <c r="SUS132" s="224" t="s">
        <v>374</v>
      </c>
      <c r="SUT132" s="224" t="s">
        <v>374</v>
      </c>
      <c r="SUU132" s="224" t="s">
        <v>374</v>
      </c>
      <c r="SUV132" s="224" t="s">
        <v>374</v>
      </c>
      <c r="SUW132" s="224" t="s">
        <v>374</v>
      </c>
      <c r="SUX132" s="224" t="s">
        <v>374</v>
      </c>
      <c r="SUY132" s="224" t="s">
        <v>374</v>
      </c>
      <c r="SUZ132" s="224" t="s">
        <v>374</v>
      </c>
      <c r="SVA132" s="224" t="s">
        <v>374</v>
      </c>
      <c r="SVB132" s="224" t="s">
        <v>374</v>
      </c>
      <c r="SVC132" s="224" t="s">
        <v>374</v>
      </c>
      <c r="SVD132" s="224" t="s">
        <v>374</v>
      </c>
      <c r="SVE132" s="224" t="s">
        <v>374</v>
      </c>
      <c r="SVF132" s="224" t="s">
        <v>374</v>
      </c>
      <c r="SVG132" s="224" t="s">
        <v>374</v>
      </c>
      <c r="SVH132" s="224" t="s">
        <v>374</v>
      </c>
      <c r="SVI132" s="224" t="s">
        <v>374</v>
      </c>
      <c r="SVJ132" s="224" t="s">
        <v>374</v>
      </c>
      <c r="SVK132" s="224" t="s">
        <v>374</v>
      </c>
      <c r="SVL132" s="224" t="s">
        <v>374</v>
      </c>
      <c r="SVM132" s="224" t="s">
        <v>374</v>
      </c>
      <c r="SVN132" s="224" t="s">
        <v>374</v>
      </c>
      <c r="SVO132" s="224" t="s">
        <v>374</v>
      </c>
      <c r="SVP132" s="224" t="s">
        <v>374</v>
      </c>
      <c r="SVQ132" s="224" t="s">
        <v>374</v>
      </c>
      <c r="SVR132" s="224" t="s">
        <v>374</v>
      </c>
      <c r="SVS132" s="224" t="s">
        <v>374</v>
      </c>
      <c r="SVT132" s="224" t="s">
        <v>374</v>
      </c>
      <c r="SVU132" s="224" t="s">
        <v>374</v>
      </c>
      <c r="SVV132" s="224" t="s">
        <v>374</v>
      </c>
      <c r="SVW132" s="224" t="s">
        <v>374</v>
      </c>
      <c r="SVX132" s="224" t="s">
        <v>374</v>
      </c>
      <c r="SVY132" s="224" t="s">
        <v>374</v>
      </c>
      <c r="SVZ132" s="224" t="s">
        <v>374</v>
      </c>
      <c r="SWA132" s="224" t="s">
        <v>374</v>
      </c>
      <c r="SWB132" s="224" t="s">
        <v>374</v>
      </c>
      <c r="SWC132" s="224" t="s">
        <v>374</v>
      </c>
      <c r="SWD132" s="224" t="s">
        <v>374</v>
      </c>
      <c r="SWE132" s="224" t="s">
        <v>374</v>
      </c>
      <c r="SWF132" s="224" t="s">
        <v>374</v>
      </c>
      <c r="SWG132" s="224" t="s">
        <v>374</v>
      </c>
      <c r="SWH132" s="224" t="s">
        <v>374</v>
      </c>
      <c r="SWI132" s="224" t="s">
        <v>374</v>
      </c>
      <c r="SWJ132" s="224" t="s">
        <v>374</v>
      </c>
      <c r="SWK132" s="224" t="s">
        <v>374</v>
      </c>
      <c r="SWL132" s="224" t="s">
        <v>374</v>
      </c>
      <c r="SWM132" s="224" t="s">
        <v>374</v>
      </c>
      <c r="SWN132" s="224" t="s">
        <v>374</v>
      </c>
      <c r="SWO132" s="224" t="s">
        <v>374</v>
      </c>
      <c r="SWP132" s="224" t="s">
        <v>374</v>
      </c>
      <c r="SWQ132" s="224" t="s">
        <v>374</v>
      </c>
      <c r="SWR132" s="224" t="s">
        <v>374</v>
      </c>
      <c r="SWS132" s="224" t="s">
        <v>374</v>
      </c>
      <c r="SWT132" s="224" t="s">
        <v>374</v>
      </c>
      <c r="SWU132" s="224" t="s">
        <v>374</v>
      </c>
      <c r="SWV132" s="224" t="s">
        <v>374</v>
      </c>
      <c r="SWW132" s="224" t="s">
        <v>374</v>
      </c>
      <c r="SWX132" s="224" t="s">
        <v>374</v>
      </c>
      <c r="SWY132" s="224" t="s">
        <v>374</v>
      </c>
      <c r="SWZ132" s="224" t="s">
        <v>374</v>
      </c>
      <c r="SXA132" s="224" t="s">
        <v>374</v>
      </c>
      <c r="SXB132" s="224" t="s">
        <v>374</v>
      </c>
      <c r="SXC132" s="224" t="s">
        <v>374</v>
      </c>
      <c r="SXD132" s="224" t="s">
        <v>374</v>
      </c>
      <c r="SXE132" s="224" t="s">
        <v>374</v>
      </c>
      <c r="SXF132" s="224" t="s">
        <v>374</v>
      </c>
      <c r="SXG132" s="224" t="s">
        <v>374</v>
      </c>
      <c r="SXH132" s="224" t="s">
        <v>374</v>
      </c>
      <c r="SXI132" s="224" t="s">
        <v>374</v>
      </c>
      <c r="SXJ132" s="224" t="s">
        <v>374</v>
      </c>
      <c r="SXK132" s="224" t="s">
        <v>374</v>
      </c>
      <c r="SXL132" s="224" t="s">
        <v>374</v>
      </c>
      <c r="SXM132" s="224" t="s">
        <v>374</v>
      </c>
      <c r="SXN132" s="224" t="s">
        <v>374</v>
      </c>
      <c r="SXO132" s="224" t="s">
        <v>374</v>
      </c>
      <c r="SXP132" s="224" t="s">
        <v>374</v>
      </c>
      <c r="SXQ132" s="224" t="s">
        <v>374</v>
      </c>
      <c r="SXR132" s="224" t="s">
        <v>374</v>
      </c>
      <c r="SXS132" s="224" t="s">
        <v>374</v>
      </c>
      <c r="SXT132" s="224" t="s">
        <v>374</v>
      </c>
      <c r="SXU132" s="224" t="s">
        <v>374</v>
      </c>
      <c r="SXV132" s="224" t="s">
        <v>374</v>
      </c>
      <c r="SXW132" s="224" t="s">
        <v>374</v>
      </c>
      <c r="SXX132" s="224" t="s">
        <v>374</v>
      </c>
      <c r="SXY132" s="224" t="s">
        <v>374</v>
      </c>
      <c r="SXZ132" s="224" t="s">
        <v>374</v>
      </c>
      <c r="SYA132" s="224" t="s">
        <v>374</v>
      </c>
      <c r="SYB132" s="224" t="s">
        <v>374</v>
      </c>
      <c r="SYC132" s="224" t="s">
        <v>374</v>
      </c>
      <c r="SYD132" s="224" t="s">
        <v>374</v>
      </c>
      <c r="SYE132" s="224" t="s">
        <v>374</v>
      </c>
      <c r="SYF132" s="224" t="s">
        <v>374</v>
      </c>
      <c r="SYG132" s="224" t="s">
        <v>374</v>
      </c>
      <c r="SYH132" s="224" t="s">
        <v>374</v>
      </c>
      <c r="SYI132" s="224" t="s">
        <v>374</v>
      </c>
      <c r="SYJ132" s="224" t="s">
        <v>374</v>
      </c>
      <c r="SYK132" s="224" t="s">
        <v>374</v>
      </c>
      <c r="SYL132" s="224" t="s">
        <v>374</v>
      </c>
      <c r="SYM132" s="224" t="s">
        <v>374</v>
      </c>
      <c r="SYN132" s="224" t="s">
        <v>374</v>
      </c>
      <c r="SYO132" s="224" t="s">
        <v>374</v>
      </c>
      <c r="SYP132" s="224" t="s">
        <v>374</v>
      </c>
      <c r="SYQ132" s="224" t="s">
        <v>374</v>
      </c>
      <c r="SYR132" s="224" t="s">
        <v>374</v>
      </c>
      <c r="SYS132" s="224" t="s">
        <v>374</v>
      </c>
      <c r="SYT132" s="224" t="s">
        <v>374</v>
      </c>
      <c r="SYU132" s="224" t="s">
        <v>374</v>
      </c>
      <c r="SYV132" s="224" t="s">
        <v>374</v>
      </c>
      <c r="SYW132" s="224" t="s">
        <v>374</v>
      </c>
      <c r="SYX132" s="224" t="s">
        <v>374</v>
      </c>
      <c r="SYY132" s="224" t="s">
        <v>374</v>
      </c>
      <c r="SYZ132" s="224" t="s">
        <v>374</v>
      </c>
      <c r="SZA132" s="224" t="s">
        <v>374</v>
      </c>
      <c r="SZB132" s="224" t="s">
        <v>374</v>
      </c>
      <c r="SZC132" s="224" t="s">
        <v>374</v>
      </c>
      <c r="SZD132" s="224" t="s">
        <v>374</v>
      </c>
      <c r="SZE132" s="224" t="s">
        <v>374</v>
      </c>
      <c r="SZF132" s="224" t="s">
        <v>374</v>
      </c>
      <c r="SZG132" s="224" t="s">
        <v>374</v>
      </c>
      <c r="SZH132" s="224" t="s">
        <v>374</v>
      </c>
      <c r="SZI132" s="224" t="s">
        <v>374</v>
      </c>
      <c r="SZJ132" s="224" t="s">
        <v>374</v>
      </c>
      <c r="SZK132" s="224" t="s">
        <v>374</v>
      </c>
      <c r="SZL132" s="224" t="s">
        <v>374</v>
      </c>
      <c r="SZM132" s="224" t="s">
        <v>374</v>
      </c>
      <c r="SZN132" s="224" t="s">
        <v>374</v>
      </c>
      <c r="SZO132" s="224" t="s">
        <v>374</v>
      </c>
      <c r="SZP132" s="224" t="s">
        <v>374</v>
      </c>
      <c r="SZQ132" s="224" t="s">
        <v>374</v>
      </c>
      <c r="SZR132" s="224" t="s">
        <v>374</v>
      </c>
      <c r="SZS132" s="224" t="s">
        <v>374</v>
      </c>
      <c r="SZT132" s="224" t="s">
        <v>374</v>
      </c>
      <c r="SZU132" s="224" t="s">
        <v>374</v>
      </c>
      <c r="SZV132" s="224" t="s">
        <v>374</v>
      </c>
      <c r="SZW132" s="224" t="s">
        <v>374</v>
      </c>
      <c r="SZX132" s="224" t="s">
        <v>374</v>
      </c>
      <c r="SZY132" s="224" t="s">
        <v>374</v>
      </c>
      <c r="SZZ132" s="224" t="s">
        <v>374</v>
      </c>
      <c r="TAA132" s="224" t="s">
        <v>374</v>
      </c>
      <c r="TAB132" s="224" t="s">
        <v>374</v>
      </c>
      <c r="TAC132" s="224" t="s">
        <v>374</v>
      </c>
      <c r="TAD132" s="224" t="s">
        <v>374</v>
      </c>
      <c r="TAE132" s="224" t="s">
        <v>374</v>
      </c>
      <c r="TAF132" s="224" t="s">
        <v>374</v>
      </c>
      <c r="TAG132" s="224" t="s">
        <v>374</v>
      </c>
      <c r="TAH132" s="224" t="s">
        <v>374</v>
      </c>
      <c r="TAI132" s="224" t="s">
        <v>374</v>
      </c>
      <c r="TAJ132" s="224" t="s">
        <v>374</v>
      </c>
      <c r="TAK132" s="224" t="s">
        <v>374</v>
      </c>
      <c r="TAL132" s="224" t="s">
        <v>374</v>
      </c>
      <c r="TAM132" s="224" t="s">
        <v>374</v>
      </c>
      <c r="TAN132" s="224" t="s">
        <v>374</v>
      </c>
      <c r="TAO132" s="224" t="s">
        <v>374</v>
      </c>
      <c r="TAP132" s="224" t="s">
        <v>374</v>
      </c>
      <c r="TAQ132" s="224" t="s">
        <v>374</v>
      </c>
      <c r="TAR132" s="224" t="s">
        <v>374</v>
      </c>
      <c r="TAS132" s="224" t="s">
        <v>374</v>
      </c>
      <c r="TAT132" s="224" t="s">
        <v>374</v>
      </c>
      <c r="TAU132" s="224" t="s">
        <v>374</v>
      </c>
      <c r="TAV132" s="224" t="s">
        <v>374</v>
      </c>
      <c r="TAW132" s="224" t="s">
        <v>374</v>
      </c>
      <c r="TAX132" s="224" t="s">
        <v>374</v>
      </c>
      <c r="TAY132" s="224" t="s">
        <v>374</v>
      </c>
      <c r="TAZ132" s="224" t="s">
        <v>374</v>
      </c>
      <c r="TBA132" s="224" t="s">
        <v>374</v>
      </c>
      <c r="TBB132" s="224" t="s">
        <v>374</v>
      </c>
      <c r="TBC132" s="224" t="s">
        <v>374</v>
      </c>
      <c r="TBD132" s="224" t="s">
        <v>374</v>
      </c>
      <c r="TBE132" s="224" t="s">
        <v>374</v>
      </c>
      <c r="TBF132" s="224" t="s">
        <v>374</v>
      </c>
      <c r="TBG132" s="224" t="s">
        <v>374</v>
      </c>
      <c r="TBH132" s="224" t="s">
        <v>374</v>
      </c>
      <c r="TBI132" s="224" t="s">
        <v>374</v>
      </c>
      <c r="TBJ132" s="224" t="s">
        <v>374</v>
      </c>
      <c r="TBK132" s="224" t="s">
        <v>374</v>
      </c>
      <c r="TBL132" s="224" t="s">
        <v>374</v>
      </c>
      <c r="TBM132" s="224" t="s">
        <v>374</v>
      </c>
      <c r="TBN132" s="224" t="s">
        <v>374</v>
      </c>
      <c r="TBO132" s="224" t="s">
        <v>374</v>
      </c>
      <c r="TBP132" s="224" t="s">
        <v>374</v>
      </c>
      <c r="TBQ132" s="224" t="s">
        <v>374</v>
      </c>
      <c r="TBR132" s="224" t="s">
        <v>374</v>
      </c>
      <c r="TBS132" s="224" t="s">
        <v>374</v>
      </c>
      <c r="TBT132" s="224" t="s">
        <v>374</v>
      </c>
      <c r="TBU132" s="224" t="s">
        <v>374</v>
      </c>
      <c r="TBV132" s="224" t="s">
        <v>374</v>
      </c>
      <c r="TBW132" s="224" t="s">
        <v>374</v>
      </c>
      <c r="TBX132" s="224" t="s">
        <v>374</v>
      </c>
      <c r="TBY132" s="224" t="s">
        <v>374</v>
      </c>
      <c r="TBZ132" s="224" t="s">
        <v>374</v>
      </c>
      <c r="TCA132" s="224" t="s">
        <v>374</v>
      </c>
      <c r="TCB132" s="224" t="s">
        <v>374</v>
      </c>
      <c r="TCC132" s="224" t="s">
        <v>374</v>
      </c>
      <c r="TCD132" s="224" t="s">
        <v>374</v>
      </c>
      <c r="TCE132" s="224" t="s">
        <v>374</v>
      </c>
      <c r="TCF132" s="224" t="s">
        <v>374</v>
      </c>
      <c r="TCG132" s="224" t="s">
        <v>374</v>
      </c>
      <c r="TCH132" s="224" t="s">
        <v>374</v>
      </c>
      <c r="TCI132" s="224" t="s">
        <v>374</v>
      </c>
      <c r="TCJ132" s="224" t="s">
        <v>374</v>
      </c>
      <c r="TCK132" s="224" t="s">
        <v>374</v>
      </c>
      <c r="TCL132" s="224" t="s">
        <v>374</v>
      </c>
      <c r="TCM132" s="224" t="s">
        <v>374</v>
      </c>
      <c r="TCN132" s="224" t="s">
        <v>374</v>
      </c>
      <c r="TCO132" s="224" t="s">
        <v>374</v>
      </c>
      <c r="TCP132" s="224" t="s">
        <v>374</v>
      </c>
      <c r="TCQ132" s="224" t="s">
        <v>374</v>
      </c>
      <c r="TCR132" s="224" t="s">
        <v>374</v>
      </c>
      <c r="TCS132" s="224" t="s">
        <v>374</v>
      </c>
      <c r="TCT132" s="224" t="s">
        <v>374</v>
      </c>
      <c r="TCU132" s="224" t="s">
        <v>374</v>
      </c>
      <c r="TCV132" s="224" t="s">
        <v>374</v>
      </c>
      <c r="TCW132" s="224" t="s">
        <v>374</v>
      </c>
      <c r="TCX132" s="224" t="s">
        <v>374</v>
      </c>
      <c r="TCY132" s="224" t="s">
        <v>374</v>
      </c>
      <c r="TCZ132" s="224" t="s">
        <v>374</v>
      </c>
      <c r="TDA132" s="224" t="s">
        <v>374</v>
      </c>
      <c r="TDB132" s="224" t="s">
        <v>374</v>
      </c>
      <c r="TDC132" s="224" t="s">
        <v>374</v>
      </c>
      <c r="TDD132" s="224" t="s">
        <v>374</v>
      </c>
      <c r="TDE132" s="224" t="s">
        <v>374</v>
      </c>
      <c r="TDF132" s="224" t="s">
        <v>374</v>
      </c>
      <c r="TDG132" s="224" t="s">
        <v>374</v>
      </c>
      <c r="TDH132" s="224" t="s">
        <v>374</v>
      </c>
      <c r="TDI132" s="224" t="s">
        <v>374</v>
      </c>
      <c r="TDJ132" s="224" t="s">
        <v>374</v>
      </c>
      <c r="TDK132" s="224" t="s">
        <v>374</v>
      </c>
      <c r="TDL132" s="224" t="s">
        <v>374</v>
      </c>
      <c r="TDM132" s="224" t="s">
        <v>374</v>
      </c>
      <c r="TDN132" s="224" t="s">
        <v>374</v>
      </c>
      <c r="TDO132" s="224" t="s">
        <v>374</v>
      </c>
      <c r="TDP132" s="224" t="s">
        <v>374</v>
      </c>
      <c r="TDQ132" s="224" t="s">
        <v>374</v>
      </c>
      <c r="TDR132" s="224" t="s">
        <v>374</v>
      </c>
      <c r="TDS132" s="224" t="s">
        <v>374</v>
      </c>
      <c r="TDT132" s="224" t="s">
        <v>374</v>
      </c>
      <c r="TDU132" s="224" t="s">
        <v>374</v>
      </c>
      <c r="TDV132" s="224" t="s">
        <v>374</v>
      </c>
      <c r="TDW132" s="224" t="s">
        <v>374</v>
      </c>
      <c r="TDX132" s="224" t="s">
        <v>374</v>
      </c>
      <c r="TDY132" s="224" t="s">
        <v>374</v>
      </c>
      <c r="TDZ132" s="224" t="s">
        <v>374</v>
      </c>
      <c r="TEA132" s="224" t="s">
        <v>374</v>
      </c>
      <c r="TEB132" s="224" t="s">
        <v>374</v>
      </c>
      <c r="TEC132" s="224" t="s">
        <v>374</v>
      </c>
      <c r="TED132" s="224" t="s">
        <v>374</v>
      </c>
      <c r="TEE132" s="224" t="s">
        <v>374</v>
      </c>
      <c r="TEF132" s="224" t="s">
        <v>374</v>
      </c>
      <c r="TEG132" s="224" t="s">
        <v>374</v>
      </c>
      <c r="TEH132" s="224" t="s">
        <v>374</v>
      </c>
      <c r="TEI132" s="224" t="s">
        <v>374</v>
      </c>
      <c r="TEJ132" s="224" t="s">
        <v>374</v>
      </c>
      <c r="TEK132" s="224" t="s">
        <v>374</v>
      </c>
      <c r="TEL132" s="224" t="s">
        <v>374</v>
      </c>
      <c r="TEM132" s="224" t="s">
        <v>374</v>
      </c>
      <c r="TEN132" s="224" t="s">
        <v>374</v>
      </c>
      <c r="TEO132" s="224" t="s">
        <v>374</v>
      </c>
      <c r="TEP132" s="224" t="s">
        <v>374</v>
      </c>
      <c r="TEQ132" s="224" t="s">
        <v>374</v>
      </c>
      <c r="TER132" s="224" t="s">
        <v>374</v>
      </c>
      <c r="TES132" s="224" t="s">
        <v>374</v>
      </c>
      <c r="TET132" s="224" t="s">
        <v>374</v>
      </c>
      <c r="TEU132" s="224" t="s">
        <v>374</v>
      </c>
      <c r="TEV132" s="224" t="s">
        <v>374</v>
      </c>
      <c r="TEW132" s="224" t="s">
        <v>374</v>
      </c>
      <c r="TEX132" s="224" t="s">
        <v>374</v>
      </c>
      <c r="TEY132" s="224" t="s">
        <v>374</v>
      </c>
      <c r="TEZ132" s="224" t="s">
        <v>374</v>
      </c>
      <c r="TFA132" s="224" t="s">
        <v>374</v>
      </c>
      <c r="TFB132" s="224" t="s">
        <v>374</v>
      </c>
      <c r="TFC132" s="224" t="s">
        <v>374</v>
      </c>
      <c r="TFD132" s="224" t="s">
        <v>374</v>
      </c>
      <c r="TFE132" s="224" t="s">
        <v>374</v>
      </c>
      <c r="TFF132" s="224" t="s">
        <v>374</v>
      </c>
      <c r="TFG132" s="224" t="s">
        <v>374</v>
      </c>
      <c r="TFH132" s="224" t="s">
        <v>374</v>
      </c>
      <c r="TFI132" s="224" t="s">
        <v>374</v>
      </c>
      <c r="TFJ132" s="224" t="s">
        <v>374</v>
      </c>
      <c r="TFK132" s="224" t="s">
        <v>374</v>
      </c>
      <c r="TFL132" s="224" t="s">
        <v>374</v>
      </c>
      <c r="TFM132" s="224" t="s">
        <v>374</v>
      </c>
      <c r="TFN132" s="224" t="s">
        <v>374</v>
      </c>
      <c r="TFO132" s="224" t="s">
        <v>374</v>
      </c>
      <c r="TFP132" s="224" t="s">
        <v>374</v>
      </c>
      <c r="TFQ132" s="224" t="s">
        <v>374</v>
      </c>
      <c r="TFR132" s="224" t="s">
        <v>374</v>
      </c>
      <c r="TFS132" s="224" t="s">
        <v>374</v>
      </c>
      <c r="TFT132" s="224" t="s">
        <v>374</v>
      </c>
      <c r="TFU132" s="224" t="s">
        <v>374</v>
      </c>
      <c r="TFV132" s="224" t="s">
        <v>374</v>
      </c>
      <c r="TFW132" s="224" t="s">
        <v>374</v>
      </c>
      <c r="TFX132" s="224" t="s">
        <v>374</v>
      </c>
      <c r="TFY132" s="224" t="s">
        <v>374</v>
      </c>
      <c r="TFZ132" s="224" t="s">
        <v>374</v>
      </c>
      <c r="TGA132" s="224" t="s">
        <v>374</v>
      </c>
      <c r="TGB132" s="224" t="s">
        <v>374</v>
      </c>
      <c r="TGC132" s="224" t="s">
        <v>374</v>
      </c>
      <c r="TGD132" s="224" t="s">
        <v>374</v>
      </c>
      <c r="TGE132" s="224" t="s">
        <v>374</v>
      </c>
      <c r="TGF132" s="224" t="s">
        <v>374</v>
      </c>
      <c r="TGG132" s="224" t="s">
        <v>374</v>
      </c>
      <c r="TGH132" s="224" t="s">
        <v>374</v>
      </c>
      <c r="TGI132" s="224" t="s">
        <v>374</v>
      </c>
      <c r="TGJ132" s="224" t="s">
        <v>374</v>
      </c>
      <c r="TGK132" s="224" t="s">
        <v>374</v>
      </c>
      <c r="TGL132" s="224" t="s">
        <v>374</v>
      </c>
      <c r="TGM132" s="224" t="s">
        <v>374</v>
      </c>
      <c r="TGN132" s="224" t="s">
        <v>374</v>
      </c>
      <c r="TGO132" s="224" t="s">
        <v>374</v>
      </c>
      <c r="TGP132" s="224" t="s">
        <v>374</v>
      </c>
      <c r="TGQ132" s="224" t="s">
        <v>374</v>
      </c>
      <c r="TGR132" s="224" t="s">
        <v>374</v>
      </c>
      <c r="TGS132" s="224" t="s">
        <v>374</v>
      </c>
      <c r="TGT132" s="224" t="s">
        <v>374</v>
      </c>
      <c r="TGU132" s="224" t="s">
        <v>374</v>
      </c>
      <c r="TGV132" s="224" t="s">
        <v>374</v>
      </c>
      <c r="TGW132" s="224" t="s">
        <v>374</v>
      </c>
      <c r="TGX132" s="224" t="s">
        <v>374</v>
      </c>
      <c r="TGY132" s="224" t="s">
        <v>374</v>
      </c>
      <c r="TGZ132" s="224" t="s">
        <v>374</v>
      </c>
      <c r="THA132" s="224" t="s">
        <v>374</v>
      </c>
      <c r="THB132" s="224" t="s">
        <v>374</v>
      </c>
      <c r="THC132" s="224" t="s">
        <v>374</v>
      </c>
      <c r="THD132" s="224" t="s">
        <v>374</v>
      </c>
      <c r="THE132" s="224" t="s">
        <v>374</v>
      </c>
      <c r="THF132" s="224" t="s">
        <v>374</v>
      </c>
      <c r="THG132" s="224" t="s">
        <v>374</v>
      </c>
      <c r="THH132" s="224" t="s">
        <v>374</v>
      </c>
      <c r="THI132" s="224" t="s">
        <v>374</v>
      </c>
      <c r="THJ132" s="224" t="s">
        <v>374</v>
      </c>
      <c r="THK132" s="224" t="s">
        <v>374</v>
      </c>
      <c r="THL132" s="224" t="s">
        <v>374</v>
      </c>
      <c r="THM132" s="224" t="s">
        <v>374</v>
      </c>
      <c r="THN132" s="224" t="s">
        <v>374</v>
      </c>
      <c r="THO132" s="224" t="s">
        <v>374</v>
      </c>
      <c r="THP132" s="224" t="s">
        <v>374</v>
      </c>
      <c r="THQ132" s="224" t="s">
        <v>374</v>
      </c>
      <c r="THR132" s="224" t="s">
        <v>374</v>
      </c>
      <c r="THS132" s="224" t="s">
        <v>374</v>
      </c>
      <c r="THT132" s="224" t="s">
        <v>374</v>
      </c>
      <c r="THU132" s="224" t="s">
        <v>374</v>
      </c>
      <c r="THV132" s="224" t="s">
        <v>374</v>
      </c>
      <c r="THW132" s="224" t="s">
        <v>374</v>
      </c>
      <c r="THX132" s="224" t="s">
        <v>374</v>
      </c>
      <c r="THY132" s="224" t="s">
        <v>374</v>
      </c>
      <c r="THZ132" s="224" t="s">
        <v>374</v>
      </c>
      <c r="TIA132" s="224" t="s">
        <v>374</v>
      </c>
      <c r="TIB132" s="224" t="s">
        <v>374</v>
      </c>
      <c r="TIC132" s="224" t="s">
        <v>374</v>
      </c>
      <c r="TID132" s="224" t="s">
        <v>374</v>
      </c>
      <c r="TIE132" s="224" t="s">
        <v>374</v>
      </c>
      <c r="TIF132" s="224" t="s">
        <v>374</v>
      </c>
      <c r="TIG132" s="224" t="s">
        <v>374</v>
      </c>
      <c r="TIH132" s="224" t="s">
        <v>374</v>
      </c>
      <c r="TII132" s="224" t="s">
        <v>374</v>
      </c>
      <c r="TIJ132" s="224" t="s">
        <v>374</v>
      </c>
      <c r="TIK132" s="224" t="s">
        <v>374</v>
      </c>
      <c r="TIL132" s="224" t="s">
        <v>374</v>
      </c>
      <c r="TIM132" s="224" t="s">
        <v>374</v>
      </c>
      <c r="TIN132" s="224" t="s">
        <v>374</v>
      </c>
      <c r="TIO132" s="224" t="s">
        <v>374</v>
      </c>
      <c r="TIP132" s="224" t="s">
        <v>374</v>
      </c>
      <c r="TIQ132" s="224" t="s">
        <v>374</v>
      </c>
      <c r="TIR132" s="224" t="s">
        <v>374</v>
      </c>
      <c r="TIS132" s="224" t="s">
        <v>374</v>
      </c>
      <c r="TIT132" s="224" t="s">
        <v>374</v>
      </c>
      <c r="TIU132" s="224" t="s">
        <v>374</v>
      </c>
      <c r="TIV132" s="224" t="s">
        <v>374</v>
      </c>
      <c r="TIW132" s="224" t="s">
        <v>374</v>
      </c>
      <c r="TIX132" s="224" t="s">
        <v>374</v>
      </c>
      <c r="TIY132" s="224" t="s">
        <v>374</v>
      </c>
      <c r="TIZ132" s="224" t="s">
        <v>374</v>
      </c>
      <c r="TJA132" s="224" t="s">
        <v>374</v>
      </c>
      <c r="TJB132" s="224" t="s">
        <v>374</v>
      </c>
      <c r="TJC132" s="224" t="s">
        <v>374</v>
      </c>
      <c r="TJD132" s="224" t="s">
        <v>374</v>
      </c>
      <c r="TJE132" s="224" t="s">
        <v>374</v>
      </c>
      <c r="TJF132" s="224" t="s">
        <v>374</v>
      </c>
      <c r="TJG132" s="224" t="s">
        <v>374</v>
      </c>
      <c r="TJH132" s="224" t="s">
        <v>374</v>
      </c>
      <c r="TJI132" s="224" t="s">
        <v>374</v>
      </c>
      <c r="TJJ132" s="224" t="s">
        <v>374</v>
      </c>
      <c r="TJK132" s="224" t="s">
        <v>374</v>
      </c>
      <c r="TJL132" s="224" t="s">
        <v>374</v>
      </c>
      <c r="TJM132" s="224" t="s">
        <v>374</v>
      </c>
      <c r="TJN132" s="224" t="s">
        <v>374</v>
      </c>
      <c r="TJO132" s="224" t="s">
        <v>374</v>
      </c>
      <c r="TJP132" s="224" t="s">
        <v>374</v>
      </c>
      <c r="TJQ132" s="224" t="s">
        <v>374</v>
      </c>
      <c r="TJR132" s="224" t="s">
        <v>374</v>
      </c>
      <c r="TJS132" s="224" t="s">
        <v>374</v>
      </c>
      <c r="TJT132" s="224" t="s">
        <v>374</v>
      </c>
      <c r="TJU132" s="224" t="s">
        <v>374</v>
      </c>
      <c r="TJV132" s="224" t="s">
        <v>374</v>
      </c>
      <c r="TJW132" s="224" t="s">
        <v>374</v>
      </c>
      <c r="TJX132" s="224" t="s">
        <v>374</v>
      </c>
      <c r="TJY132" s="224" t="s">
        <v>374</v>
      </c>
      <c r="TJZ132" s="224" t="s">
        <v>374</v>
      </c>
      <c r="TKA132" s="224" t="s">
        <v>374</v>
      </c>
      <c r="TKB132" s="224" t="s">
        <v>374</v>
      </c>
      <c r="TKC132" s="224" t="s">
        <v>374</v>
      </c>
      <c r="TKD132" s="224" t="s">
        <v>374</v>
      </c>
      <c r="TKE132" s="224" t="s">
        <v>374</v>
      </c>
      <c r="TKF132" s="224" t="s">
        <v>374</v>
      </c>
      <c r="TKG132" s="224" t="s">
        <v>374</v>
      </c>
      <c r="TKH132" s="224" t="s">
        <v>374</v>
      </c>
      <c r="TKI132" s="224" t="s">
        <v>374</v>
      </c>
      <c r="TKJ132" s="224" t="s">
        <v>374</v>
      </c>
      <c r="TKK132" s="224" t="s">
        <v>374</v>
      </c>
      <c r="TKL132" s="224" t="s">
        <v>374</v>
      </c>
      <c r="TKM132" s="224" t="s">
        <v>374</v>
      </c>
      <c r="TKN132" s="224" t="s">
        <v>374</v>
      </c>
      <c r="TKO132" s="224" t="s">
        <v>374</v>
      </c>
      <c r="TKP132" s="224" t="s">
        <v>374</v>
      </c>
      <c r="TKQ132" s="224" t="s">
        <v>374</v>
      </c>
      <c r="TKR132" s="224" t="s">
        <v>374</v>
      </c>
      <c r="TKS132" s="224" t="s">
        <v>374</v>
      </c>
      <c r="TKT132" s="224" t="s">
        <v>374</v>
      </c>
      <c r="TKU132" s="224" t="s">
        <v>374</v>
      </c>
      <c r="TKV132" s="224" t="s">
        <v>374</v>
      </c>
      <c r="TKW132" s="224" t="s">
        <v>374</v>
      </c>
      <c r="TKX132" s="224" t="s">
        <v>374</v>
      </c>
      <c r="TKY132" s="224" t="s">
        <v>374</v>
      </c>
      <c r="TKZ132" s="224" t="s">
        <v>374</v>
      </c>
      <c r="TLA132" s="224" t="s">
        <v>374</v>
      </c>
      <c r="TLB132" s="224" t="s">
        <v>374</v>
      </c>
      <c r="TLC132" s="224" t="s">
        <v>374</v>
      </c>
      <c r="TLD132" s="224" t="s">
        <v>374</v>
      </c>
      <c r="TLE132" s="224" t="s">
        <v>374</v>
      </c>
      <c r="TLF132" s="224" t="s">
        <v>374</v>
      </c>
      <c r="TLG132" s="224" t="s">
        <v>374</v>
      </c>
      <c r="TLH132" s="224" t="s">
        <v>374</v>
      </c>
      <c r="TLI132" s="224" t="s">
        <v>374</v>
      </c>
      <c r="TLJ132" s="224" t="s">
        <v>374</v>
      </c>
      <c r="TLK132" s="224" t="s">
        <v>374</v>
      </c>
      <c r="TLL132" s="224" t="s">
        <v>374</v>
      </c>
      <c r="TLM132" s="224" t="s">
        <v>374</v>
      </c>
      <c r="TLN132" s="224" t="s">
        <v>374</v>
      </c>
      <c r="TLO132" s="224" t="s">
        <v>374</v>
      </c>
      <c r="TLP132" s="224" t="s">
        <v>374</v>
      </c>
      <c r="TLQ132" s="224" t="s">
        <v>374</v>
      </c>
      <c r="TLR132" s="224" t="s">
        <v>374</v>
      </c>
      <c r="TLS132" s="224" t="s">
        <v>374</v>
      </c>
      <c r="TLT132" s="224" t="s">
        <v>374</v>
      </c>
      <c r="TLU132" s="224" t="s">
        <v>374</v>
      </c>
      <c r="TLV132" s="224" t="s">
        <v>374</v>
      </c>
      <c r="TLW132" s="224" t="s">
        <v>374</v>
      </c>
      <c r="TLX132" s="224" t="s">
        <v>374</v>
      </c>
      <c r="TLY132" s="224" t="s">
        <v>374</v>
      </c>
      <c r="TLZ132" s="224" t="s">
        <v>374</v>
      </c>
      <c r="TMA132" s="224" t="s">
        <v>374</v>
      </c>
      <c r="TMB132" s="224" t="s">
        <v>374</v>
      </c>
      <c r="TMC132" s="224" t="s">
        <v>374</v>
      </c>
      <c r="TMD132" s="224" t="s">
        <v>374</v>
      </c>
      <c r="TME132" s="224" t="s">
        <v>374</v>
      </c>
      <c r="TMF132" s="224" t="s">
        <v>374</v>
      </c>
      <c r="TMG132" s="224" t="s">
        <v>374</v>
      </c>
      <c r="TMH132" s="224" t="s">
        <v>374</v>
      </c>
      <c r="TMI132" s="224" t="s">
        <v>374</v>
      </c>
      <c r="TMJ132" s="224" t="s">
        <v>374</v>
      </c>
      <c r="TMK132" s="224" t="s">
        <v>374</v>
      </c>
      <c r="TML132" s="224" t="s">
        <v>374</v>
      </c>
      <c r="TMM132" s="224" t="s">
        <v>374</v>
      </c>
      <c r="TMN132" s="224" t="s">
        <v>374</v>
      </c>
      <c r="TMO132" s="224" t="s">
        <v>374</v>
      </c>
      <c r="TMP132" s="224" t="s">
        <v>374</v>
      </c>
      <c r="TMQ132" s="224" t="s">
        <v>374</v>
      </c>
      <c r="TMR132" s="224" t="s">
        <v>374</v>
      </c>
      <c r="TMS132" s="224" t="s">
        <v>374</v>
      </c>
      <c r="TMT132" s="224" t="s">
        <v>374</v>
      </c>
      <c r="TMU132" s="224" t="s">
        <v>374</v>
      </c>
      <c r="TMV132" s="224" t="s">
        <v>374</v>
      </c>
      <c r="TMW132" s="224" t="s">
        <v>374</v>
      </c>
      <c r="TMX132" s="224" t="s">
        <v>374</v>
      </c>
      <c r="TMY132" s="224" t="s">
        <v>374</v>
      </c>
      <c r="TMZ132" s="224" t="s">
        <v>374</v>
      </c>
      <c r="TNA132" s="224" t="s">
        <v>374</v>
      </c>
      <c r="TNB132" s="224" t="s">
        <v>374</v>
      </c>
      <c r="TNC132" s="224" t="s">
        <v>374</v>
      </c>
      <c r="TND132" s="224" t="s">
        <v>374</v>
      </c>
      <c r="TNE132" s="224" t="s">
        <v>374</v>
      </c>
      <c r="TNF132" s="224" t="s">
        <v>374</v>
      </c>
      <c r="TNG132" s="224" t="s">
        <v>374</v>
      </c>
      <c r="TNH132" s="224" t="s">
        <v>374</v>
      </c>
      <c r="TNI132" s="224" t="s">
        <v>374</v>
      </c>
      <c r="TNJ132" s="224" t="s">
        <v>374</v>
      </c>
      <c r="TNK132" s="224" t="s">
        <v>374</v>
      </c>
      <c r="TNL132" s="224" t="s">
        <v>374</v>
      </c>
      <c r="TNM132" s="224" t="s">
        <v>374</v>
      </c>
      <c r="TNN132" s="224" t="s">
        <v>374</v>
      </c>
      <c r="TNO132" s="224" t="s">
        <v>374</v>
      </c>
      <c r="TNP132" s="224" t="s">
        <v>374</v>
      </c>
      <c r="TNQ132" s="224" t="s">
        <v>374</v>
      </c>
      <c r="TNR132" s="224" t="s">
        <v>374</v>
      </c>
      <c r="TNS132" s="224" t="s">
        <v>374</v>
      </c>
      <c r="TNT132" s="224" t="s">
        <v>374</v>
      </c>
      <c r="TNU132" s="224" t="s">
        <v>374</v>
      </c>
      <c r="TNV132" s="224" t="s">
        <v>374</v>
      </c>
      <c r="TNW132" s="224" t="s">
        <v>374</v>
      </c>
      <c r="TNX132" s="224" t="s">
        <v>374</v>
      </c>
      <c r="TNY132" s="224" t="s">
        <v>374</v>
      </c>
      <c r="TNZ132" s="224" t="s">
        <v>374</v>
      </c>
      <c r="TOA132" s="224" t="s">
        <v>374</v>
      </c>
      <c r="TOB132" s="224" t="s">
        <v>374</v>
      </c>
      <c r="TOC132" s="224" t="s">
        <v>374</v>
      </c>
      <c r="TOD132" s="224" t="s">
        <v>374</v>
      </c>
      <c r="TOE132" s="224" t="s">
        <v>374</v>
      </c>
      <c r="TOF132" s="224" t="s">
        <v>374</v>
      </c>
      <c r="TOG132" s="224" t="s">
        <v>374</v>
      </c>
      <c r="TOH132" s="224" t="s">
        <v>374</v>
      </c>
      <c r="TOI132" s="224" t="s">
        <v>374</v>
      </c>
      <c r="TOJ132" s="224" t="s">
        <v>374</v>
      </c>
      <c r="TOK132" s="224" t="s">
        <v>374</v>
      </c>
      <c r="TOL132" s="224" t="s">
        <v>374</v>
      </c>
      <c r="TOM132" s="224" t="s">
        <v>374</v>
      </c>
      <c r="TON132" s="224" t="s">
        <v>374</v>
      </c>
      <c r="TOO132" s="224" t="s">
        <v>374</v>
      </c>
      <c r="TOP132" s="224" t="s">
        <v>374</v>
      </c>
      <c r="TOQ132" s="224" t="s">
        <v>374</v>
      </c>
      <c r="TOR132" s="224" t="s">
        <v>374</v>
      </c>
      <c r="TOS132" s="224" t="s">
        <v>374</v>
      </c>
      <c r="TOT132" s="224" t="s">
        <v>374</v>
      </c>
      <c r="TOU132" s="224" t="s">
        <v>374</v>
      </c>
      <c r="TOV132" s="224" t="s">
        <v>374</v>
      </c>
      <c r="TOW132" s="224" t="s">
        <v>374</v>
      </c>
      <c r="TOX132" s="224" t="s">
        <v>374</v>
      </c>
      <c r="TOY132" s="224" t="s">
        <v>374</v>
      </c>
      <c r="TOZ132" s="224" t="s">
        <v>374</v>
      </c>
      <c r="TPA132" s="224" t="s">
        <v>374</v>
      </c>
      <c r="TPB132" s="224" t="s">
        <v>374</v>
      </c>
      <c r="TPC132" s="224" t="s">
        <v>374</v>
      </c>
      <c r="TPD132" s="224" t="s">
        <v>374</v>
      </c>
      <c r="TPE132" s="224" t="s">
        <v>374</v>
      </c>
      <c r="TPF132" s="224" t="s">
        <v>374</v>
      </c>
      <c r="TPG132" s="224" t="s">
        <v>374</v>
      </c>
      <c r="TPH132" s="224" t="s">
        <v>374</v>
      </c>
      <c r="TPI132" s="224" t="s">
        <v>374</v>
      </c>
      <c r="TPJ132" s="224" t="s">
        <v>374</v>
      </c>
      <c r="TPK132" s="224" t="s">
        <v>374</v>
      </c>
      <c r="TPL132" s="224" t="s">
        <v>374</v>
      </c>
      <c r="TPM132" s="224" t="s">
        <v>374</v>
      </c>
      <c r="TPN132" s="224" t="s">
        <v>374</v>
      </c>
      <c r="TPO132" s="224" t="s">
        <v>374</v>
      </c>
      <c r="TPP132" s="224" t="s">
        <v>374</v>
      </c>
      <c r="TPQ132" s="224" t="s">
        <v>374</v>
      </c>
      <c r="TPR132" s="224" t="s">
        <v>374</v>
      </c>
      <c r="TPS132" s="224" t="s">
        <v>374</v>
      </c>
      <c r="TPT132" s="224" t="s">
        <v>374</v>
      </c>
      <c r="TPU132" s="224" t="s">
        <v>374</v>
      </c>
      <c r="TPV132" s="224" t="s">
        <v>374</v>
      </c>
      <c r="TPW132" s="224" t="s">
        <v>374</v>
      </c>
      <c r="TPX132" s="224" t="s">
        <v>374</v>
      </c>
      <c r="TPY132" s="224" t="s">
        <v>374</v>
      </c>
      <c r="TPZ132" s="224" t="s">
        <v>374</v>
      </c>
      <c r="TQA132" s="224" t="s">
        <v>374</v>
      </c>
      <c r="TQB132" s="224" t="s">
        <v>374</v>
      </c>
      <c r="TQC132" s="224" t="s">
        <v>374</v>
      </c>
      <c r="TQD132" s="224" t="s">
        <v>374</v>
      </c>
      <c r="TQE132" s="224" t="s">
        <v>374</v>
      </c>
      <c r="TQF132" s="224" t="s">
        <v>374</v>
      </c>
      <c r="TQG132" s="224" t="s">
        <v>374</v>
      </c>
      <c r="TQH132" s="224" t="s">
        <v>374</v>
      </c>
      <c r="TQI132" s="224" t="s">
        <v>374</v>
      </c>
      <c r="TQJ132" s="224" t="s">
        <v>374</v>
      </c>
      <c r="TQK132" s="224" t="s">
        <v>374</v>
      </c>
      <c r="TQL132" s="224" t="s">
        <v>374</v>
      </c>
      <c r="TQM132" s="224" t="s">
        <v>374</v>
      </c>
      <c r="TQN132" s="224" t="s">
        <v>374</v>
      </c>
      <c r="TQO132" s="224" t="s">
        <v>374</v>
      </c>
      <c r="TQP132" s="224" t="s">
        <v>374</v>
      </c>
      <c r="TQQ132" s="224" t="s">
        <v>374</v>
      </c>
      <c r="TQR132" s="224" t="s">
        <v>374</v>
      </c>
      <c r="TQS132" s="224" t="s">
        <v>374</v>
      </c>
      <c r="TQT132" s="224" t="s">
        <v>374</v>
      </c>
      <c r="TQU132" s="224" t="s">
        <v>374</v>
      </c>
      <c r="TQV132" s="224" t="s">
        <v>374</v>
      </c>
      <c r="TQW132" s="224" t="s">
        <v>374</v>
      </c>
      <c r="TQX132" s="224" t="s">
        <v>374</v>
      </c>
      <c r="TQY132" s="224" t="s">
        <v>374</v>
      </c>
      <c r="TQZ132" s="224" t="s">
        <v>374</v>
      </c>
      <c r="TRA132" s="224" t="s">
        <v>374</v>
      </c>
      <c r="TRB132" s="224" t="s">
        <v>374</v>
      </c>
      <c r="TRC132" s="224" t="s">
        <v>374</v>
      </c>
      <c r="TRD132" s="224" t="s">
        <v>374</v>
      </c>
      <c r="TRE132" s="224" t="s">
        <v>374</v>
      </c>
      <c r="TRF132" s="224" t="s">
        <v>374</v>
      </c>
      <c r="TRG132" s="224" t="s">
        <v>374</v>
      </c>
      <c r="TRH132" s="224" t="s">
        <v>374</v>
      </c>
      <c r="TRI132" s="224" t="s">
        <v>374</v>
      </c>
      <c r="TRJ132" s="224" t="s">
        <v>374</v>
      </c>
      <c r="TRK132" s="224" t="s">
        <v>374</v>
      </c>
      <c r="TRL132" s="224" t="s">
        <v>374</v>
      </c>
      <c r="TRM132" s="224" t="s">
        <v>374</v>
      </c>
      <c r="TRN132" s="224" t="s">
        <v>374</v>
      </c>
      <c r="TRO132" s="224" t="s">
        <v>374</v>
      </c>
      <c r="TRP132" s="224" t="s">
        <v>374</v>
      </c>
      <c r="TRQ132" s="224" t="s">
        <v>374</v>
      </c>
      <c r="TRR132" s="224" t="s">
        <v>374</v>
      </c>
      <c r="TRS132" s="224" t="s">
        <v>374</v>
      </c>
      <c r="TRT132" s="224" t="s">
        <v>374</v>
      </c>
      <c r="TRU132" s="224" t="s">
        <v>374</v>
      </c>
      <c r="TRV132" s="224" t="s">
        <v>374</v>
      </c>
      <c r="TRW132" s="224" t="s">
        <v>374</v>
      </c>
      <c r="TRX132" s="224" t="s">
        <v>374</v>
      </c>
      <c r="TRY132" s="224" t="s">
        <v>374</v>
      </c>
      <c r="TRZ132" s="224" t="s">
        <v>374</v>
      </c>
      <c r="TSA132" s="224" t="s">
        <v>374</v>
      </c>
      <c r="TSB132" s="224" t="s">
        <v>374</v>
      </c>
      <c r="TSC132" s="224" t="s">
        <v>374</v>
      </c>
      <c r="TSD132" s="224" t="s">
        <v>374</v>
      </c>
      <c r="TSE132" s="224" t="s">
        <v>374</v>
      </c>
      <c r="TSF132" s="224" t="s">
        <v>374</v>
      </c>
      <c r="TSG132" s="224" t="s">
        <v>374</v>
      </c>
      <c r="TSH132" s="224" t="s">
        <v>374</v>
      </c>
      <c r="TSI132" s="224" t="s">
        <v>374</v>
      </c>
      <c r="TSJ132" s="224" t="s">
        <v>374</v>
      </c>
      <c r="TSK132" s="224" t="s">
        <v>374</v>
      </c>
      <c r="TSL132" s="224" t="s">
        <v>374</v>
      </c>
      <c r="TSM132" s="224" t="s">
        <v>374</v>
      </c>
      <c r="TSN132" s="224" t="s">
        <v>374</v>
      </c>
      <c r="TSO132" s="224" t="s">
        <v>374</v>
      </c>
      <c r="TSP132" s="224" t="s">
        <v>374</v>
      </c>
      <c r="TSQ132" s="224" t="s">
        <v>374</v>
      </c>
      <c r="TSR132" s="224" t="s">
        <v>374</v>
      </c>
      <c r="TSS132" s="224" t="s">
        <v>374</v>
      </c>
      <c r="TST132" s="224" t="s">
        <v>374</v>
      </c>
      <c r="TSU132" s="224" t="s">
        <v>374</v>
      </c>
      <c r="TSV132" s="224" t="s">
        <v>374</v>
      </c>
      <c r="TSW132" s="224" t="s">
        <v>374</v>
      </c>
      <c r="TSX132" s="224" t="s">
        <v>374</v>
      </c>
      <c r="TSY132" s="224" t="s">
        <v>374</v>
      </c>
      <c r="TSZ132" s="224" t="s">
        <v>374</v>
      </c>
      <c r="TTA132" s="224" t="s">
        <v>374</v>
      </c>
      <c r="TTB132" s="224" t="s">
        <v>374</v>
      </c>
      <c r="TTC132" s="224" t="s">
        <v>374</v>
      </c>
      <c r="TTD132" s="224" t="s">
        <v>374</v>
      </c>
      <c r="TTE132" s="224" t="s">
        <v>374</v>
      </c>
      <c r="TTF132" s="224" t="s">
        <v>374</v>
      </c>
      <c r="TTG132" s="224" t="s">
        <v>374</v>
      </c>
      <c r="TTH132" s="224" t="s">
        <v>374</v>
      </c>
      <c r="TTI132" s="224" t="s">
        <v>374</v>
      </c>
      <c r="TTJ132" s="224" t="s">
        <v>374</v>
      </c>
      <c r="TTK132" s="224" t="s">
        <v>374</v>
      </c>
      <c r="TTL132" s="224" t="s">
        <v>374</v>
      </c>
      <c r="TTM132" s="224" t="s">
        <v>374</v>
      </c>
      <c r="TTN132" s="224" t="s">
        <v>374</v>
      </c>
      <c r="TTO132" s="224" t="s">
        <v>374</v>
      </c>
      <c r="TTP132" s="224" t="s">
        <v>374</v>
      </c>
      <c r="TTQ132" s="224" t="s">
        <v>374</v>
      </c>
      <c r="TTR132" s="224" t="s">
        <v>374</v>
      </c>
      <c r="TTS132" s="224" t="s">
        <v>374</v>
      </c>
      <c r="TTT132" s="224" t="s">
        <v>374</v>
      </c>
      <c r="TTU132" s="224" t="s">
        <v>374</v>
      </c>
      <c r="TTV132" s="224" t="s">
        <v>374</v>
      </c>
      <c r="TTW132" s="224" t="s">
        <v>374</v>
      </c>
      <c r="TTX132" s="224" t="s">
        <v>374</v>
      </c>
      <c r="TTY132" s="224" t="s">
        <v>374</v>
      </c>
      <c r="TTZ132" s="224" t="s">
        <v>374</v>
      </c>
      <c r="TUA132" s="224" t="s">
        <v>374</v>
      </c>
      <c r="TUB132" s="224" t="s">
        <v>374</v>
      </c>
      <c r="TUC132" s="224" t="s">
        <v>374</v>
      </c>
      <c r="TUD132" s="224" t="s">
        <v>374</v>
      </c>
      <c r="TUE132" s="224" t="s">
        <v>374</v>
      </c>
      <c r="TUF132" s="224" t="s">
        <v>374</v>
      </c>
      <c r="TUG132" s="224" t="s">
        <v>374</v>
      </c>
      <c r="TUH132" s="224" t="s">
        <v>374</v>
      </c>
      <c r="TUI132" s="224" t="s">
        <v>374</v>
      </c>
      <c r="TUJ132" s="224" t="s">
        <v>374</v>
      </c>
      <c r="TUK132" s="224" t="s">
        <v>374</v>
      </c>
      <c r="TUL132" s="224" t="s">
        <v>374</v>
      </c>
      <c r="TUM132" s="224" t="s">
        <v>374</v>
      </c>
      <c r="TUN132" s="224" t="s">
        <v>374</v>
      </c>
      <c r="TUO132" s="224" t="s">
        <v>374</v>
      </c>
      <c r="TUP132" s="224" t="s">
        <v>374</v>
      </c>
      <c r="TUQ132" s="224" t="s">
        <v>374</v>
      </c>
      <c r="TUR132" s="224" t="s">
        <v>374</v>
      </c>
      <c r="TUS132" s="224" t="s">
        <v>374</v>
      </c>
      <c r="TUT132" s="224" t="s">
        <v>374</v>
      </c>
      <c r="TUU132" s="224" t="s">
        <v>374</v>
      </c>
      <c r="TUV132" s="224" t="s">
        <v>374</v>
      </c>
      <c r="TUW132" s="224" t="s">
        <v>374</v>
      </c>
      <c r="TUX132" s="224" t="s">
        <v>374</v>
      </c>
      <c r="TUY132" s="224" t="s">
        <v>374</v>
      </c>
      <c r="TUZ132" s="224" t="s">
        <v>374</v>
      </c>
      <c r="TVA132" s="224" t="s">
        <v>374</v>
      </c>
      <c r="TVB132" s="224" t="s">
        <v>374</v>
      </c>
      <c r="TVC132" s="224" t="s">
        <v>374</v>
      </c>
      <c r="TVD132" s="224" t="s">
        <v>374</v>
      </c>
      <c r="TVE132" s="224" t="s">
        <v>374</v>
      </c>
      <c r="TVF132" s="224" t="s">
        <v>374</v>
      </c>
      <c r="TVG132" s="224" t="s">
        <v>374</v>
      </c>
      <c r="TVH132" s="224" t="s">
        <v>374</v>
      </c>
      <c r="TVI132" s="224" t="s">
        <v>374</v>
      </c>
      <c r="TVJ132" s="224" t="s">
        <v>374</v>
      </c>
      <c r="TVK132" s="224" t="s">
        <v>374</v>
      </c>
      <c r="TVL132" s="224" t="s">
        <v>374</v>
      </c>
      <c r="TVM132" s="224" t="s">
        <v>374</v>
      </c>
      <c r="TVN132" s="224" t="s">
        <v>374</v>
      </c>
      <c r="TVO132" s="224" t="s">
        <v>374</v>
      </c>
      <c r="TVP132" s="224" t="s">
        <v>374</v>
      </c>
      <c r="TVQ132" s="224" t="s">
        <v>374</v>
      </c>
      <c r="TVR132" s="224" t="s">
        <v>374</v>
      </c>
      <c r="TVS132" s="224" t="s">
        <v>374</v>
      </c>
      <c r="TVT132" s="224" t="s">
        <v>374</v>
      </c>
      <c r="TVU132" s="224" t="s">
        <v>374</v>
      </c>
      <c r="TVV132" s="224" t="s">
        <v>374</v>
      </c>
      <c r="TVW132" s="224" t="s">
        <v>374</v>
      </c>
      <c r="TVX132" s="224" t="s">
        <v>374</v>
      </c>
      <c r="TVY132" s="224" t="s">
        <v>374</v>
      </c>
      <c r="TVZ132" s="224" t="s">
        <v>374</v>
      </c>
      <c r="TWA132" s="224" t="s">
        <v>374</v>
      </c>
      <c r="TWB132" s="224" t="s">
        <v>374</v>
      </c>
      <c r="TWC132" s="224" t="s">
        <v>374</v>
      </c>
      <c r="TWD132" s="224" t="s">
        <v>374</v>
      </c>
      <c r="TWE132" s="224" t="s">
        <v>374</v>
      </c>
      <c r="TWF132" s="224" t="s">
        <v>374</v>
      </c>
      <c r="TWG132" s="224" t="s">
        <v>374</v>
      </c>
      <c r="TWH132" s="224" t="s">
        <v>374</v>
      </c>
      <c r="TWI132" s="224" t="s">
        <v>374</v>
      </c>
      <c r="TWJ132" s="224" t="s">
        <v>374</v>
      </c>
      <c r="TWK132" s="224" t="s">
        <v>374</v>
      </c>
      <c r="TWL132" s="224" t="s">
        <v>374</v>
      </c>
      <c r="TWM132" s="224" t="s">
        <v>374</v>
      </c>
      <c r="TWN132" s="224" t="s">
        <v>374</v>
      </c>
      <c r="TWO132" s="224" t="s">
        <v>374</v>
      </c>
      <c r="TWP132" s="224" t="s">
        <v>374</v>
      </c>
      <c r="TWQ132" s="224" t="s">
        <v>374</v>
      </c>
      <c r="TWR132" s="224" t="s">
        <v>374</v>
      </c>
      <c r="TWS132" s="224" t="s">
        <v>374</v>
      </c>
      <c r="TWT132" s="224" t="s">
        <v>374</v>
      </c>
      <c r="TWU132" s="224" t="s">
        <v>374</v>
      </c>
      <c r="TWV132" s="224" t="s">
        <v>374</v>
      </c>
      <c r="TWW132" s="224" t="s">
        <v>374</v>
      </c>
      <c r="TWX132" s="224" t="s">
        <v>374</v>
      </c>
      <c r="TWY132" s="224" t="s">
        <v>374</v>
      </c>
      <c r="TWZ132" s="224" t="s">
        <v>374</v>
      </c>
      <c r="TXA132" s="224" t="s">
        <v>374</v>
      </c>
      <c r="TXB132" s="224" t="s">
        <v>374</v>
      </c>
      <c r="TXC132" s="224" t="s">
        <v>374</v>
      </c>
      <c r="TXD132" s="224" t="s">
        <v>374</v>
      </c>
      <c r="TXE132" s="224" t="s">
        <v>374</v>
      </c>
      <c r="TXF132" s="224" t="s">
        <v>374</v>
      </c>
      <c r="TXG132" s="224" t="s">
        <v>374</v>
      </c>
      <c r="TXH132" s="224" t="s">
        <v>374</v>
      </c>
      <c r="TXI132" s="224" t="s">
        <v>374</v>
      </c>
      <c r="TXJ132" s="224" t="s">
        <v>374</v>
      </c>
      <c r="TXK132" s="224" t="s">
        <v>374</v>
      </c>
      <c r="TXL132" s="224" t="s">
        <v>374</v>
      </c>
      <c r="TXM132" s="224" t="s">
        <v>374</v>
      </c>
      <c r="TXN132" s="224" t="s">
        <v>374</v>
      </c>
      <c r="TXO132" s="224" t="s">
        <v>374</v>
      </c>
      <c r="TXP132" s="224" t="s">
        <v>374</v>
      </c>
      <c r="TXQ132" s="224" t="s">
        <v>374</v>
      </c>
      <c r="TXR132" s="224" t="s">
        <v>374</v>
      </c>
      <c r="TXS132" s="224" t="s">
        <v>374</v>
      </c>
      <c r="TXT132" s="224" t="s">
        <v>374</v>
      </c>
      <c r="TXU132" s="224" t="s">
        <v>374</v>
      </c>
      <c r="TXV132" s="224" t="s">
        <v>374</v>
      </c>
      <c r="TXW132" s="224" t="s">
        <v>374</v>
      </c>
      <c r="TXX132" s="224" t="s">
        <v>374</v>
      </c>
      <c r="TXY132" s="224" t="s">
        <v>374</v>
      </c>
      <c r="TXZ132" s="224" t="s">
        <v>374</v>
      </c>
      <c r="TYA132" s="224" t="s">
        <v>374</v>
      </c>
      <c r="TYB132" s="224" t="s">
        <v>374</v>
      </c>
      <c r="TYC132" s="224" t="s">
        <v>374</v>
      </c>
      <c r="TYD132" s="224" t="s">
        <v>374</v>
      </c>
      <c r="TYE132" s="224" t="s">
        <v>374</v>
      </c>
      <c r="TYF132" s="224" t="s">
        <v>374</v>
      </c>
      <c r="TYG132" s="224" t="s">
        <v>374</v>
      </c>
      <c r="TYH132" s="224" t="s">
        <v>374</v>
      </c>
      <c r="TYI132" s="224" t="s">
        <v>374</v>
      </c>
      <c r="TYJ132" s="224" t="s">
        <v>374</v>
      </c>
      <c r="TYK132" s="224" t="s">
        <v>374</v>
      </c>
      <c r="TYL132" s="224" t="s">
        <v>374</v>
      </c>
      <c r="TYM132" s="224" t="s">
        <v>374</v>
      </c>
      <c r="TYN132" s="224" t="s">
        <v>374</v>
      </c>
      <c r="TYO132" s="224" t="s">
        <v>374</v>
      </c>
      <c r="TYP132" s="224" t="s">
        <v>374</v>
      </c>
      <c r="TYQ132" s="224" t="s">
        <v>374</v>
      </c>
      <c r="TYR132" s="224" t="s">
        <v>374</v>
      </c>
      <c r="TYS132" s="224" t="s">
        <v>374</v>
      </c>
      <c r="TYT132" s="224" t="s">
        <v>374</v>
      </c>
      <c r="TYU132" s="224" t="s">
        <v>374</v>
      </c>
      <c r="TYV132" s="224" t="s">
        <v>374</v>
      </c>
      <c r="TYW132" s="224" t="s">
        <v>374</v>
      </c>
      <c r="TYX132" s="224" t="s">
        <v>374</v>
      </c>
      <c r="TYY132" s="224" t="s">
        <v>374</v>
      </c>
      <c r="TYZ132" s="224" t="s">
        <v>374</v>
      </c>
      <c r="TZA132" s="224" t="s">
        <v>374</v>
      </c>
      <c r="TZB132" s="224" t="s">
        <v>374</v>
      </c>
      <c r="TZC132" s="224" t="s">
        <v>374</v>
      </c>
      <c r="TZD132" s="224" t="s">
        <v>374</v>
      </c>
      <c r="TZE132" s="224" t="s">
        <v>374</v>
      </c>
      <c r="TZF132" s="224" t="s">
        <v>374</v>
      </c>
      <c r="TZG132" s="224" t="s">
        <v>374</v>
      </c>
      <c r="TZH132" s="224" t="s">
        <v>374</v>
      </c>
      <c r="TZI132" s="224" t="s">
        <v>374</v>
      </c>
      <c r="TZJ132" s="224" t="s">
        <v>374</v>
      </c>
      <c r="TZK132" s="224" t="s">
        <v>374</v>
      </c>
      <c r="TZL132" s="224" t="s">
        <v>374</v>
      </c>
      <c r="TZM132" s="224" t="s">
        <v>374</v>
      </c>
      <c r="TZN132" s="224" t="s">
        <v>374</v>
      </c>
      <c r="TZO132" s="224" t="s">
        <v>374</v>
      </c>
      <c r="TZP132" s="224" t="s">
        <v>374</v>
      </c>
      <c r="TZQ132" s="224" t="s">
        <v>374</v>
      </c>
      <c r="TZR132" s="224" t="s">
        <v>374</v>
      </c>
      <c r="TZS132" s="224" t="s">
        <v>374</v>
      </c>
      <c r="TZT132" s="224" t="s">
        <v>374</v>
      </c>
      <c r="TZU132" s="224" t="s">
        <v>374</v>
      </c>
      <c r="TZV132" s="224" t="s">
        <v>374</v>
      </c>
      <c r="TZW132" s="224" t="s">
        <v>374</v>
      </c>
      <c r="TZX132" s="224" t="s">
        <v>374</v>
      </c>
      <c r="TZY132" s="224" t="s">
        <v>374</v>
      </c>
      <c r="TZZ132" s="224" t="s">
        <v>374</v>
      </c>
      <c r="UAA132" s="224" t="s">
        <v>374</v>
      </c>
      <c r="UAB132" s="224" t="s">
        <v>374</v>
      </c>
      <c r="UAC132" s="224" t="s">
        <v>374</v>
      </c>
      <c r="UAD132" s="224" t="s">
        <v>374</v>
      </c>
      <c r="UAE132" s="224" t="s">
        <v>374</v>
      </c>
      <c r="UAF132" s="224" t="s">
        <v>374</v>
      </c>
      <c r="UAG132" s="224" t="s">
        <v>374</v>
      </c>
      <c r="UAH132" s="224" t="s">
        <v>374</v>
      </c>
      <c r="UAI132" s="224" t="s">
        <v>374</v>
      </c>
      <c r="UAJ132" s="224" t="s">
        <v>374</v>
      </c>
      <c r="UAK132" s="224" t="s">
        <v>374</v>
      </c>
      <c r="UAL132" s="224" t="s">
        <v>374</v>
      </c>
      <c r="UAM132" s="224" t="s">
        <v>374</v>
      </c>
      <c r="UAN132" s="224" t="s">
        <v>374</v>
      </c>
      <c r="UAO132" s="224" t="s">
        <v>374</v>
      </c>
      <c r="UAP132" s="224" t="s">
        <v>374</v>
      </c>
      <c r="UAQ132" s="224" t="s">
        <v>374</v>
      </c>
      <c r="UAR132" s="224" t="s">
        <v>374</v>
      </c>
      <c r="UAS132" s="224" t="s">
        <v>374</v>
      </c>
      <c r="UAT132" s="224" t="s">
        <v>374</v>
      </c>
      <c r="UAU132" s="224" t="s">
        <v>374</v>
      </c>
      <c r="UAV132" s="224" t="s">
        <v>374</v>
      </c>
      <c r="UAW132" s="224" t="s">
        <v>374</v>
      </c>
      <c r="UAX132" s="224" t="s">
        <v>374</v>
      </c>
      <c r="UAY132" s="224" t="s">
        <v>374</v>
      </c>
      <c r="UAZ132" s="224" t="s">
        <v>374</v>
      </c>
      <c r="UBA132" s="224" t="s">
        <v>374</v>
      </c>
      <c r="UBB132" s="224" t="s">
        <v>374</v>
      </c>
      <c r="UBC132" s="224" t="s">
        <v>374</v>
      </c>
      <c r="UBD132" s="224" t="s">
        <v>374</v>
      </c>
      <c r="UBE132" s="224" t="s">
        <v>374</v>
      </c>
      <c r="UBF132" s="224" t="s">
        <v>374</v>
      </c>
      <c r="UBG132" s="224" t="s">
        <v>374</v>
      </c>
      <c r="UBH132" s="224" t="s">
        <v>374</v>
      </c>
      <c r="UBI132" s="224" t="s">
        <v>374</v>
      </c>
      <c r="UBJ132" s="224" t="s">
        <v>374</v>
      </c>
      <c r="UBK132" s="224" t="s">
        <v>374</v>
      </c>
      <c r="UBL132" s="224" t="s">
        <v>374</v>
      </c>
      <c r="UBM132" s="224" t="s">
        <v>374</v>
      </c>
      <c r="UBN132" s="224" t="s">
        <v>374</v>
      </c>
      <c r="UBO132" s="224" t="s">
        <v>374</v>
      </c>
      <c r="UBP132" s="224" t="s">
        <v>374</v>
      </c>
      <c r="UBQ132" s="224" t="s">
        <v>374</v>
      </c>
      <c r="UBR132" s="224" t="s">
        <v>374</v>
      </c>
      <c r="UBS132" s="224" t="s">
        <v>374</v>
      </c>
      <c r="UBT132" s="224" t="s">
        <v>374</v>
      </c>
      <c r="UBU132" s="224" t="s">
        <v>374</v>
      </c>
      <c r="UBV132" s="224" t="s">
        <v>374</v>
      </c>
      <c r="UBW132" s="224" t="s">
        <v>374</v>
      </c>
      <c r="UBX132" s="224" t="s">
        <v>374</v>
      </c>
      <c r="UBY132" s="224" t="s">
        <v>374</v>
      </c>
      <c r="UBZ132" s="224" t="s">
        <v>374</v>
      </c>
      <c r="UCA132" s="224" t="s">
        <v>374</v>
      </c>
      <c r="UCB132" s="224" t="s">
        <v>374</v>
      </c>
      <c r="UCC132" s="224" t="s">
        <v>374</v>
      </c>
      <c r="UCD132" s="224" t="s">
        <v>374</v>
      </c>
      <c r="UCE132" s="224" t="s">
        <v>374</v>
      </c>
      <c r="UCF132" s="224" t="s">
        <v>374</v>
      </c>
      <c r="UCG132" s="224" t="s">
        <v>374</v>
      </c>
      <c r="UCH132" s="224" t="s">
        <v>374</v>
      </c>
      <c r="UCI132" s="224" t="s">
        <v>374</v>
      </c>
      <c r="UCJ132" s="224" t="s">
        <v>374</v>
      </c>
      <c r="UCK132" s="224" t="s">
        <v>374</v>
      </c>
      <c r="UCL132" s="224" t="s">
        <v>374</v>
      </c>
      <c r="UCM132" s="224" t="s">
        <v>374</v>
      </c>
      <c r="UCN132" s="224" t="s">
        <v>374</v>
      </c>
      <c r="UCO132" s="224" t="s">
        <v>374</v>
      </c>
      <c r="UCP132" s="224" t="s">
        <v>374</v>
      </c>
      <c r="UCQ132" s="224" t="s">
        <v>374</v>
      </c>
      <c r="UCR132" s="224" t="s">
        <v>374</v>
      </c>
      <c r="UCS132" s="224" t="s">
        <v>374</v>
      </c>
      <c r="UCT132" s="224" t="s">
        <v>374</v>
      </c>
      <c r="UCU132" s="224" t="s">
        <v>374</v>
      </c>
      <c r="UCV132" s="224" t="s">
        <v>374</v>
      </c>
      <c r="UCW132" s="224" t="s">
        <v>374</v>
      </c>
      <c r="UCX132" s="224" t="s">
        <v>374</v>
      </c>
      <c r="UCY132" s="224" t="s">
        <v>374</v>
      </c>
      <c r="UCZ132" s="224" t="s">
        <v>374</v>
      </c>
      <c r="UDA132" s="224" t="s">
        <v>374</v>
      </c>
      <c r="UDB132" s="224" t="s">
        <v>374</v>
      </c>
      <c r="UDC132" s="224" t="s">
        <v>374</v>
      </c>
      <c r="UDD132" s="224" t="s">
        <v>374</v>
      </c>
      <c r="UDE132" s="224" t="s">
        <v>374</v>
      </c>
      <c r="UDF132" s="224" t="s">
        <v>374</v>
      </c>
      <c r="UDG132" s="224" t="s">
        <v>374</v>
      </c>
      <c r="UDH132" s="224" t="s">
        <v>374</v>
      </c>
      <c r="UDI132" s="224" t="s">
        <v>374</v>
      </c>
      <c r="UDJ132" s="224" t="s">
        <v>374</v>
      </c>
      <c r="UDK132" s="224" t="s">
        <v>374</v>
      </c>
      <c r="UDL132" s="224" t="s">
        <v>374</v>
      </c>
      <c r="UDM132" s="224" t="s">
        <v>374</v>
      </c>
      <c r="UDN132" s="224" t="s">
        <v>374</v>
      </c>
      <c r="UDO132" s="224" t="s">
        <v>374</v>
      </c>
      <c r="UDP132" s="224" t="s">
        <v>374</v>
      </c>
      <c r="UDQ132" s="224" t="s">
        <v>374</v>
      </c>
      <c r="UDR132" s="224" t="s">
        <v>374</v>
      </c>
      <c r="UDS132" s="224" t="s">
        <v>374</v>
      </c>
      <c r="UDT132" s="224" t="s">
        <v>374</v>
      </c>
      <c r="UDU132" s="224" t="s">
        <v>374</v>
      </c>
      <c r="UDV132" s="224" t="s">
        <v>374</v>
      </c>
      <c r="UDW132" s="224" t="s">
        <v>374</v>
      </c>
      <c r="UDX132" s="224" t="s">
        <v>374</v>
      </c>
      <c r="UDY132" s="224" t="s">
        <v>374</v>
      </c>
      <c r="UDZ132" s="224" t="s">
        <v>374</v>
      </c>
      <c r="UEA132" s="224" t="s">
        <v>374</v>
      </c>
      <c r="UEB132" s="224" t="s">
        <v>374</v>
      </c>
      <c r="UEC132" s="224" t="s">
        <v>374</v>
      </c>
      <c r="UED132" s="224" t="s">
        <v>374</v>
      </c>
      <c r="UEE132" s="224" t="s">
        <v>374</v>
      </c>
      <c r="UEF132" s="224" t="s">
        <v>374</v>
      </c>
      <c r="UEG132" s="224" t="s">
        <v>374</v>
      </c>
      <c r="UEH132" s="224" t="s">
        <v>374</v>
      </c>
      <c r="UEI132" s="224" t="s">
        <v>374</v>
      </c>
      <c r="UEJ132" s="224" t="s">
        <v>374</v>
      </c>
      <c r="UEK132" s="224" t="s">
        <v>374</v>
      </c>
      <c r="UEL132" s="224" t="s">
        <v>374</v>
      </c>
      <c r="UEM132" s="224" t="s">
        <v>374</v>
      </c>
      <c r="UEN132" s="224" t="s">
        <v>374</v>
      </c>
      <c r="UEO132" s="224" t="s">
        <v>374</v>
      </c>
      <c r="UEP132" s="224" t="s">
        <v>374</v>
      </c>
      <c r="UEQ132" s="224" t="s">
        <v>374</v>
      </c>
      <c r="UER132" s="224" t="s">
        <v>374</v>
      </c>
      <c r="UES132" s="224" t="s">
        <v>374</v>
      </c>
      <c r="UET132" s="224" t="s">
        <v>374</v>
      </c>
      <c r="UEU132" s="224" t="s">
        <v>374</v>
      </c>
      <c r="UEV132" s="224" t="s">
        <v>374</v>
      </c>
      <c r="UEW132" s="224" t="s">
        <v>374</v>
      </c>
      <c r="UEX132" s="224" t="s">
        <v>374</v>
      </c>
      <c r="UEY132" s="224" t="s">
        <v>374</v>
      </c>
      <c r="UEZ132" s="224" t="s">
        <v>374</v>
      </c>
      <c r="UFA132" s="224" t="s">
        <v>374</v>
      </c>
      <c r="UFB132" s="224" t="s">
        <v>374</v>
      </c>
      <c r="UFC132" s="224" t="s">
        <v>374</v>
      </c>
      <c r="UFD132" s="224" t="s">
        <v>374</v>
      </c>
      <c r="UFE132" s="224" t="s">
        <v>374</v>
      </c>
      <c r="UFF132" s="224" t="s">
        <v>374</v>
      </c>
      <c r="UFG132" s="224" t="s">
        <v>374</v>
      </c>
      <c r="UFH132" s="224" t="s">
        <v>374</v>
      </c>
      <c r="UFI132" s="224" t="s">
        <v>374</v>
      </c>
      <c r="UFJ132" s="224" t="s">
        <v>374</v>
      </c>
      <c r="UFK132" s="224" t="s">
        <v>374</v>
      </c>
      <c r="UFL132" s="224" t="s">
        <v>374</v>
      </c>
      <c r="UFM132" s="224" t="s">
        <v>374</v>
      </c>
      <c r="UFN132" s="224" t="s">
        <v>374</v>
      </c>
      <c r="UFO132" s="224" t="s">
        <v>374</v>
      </c>
      <c r="UFP132" s="224" t="s">
        <v>374</v>
      </c>
      <c r="UFQ132" s="224" t="s">
        <v>374</v>
      </c>
      <c r="UFR132" s="224" t="s">
        <v>374</v>
      </c>
      <c r="UFS132" s="224" t="s">
        <v>374</v>
      </c>
      <c r="UFT132" s="224" t="s">
        <v>374</v>
      </c>
      <c r="UFU132" s="224" t="s">
        <v>374</v>
      </c>
      <c r="UFV132" s="224" t="s">
        <v>374</v>
      </c>
      <c r="UFW132" s="224" t="s">
        <v>374</v>
      </c>
      <c r="UFX132" s="224" t="s">
        <v>374</v>
      </c>
      <c r="UFY132" s="224" t="s">
        <v>374</v>
      </c>
      <c r="UFZ132" s="224" t="s">
        <v>374</v>
      </c>
      <c r="UGA132" s="224" t="s">
        <v>374</v>
      </c>
      <c r="UGB132" s="224" t="s">
        <v>374</v>
      </c>
      <c r="UGC132" s="224" t="s">
        <v>374</v>
      </c>
      <c r="UGD132" s="224" t="s">
        <v>374</v>
      </c>
      <c r="UGE132" s="224" t="s">
        <v>374</v>
      </c>
      <c r="UGF132" s="224" t="s">
        <v>374</v>
      </c>
      <c r="UGG132" s="224" t="s">
        <v>374</v>
      </c>
      <c r="UGH132" s="224" t="s">
        <v>374</v>
      </c>
      <c r="UGI132" s="224" t="s">
        <v>374</v>
      </c>
      <c r="UGJ132" s="224" t="s">
        <v>374</v>
      </c>
      <c r="UGK132" s="224" t="s">
        <v>374</v>
      </c>
      <c r="UGL132" s="224" t="s">
        <v>374</v>
      </c>
      <c r="UGM132" s="224" t="s">
        <v>374</v>
      </c>
      <c r="UGN132" s="224" t="s">
        <v>374</v>
      </c>
      <c r="UGO132" s="224" t="s">
        <v>374</v>
      </c>
      <c r="UGP132" s="224" t="s">
        <v>374</v>
      </c>
      <c r="UGQ132" s="224" t="s">
        <v>374</v>
      </c>
      <c r="UGR132" s="224" t="s">
        <v>374</v>
      </c>
      <c r="UGS132" s="224" t="s">
        <v>374</v>
      </c>
      <c r="UGT132" s="224" t="s">
        <v>374</v>
      </c>
      <c r="UGU132" s="224" t="s">
        <v>374</v>
      </c>
      <c r="UGV132" s="224" t="s">
        <v>374</v>
      </c>
      <c r="UGW132" s="224" t="s">
        <v>374</v>
      </c>
      <c r="UGX132" s="224" t="s">
        <v>374</v>
      </c>
      <c r="UGY132" s="224" t="s">
        <v>374</v>
      </c>
      <c r="UGZ132" s="224" t="s">
        <v>374</v>
      </c>
      <c r="UHA132" s="224" t="s">
        <v>374</v>
      </c>
      <c r="UHB132" s="224" t="s">
        <v>374</v>
      </c>
      <c r="UHC132" s="224" t="s">
        <v>374</v>
      </c>
      <c r="UHD132" s="224" t="s">
        <v>374</v>
      </c>
      <c r="UHE132" s="224" t="s">
        <v>374</v>
      </c>
      <c r="UHF132" s="224" t="s">
        <v>374</v>
      </c>
      <c r="UHG132" s="224" t="s">
        <v>374</v>
      </c>
      <c r="UHH132" s="224" t="s">
        <v>374</v>
      </c>
      <c r="UHI132" s="224" t="s">
        <v>374</v>
      </c>
      <c r="UHJ132" s="224" t="s">
        <v>374</v>
      </c>
      <c r="UHK132" s="224" t="s">
        <v>374</v>
      </c>
      <c r="UHL132" s="224" t="s">
        <v>374</v>
      </c>
      <c r="UHM132" s="224" t="s">
        <v>374</v>
      </c>
      <c r="UHN132" s="224" t="s">
        <v>374</v>
      </c>
      <c r="UHO132" s="224" t="s">
        <v>374</v>
      </c>
      <c r="UHP132" s="224" t="s">
        <v>374</v>
      </c>
      <c r="UHQ132" s="224" t="s">
        <v>374</v>
      </c>
      <c r="UHR132" s="224" t="s">
        <v>374</v>
      </c>
      <c r="UHS132" s="224" t="s">
        <v>374</v>
      </c>
      <c r="UHT132" s="224" t="s">
        <v>374</v>
      </c>
      <c r="UHU132" s="224" t="s">
        <v>374</v>
      </c>
      <c r="UHV132" s="224" t="s">
        <v>374</v>
      </c>
      <c r="UHW132" s="224" t="s">
        <v>374</v>
      </c>
      <c r="UHX132" s="224" t="s">
        <v>374</v>
      </c>
      <c r="UHY132" s="224" t="s">
        <v>374</v>
      </c>
      <c r="UHZ132" s="224" t="s">
        <v>374</v>
      </c>
      <c r="UIA132" s="224" t="s">
        <v>374</v>
      </c>
      <c r="UIB132" s="224" t="s">
        <v>374</v>
      </c>
      <c r="UIC132" s="224" t="s">
        <v>374</v>
      </c>
      <c r="UID132" s="224" t="s">
        <v>374</v>
      </c>
      <c r="UIE132" s="224" t="s">
        <v>374</v>
      </c>
      <c r="UIF132" s="224" t="s">
        <v>374</v>
      </c>
      <c r="UIG132" s="224" t="s">
        <v>374</v>
      </c>
      <c r="UIH132" s="224" t="s">
        <v>374</v>
      </c>
      <c r="UII132" s="224" t="s">
        <v>374</v>
      </c>
      <c r="UIJ132" s="224" t="s">
        <v>374</v>
      </c>
      <c r="UIK132" s="224" t="s">
        <v>374</v>
      </c>
      <c r="UIL132" s="224" t="s">
        <v>374</v>
      </c>
      <c r="UIM132" s="224" t="s">
        <v>374</v>
      </c>
      <c r="UIN132" s="224" t="s">
        <v>374</v>
      </c>
      <c r="UIO132" s="224" t="s">
        <v>374</v>
      </c>
      <c r="UIP132" s="224" t="s">
        <v>374</v>
      </c>
      <c r="UIQ132" s="224" t="s">
        <v>374</v>
      </c>
      <c r="UIR132" s="224" t="s">
        <v>374</v>
      </c>
      <c r="UIS132" s="224" t="s">
        <v>374</v>
      </c>
      <c r="UIT132" s="224" t="s">
        <v>374</v>
      </c>
      <c r="UIU132" s="224" t="s">
        <v>374</v>
      </c>
      <c r="UIV132" s="224" t="s">
        <v>374</v>
      </c>
      <c r="UIW132" s="224" t="s">
        <v>374</v>
      </c>
      <c r="UIX132" s="224" t="s">
        <v>374</v>
      </c>
      <c r="UIY132" s="224" t="s">
        <v>374</v>
      </c>
      <c r="UIZ132" s="224" t="s">
        <v>374</v>
      </c>
      <c r="UJA132" s="224" t="s">
        <v>374</v>
      </c>
      <c r="UJB132" s="224" t="s">
        <v>374</v>
      </c>
      <c r="UJC132" s="224" t="s">
        <v>374</v>
      </c>
      <c r="UJD132" s="224" t="s">
        <v>374</v>
      </c>
      <c r="UJE132" s="224" t="s">
        <v>374</v>
      </c>
      <c r="UJF132" s="224" t="s">
        <v>374</v>
      </c>
      <c r="UJG132" s="224" t="s">
        <v>374</v>
      </c>
      <c r="UJH132" s="224" t="s">
        <v>374</v>
      </c>
      <c r="UJI132" s="224" t="s">
        <v>374</v>
      </c>
      <c r="UJJ132" s="224" t="s">
        <v>374</v>
      </c>
      <c r="UJK132" s="224" t="s">
        <v>374</v>
      </c>
      <c r="UJL132" s="224" t="s">
        <v>374</v>
      </c>
      <c r="UJM132" s="224" t="s">
        <v>374</v>
      </c>
      <c r="UJN132" s="224" t="s">
        <v>374</v>
      </c>
      <c r="UJO132" s="224" t="s">
        <v>374</v>
      </c>
      <c r="UJP132" s="224" t="s">
        <v>374</v>
      </c>
      <c r="UJQ132" s="224" t="s">
        <v>374</v>
      </c>
      <c r="UJR132" s="224" t="s">
        <v>374</v>
      </c>
      <c r="UJS132" s="224" t="s">
        <v>374</v>
      </c>
      <c r="UJT132" s="224" t="s">
        <v>374</v>
      </c>
      <c r="UJU132" s="224" t="s">
        <v>374</v>
      </c>
      <c r="UJV132" s="224" t="s">
        <v>374</v>
      </c>
      <c r="UJW132" s="224" t="s">
        <v>374</v>
      </c>
      <c r="UJX132" s="224" t="s">
        <v>374</v>
      </c>
      <c r="UJY132" s="224" t="s">
        <v>374</v>
      </c>
      <c r="UJZ132" s="224" t="s">
        <v>374</v>
      </c>
      <c r="UKA132" s="224" t="s">
        <v>374</v>
      </c>
      <c r="UKB132" s="224" t="s">
        <v>374</v>
      </c>
      <c r="UKC132" s="224" t="s">
        <v>374</v>
      </c>
      <c r="UKD132" s="224" t="s">
        <v>374</v>
      </c>
      <c r="UKE132" s="224" t="s">
        <v>374</v>
      </c>
      <c r="UKF132" s="224" t="s">
        <v>374</v>
      </c>
      <c r="UKG132" s="224" t="s">
        <v>374</v>
      </c>
      <c r="UKH132" s="224" t="s">
        <v>374</v>
      </c>
      <c r="UKI132" s="224" t="s">
        <v>374</v>
      </c>
      <c r="UKJ132" s="224" t="s">
        <v>374</v>
      </c>
      <c r="UKK132" s="224" t="s">
        <v>374</v>
      </c>
      <c r="UKL132" s="224" t="s">
        <v>374</v>
      </c>
      <c r="UKM132" s="224" t="s">
        <v>374</v>
      </c>
      <c r="UKN132" s="224" t="s">
        <v>374</v>
      </c>
      <c r="UKO132" s="224" t="s">
        <v>374</v>
      </c>
      <c r="UKP132" s="224" t="s">
        <v>374</v>
      </c>
      <c r="UKQ132" s="224" t="s">
        <v>374</v>
      </c>
      <c r="UKR132" s="224" t="s">
        <v>374</v>
      </c>
      <c r="UKS132" s="224" t="s">
        <v>374</v>
      </c>
      <c r="UKT132" s="224" t="s">
        <v>374</v>
      </c>
      <c r="UKU132" s="224" t="s">
        <v>374</v>
      </c>
      <c r="UKV132" s="224" t="s">
        <v>374</v>
      </c>
      <c r="UKW132" s="224" t="s">
        <v>374</v>
      </c>
      <c r="UKX132" s="224" t="s">
        <v>374</v>
      </c>
      <c r="UKY132" s="224" t="s">
        <v>374</v>
      </c>
      <c r="UKZ132" s="224" t="s">
        <v>374</v>
      </c>
      <c r="ULA132" s="224" t="s">
        <v>374</v>
      </c>
      <c r="ULB132" s="224" t="s">
        <v>374</v>
      </c>
      <c r="ULC132" s="224" t="s">
        <v>374</v>
      </c>
      <c r="ULD132" s="224" t="s">
        <v>374</v>
      </c>
      <c r="ULE132" s="224" t="s">
        <v>374</v>
      </c>
      <c r="ULF132" s="224" t="s">
        <v>374</v>
      </c>
      <c r="ULG132" s="224" t="s">
        <v>374</v>
      </c>
      <c r="ULH132" s="224" t="s">
        <v>374</v>
      </c>
      <c r="ULI132" s="224" t="s">
        <v>374</v>
      </c>
      <c r="ULJ132" s="224" t="s">
        <v>374</v>
      </c>
      <c r="ULK132" s="224" t="s">
        <v>374</v>
      </c>
      <c r="ULL132" s="224" t="s">
        <v>374</v>
      </c>
      <c r="ULM132" s="224" t="s">
        <v>374</v>
      </c>
      <c r="ULN132" s="224" t="s">
        <v>374</v>
      </c>
      <c r="ULO132" s="224" t="s">
        <v>374</v>
      </c>
      <c r="ULP132" s="224" t="s">
        <v>374</v>
      </c>
      <c r="ULQ132" s="224" t="s">
        <v>374</v>
      </c>
      <c r="ULR132" s="224" t="s">
        <v>374</v>
      </c>
      <c r="ULS132" s="224" t="s">
        <v>374</v>
      </c>
      <c r="ULT132" s="224" t="s">
        <v>374</v>
      </c>
      <c r="ULU132" s="224" t="s">
        <v>374</v>
      </c>
      <c r="ULV132" s="224" t="s">
        <v>374</v>
      </c>
      <c r="ULW132" s="224" t="s">
        <v>374</v>
      </c>
      <c r="ULX132" s="224" t="s">
        <v>374</v>
      </c>
      <c r="ULY132" s="224" t="s">
        <v>374</v>
      </c>
      <c r="ULZ132" s="224" t="s">
        <v>374</v>
      </c>
      <c r="UMA132" s="224" t="s">
        <v>374</v>
      </c>
      <c r="UMB132" s="224" t="s">
        <v>374</v>
      </c>
      <c r="UMC132" s="224" t="s">
        <v>374</v>
      </c>
      <c r="UMD132" s="224" t="s">
        <v>374</v>
      </c>
      <c r="UME132" s="224" t="s">
        <v>374</v>
      </c>
      <c r="UMF132" s="224" t="s">
        <v>374</v>
      </c>
      <c r="UMG132" s="224" t="s">
        <v>374</v>
      </c>
      <c r="UMH132" s="224" t="s">
        <v>374</v>
      </c>
      <c r="UMI132" s="224" t="s">
        <v>374</v>
      </c>
      <c r="UMJ132" s="224" t="s">
        <v>374</v>
      </c>
      <c r="UMK132" s="224" t="s">
        <v>374</v>
      </c>
      <c r="UML132" s="224" t="s">
        <v>374</v>
      </c>
      <c r="UMM132" s="224" t="s">
        <v>374</v>
      </c>
      <c r="UMN132" s="224" t="s">
        <v>374</v>
      </c>
      <c r="UMO132" s="224" t="s">
        <v>374</v>
      </c>
      <c r="UMP132" s="224" t="s">
        <v>374</v>
      </c>
      <c r="UMQ132" s="224" t="s">
        <v>374</v>
      </c>
      <c r="UMR132" s="224" t="s">
        <v>374</v>
      </c>
      <c r="UMS132" s="224" t="s">
        <v>374</v>
      </c>
      <c r="UMT132" s="224" t="s">
        <v>374</v>
      </c>
      <c r="UMU132" s="224" t="s">
        <v>374</v>
      </c>
      <c r="UMV132" s="224" t="s">
        <v>374</v>
      </c>
      <c r="UMW132" s="224" t="s">
        <v>374</v>
      </c>
      <c r="UMX132" s="224" t="s">
        <v>374</v>
      </c>
      <c r="UMY132" s="224" t="s">
        <v>374</v>
      </c>
      <c r="UMZ132" s="224" t="s">
        <v>374</v>
      </c>
      <c r="UNA132" s="224" t="s">
        <v>374</v>
      </c>
      <c r="UNB132" s="224" t="s">
        <v>374</v>
      </c>
      <c r="UNC132" s="224" t="s">
        <v>374</v>
      </c>
      <c r="UND132" s="224" t="s">
        <v>374</v>
      </c>
      <c r="UNE132" s="224" t="s">
        <v>374</v>
      </c>
      <c r="UNF132" s="224" t="s">
        <v>374</v>
      </c>
      <c r="UNG132" s="224" t="s">
        <v>374</v>
      </c>
      <c r="UNH132" s="224" t="s">
        <v>374</v>
      </c>
      <c r="UNI132" s="224" t="s">
        <v>374</v>
      </c>
      <c r="UNJ132" s="224" t="s">
        <v>374</v>
      </c>
      <c r="UNK132" s="224" t="s">
        <v>374</v>
      </c>
      <c r="UNL132" s="224" t="s">
        <v>374</v>
      </c>
      <c r="UNM132" s="224" t="s">
        <v>374</v>
      </c>
      <c r="UNN132" s="224" t="s">
        <v>374</v>
      </c>
      <c r="UNO132" s="224" t="s">
        <v>374</v>
      </c>
      <c r="UNP132" s="224" t="s">
        <v>374</v>
      </c>
      <c r="UNQ132" s="224" t="s">
        <v>374</v>
      </c>
      <c r="UNR132" s="224" t="s">
        <v>374</v>
      </c>
      <c r="UNS132" s="224" t="s">
        <v>374</v>
      </c>
      <c r="UNT132" s="224" t="s">
        <v>374</v>
      </c>
      <c r="UNU132" s="224" t="s">
        <v>374</v>
      </c>
      <c r="UNV132" s="224" t="s">
        <v>374</v>
      </c>
      <c r="UNW132" s="224" t="s">
        <v>374</v>
      </c>
      <c r="UNX132" s="224" t="s">
        <v>374</v>
      </c>
      <c r="UNY132" s="224" t="s">
        <v>374</v>
      </c>
      <c r="UNZ132" s="224" t="s">
        <v>374</v>
      </c>
      <c r="UOA132" s="224" t="s">
        <v>374</v>
      </c>
      <c r="UOB132" s="224" t="s">
        <v>374</v>
      </c>
      <c r="UOC132" s="224" t="s">
        <v>374</v>
      </c>
      <c r="UOD132" s="224" t="s">
        <v>374</v>
      </c>
      <c r="UOE132" s="224" t="s">
        <v>374</v>
      </c>
      <c r="UOF132" s="224" t="s">
        <v>374</v>
      </c>
      <c r="UOG132" s="224" t="s">
        <v>374</v>
      </c>
      <c r="UOH132" s="224" t="s">
        <v>374</v>
      </c>
      <c r="UOI132" s="224" t="s">
        <v>374</v>
      </c>
      <c r="UOJ132" s="224" t="s">
        <v>374</v>
      </c>
      <c r="UOK132" s="224" t="s">
        <v>374</v>
      </c>
      <c r="UOL132" s="224" t="s">
        <v>374</v>
      </c>
      <c r="UOM132" s="224" t="s">
        <v>374</v>
      </c>
      <c r="UON132" s="224" t="s">
        <v>374</v>
      </c>
      <c r="UOO132" s="224" t="s">
        <v>374</v>
      </c>
      <c r="UOP132" s="224" t="s">
        <v>374</v>
      </c>
      <c r="UOQ132" s="224" t="s">
        <v>374</v>
      </c>
      <c r="UOR132" s="224" t="s">
        <v>374</v>
      </c>
      <c r="UOS132" s="224" t="s">
        <v>374</v>
      </c>
      <c r="UOT132" s="224" t="s">
        <v>374</v>
      </c>
      <c r="UOU132" s="224" t="s">
        <v>374</v>
      </c>
      <c r="UOV132" s="224" t="s">
        <v>374</v>
      </c>
      <c r="UOW132" s="224" t="s">
        <v>374</v>
      </c>
      <c r="UOX132" s="224" t="s">
        <v>374</v>
      </c>
      <c r="UOY132" s="224" t="s">
        <v>374</v>
      </c>
      <c r="UOZ132" s="224" t="s">
        <v>374</v>
      </c>
      <c r="UPA132" s="224" t="s">
        <v>374</v>
      </c>
      <c r="UPB132" s="224" t="s">
        <v>374</v>
      </c>
      <c r="UPC132" s="224" t="s">
        <v>374</v>
      </c>
      <c r="UPD132" s="224" t="s">
        <v>374</v>
      </c>
      <c r="UPE132" s="224" t="s">
        <v>374</v>
      </c>
      <c r="UPF132" s="224" t="s">
        <v>374</v>
      </c>
      <c r="UPG132" s="224" t="s">
        <v>374</v>
      </c>
      <c r="UPH132" s="224" t="s">
        <v>374</v>
      </c>
      <c r="UPI132" s="224" t="s">
        <v>374</v>
      </c>
      <c r="UPJ132" s="224" t="s">
        <v>374</v>
      </c>
      <c r="UPK132" s="224" t="s">
        <v>374</v>
      </c>
      <c r="UPL132" s="224" t="s">
        <v>374</v>
      </c>
      <c r="UPM132" s="224" t="s">
        <v>374</v>
      </c>
      <c r="UPN132" s="224" t="s">
        <v>374</v>
      </c>
      <c r="UPO132" s="224" t="s">
        <v>374</v>
      </c>
      <c r="UPP132" s="224" t="s">
        <v>374</v>
      </c>
      <c r="UPQ132" s="224" t="s">
        <v>374</v>
      </c>
      <c r="UPR132" s="224" t="s">
        <v>374</v>
      </c>
      <c r="UPS132" s="224" t="s">
        <v>374</v>
      </c>
      <c r="UPT132" s="224" t="s">
        <v>374</v>
      </c>
      <c r="UPU132" s="224" t="s">
        <v>374</v>
      </c>
      <c r="UPV132" s="224" t="s">
        <v>374</v>
      </c>
      <c r="UPW132" s="224" t="s">
        <v>374</v>
      </c>
      <c r="UPX132" s="224" t="s">
        <v>374</v>
      </c>
      <c r="UPY132" s="224" t="s">
        <v>374</v>
      </c>
      <c r="UPZ132" s="224" t="s">
        <v>374</v>
      </c>
      <c r="UQA132" s="224" t="s">
        <v>374</v>
      </c>
      <c r="UQB132" s="224" t="s">
        <v>374</v>
      </c>
      <c r="UQC132" s="224" t="s">
        <v>374</v>
      </c>
      <c r="UQD132" s="224" t="s">
        <v>374</v>
      </c>
      <c r="UQE132" s="224" t="s">
        <v>374</v>
      </c>
      <c r="UQF132" s="224" t="s">
        <v>374</v>
      </c>
      <c r="UQG132" s="224" t="s">
        <v>374</v>
      </c>
      <c r="UQH132" s="224" t="s">
        <v>374</v>
      </c>
      <c r="UQI132" s="224" t="s">
        <v>374</v>
      </c>
      <c r="UQJ132" s="224" t="s">
        <v>374</v>
      </c>
      <c r="UQK132" s="224" t="s">
        <v>374</v>
      </c>
      <c r="UQL132" s="224" t="s">
        <v>374</v>
      </c>
      <c r="UQM132" s="224" t="s">
        <v>374</v>
      </c>
      <c r="UQN132" s="224" t="s">
        <v>374</v>
      </c>
      <c r="UQO132" s="224" t="s">
        <v>374</v>
      </c>
      <c r="UQP132" s="224" t="s">
        <v>374</v>
      </c>
      <c r="UQQ132" s="224" t="s">
        <v>374</v>
      </c>
      <c r="UQR132" s="224" t="s">
        <v>374</v>
      </c>
      <c r="UQS132" s="224" t="s">
        <v>374</v>
      </c>
      <c r="UQT132" s="224" t="s">
        <v>374</v>
      </c>
      <c r="UQU132" s="224" t="s">
        <v>374</v>
      </c>
      <c r="UQV132" s="224" t="s">
        <v>374</v>
      </c>
      <c r="UQW132" s="224" t="s">
        <v>374</v>
      </c>
      <c r="UQX132" s="224" t="s">
        <v>374</v>
      </c>
      <c r="UQY132" s="224" t="s">
        <v>374</v>
      </c>
      <c r="UQZ132" s="224" t="s">
        <v>374</v>
      </c>
      <c r="URA132" s="224" t="s">
        <v>374</v>
      </c>
      <c r="URB132" s="224" t="s">
        <v>374</v>
      </c>
      <c r="URC132" s="224" t="s">
        <v>374</v>
      </c>
      <c r="URD132" s="224" t="s">
        <v>374</v>
      </c>
      <c r="URE132" s="224" t="s">
        <v>374</v>
      </c>
      <c r="URF132" s="224" t="s">
        <v>374</v>
      </c>
      <c r="URG132" s="224" t="s">
        <v>374</v>
      </c>
      <c r="URH132" s="224" t="s">
        <v>374</v>
      </c>
      <c r="URI132" s="224" t="s">
        <v>374</v>
      </c>
      <c r="URJ132" s="224" t="s">
        <v>374</v>
      </c>
      <c r="URK132" s="224" t="s">
        <v>374</v>
      </c>
      <c r="URL132" s="224" t="s">
        <v>374</v>
      </c>
      <c r="URM132" s="224" t="s">
        <v>374</v>
      </c>
      <c r="URN132" s="224" t="s">
        <v>374</v>
      </c>
      <c r="URO132" s="224" t="s">
        <v>374</v>
      </c>
      <c r="URP132" s="224" t="s">
        <v>374</v>
      </c>
      <c r="URQ132" s="224" t="s">
        <v>374</v>
      </c>
      <c r="URR132" s="224" t="s">
        <v>374</v>
      </c>
      <c r="URS132" s="224" t="s">
        <v>374</v>
      </c>
      <c r="URT132" s="224" t="s">
        <v>374</v>
      </c>
      <c r="URU132" s="224" t="s">
        <v>374</v>
      </c>
      <c r="URV132" s="224" t="s">
        <v>374</v>
      </c>
      <c r="URW132" s="224" t="s">
        <v>374</v>
      </c>
      <c r="URX132" s="224" t="s">
        <v>374</v>
      </c>
      <c r="URY132" s="224" t="s">
        <v>374</v>
      </c>
      <c r="URZ132" s="224" t="s">
        <v>374</v>
      </c>
      <c r="USA132" s="224" t="s">
        <v>374</v>
      </c>
      <c r="USB132" s="224" t="s">
        <v>374</v>
      </c>
      <c r="USC132" s="224" t="s">
        <v>374</v>
      </c>
      <c r="USD132" s="224" t="s">
        <v>374</v>
      </c>
      <c r="USE132" s="224" t="s">
        <v>374</v>
      </c>
      <c r="USF132" s="224" t="s">
        <v>374</v>
      </c>
      <c r="USG132" s="224" t="s">
        <v>374</v>
      </c>
      <c r="USH132" s="224" t="s">
        <v>374</v>
      </c>
      <c r="USI132" s="224" t="s">
        <v>374</v>
      </c>
      <c r="USJ132" s="224" t="s">
        <v>374</v>
      </c>
      <c r="USK132" s="224" t="s">
        <v>374</v>
      </c>
      <c r="USL132" s="224" t="s">
        <v>374</v>
      </c>
      <c r="USM132" s="224" t="s">
        <v>374</v>
      </c>
      <c r="USN132" s="224" t="s">
        <v>374</v>
      </c>
      <c r="USO132" s="224" t="s">
        <v>374</v>
      </c>
      <c r="USP132" s="224" t="s">
        <v>374</v>
      </c>
      <c r="USQ132" s="224" t="s">
        <v>374</v>
      </c>
      <c r="USR132" s="224" t="s">
        <v>374</v>
      </c>
      <c r="USS132" s="224" t="s">
        <v>374</v>
      </c>
      <c r="UST132" s="224" t="s">
        <v>374</v>
      </c>
      <c r="USU132" s="224" t="s">
        <v>374</v>
      </c>
      <c r="USV132" s="224" t="s">
        <v>374</v>
      </c>
      <c r="USW132" s="224" t="s">
        <v>374</v>
      </c>
      <c r="USX132" s="224" t="s">
        <v>374</v>
      </c>
      <c r="USY132" s="224" t="s">
        <v>374</v>
      </c>
      <c r="USZ132" s="224" t="s">
        <v>374</v>
      </c>
      <c r="UTA132" s="224" t="s">
        <v>374</v>
      </c>
      <c r="UTB132" s="224" t="s">
        <v>374</v>
      </c>
      <c r="UTC132" s="224" t="s">
        <v>374</v>
      </c>
      <c r="UTD132" s="224" t="s">
        <v>374</v>
      </c>
      <c r="UTE132" s="224" t="s">
        <v>374</v>
      </c>
      <c r="UTF132" s="224" t="s">
        <v>374</v>
      </c>
      <c r="UTG132" s="224" t="s">
        <v>374</v>
      </c>
      <c r="UTH132" s="224" t="s">
        <v>374</v>
      </c>
      <c r="UTI132" s="224" t="s">
        <v>374</v>
      </c>
      <c r="UTJ132" s="224" t="s">
        <v>374</v>
      </c>
      <c r="UTK132" s="224" t="s">
        <v>374</v>
      </c>
      <c r="UTL132" s="224" t="s">
        <v>374</v>
      </c>
      <c r="UTM132" s="224" t="s">
        <v>374</v>
      </c>
      <c r="UTN132" s="224" t="s">
        <v>374</v>
      </c>
      <c r="UTO132" s="224" t="s">
        <v>374</v>
      </c>
      <c r="UTP132" s="224" t="s">
        <v>374</v>
      </c>
      <c r="UTQ132" s="224" t="s">
        <v>374</v>
      </c>
      <c r="UTR132" s="224" t="s">
        <v>374</v>
      </c>
      <c r="UTS132" s="224" t="s">
        <v>374</v>
      </c>
      <c r="UTT132" s="224" t="s">
        <v>374</v>
      </c>
      <c r="UTU132" s="224" t="s">
        <v>374</v>
      </c>
      <c r="UTV132" s="224" t="s">
        <v>374</v>
      </c>
      <c r="UTW132" s="224" t="s">
        <v>374</v>
      </c>
      <c r="UTX132" s="224" t="s">
        <v>374</v>
      </c>
      <c r="UTY132" s="224" t="s">
        <v>374</v>
      </c>
      <c r="UTZ132" s="224" t="s">
        <v>374</v>
      </c>
      <c r="UUA132" s="224" t="s">
        <v>374</v>
      </c>
      <c r="UUB132" s="224" t="s">
        <v>374</v>
      </c>
      <c r="UUC132" s="224" t="s">
        <v>374</v>
      </c>
      <c r="UUD132" s="224" t="s">
        <v>374</v>
      </c>
      <c r="UUE132" s="224" t="s">
        <v>374</v>
      </c>
      <c r="UUF132" s="224" t="s">
        <v>374</v>
      </c>
      <c r="UUG132" s="224" t="s">
        <v>374</v>
      </c>
      <c r="UUH132" s="224" t="s">
        <v>374</v>
      </c>
      <c r="UUI132" s="224" t="s">
        <v>374</v>
      </c>
      <c r="UUJ132" s="224" t="s">
        <v>374</v>
      </c>
      <c r="UUK132" s="224" t="s">
        <v>374</v>
      </c>
      <c r="UUL132" s="224" t="s">
        <v>374</v>
      </c>
      <c r="UUM132" s="224" t="s">
        <v>374</v>
      </c>
      <c r="UUN132" s="224" t="s">
        <v>374</v>
      </c>
      <c r="UUO132" s="224" t="s">
        <v>374</v>
      </c>
      <c r="UUP132" s="224" t="s">
        <v>374</v>
      </c>
      <c r="UUQ132" s="224" t="s">
        <v>374</v>
      </c>
      <c r="UUR132" s="224" t="s">
        <v>374</v>
      </c>
      <c r="UUS132" s="224" t="s">
        <v>374</v>
      </c>
      <c r="UUT132" s="224" t="s">
        <v>374</v>
      </c>
      <c r="UUU132" s="224" t="s">
        <v>374</v>
      </c>
      <c r="UUV132" s="224" t="s">
        <v>374</v>
      </c>
      <c r="UUW132" s="224" t="s">
        <v>374</v>
      </c>
      <c r="UUX132" s="224" t="s">
        <v>374</v>
      </c>
      <c r="UUY132" s="224" t="s">
        <v>374</v>
      </c>
      <c r="UUZ132" s="224" t="s">
        <v>374</v>
      </c>
      <c r="UVA132" s="224" t="s">
        <v>374</v>
      </c>
      <c r="UVB132" s="224" t="s">
        <v>374</v>
      </c>
      <c r="UVC132" s="224" t="s">
        <v>374</v>
      </c>
      <c r="UVD132" s="224" t="s">
        <v>374</v>
      </c>
      <c r="UVE132" s="224" t="s">
        <v>374</v>
      </c>
      <c r="UVF132" s="224" t="s">
        <v>374</v>
      </c>
      <c r="UVG132" s="224" t="s">
        <v>374</v>
      </c>
      <c r="UVH132" s="224" t="s">
        <v>374</v>
      </c>
      <c r="UVI132" s="224" t="s">
        <v>374</v>
      </c>
      <c r="UVJ132" s="224" t="s">
        <v>374</v>
      </c>
      <c r="UVK132" s="224" t="s">
        <v>374</v>
      </c>
      <c r="UVL132" s="224" t="s">
        <v>374</v>
      </c>
      <c r="UVM132" s="224" t="s">
        <v>374</v>
      </c>
      <c r="UVN132" s="224" t="s">
        <v>374</v>
      </c>
      <c r="UVO132" s="224" t="s">
        <v>374</v>
      </c>
      <c r="UVP132" s="224" t="s">
        <v>374</v>
      </c>
      <c r="UVQ132" s="224" t="s">
        <v>374</v>
      </c>
      <c r="UVR132" s="224" t="s">
        <v>374</v>
      </c>
      <c r="UVS132" s="224" t="s">
        <v>374</v>
      </c>
      <c r="UVT132" s="224" t="s">
        <v>374</v>
      </c>
      <c r="UVU132" s="224" t="s">
        <v>374</v>
      </c>
      <c r="UVV132" s="224" t="s">
        <v>374</v>
      </c>
      <c r="UVW132" s="224" t="s">
        <v>374</v>
      </c>
      <c r="UVX132" s="224" t="s">
        <v>374</v>
      </c>
      <c r="UVY132" s="224" t="s">
        <v>374</v>
      </c>
      <c r="UVZ132" s="224" t="s">
        <v>374</v>
      </c>
      <c r="UWA132" s="224" t="s">
        <v>374</v>
      </c>
      <c r="UWB132" s="224" t="s">
        <v>374</v>
      </c>
      <c r="UWC132" s="224" t="s">
        <v>374</v>
      </c>
      <c r="UWD132" s="224" t="s">
        <v>374</v>
      </c>
      <c r="UWE132" s="224" t="s">
        <v>374</v>
      </c>
      <c r="UWF132" s="224" t="s">
        <v>374</v>
      </c>
      <c r="UWG132" s="224" t="s">
        <v>374</v>
      </c>
      <c r="UWH132" s="224" t="s">
        <v>374</v>
      </c>
      <c r="UWI132" s="224" t="s">
        <v>374</v>
      </c>
      <c r="UWJ132" s="224" t="s">
        <v>374</v>
      </c>
      <c r="UWK132" s="224" t="s">
        <v>374</v>
      </c>
      <c r="UWL132" s="224" t="s">
        <v>374</v>
      </c>
      <c r="UWM132" s="224" t="s">
        <v>374</v>
      </c>
      <c r="UWN132" s="224" t="s">
        <v>374</v>
      </c>
      <c r="UWO132" s="224" t="s">
        <v>374</v>
      </c>
      <c r="UWP132" s="224" t="s">
        <v>374</v>
      </c>
      <c r="UWQ132" s="224" t="s">
        <v>374</v>
      </c>
      <c r="UWR132" s="224" t="s">
        <v>374</v>
      </c>
      <c r="UWS132" s="224" t="s">
        <v>374</v>
      </c>
      <c r="UWT132" s="224" t="s">
        <v>374</v>
      </c>
      <c r="UWU132" s="224" t="s">
        <v>374</v>
      </c>
      <c r="UWV132" s="224" t="s">
        <v>374</v>
      </c>
      <c r="UWW132" s="224" t="s">
        <v>374</v>
      </c>
      <c r="UWX132" s="224" t="s">
        <v>374</v>
      </c>
      <c r="UWY132" s="224" t="s">
        <v>374</v>
      </c>
      <c r="UWZ132" s="224" t="s">
        <v>374</v>
      </c>
      <c r="UXA132" s="224" t="s">
        <v>374</v>
      </c>
      <c r="UXB132" s="224" t="s">
        <v>374</v>
      </c>
      <c r="UXC132" s="224" t="s">
        <v>374</v>
      </c>
      <c r="UXD132" s="224" t="s">
        <v>374</v>
      </c>
      <c r="UXE132" s="224" t="s">
        <v>374</v>
      </c>
      <c r="UXF132" s="224" t="s">
        <v>374</v>
      </c>
      <c r="UXG132" s="224" t="s">
        <v>374</v>
      </c>
      <c r="UXH132" s="224" t="s">
        <v>374</v>
      </c>
      <c r="UXI132" s="224" t="s">
        <v>374</v>
      </c>
      <c r="UXJ132" s="224" t="s">
        <v>374</v>
      </c>
      <c r="UXK132" s="224" t="s">
        <v>374</v>
      </c>
      <c r="UXL132" s="224" t="s">
        <v>374</v>
      </c>
      <c r="UXM132" s="224" t="s">
        <v>374</v>
      </c>
      <c r="UXN132" s="224" t="s">
        <v>374</v>
      </c>
      <c r="UXO132" s="224" t="s">
        <v>374</v>
      </c>
      <c r="UXP132" s="224" t="s">
        <v>374</v>
      </c>
      <c r="UXQ132" s="224" t="s">
        <v>374</v>
      </c>
      <c r="UXR132" s="224" t="s">
        <v>374</v>
      </c>
      <c r="UXS132" s="224" t="s">
        <v>374</v>
      </c>
      <c r="UXT132" s="224" t="s">
        <v>374</v>
      </c>
      <c r="UXU132" s="224" t="s">
        <v>374</v>
      </c>
      <c r="UXV132" s="224" t="s">
        <v>374</v>
      </c>
      <c r="UXW132" s="224" t="s">
        <v>374</v>
      </c>
      <c r="UXX132" s="224" t="s">
        <v>374</v>
      </c>
      <c r="UXY132" s="224" t="s">
        <v>374</v>
      </c>
      <c r="UXZ132" s="224" t="s">
        <v>374</v>
      </c>
      <c r="UYA132" s="224" t="s">
        <v>374</v>
      </c>
      <c r="UYB132" s="224" t="s">
        <v>374</v>
      </c>
      <c r="UYC132" s="224" t="s">
        <v>374</v>
      </c>
      <c r="UYD132" s="224" t="s">
        <v>374</v>
      </c>
      <c r="UYE132" s="224" t="s">
        <v>374</v>
      </c>
      <c r="UYF132" s="224" t="s">
        <v>374</v>
      </c>
      <c r="UYG132" s="224" t="s">
        <v>374</v>
      </c>
      <c r="UYH132" s="224" t="s">
        <v>374</v>
      </c>
      <c r="UYI132" s="224" t="s">
        <v>374</v>
      </c>
      <c r="UYJ132" s="224" t="s">
        <v>374</v>
      </c>
      <c r="UYK132" s="224" t="s">
        <v>374</v>
      </c>
      <c r="UYL132" s="224" t="s">
        <v>374</v>
      </c>
      <c r="UYM132" s="224" t="s">
        <v>374</v>
      </c>
      <c r="UYN132" s="224" t="s">
        <v>374</v>
      </c>
      <c r="UYO132" s="224" t="s">
        <v>374</v>
      </c>
      <c r="UYP132" s="224" t="s">
        <v>374</v>
      </c>
      <c r="UYQ132" s="224" t="s">
        <v>374</v>
      </c>
      <c r="UYR132" s="224" t="s">
        <v>374</v>
      </c>
      <c r="UYS132" s="224" t="s">
        <v>374</v>
      </c>
      <c r="UYT132" s="224" t="s">
        <v>374</v>
      </c>
      <c r="UYU132" s="224" t="s">
        <v>374</v>
      </c>
      <c r="UYV132" s="224" t="s">
        <v>374</v>
      </c>
      <c r="UYW132" s="224" t="s">
        <v>374</v>
      </c>
      <c r="UYX132" s="224" t="s">
        <v>374</v>
      </c>
      <c r="UYY132" s="224" t="s">
        <v>374</v>
      </c>
      <c r="UYZ132" s="224" t="s">
        <v>374</v>
      </c>
      <c r="UZA132" s="224" t="s">
        <v>374</v>
      </c>
      <c r="UZB132" s="224" t="s">
        <v>374</v>
      </c>
      <c r="UZC132" s="224" t="s">
        <v>374</v>
      </c>
      <c r="UZD132" s="224" t="s">
        <v>374</v>
      </c>
      <c r="UZE132" s="224" t="s">
        <v>374</v>
      </c>
      <c r="UZF132" s="224" t="s">
        <v>374</v>
      </c>
      <c r="UZG132" s="224" t="s">
        <v>374</v>
      </c>
      <c r="UZH132" s="224" t="s">
        <v>374</v>
      </c>
      <c r="UZI132" s="224" t="s">
        <v>374</v>
      </c>
      <c r="UZJ132" s="224" t="s">
        <v>374</v>
      </c>
      <c r="UZK132" s="224" t="s">
        <v>374</v>
      </c>
      <c r="UZL132" s="224" t="s">
        <v>374</v>
      </c>
      <c r="UZM132" s="224" t="s">
        <v>374</v>
      </c>
      <c r="UZN132" s="224" t="s">
        <v>374</v>
      </c>
      <c r="UZO132" s="224" t="s">
        <v>374</v>
      </c>
      <c r="UZP132" s="224" t="s">
        <v>374</v>
      </c>
      <c r="UZQ132" s="224" t="s">
        <v>374</v>
      </c>
      <c r="UZR132" s="224" t="s">
        <v>374</v>
      </c>
      <c r="UZS132" s="224" t="s">
        <v>374</v>
      </c>
      <c r="UZT132" s="224" t="s">
        <v>374</v>
      </c>
      <c r="UZU132" s="224" t="s">
        <v>374</v>
      </c>
      <c r="UZV132" s="224" t="s">
        <v>374</v>
      </c>
      <c r="UZW132" s="224" t="s">
        <v>374</v>
      </c>
      <c r="UZX132" s="224" t="s">
        <v>374</v>
      </c>
      <c r="UZY132" s="224" t="s">
        <v>374</v>
      </c>
      <c r="UZZ132" s="224" t="s">
        <v>374</v>
      </c>
      <c r="VAA132" s="224" t="s">
        <v>374</v>
      </c>
      <c r="VAB132" s="224" t="s">
        <v>374</v>
      </c>
      <c r="VAC132" s="224" t="s">
        <v>374</v>
      </c>
      <c r="VAD132" s="224" t="s">
        <v>374</v>
      </c>
      <c r="VAE132" s="224" t="s">
        <v>374</v>
      </c>
      <c r="VAF132" s="224" t="s">
        <v>374</v>
      </c>
      <c r="VAG132" s="224" t="s">
        <v>374</v>
      </c>
      <c r="VAH132" s="224" t="s">
        <v>374</v>
      </c>
      <c r="VAI132" s="224" t="s">
        <v>374</v>
      </c>
      <c r="VAJ132" s="224" t="s">
        <v>374</v>
      </c>
      <c r="VAK132" s="224" t="s">
        <v>374</v>
      </c>
      <c r="VAL132" s="224" t="s">
        <v>374</v>
      </c>
      <c r="VAM132" s="224" t="s">
        <v>374</v>
      </c>
      <c r="VAN132" s="224" t="s">
        <v>374</v>
      </c>
      <c r="VAO132" s="224" t="s">
        <v>374</v>
      </c>
      <c r="VAP132" s="224" t="s">
        <v>374</v>
      </c>
      <c r="VAQ132" s="224" t="s">
        <v>374</v>
      </c>
      <c r="VAR132" s="224" t="s">
        <v>374</v>
      </c>
      <c r="VAS132" s="224" t="s">
        <v>374</v>
      </c>
      <c r="VAT132" s="224" t="s">
        <v>374</v>
      </c>
      <c r="VAU132" s="224" t="s">
        <v>374</v>
      </c>
      <c r="VAV132" s="224" t="s">
        <v>374</v>
      </c>
      <c r="VAW132" s="224" t="s">
        <v>374</v>
      </c>
      <c r="VAX132" s="224" t="s">
        <v>374</v>
      </c>
      <c r="VAY132" s="224" t="s">
        <v>374</v>
      </c>
      <c r="VAZ132" s="224" t="s">
        <v>374</v>
      </c>
      <c r="VBA132" s="224" t="s">
        <v>374</v>
      </c>
      <c r="VBB132" s="224" t="s">
        <v>374</v>
      </c>
      <c r="VBC132" s="224" t="s">
        <v>374</v>
      </c>
      <c r="VBD132" s="224" t="s">
        <v>374</v>
      </c>
      <c r="VBE132" s="224" t="s">
        <v>374</v>
      </c>
      <c r="VBF132" s="224" t="s">
        <v>374</v>
      </c>
      <c r="VBG132" s="224" t="s">
        <v>374</v>
      </c>
      <c r="VBH132" s="224" t="s">
        <v>374</v>
      </c>
      <c r="VBI132" s="224" t="s">
        <v>374</v>
      </c>
      <c r="VBJ132" s="224" t="s">
        <v>374</v>
      </c>
      <c r="VBK132" s="224" t="s">
        <v>374</v>
      </c>
      <c r="VBL132" s="224" t="s">
        <v>374</v>
      </c>
      <c r="VBM132" s="224" t="s">
        <v>374</v>
      </c>
      <c r="VBN132" s="224" t="s">
        <v>374</v>
      </c>
      <c r="VBO132" s="224" t="s">
        <v>374</v>
      </c>
      <c r="VBP132" s="224" t="s">
        <v>374</v>
      </c>
      <c r="VBQ132" s="224" t="s">
        <v>374</v>
      </c>
      <c r="VBR132" s="224" t="s">
        <v>374</v>
      </c>
      <c r="VBS132" s="224" t="s">
        <v>374</v>
      </c>
      <c r="VBT132" s="224" t="s">
        <v>374</v>
      </c>
      <c r="VBU132" s="224" t="s">
        <v>374</v>
      </c>
      <c r="VBV132" s="224" t="s">
        <v>374</v>
      </c>
      <c r="VBW132" s="224" t="s">
        <v>374</v>
      </c>
      <c r="VBX132" s="224" t="s">
        <v>374</v>
      </c>
      <c r="VBY132" s="224" t="s">
        <v>374</v>
      </c>
      <c r="VBZ132" s="224" t="s">
        <v>374</v>
      </c>
      <c r="VCA132" s="224" t="s">
        <v>374</v>
      </c>
      <c r="VCB132" s="224" t="s">
        <v>374</v>
      </c>
      <c r="VCC132" s="224" t="s">
        <v>374</v>
      </c>
      <c r="VCD132" s="224" t="s">
        <v>374</v>
      </c>
      <c r="VCE132" s="224" t="s">
        <v>374</v>
      </c>
      <c r="VCF132" s="224" t="s">
        <v>374</v>
      </c>
      <c r="VCG132" s="224" t="s">
        <v>374</v>
      </c>
      <c r="VCH132" s="224" t="s">
        <v>374</v>
      </c>
      <c r="VCI132" s="224" t="s">
        <v>374</v>
      </c>
      <c r="VCJ132" s="224" t="s">
        <v>374</v>
      </c>
      <c r="VCK132" s="224" t="s">
        <v>374</v>
      </c>
      <c r="VCL132" s="224" t="s">
        <v>374</v>
      </c>
      <c r="VCM132" s="224" t="s">
        <v>374</v>
      </c>
      <c r="VCN132" s="224" t="s">
        <v>374</v>
      </c>
      <c r="VCO132" s="224" t="s">
        <v>374</v>
      </c>
      <c r="VCP132" s="224" t="s">
        <v>374</v>
      </c>
      <c r="VCQ132" s="224" t="s">
        <v>374</v>
      </c>
      <c r="VCR132" s="224" t="s">
        <v>374</v>
      </c>
      <c r="VCS132" s="224" t="s">
        <v>374</v>
      </c>
      <c r="VCT132" s="224" t="s">
        <v>374</v>
      </c>
      <c r="VCU132" s="224" t="s">
        <v>374</v>
      </c>
      <c r="VCV132" s="224" t="s">
        <v>374</v>
      </c>
      <c r="VCW132" s="224" t="s">
        <v>374</v>
      </c>
      <c r="VCX132" s="224" t="s">
        <v>374</v>
      </c>
      <c r="VCY132" s="224" t="s">
        <v>374</v>
      </c>
      <c r="VCZ132" s="224" t="s">
        <v>374</v>
      </c>
      <c r="VDA132" s="224" t="s">
        <v>374</v>
      </c>
      <c r="VDB132" s="224" t="s">
        <v>374</v>
      </c>
      <c r="VDC132" s="224" t="s">
        <v>374</v>
      </c>
      <c r="VDD132" s="224" t="s">
        <v>374</v>
      </c>
      <c r="VDE132" s="224" t="s">
        <v>374</v>
      </c>
      <c r="VDF132" s="224" t="s">
        <v>374</v>
      </c>
      <c r="VDG132" s="224" t="s">
        <v>374</v>
      </c>
      <c r="VDH132" s="224" t="s">
        <v>374</v>
      </c>
      <c r="VDI132" s="224" t="s">
        <v>374</v>
      </c>
      <c r="VDJ132" s="224" t="s">
        <v>374</v>
      </c>
      <c r="VDK132" s="224" t="s">
        <v>374</v>
      </c>
      <c r="VDL132" s="224" t="s">
        <v>374</v>
      </c>
      <c r="VDM132" s="224" t="s">
        <v>374</v>
      </c>
      <c r="VDN132" s="224" t="s">
        <v>374</v>
      </c>
      <c r="VDO132" s="224" t="s">
        <v>374</v>
      </c>
      <c r="VDP132" s="224" t="s">
        <v>374</v>
      </c>
      <c r="VDQ132" s="224" t="s">
        <v>374</v>
      </c>
      <c r="VDR132" s="224" t="s">
        <v>374</v>
      </c>
      <c r="VDS132" s="224" t="s">
        <v>374</v>
      </c>
      <c r="VDT132" s="224" t="s">
        <v>374</v>
      </c>
      <c r="VDU132" s="224" t="s">
        <v>374</v>
      </c>
      <c r="VDV132" s="224" t="s">
        <v>374</v>
      </c>
      <c r="VDW132" s="224" t="s">
        <v>374</v>
      </c>
      <c r="VDX132" s="224" t="s">
        <v>374</v>
      </c>
      <c r="VDY132" s="224" t="s">
        <v>374</v>
      </c>
      <c r="VDZ132" s="224" t="s">
        <v>374</v>
      </c>
      <c r="VEA132" s="224" t="s">
        <v>374</v>
      </c>
      <c r="VEB132" s="224" t="s">
        <v>374</v>
      </c>
      <c r="VEC132" s="224" t="s">
        <v>374</v>
      </c>
      <c r="VED132" s="224" t="s">
        <v>374</v>
      </c>
      <c r="VEE132" s="224" t="s">
        <v>374</v>
      </c>
      <c r="VEF132" s="224" t="s">
        <v>374</v>
      </c>
      <c r="VEG132" s="224" t="s">
        <v>374</v>
      </c>
      <c r="VEH132" s="224" t="s">
        <v>374</v>
      </c>
      <c r="VEI132" s="224" t="s">
        <v>374</v>
      </c>
      <c r="VEJ132" s="224" t="s">
        <v>374</v>
      </c>
      <c r="VEK132" s="224" t="s">
        <v>374</v>
      </c>
      <c r="VEL132" s="224" t="s">
        <v>374</v>
      </c>
      <c r="VEM132" s="224" t="s">
        <v>374</v>
      </c>
      <c r="VEN132" s="224" t="s">
        <v>374</v>
      </c>
      <c r="VEO132" s="224" t="s">
        <v>374</v>
      </c>
      <c r="VEP132" s="224" t="s">
        <v>374</v>
      </c>
      <c r="VEQ132" s="224" t="s">
        <v>374</v>
      </c>
      <c r="VER132" s="224" t="s">
        <v>374</v>
      </c>
      <c r="VES132" s="224" t="s">
        <v>374</v>
      </c>
      <c r="VET132" s="224" t="s">
        <v>374</v>
      </c>
      <c r="VEU132" s="224" t="s">
        <v>374</v>
      </c>
      <c r="VEV132" s="224" t="s">
        <v>374</v>
      </c>
      <c r="VEW132" s="224" t="s">
        <v>374</v>
      </c>
      <c r="VEX132" s="224" t="s">
        <v>374</v>
      </c>
      <c r="VEY132" s="224" t="s">
        <v>374</v>
      </c>
      <c r="VEZ132" s="224" t="s">
        <v>374</v>
      </c>
      <c r="VFA132" s="224" t="s">
        <v>374</v>
      </c>
      <c r="VFB132" s="224" t="s">
        <v>374</v>
      </c>
      <c r="VFC132" s="224" t="s">
        <v>374</v>
      </c>
      <c r="VFD132" s="224" t="s">
        <v>374</v>
      </c>
      <c r="VFE132" s="224" t="s">
        <v>374</v>
      </c>
      <c r="VFF132" s="224" t="s">
        <v>374</v>
      </c>
      <c r="VFG132" s="224" t="s">
        <v>374</v>
      </c>
      <c r="VFH132" s="224" t="s">
        <v>374</v>
      </c>
      <c r="VFI132" s="224" t="s">
        <v>374</v>
      </c>
      <c r="VFJ132" s="224" t="s">
        <v>374</v>
      </c>
      <c r="VFK132" s="224" t="s">
        <v>374</v>
      </c>
      <c r="VFL132" s="224" t="s">
        <v>374</v>
      </c>
      <c r="VFM132" s="224" t="s">
        <v>374</v>
      </c>
      <c r="VFN132" s="224" t="s">
        <v>374</v>
      </c>
      <c r="VFO132" s="224" t="s">
        <v>374</v>
      </c>
      <c r="VFP132" s="224" t="s">
        <v>374</v>
      </c>
      <c r="VFQ132" s="224" t="s">
        <v>374</v>
      </c>
      <c r="VFR132" s="224" t="s">
        <v>374</v>
      </c>
      <c r="VFS132" s="224" t="s">
        <v>374</v>
      </c>
      <c r="VFT132" s="224" t="s">
        <v>374</v>
      </c>
      <c r="VFU132" s="224" t="s">
        <v>374</v>
      </c>
      <c r="VFV132" s="224" t="s">
        <v>374</v>
      </c>
      <c r="VFW132" s="224" t="s">
        <v>374</v>
      </c>
      <c r="VFX132" s="224" t="s">
        <v>374</v>
      </c>
      <c r="VFY132" s="224" t="s">
        <v>374</v>
      </c>
      <c r="VFZ132" s="224" t="s">
        <v>374</v>
      </c>
      <c r="VGA132" s="224" t="s">
        <v>374</v>
      </c>
      <c r="VGB132" s="224" t="s">
        <v>374</v>
      </c>
      <c r="VGC132" s="224" t="s">
        <v>374</v>
      </c>
      <c r="VGD132" s="224" t="s">
        <v>374</v>
      </c>
      <c r="VGE132" s="224" t="s">
        <v>374</v>
      </c>
      <c r="VGF132" s="224" t="s">
        <v>374</v>
      </c>
      <c r="VGG132" s="224" t="s">
        <v>374</v>
      </c>
      <c r="VGH132" s="224" t="s">
        <v>374</v>
      </c>
      <c r="VGI132" s="224" t="s">
        <v>374</v>
      </c>
      <c r="VGJ132" s="224" t="s">
        <v>374</v>
      </c>
      <c r="VGK132" s="224" t="s">
        <v>374</v>
      </c>
      <c r="VGL132" s="224" t="s">
        <v>374</v>
      </c>
      <c r="VGM132" s="224" t="s">
        <v>374</v>
      </c>
      <c r="VGN132" s="224" t="s">
        <v>374</v>
      </c>
      <c r="VGO132" s="224" t="s">
        <v>374</v>
      </c>
      <c r="VGP132" s="224" t="s">
        <v>374</v>
      </c>
      <c r="VGQ132" s="224" t="s">
        <v>374</v>
      </c>
      <c r="VGR132" s="224" t="s">
        <v>374</v>
      </c>
      <c r="VGS132" s="224" t="s">
        <v>374</v>
      </c>
      <c r="VGT132" s="224" t="s">
        <v>374</v>
      </c>
      <c r="VGU132" s="224" t="s">
        <v>374</v>
      </c>
      <c r="VGV132" s="224" t="s">
        <v>374</v>
      </c>
      <c r="VGW132" s="224" t="s">
        <v>374</v>
      </c>
      <c r="VGX132" s="224" t="s">
        <v>374</v>
      </c>
      <c r="VGY132" s="224" t="s">
        <v>374</v>
      </c>
      <c r="VGZ132" s="224" t="s">
        <v>374</v>
      </c>
      <c r="VHA132" s="224" t="s">
        <v>374</v>
      </c>
      <c r="VHB132" s="224" t="s">
        <v>374</v>
      </c>
      <c r="VHC132" s="224" t="s">
        <v>374</v>
      </c>
      <c r="VHD132" s="224" t="s">
        <v>374</v>
      </c>
      <c r="VHE132" s="224" t="s">
        <v>374</v>
      </c>
      <c r="VHF132" s="224" t="s">
        <v>374</v>
      </c>
      <c r="VHG132" s="224" t="s">
        <v>374</v>
      </c>
      <c r="VHH132" s="224" t="s">
        <v>374</v>
      </c>
      <c r="VHI132" s="224" t="s">
        <v>374</v>
      </c>
      <c r="VHJ132" s="224" t="s">
        <v>374</v>
      </c>
      <c r="VHK132" s="224" t="s">
        <v>374</v>
      </c>
      <c r="VHL132" s="224" t="s">
        <v>374</v>
      </c>
      <c r="VHM132" s="224" t="s">
        <v>374</v>
      </c>
      <c r="VHN132" s="224" t="s">
        <v>374</v>
      </c>
      <c r="VHO132" s="224" t="s">
        <v>374</v>
      </c>
      <c r="VHP132" s="224" t="s">
        <v>374</v>
      </c>
      <c r="VHQ132" s="224" t="s">
        <v>374</v>
      </c>
      <c r="VHR132" s="224" t="s">
        <v>374</v>
      </c>
      <c r="VHS132" s="224" t="s">
        <v>374</v>
      </c>
      <c r="VHT132" s="224" t="s">
        <v>374</v>
      </c>
      <c r="VHU132" s="224" t="s">
        <v>374</v>
      </c>
      <c r="VHV132" s="224" t="s">
        <v>374</v>
      </c>
      <c r="VHW132" s="224" t="s">
        <v>374</v>
      </c>
      <c r="VHX132" s="224" t="s">
        <v>374</v>
      </c>
      <c r="VHY132" s="224" t="s">
        <v>374</v>
      </c>
      <c r="VHZ132" s="224" t="s">
        <v>374</v>
      </c>
      <c r="VIA132" s="224" t="s">
        <v>374</v>
      </c>
      <c r="VIB132" s="224" t="s">
        <v>374</v>
      </c>
      <c r="VIC132" s="224" t="s">
        <v>374</v>
      </c>
      <c r="VID132" s="224" t="s">
        <v>374</v>
      </c>
      <c r="VIE132" s="224" t="s">
        <v>374</v>
      </c>
      <c r="VIF132" s="224" t="s">
        <v>374</v>
      </c>
      <c r="VIG132" s="224" t="s">
        <v>374</v>
      </c>
      <c r="VIH132" s="224" t="s">
        <v>374</v>
      </c>
      <c r="VII132" s="224" t="s">
        <v>374</v>
      </c>
      <c r="VIJ132" s="224" t="s">
        <v>374</v>
      </c>
      <c r="VIK132" s="224" t="s">
        <v>374</v>
      </c>
      <c r="VIL132" s="224" t="s">
        <v>374</v>
      </c>
      <c r="VIM132" s="224" t="s">
        <v>374</v>
      </c>
      <c r="VIN132" s="224" t="s">
        <v>374</v>
      </c>
      <c r="VIO132" s="224" t="s">
        <v>374</v>
      </c>
      <c r="VIP132" s="224" t="s">
        <v>374</v>
      </c>
      <c r="VIQ132" s="224" t="s">
        <v>374</v>
      </c>
      <c r="VIR132" s="224" t="s">
        <v>374</v>
      </c>
      <c r="VIS132" s="224" t="s">
        <v>374</v>
      </c>
      <c r="VIT132" s="224" t="s">
        <v>374</v>
      </c>
      <c r="VIU132" s="224" t="s">
        <v>374</v>
      </c>
      <c r="VIV132" s="224" t="s">
        <v>374</v>
      </c>
      <c r="VIW132" s="224" t="s">
        <v>374</v>
      </c>
      <c r="VIX132" s="224" t="s">
        <v>374</v>
      </c>
      <c r="VIY132" s="224" t="s">
        <v>374</v>
      </c>
      <c r="VIZ132" s="224" t="s">
        <v>374</v>
      </c>
      <c r="VJA132" s="224" t="s">
        <v>374</v>
      </c>
      <c r="VJB132" s="224" t="s">
        <v>374</v>
      </c>
      <c r="VJC132" s="224" t="s">
        <v>374</v>
      </c>
      <c r="VJD132" s="224" t="s">
        <v>374</v>
      </c>
      <c r="VJE132" s="224" t="s">
        <v>374</v>
      </c>
      <c r="VJF132" s="224" t="s">
        <v>374</v>
      </c>
      <c r="VJG132" s="224" t="s">
        <v>374</v>
      </c>
      <c r="VJH132" s="224" t="s">
        <v>374</v>
      </c>
      <c r="VJI132" s="224" t="s">
        <v>374</v>
      </c>
      <c r="VJJ132" s="224" t="s">
        <v>374</v>
      </c>
      <c r="VJK132" s="224" t="s">
        <v>374</v>
      </c>
      <c r="VJL132" s="224" t="s">
        <v>374</v>
      </c>
      <c r="VJM132" s="224" t="s">
        <v>374</v>
      </c>
      <c r="VJN132" s="224" t="s">
        <v>374</v>
      </c>
      <c r="VJO132" s="224" t="s">
        <v>374</v>
      </c>
      <c r="VJP132" s="224" t="s">
        <v>374</v>
      </c>
      <c r="VJQ132" s="224" t="s">
        <v>374</v>
      </c>
      <c r="VJR132" s="224" t="s">
        <v>374</v>
      </c>
      <c r="VJS132" s="224" t="s">
        <v>374</v>
      </c>
      <c r="VJT132" s="224" t="s">
        <v>374</v>
      </c>
      <c r="VJU132" s="224" t="s">
        <v>374</v>
      </c>
      <c r="VJV132" s="224" t="s">
        <v>374</v>
      </c>
      <c r="VJW132" s="224" t="s">
        <v>374</v>
      </c>
      <c r="VJX132" s="224" t="s">
        <v>374</v>
      </c>
      <c r="VJY132" s="224" t="s">
        <v>374</v>
      </c>
      <c r="VJZ132" s="224" t="s">
        <v>374</v>
      </c>
      <c r="VKA132" s="224" t="s">
        <v>374</v>
      </c>
      <c r="VKB132" s="224" t="s">
        <v>374</v>
      </c>
      <c r="VKC132" s="224" t="s">
        <v>374</v>
      </c>
      <c r="VKD132" s="224" t="s">
        <v>374</v>
      </c>
      <c r="VKE132" s="224" t="s">
        <v>374</v>
      </c>
      <c r="VKF132" s="224" t="s">
        <v>374</v>
      </c>
      <c r="VKG132" s="224" t="s">
        <v>374</v>
      </c>
      <c r="VKH132" s="224" t="s">
        <v>374</v>
      </c>
      <c r="VKI132" s="224" t="s">
        <v>374</v>
      </c>
      <c r="VKJ132" s="224" t="s">
        <v>374</v>
      </c>
      <c r="VKK132" s="224" t="s">
        <v>374</v>
      </c>
      <c r="VKL132" s="224" t="s">
        <v>374</v>
      </c>
      <c r="VKM132" s="224" t="s">
        <v>374</v>
      </c>
      <c r="VKN132" s="224" t="s">
        <v>374</v>
      </c>
      <c r="VKO132" s="224" t="s">
        <v>374</v>
      </c>
      <c r="VKP132" s="224" t="s">
        <v>374</v>
      </c>
      <c r="VKQ132" s="224" t="s">
        <v>374</v>
      </c>
      <c r="VKR132" s="224" t="s">
        <v>374</v>
      </c>
      <c r="VKS132" s="224" t="s">
        <v>374</v>
      </c>
      <c r="VKT132" s="224" t="s">
        <v>374</v>
      </c>
      <c r="VKU132" s="224" t="s">
        <v>374</v>
      </c>
      <c r="VKV132" s="224" t="s">
        <v>374</v>
      </c>
      <c r="VKW132" s="224" t="s">
        <v>374</v>
      </c>
      <c r="VKX132" s="224" t="s">
        <v>374</v>
      </c>
      <c r="VKY132" s="224" t="s">
        <v>374</v>
      </c>
      <c r="VKZ132" s="224" t="s">
        <v>374</v>
      </c>
      <c r="VLA132" s="224" t="s">
        <v>374</v>
      </c>
      <c r="VLB132" s="224" t="s">
        <v>374</v>
      </c>
      <c r="VLC132" s="224" t="s">
        <v>374</v>
      </c>
      <c r="VLD132" s="224" t="s">
        <v>374</v>
      </c>
      <c r="VLE132" s="224" t="s">
        <v>374</v>
      </c>
      <c r="VLF132" s="224" t="s">
        <v>374</v>
      </c>
      <c r="VLG132" s="224" t="s">
        <v>374</v>
      </c>
      <c r="VLH132" s="224" t="s">
        <v>374</v>
      </c>
      <c r="VLI132" s="224" t="s">
        <v>374</v>
      </c>
      <c r="VLJ132" s="224" t="s">
        <v>374</v>
      </c>
      <c r="VLK132" s="224" t="s">
        <v>374</v>
      </c>
      <c r="VLL132" s="224" t="s">
        <v>374</v>
      </c>
      <c r="VLM132" s="224" t="s">
        <v>374</v>
      </c>
      <c r="VLN132" s="224" t="s">
        <v>374</v>
      </c>
      <c r="VLO132" s="224" t="s">
        <v>374</v>
      </c>
      <c r="VLP132" s="224" t="s">
        <v>374</v>
      </c>
      <c r="VLQ132" s="224" t="s">
        <v>374</v>
      </c>
      <c r="VLR132" s="224" t="s">
        <v>374</v>
      </c>
      <c r="VLS132" s="224" t="s">
        <v>374</v>
      </c>
      <c r="VLT132" s="224" t="s">
        <v>374</v>
      </c>
      <c r="VLU132" s="224" t="s">
        <v>374</v>
      </c>
      <c r="VLV132" s="224" t="s">
        <v>374</v>
      </c>
      <c r="VLW132" s="224" t="s">
        <v>374</v>
      </c>
      <c r="VLX132" s="224" t="s">
        <v>374</v>
      </c>
      <c r="VLY132" s="224" t="s">
        <v>374</v>
      </c>
      <c r="VLZ132" s="224" t="s">
        <v>374</v>
      </c>
      <c r="VMA132" s="224" t="s">
        <v>374</v>
      </c>
      <c r="VMB132" s="224" t="s">
        <v>374</v>
      </c>
      <c r="VMC132" s="224" t="s">
        <v>374</v>
      </c>
      <c r="VMD132" s="224" t="s">
        <v>374</v>
      </c>
      <c r="VME132" s="224" t="s">
        <v>374</v>
      </c>
      <c r="VMF132" s="224" t="s">
        <v>374</v>
      </c>
      <c r="VMG132" s="224" t="s">
        <v>374</v>
      </c>
      <c r="VMH132" s="224" t="s">
        <v>374</v>
      </c>
      <c r="VMI132" s="224" t="s">
        <v>374</v>
      </c>
      <c r="VMJ132" s="224" t="s">
        <v>374</v>
      </c>
      <c r="VMK132" s="224" t="s">
        <v>374</v>
      </c>
      <c r="VML132" s="224" t="s">
        <v>374</v>
      </c>
      <c r="VMM132" s="224" t="s">
        <v>374</v>
      </c>
      <c r="VMN132" s="224" t="s">
        <v>374</v>
      </c>
      <c r="VMO132" s="224" t="s">
        <v>374</v>
      </c>
      <c r="VMP132" s="224" t="s">
        <v>374</v>
      </c>
      <c r="VMQ132" s="224" t="s">
        <v>374</v>
      </c>
      <c r="VMR132" s="224" t="s">
        <v>374</v>
      </c>
      <c r="VMS132" s="224" t="s">
        <v>374</v>
      </c>
      <c r="VMT132" s="224" t="s">
        <v>374</v>
      </c>
      <c r="VMU132" s="224" t="s">
        <v>374</v>
      </c>
      <c r="VMV132" s="224" t="s">
        <v>374</v>
      </c>
      <c r="VMW132" s="224" t="s">
        <v>374</v>
      </c>
      <c r="VMX132" s="224" t="s">
        <v>374</v>
      </c>
      <c r="VMY132" s="224" t="s">
        <v>374</v>
      </c>
      <c r="VMZ132" s="224" t="s">
        <v>374</v>
      </c>
      <c r="VNA132" s="224" t="s">
        <v>374</v>
      </c>
      <c r="VNB132" s="224" t="s">
        <v>374</v>
      </c>
      <c r="VNC132" s="224" t="s">
        <v>374</v>
      </c>
      <c r="VND132" s="224" t="s">
        <v>374</v>
      </c>
      <c r="VNE132" s="224" t="s">
        <v>374</v>
      </c>
      <c r="VNF132" s="224" t="s">
        <v>374</v>
      </c>
      <c r="VNG132" s="224" t="s">
        <v>374</v>
      </c>
      <c r="VNH132" s="224" t="s">
        <v>374</v>
      </c>
      <c r="VNI132" s="224" t="s">
        <v>374</v>
      </c>
      <c r="VNJ132" s="224" t="s">
        <v>374</v>
      </c>
      <c r="VNK132" s="224" t="s">
        <v>374</v>
      </c>
      <c r="VNL132" s="224" t="s">
        <v>374</v>
      </c>
      <c r="VNM132" s="224" t="s">
        <v>374</v>
      </c>
      <c r="VNN132" s="224" t="s">
        <v>374</v>
      </c>
      <c r="VNO132" s="224" t="s">
        <v>374</v>
      </c>
      <c r="VNP132" s="224" t="s">
        <v>374</v>
      </c>
      <c r="VNQ132" s="224" t="s">
        <v>374</v>
      </c>
      <c r="VNR132" s="224" t="s">
        <v>374</v>
      </c>
      <c r="VNS132" s="224" t="s">
        <v>374</v>
      </c>
      <c r="VNT132" s="224" t="s">
        <v>374</v>
      </c>
      <c r="VNU132" s="224" t="s">
        <v>374</v>
      </c>
      <c r="VNV132" s="224" t="s">
        <v>374</v>
      </c>
      <c r="VNW132" s="224" t="s">
        <v>374</v>
      </c>
      <c r="VNX132" s="224" t="s">
        <v>374</v>
      </c>
      <c r="VNY132" s="224" t="s">
        <v>374</v>
      </c>
      <c r="VNZ132" s="224" t="s">
        <v>374</v>
      </c>
      <c r="VOA132" s="224" t="s">
        <v>374</v>
      </c>
      <c r="VOB132" s="224" t="s">
        <v>374</v>
      </c>
      <c r="VOC132" s="224" t="s">
        <v>374</v>
      </c>
      <c r="VOD132" s="224" t="s">
        <v>374</v>
      </c>
      <c r="VOE132" s="224" t="s">
        <v>374</v>
      </c>
      <c r="VOF132" s="224" t="s">
        <v>374</v>
      </c>
      <c r="VOG132" s="224" t="s">
        <v>374</v>
      </c>
      <c r="VOH132" s="224" t="s">
        <v>374</v>
      </c>
      <c r="VOI132" s="224" t="s">
        <v>374</v>
      </c>
      <c r="VOJ132" s="224" t="s">
        <v>374</v>
      </c>
      <c r="VOK132" s="224" t="s">
        <v>374</v>
      </c>
      <c r="VOL132" s="224" t="s">
        <v>374</v>
      </c>
      <c r="VOM132" s="224" t="s">
        <v>374</v>
      </c>
      <c r="VON132" s="224" t="s">
        <v>374</v>
      </c>
      <c r="VOO132" s="224" t="s">
        <v>374</v>
      </c>
      <c r="VOP132" s="224" t="s">
        <v>374</v>
      </c>
      <c r="VOQ132" s="224" t="s">
        <v>374</v>
      </c>
      <c r="VOR132" s="224" t="s">
        <v>374</v>
      </c>
      <c r="VOS132" s="224" t="s">
        <v>374</v>
      </c>
      <c r="VOT132" s="224" t="s">
        <v>374</v>
      </c>
      <c r="VOU132" s="224" t="s">
        <v>374</v>
      </c>
      <c r="VOV132" s="224" t="s">
        <v>374</v>
      </c>
      <c r="VOW132" s="224" t="s">
        <v>374</v>
      </c>
      <c r="VOX132" s="224" t="s">
        <v>374</v>
      </c>
      <c r="VOY132" s="224" t="s">
        <v>374</v>
      </c>
      <c r="VOZ132" s="224" t="s">
        <v>374</v>
      </c>
      <c r="VPA132" s="224" t="s">
        <v>374</v>
      </c>
      <c r="VPB132" s="224" t="s">
        <v>374</v>
      </c>
      <c r="VPC132" s="224" t="s">
        <v>374</v>
      </c>
      <c r="VPD132" s="224" t="s">
        <v>374</v>
      </c>
      <c r="VPE132" s="224" t="s">
        <v>374</v>
      </c>
      <c r="VPF132" s="224" t="s">
        <v>374</v>
      </c>
      <c r="VPG132" s="224" t="s">
        <v>374</v>
      </c>
      <c r="VPH132" s="224" t="s">
        <v>374</v>
      </c>
      <c r="VPI132" s="224" t="s">
        <v>374</v>
      </c>
      <c r="VPJ132" s="224" t="s">
        <v>374</v>
      </c>
      <c r="VPK132" s="224" t="s">
        <v>374</v>
      </c>
      <c r="VPL132" s="224" t="s">
        <v>374</v>
      </c>
      <c r="VPM132" s="224" t="s">
        <v>374</v>
      </c>
      <c r="VPN132" s="224" t="s">
        <v>374</v>
      </c>
      <c r="VPO132" s="224" t="s">
        <v>374</v>
      </c>
      <c r="VPP132" s="224" t="s">
        <v>374</v>
      </c>
      <c r="VPQ132" s="224" t="s">
        <v>374</v>
      </c>
      <c r="VPR132" s="224" t="s">
        <v>374</v>
      </c>
      <c r="VPS132" s="224" t="s">
        <v>374</v>
      </c>
      <c r="VPT132" s="224" t="s">
        <v>374</v>
      </c>
      <c r="VPU132" s="224" t="s">
        <v>374</v>
      </c>
      <c r="VPV132" s="224" t="s">
        <v>374</v>
      </c>
      <c r="VPW132" s="224" t="s">
        <v>374</v>
      </c>
      <c r="VPX132" s="224" t="s">
        <v>374</v>
      </c>
      <c r="VPY132" s="224" t="s">
        <v>374</v>
      </c>
      <c r="VPZ132" s="224" t="s">
        <v>374</v>
      </c>
      <c r="VQA132" s="224" t="s">
        <v>374</v>
      </c>
      <c r="VQB132" s="224" t="s">
        <v>374</v>
      </c>
      <c r="VQC132" s="224" t="s">
        <v>374</v>
      </c>
      <c r="VQD132" s="224" t="s">
        <v>374</v>
      </c>
      <c r="VQE132" s="224" t="s">
        <v>374</v>
      </c>
      <c r="VQF132" s="224" t="s">
        <v>374</v>
      </c>
      <c r="VQG132" s="224" t="s">
        <v>374</v>
      </c>
      <c r="VQH132" s="224" t="s">
        <v>374</v>
      </c>
      <c r="VQI132" s="224" t="s">
        <v>374</v>
      </c>
      <c r="VQJ132" s="224" t="s">
        <v>374</v>
      </c>
      <c r="VQK132" s="224" t="s">
        <v>374</v>
      </c>
      <c r="VQL132" s="224" t="s">
        <v>374</v>
      </c>
      <c r="VQM132" s="224" t="s">
        <v>374</v>
      </c>
      <c r="VQN132" s="224" t="s">
        <v>374</v>
      </c>
      <c r="VQO132" s="224" t="s">
        <v>374</v>
      </c>
      <c r="VQP132" s="224" t="s">
        <v>374</v>
      </c>
      <c r="VQQ132" s="224" t="s">
        <v>374</v>
      </c>
      <c r="VQR132" s="224" t="s">
        <v>374</v>
      </c>
      <c r="VQS132" s="224" t="s">
        <v>374</v>
      </c>
      <c r="VQT132" s="224" t="s">
        <v>374</v>
      </c>
      <c r="VQU132" s="224" t="s">
        <v>374</v>
      </c>
      <c r="VQV132" s="224" t="s">
        <v>374</v>
      </c>
      <c r="VQW132" s="224" t="s">
        <v>374</v>
      </c>
      <c r="VQX132" s="224" t="s">
        <v>374</v>
      </c>
      <c r="VQY132" s="224" t="s">
        <v>374</v>
      </c>
      <c r="VQZ132" s="224" t="s">
        <v>374</v>
      </c>
      <c r="VRA132" s="224" t="s">
        <v>374</v>
      </c>
      <c r="VRB132" s="224" t="s">
        <v>374</v>
      </c>
      <c r="VRC132" s="224" t="s">
        <v>374</v>
      </c>
      <c r="VRD132" s="224" t="s">
        <v>374</v>
      </c>
      <c r="VRE132" s="224" t="s">
        <v>374</v>
      </c>
      <c r="VRF132" s="224" t="s">
        <v>374</v>
      </c>
      <c r="VRG132" s="224" t="s">
        <v>374</v>
      </c>
      <c r="VRH132" s="224" t="s">
        <v>374</v>
      </c>
      <c r="VRI132" s="224" t="s">
        <v>374</v>
      </c>
      <c r="VRJ132" s="224" t="s">
        <v>374</v>
      </c>
      <c r="VRK132" s="224" t="s">
        <v>374</v>
      </c>
      <c r="VRL132" s="224" t="s">
        <v>374</v>
      </c>
      <c r="VRM132" s="224" t="s">
        <v>374</v>
      </c>
      <c r="VRN132" s="224" t="s">
        <v>374</v>
      </c>
      <c r="VRO132" s="224" t="s">
        <v>374</v>
      </c>
      <c r="VRP132" s="224" t="s">
        <v>374</v>
      </c>
      <c r="VRQ132" s="224" t="s">
        <v>374</v>
      </c>
      <c r="VRR132" s="224" t="s">
        <v>374</v>
      </c>
      <c r="VRS132" s="224" t="s">
        <v>374</v>
      </c>
      <c r="VRT132" s="224" t="s">
        <v>374</v>
      </c>
      <c r="VRU132" s="224" t="s">
        <v>374</v>
      </c>
      <c r="VRV132" s="224" t="s">
        <v>374</v>
      </c>
      <c r="VRW132" s="224" t="s">
        <v>374</v>
      </c>
      <c r="VRX132" s="224" t="s">
        <v>374</v>
      </c>
      <c r="VRY132" s="224" t="s">
        <v>374</v>
      </c>
      <c r="VRZ132" s="224" t="s">
        <v>374</v>
      </c>
      <c r="VSA132" s="224" t="s">
        <v>374</v>
      </c>
      <c r="VSB132" s="224" t="s">
        <v>374</v>
      </c>
      <c r="VSC132" s="224" t="s">
        <v>374</v>
      </c>
      <c r="VSD132" s="224" t="s">
        <v>374</v>
      </c>
      <c r="VSE132" s="224" t="s">
        <v>374</v>
      </c>
      <c r="VSF132" s="224" t="s">
        <v>374</v>
      </c>
      <c r="VSG132" s="224" t="s">
        <v>374</v>
      </c>
      <c r="VSH132" s="224" t="s">
        <v>374</v>
      </c>
      <c r="VSI132" s="224" t="s">
        <v>374</v>
      </c>
      <c r="VSJ132" s="224" t="s">
        <v>374</v>
      </c>
      <c r="VSK132" s="224" t="s">
        <v>374</v>
      </c>
      <c r="VSL132" s="224" t="s">
        <v>374</v>
      </c>
      <c r="VSM132" s="224" t="s">
        <v>374</v>
      </c>
      <c r="VSN132" s="224" t="s">
        <v>374</v>
      </c>
      <c r="VSO132" s="224" t="s">
        <v>374</v>
      </c>
      <c r="VSP132" s="224" t="s">
        <v>374</v>
      </c>
      <c r="VSQ132" s="224" t="s">
        <v>374</v>
      </c>
      <c r="VSR132" s="224" t="s">
        <v>374</v>
      </c>
      <c r="VSS132" s="224" t="s">
        <v>374</v>
      </c>
      <c r="VST132" s="224" t="s">
        <v>374</v>
      </c>
      <c r="VSU132" s="224" t="s">
        <v>374</v>
      </c>
      <c r="VSV132" s="224" t="s">
        <v>374</v>
      </c>
      <c r="VSW132" s="224" t="s">
        <v>374</v>
      </c>
      <c r="VSX132" s="224" t="s">
        <v>374</v>
      </c>
      <c r="VSY132" s="224" t="s">
        <v>374</v>
      </c>
      <c r="VSZ132" s="224" t="s">
        <v>374</v>
      </c>
      <c r="VTA132" s="224" t="s">
        <v>374</v>
      </c>
      <c r="VTB132" s="224" t="s">
        <v>374</v>
      </c>
      <c r="VTC132" s="224" t="s">
        <v>374</v>
      </c>
      <c r="VTD132" s="224" t="s">
        <v>374</v>
      </c>
      <c r="VTE132" s="224" t="s">
        <v>374</v>
      </c>
      <c r="VTF132" s="224" t="s">
        <v>374</v>
      </c>
      <c r="VTG132" s="224" t="s">
        <v>374</v>
      </c>
      <c r="VTH132" s="224" t="s">
        <v>374</v>
      </c>
      <c r="VTI132" s="224" t="s">
        <v>374</v>
      </c>
      <c r="VTJ132" s="224" t="s">
        <v>374</v>
      </c>
      <c r="VTK132" s="224" t="s">
        <v>374</v>
      </c>
      <c r="VTL132" s="224" t="s">
        <v>374</v>
      </c>
      <c r="VTM132" s="224" t="s">
        <v>374</v>
      </c>
      <c r="VTN132" s="224" t="s">
        <v>374</v>
      </c>
      <c r="VTO132" s="224" t="s">
        <v>374</v>
      </c>
      <c r="VTP132" s="224" t="s">
        <v>374</v>
      </c>
      <c r="VTQ132" s="224" t="s">
        <v>374</v>
      </c>
      <c r="VTR132" s="224" t="s">
        <v>374</v>
      </c>
      <c r="VTS132" s="224" t="s">
        <v>374</v>
      </c>
      <c r="VTT132" s="224" t="s">
        <v>374</v>
      </c>
      <c r="VTU132" s="224" t="s">
        <v>374</v>
      </c>
      <c r="VTV132" s="224" t="s">
        <v>374</v>
      </c>
      <c r="VTW132" s="224" t="s">
        <v>374</v>
      </c>
      <c r="VTX132" s="224" t="s">
        <v>374</v>
      </c>
      <c r="VTY132" s="224" t="s">
        <v>374</v>
      </c>
      <c r="VTZ132" s="224" t="s">
        <v>374</v>
      </c>
      <c r="VUA132" s="224" t="s">
        <v>374</v>
      </c>
      <c r="VUB132" s="224" t="s">
        <v>374</v>
      </c>
      <c r="VUC132" s="224" t="s">
        <v>374</v>
      </c>
      <c r="VUD132" s="224" t="s">
        <v>374</v>
      </c>
      <c r="VUE132" s="224" t="s">
        <v>374</v>
      </c>
      <c r="VUF132" s="224" t="s">
        <v>374</v>
      </c>
      <c r="VUG132" s="224" t="s">
        <v>374</v>
      </c>
      <c r="VUH132" s="224" t="s">
        <v>374</v>
      </c>
      <c r="VUI132" s="224" t="s">
        <v>374</v>
      </c>
      <c r="VUJ132" s="224" t="s">
        <v>374</v>
      </c>
      <c r="VUK132" s="224" t="s">
        <v>374</v>
      </c>
      <c r="VUL132" s="224" t="s">
        <v>374</v>
      </c>
      <c r="VUM132" s="224" t="s">
        <v>374</v>
      </c>
      <c r="VUN132" s="224" t="s">
        <v>374</v>
      </c>
      <c r="VUO132" s="224" t="s">
        <v>374</v>
      </c>
      <c r="VUP132" s="224" t="s">
        <v>374</v>
      </c>
      <c r="VUQ132" s="224" t="s">
        <v>374</v>
      </c>
      <c r="VUR132" s="224" t="s">
        <v>374</v>
      </c>
      <c r="VUS132" s="224" t="s">
        <v>374</v>
      </c>
      <c r="VUT132" s="224" t="s">
        <v>374</v>
      </c>
      <c r="VUU132" s="224" t="s">
        <v>374</v>
      </c>
      <c r="VUV132" s="224" t="s">
        <v>374</v>
      </c>
      <c r="VUW132" s="224" t="s">
        <v>374</v>
      </c>
      <c r="VUX132" s="224" t="s">
        <v>374</v>
      </c>
      <c r="VUY132" s="224" t="s">
        <v>374</v>
      </c>
      <c r="VUZ132" s="224" t="s">
        <v>374</v>
      </c>
      <c r="VVA132" s="224" t="s">
        <v>374</v>
      </c>
      <c r="VVB132" s="224" t="s">
        <v>374</v>
      </c>
      <c r="VVC132" s="224" t="s">
        <v>374</v>
      </c>
      <c r="VVD132" s="224" t="s">
        <v>374</v>
      </c>
      <c r="VVE132" s="224" t="s">
        <v>374</v>
      </c>
      <c r="VVF132" s="224" t="s">
        <v>374</v>
      </c>
      <c r="VVG132" s="224" t="s">
        <v>374</v>
      </c>
      <c r="VVH132" s="224" t="s">
        <v>374</v>
      </c>
      <c r="VVI132" s="224" t="s">
        <v>374</v>
      </c>
      <c r="VVJ132" s="224" t="s">
        <v>374</v>
      </c>
      <c r="VVK132" s="224" t="s">
        <v>374</v>
      </c>
      <c r="VVL132" s="224" t="s">
        <v>374</v>
      </c>
      <c r="VVM132" s="224" t="s">
        <v>374</v>
      </c>
      <c r="VVN132" s="224" t="s">
        <v>374</v>
      </c>
      <c r="VVO132" s="224" t="s">
        <v>374</v>
      </c>
      <c r="VVP132" s="224" t="s">
        <v>374</v>
      </c>
      <c r="VVQ132" s="224" t="s">
        <v>374</v>
      </c>
      <c r="VVR132" s="224" t="s">
        <v>374</v>
      </c>
      <c r="VVS132" s="224" t="s">
        <v>374</v>
      </c>
      <c r="VVT132" s="224" t="s">
        <v>374</v>
      </c>
      <c r="VVU132" s="224" t="s">
        <v>374</v>
      </c>
      <c r="VVV132" s="224" t="s">
        <v>374</v>
      </c>
      <c r="VVW132" s="224" t="s">
        <v>374</v>
      </c>
      <c r="VVX132" s="224" t="s">
        <v>374</v>
      </c>
      <c r="VVY132" s="224" t="s">
        <v>374</v>
      </c>
      <c r="VVZ132" s="224" t="s">
        <v>374</v>
      </c>
      <c r="VWA132" s="224" t="s">
        <v>374</v>
      </c>
      <c r="VWB132" s="224" t="s">
        <v>374</v>
      </c>
      <c r="VWC132" s="224" t="s">
        <v>374</v>
      </c>
      <c r="VWD132" s="224" t="s">
        <v>374</v>
      </c>
      <c r="VWE132" s="224" t="s">
        <v>374</v>
      </c>
      <c r="VWF132" s="224" t="s">
        <v>374</v>
      </c>
      <c r="VWG132" s="224" t="s">
        <v>374</v>
      </c>
      <c r="VWH132" s="224" t="s">
        <v>374</v>
      </c>
      <c r="VWI132" s="224" t="s">
        <v>374</v>
      </c>
      <c r="VWJ132" s="224" t="s">
        <v>374</v>
      </c>
      <c r="VWK132" s="224" t="s">
        <v>374</v>
      </c>
      <c r="VWL132" s="224" t="s">
        <v>374</v>
      </c>
      <c r="VWM132" s="224" t="s">
        <v>374</v>
      </c>
      <c r="VWN132" s="224" t="s">
        <v>374</v>
      </c>
      <c r="VWO132" s="224" t="s">
        <v>374</v>
      </c>
      <c r="VWP132" s="224" t="s">
        <v>374</v>
      </c>
      <c r="VWQ132" s="224" t="s">
        <v>374</v>
      </c>
      <c r="VWR132" s="224" t="s">
        <v>374</v>
      </c>
      <c r="VWS132" s="224" t="s">
        <v>374</v>
      </c>
      <c r="VWT132" s="224" t="s">
        <v>374</v>
      </c>
      <c r="VWU132" s="224" t="s">
        <v>374</v>
      </c>
      <c r="VWV132" s="224" t="s">
        <v>374</v>
      </c>
      <c r="VWW132" s="224" t="s">
        <v>374</v>
      </c>
      <c r="VWX132" s="224" t="s">
        <v>374</v>
      </c>
      <c r="VWY132" s="224" t="s">
        <v>374</v>
      </c>
      <c r="VWZ132" s="224" t="s">
        <v>374</v>
      </c>
      <c r="VXA132" s="224" t="s">
        <v>374</v>
      </c>
      <c r="VXB132" s="224" t="s">
        <v>374</v>
      </c>
      <c r="VXC132" s="224" t="s">
        <v>374</v>
      </c>
      <c r="VXD132" s="224" t="s">
        <v>374</v>
      </c>
      <c r="VXE132" s="224" t="s">
        <v>374</v>
      </c>
      <c r="VXF132" s="224" t="s">
        <v>374</v>
      </c>
      <c r="VXG132" s="224" t="s">
        <v>374</v>
      </c>
      <c r="VXH132" s="224" t="s">
        <v>374</v>
      </c>
      <c r="VXI132" s="224" t="s">
        <v>374</v>
      </c>
      <c r="VXJ132" s="224" t="s">
        <v>374</v>
      </c>
      <c r="VXK132" s="224" t="s">
        <v>374</v>
      </c>
      <c r="VXL132" s="224" t="s">
        <v>374</v>
      </c>
      <c r="VXM132" s="224" t="s">
        <v>374</v>
      </c>
      <c r="VXN132" s="224" t="s">
        <v>374</v>
      </c>
      <c r="VXO132" s="224" t="s">
        <v>374</v>
      </c>
      <c r="VXP132" s="224" t="s">
        <v>374</v>
      </c>
      <c r="VXQ132" s="224" t="s">
        <v>374</v>
      </c>
      <c r="VXR132" s="224" t="s">
        <v>374</v>
      </c>
      <c r="VXS132" s="224" t="s">
        <v>374</v>
      </c>
      <c r="VXT132" s="224" t="s">
        <v>374</v>
      </c>
      <c r="VXU132" s="224" t="s">
        <v>374</v>
      </c>
      <c r="VXV132" s="224" t="s">
        <v>374</v>
      </c>
      <c r="VXW132" s="224" t="s">
        <v>374</v>
      </c>
      <c r="VXX132" s="224" t="s">
        <v>374</v>
      </c>
      <c r="VXY132" s="224" t="s">
        <v>374</v>
      </c>
      <c r="VXZ132" s="224" t="s">
        <v>374</v>
      </c>
      <c r="VYA132" s="224" t="s">
        <v>374</v>
      </c>
      <c r="VYB132" s="224" t="s">
        <v>374</v>
      </c>
      <c r="VYC132" s="224" t="s">
        <v>374</v>
      </c>
      <c r="VYD132" s="224" t="s">
        <v>374</v>
      </c>
      <c r="VYE132" s="224" t="s">
        <v>374</v>
      </c>
      <c r="VYF132" s="224" t="s">
        <v>374</v>
      </c>
      <c r="VYG132" s="224" t="s">
        <v>374</v>
      </c>
      <c r="VYH132" s="224" t="s">
        <v>374</v>
      </c>
      <c r="VYI132" s="224" t="s">
        <v>374</v>
      </c>
      <c r="VYJ132" s="224" t="s">
        <v>374</v>
      </c>
      <c r="VYK132" s="224" t="s">
        <v>374</v>
      </c>
      <c r="VYL132" s="224" t="s">
        <v>374</v>
      </c>
      <c r="VYM132" s="224" t="s">
        <v>374</v>
      </c>
      <c r="VYN132" s="224" t="s">
        <v>374</v>
      </c>
      <c r="VYO132" s="224" t="s">
        <v>374</v>
      </c>
      <c r="VYP132" s="224" t="s">
        <v>374</v>
      </c>
      <c r="VYQ132" s="224" t="s">
        <v>374</v>
      </c>
      <c r="VYR132" s="224" t="s">
        <v>374</v>
      </c>
      <c r="VYS132" s="224" t="s">
        <v>374</v>
      </c>
      <c r="VYT132" s="224" t="s">
        <v>374</v>
      </c>
      <c r="VYU132" s="224" t="s">
        <v>374</v>
      </c>
      <c r="VYV132" s="224" t="s">
        <v>374</v>
      </c>
      <c r="VYW132" s="224" t="s">
        <v>374</v>
      </c>
      <c r="VYX132" s="224" t="s">
        <v>374</v>
      </c>
      <c r="VYY132" s="224" t="s">
        <v>374</v>
      </c>
      <c r="VYZ132" s="224" t="s">
        <v>374</v>
      </c>
      <c r="VZA132" s="224" t="s">
        <v>374</v>
      </c>
      <c r="VZB132" s="224" t="s">
        <v>374</v>
      </c>
      <c r="VZC132" s="224" t="s">
        <v>374</v>
      </c>
      <c r="VZD132" s="224" t="s">
        <v>374</v>
      </c>
      <c r="VZE132" s="224" t="s">
        <v>374</v>
      </c>
      <c r="VZF132" s="224" t="s">
        <v>374</v>
      </c>
      <c r="VZG132" s="224" t="s">
        <v>374</v>
      </c>
      <c r="VZH132" s="224" t="s">
        <v>374</v>
      </c>
      <c r="VZI132" s="224" t="s">
        <v>374</v>
      </c>
      <c r="VZJ132" s="224" t="s">
        <v>374</v>
      </c>
      <c r="VZK132" s="224" t="s">
        <v>374</v>
      </c>
      <c r="VZL132" s="224" t="s">
        <v>374</v>
      </c>
      <c r="VZM132" s="224" t="s">
        <v>374</v>
      </c>
      <c r="VZN132" s="224" t="s">
        <v>374</v>
      </c>
      <c r="VZO132" s="224" t="s">
        <v>374</v>
      </c>
      <c r="VZP132" s="224" t="s">
        <v>374</v>
      </c>
      <c r="VZQ132" s="224" t="s">
        <v>374</v>
      </c>
      <c r="VZR132" s="224" t="s">
        <v>374</v>
      </c>
      <c r="VZS132" s="224" t="s">
        <v>374</v>
      </c>
      <c r="VZT132" s="224" t="s">
        <v>374</v>
      </c>
      <c r="VZU132" s="224" t="s">
        <v>374</v>
      </c>
      <c r="VZV132" s="224" t="s">
        <v>374</v>
      </c>
      <c r="VZW132" s="224" t="s">
        <v>374</v>
      </c>
      <c r="VZX132" s="224" t="s">
        <v>374</v>
      </c>
      <c r="VZY132" s="224" t="s">
        <v>374</v>
      </c>
      <c r="VZZ132" s="224" t="s">
        <v>374</v>
      </c>
      <c r="WAA132" s="224" t="s">
        <v>374</v>
      </c>
      <c r="WAB132" s="224" t="s">
        <v>374</v>
      </c>
      <c r="WAC132" s="224" t="s">
        <v>374</v>
      </c>
      <c r="WAD132" s="224" t="s">
        <v>374</v>
      </c>
      <c r="WAE132" s="224" t="s">
        <v>374</v>
      </c>
      <c r="WAF132" s="224" t="s">
        <v>374</v>
      </c>
      <c r="WAG132" s="224" t="s">
        <v>374</v>
      </c>
      <c r="WAH132" s="224" t="s">
        <v>374</v>
      </c>
      <c r="WAI132" s="224" t="s">
        <v>374</v>
      </c>
      <c r="WAJ132" s="224" t="s">
        <v>374</v>
      </c>
      <c r="WAK132" s="224" t="s">
        <v>374</v>
      </c>
      <c r="WAL132" s="224" t="s">
        <v>374</v>
      </c>
      <c r="WAM132" s="224" t="s">
        <v>374</v>
      </c>
      <c r="WAN132" s="224" t="s">
        <v>374</v>
      </c>
      <c r="WAO132" s="224" t="s">
        <v>374</v>
      </c>
      <c r="WAP132" s="224" t="s">
        <v>374</v>
      </c>
      <c r="WAQ132" s="224" t="s">
        <v>374</v>
      </c>
      <c r="WAR132" s="224" t="s">
        <v>374</v>
      </c>
      <c r="WAS132" s="224" t="s">
        <v>374</v>
      </c>
      <c r="WAT132" s="224" t="s">
        <v>374</v>
      </c>
      <c r="WAU132" s="224" t="s">
        <v>374</v>
      </c>
      <c r="WAV132" s="224" t="s">
        <v>374</v>
      </c>
      <c r="WAW132" s="224" t="s">
        <v>374</v>
      </c>
      <c r="WAX132" s="224" t="s">
        <v>374</v>
      </c>
      <c r="WAY132" s="224" t="s">
        <v>374</v>
      </c>
      <c r="WAZ132" s="224" t="s">
        <v>374</v>
      </c>
      <c r="WBA132" s="224" t="s">
        <v>374</v>
      </c>
      <c r="WBB132" s="224" t="s">
        <v>374</v>
      </c>
      <c r="WBC132" s="224" t="s">
        <v>374</v>
      </c>
      <c r="WBD132" s="224" t="s">
        <v>374</v>
      </c>
      <c r="WBE132" s="224" t="s">
        <v>374</v>
      </c>
      <c r="WBF132" s="224" t="s">
        <v>374</v>
      </c>
      <c r="WBG132" s="224" t="s">
        <v>374</v>
      </c>
      <c r="WBH132" s="224" t="s">
        <v>374</v>
      </c>
      <c r="WBI132" s="224" t="s">
        <v>374</v>
      </c>
      <c r="WBJ132" s="224" t="s">
        <v>374</v>
      </c>
      <c r="WBK132" s="224" t="s">
        <v>374</v>
      </c>
      <c r="WBL132" s="224" t="s">
        <v>374</v>
      </c>
      <c r="WBM132" s="224" t="s">
        <v>374</v>
      </c>
      <c r="WBN132" s="224" t="s">
        <v>374</v>
      </c>
      <c r="WBO132" s="224" t="s">
        <v>374</v>
      </c>
      <c r="WBP132" s="224" t="s">
        <v>374</v>
      </c>
      <c r="WBQ132" s="224" t="s">
        <v>374</v>
      </c>
      <c r="WBR132" s="224" t="s">
        <v>374</v>
      </c>
      <c r="WBS132" s="224" t="s">
        <v>374</v>
      </c>
      <c r="WBT132" s="224" t="s">
        <v>374</v>
      </c>
      <c r="WBU132" s="224" t="s">
        <v>374</v>
      </c>
      <c r="WBV132" s="224" t="s">
        <v>374</v>
      </c>
      <c r="WBW132" s="224" t="s">
        <v>374</v>
      </c>
      <c r="WBX132" s="224" t="s">
        <v>374</v>
      </c>
      <c r="WBY132" s="224" t="s">
        <v>374</v>
      </c>
      <c r="WBZ132" s="224" t="s">
        <v>374</v>
      </c>
      <c r="WCA132" s="224" t="s">
        <v>374</v>
      </c>
      <c r="WCB132" s="224" t="s">
        <v>374</v>
      </c>
      <c r="WCC132" s="224" t="s">
        <v>374</v>
      </c>
      <c r="WCD132" s="224" t="s">
        <v>374</v>
      </c>
      <c r="WCE132" s="224" t="s">
        <v>374</v>
      </c>
      <c r="WCF132" s="224" t="s">
        <v>374</v>
      </c>
      <c r="WCG132" s="224" t="s">
        <v>374</v>
      </c>
      <c r="WCH132" s="224" t="s">
        <v>374</v>
      </c>
      <c r="WCI132" s="224" t="s">
        <v>374</v>
      </c>
      <c r="WCJ132" s="224" t="s">
        <v>374</v>
      </c>
      <c r="WCK132" s="224" t="s">
        <v>374</v>
      </c>
      <c r="WCL132" s="224" t="s">
        <v>374</v>
      </c>
      <c r="WCM132" s="224" t="s">
        <v>374</v>
      </c>
      <c r="WCN132" s="224" t="s">
        <v>374</v>
      </c>
      <c r="WCO132" s="224" t="s">
        <v>374</v>
      </c>
      <c r="WCP132" s="224" t="s">
        <v>374</v>
      </c>
      <c r="WCQ132" s="224" t="s">
        <v>374</v>
      </c>
      <c r="WCR132" s="224" t="s">
        <v>374</v>
      </c>
      <c r="WCS132" s="224" t="s">
        <v>374</v>
      </c>
      <c r="WCT132" s="224" t="s">
        <v>374</v>
      </c>
      <c r="WCU132" s="224" t="s">
        <v>374</v>
      </c>
      <c r="WCV132" s="224" t="s">
        <v>374</v>
      </c>
      <c r="WCW132" s="224" t="s">
        <v>374</v>
      </c>
      <c r="WCX132" s="224" t="s">
        <v>374</v>
      </c>
      <c r="WCY132" s="224" t="s">
        <v>374</v>
      </c>
      <c r="WCZ132" s="224" t="s">
        <v>374</v>
      </c>
      <c r="WDA132" s="224" t="s">
        <v>374</v>
      </c>
      <c r="WDB132" s="224" t="s">
        <v>374</v>
      </c>
      <c r="WDC132" s="224" t="s">
        <v>374</v>
      </c>
      <c r="WDD132" s="224" t="s">
        <v>374</v>
      </c>
      <c r="WDE132" s="224" t="s">
        <v>374</v>
      </c>
      <c r="WDF132" s="224" t="s">
        <v>374</v>
      </c>
      <c r="WDG132" s="224" t="s">
        <v>374</v>
      </c>
      <c r="WDH132" s="224" t="s">
        <v>374</v>
      </c>
      <c r="WDI132" s="224" t="s">
        <v>374</v>
      </c>
      <c r="WDJ132" s="224" t="s">
        <v>374</v>
      </c>
      <c r="WDK132" s="224" t="s">
        <v>374</v>
      </c>
      <c r="WDL132" s="224" t="s">
        <v>374</v>
      </c>
      <c r="WDM132" s="224" t="s">
        <v>374</v>
      </c>
      <c r="WDN132" s="224" t="s">
        <v>374</v>
      </c>
      <c r="WDO132" s="224" t="s">
        <v>374</v>
      </c>
      <c r="WDP132" s="224" t="s">
        <v>374</v>
      </c>
      <c r="WDQ132" s="224" t="s">
        <v>374</v>
      </c>
      <c r="WDR132" s="224" t="s">
        <v>374</v>
      </c>
      <c r="WDS132" s="224" t="s">
        <v>374</v>
      </c>
      <c r="WDT132" s="224" t="s">
        <v>374</v>
      </c>
      <c r="WDU132" s="224" t="s">
        <v>374</v>
      </c>
      <c r="WDV132" s="224" t="s">
        <v>374</v>
      </c>
      <c r="WDW132" s="224" t="s">
        <v>374</v>
      </c>
      <c r="WDX132" s="224" t="s">
        <v>374</v>
      </c>
      <c r="WDY132" s="224" t="s">
        <v>374</v>
      </c>
      <c r="WDZ132" s="224" t="s">
        <v>374</v>
      </c>
      <c r="WEA132" s="224" t="s">
        <v>374</v>
      </c>
      <c r="WEB132" s="224" t="s">
        <v>374</v>
      </c>
      <c r="WEC132" s="224" t="s">
        <v>374</v>
      </c>
      <c r="WED132" s="224" t="s">
        <v>374</v>
      </c>
      <c r="WEE132" s="224" t="s">
        <v>374</v>
      </c>
      <c r="WEF132" s="224" t="s">
        <v>374</v>
      </c>
      <c r="WEG132" s="224" t="s">
        <v>374</v>
      </c>
      <c r="WEH132" s="224" t="s">
        <v>374</v>
      </c>
      <c r="WEI132" s="224" t="s">
        <v>374</v>
      </c>
      <c r="WEJ132" s="224" t="s">
        <v>374</v>
      </c>
      <c r="WEK132" s="224" t="s">
        <v>374</v>
      </c>
      <c r="WEL132" s="224" t="s">
        <v>374</v>
      </c>
      <c r="WEM132" s="224" t="s">
        <v>374</v>
      </c>
      <c r="WEN132" s="224" t="s">
        <v>374</v>
      </c>
      <c r="WEO132" s="224" t="s">
        <v>374</v>
      </c>
      <c r="WEP132" s="224" t="s">
        <v>374</v>
      </c>
      <c r="WEQ132" s="224" t="s">
        <v>374</v>
      </c>
      <c r="WER132" s="224" t="s">
        <v>374</v>
      </c>
      <c r="WES132" s="224" t="s">
        <v>374</v>
      </c>
      <c r="WET132" s="224" t="s">
        <v>374</v>
      </c>
      <c r="WEU132" s="224" t="s">
        <v>374</v>
      </c>
      <c r="WEV132" s="224" t="s">
        <v>374</v>
      </c>
      <c r="WEW132" s="224" t="s">
        <v>374</v>
      </c>
      <c r="WEX132" s="224" t="s">
        <v>374</v>
      </c>
      <c r="WEY132" s="224" t="s">
        <v>374</v>
      </c>
      <c r="WEZ132" s="224" t="s">
        <v>374</v>
      </c>
      <c r="WFA132" s="224" t="s">
        <v>374</v>
      </c>
      <c r="WFB132" s="224" t="s">
        <v>374</v>
      </c>
      <c r="WFC132" s="224" t="s">
        <v>374</v>
      </c>
      <c r="WFD132" s="224" t="s">
        <v>374</v>
      </c>
      <c r="WFE132" s="224" t="s">
        <v>374</v>
      </c>
      <c r="WFF132" s="224" t="s">
        <v>374</v>
      </c>
      <c r="WFG132" s="224" t="s">
        <v>374</v>
      </c>
      <c r="WFH132" s="224" t="s">
        <v>374</v>
      </c>
      <c r="WFI132" s="224" t="s">
        <v>374</v>
      </c>
      <c r="WFJ132" s="224" t="s">
        <v>374</v>
      </c>
      <c r="WFK132" s="224" t="s">
        <v>374</v>
      </c>
      <c r="WFL132" s="224" t="s">
        <v>374</v>
      </c>
      <c r="WFM132" s="224" t="s">
        <v>374</v>
      </c>
      <c r="WFN132" s="224" t="s">
        <v>374</v>
      </c>
      <c r="WFO132" s="224" t="s">
        <v>374</v>
      </c>
      <c r="WFP132" s="224" t="s">
        <v>374</v>
      </c>
      <c r="WFQ132" s="224" t="s">
        <v>374</v>
      </c>
      <c r="WFR132" s="224" t="s">
        <v>374</v>
      </c>
      <c r="WFS132" s="224" t="s">
        <v>374</v>
      </c>
      <c r="WFT132" s="224" t="s">
        <v>374</v>
      </c>
      <c r="WFU132" s="224" t="s">
        <v>374</v>
      </c>
      <c r="WFV132" s="224" t="s">
        <v>374</v>
      </c>
      <c r="WFW132" s="224" t="s">
        <v>374</v>
      </c>
      <c r="WFX132" s="224" t="s">
        <v>374</v>
      </c>
      <c r="WFY132" s="224" t="s">
        <v>374</v>
      </c>
      <c r="WFZ132" s="224" t="s">
        <v>374</v>
      </c>
      <c r="WGA132" s="224" t="s">
        <v>374</v>
      </c>
      <c r="WGB132" s="224" t="s">
        <v>374</v>
      </c>
      <c r="WGC132" s="224" t="s">
        <v>374</v>
      </c>
      <c r="WGD132" s="224" t="s">
        <v>374</v>
      </c>
      <c r="WGE132" s="224" t="s">
        <v>374</v>
      </c>
      <c r="WGF132" s="224" t="s">
        <v>374</v>
      </c>
      <c r="WGG132" s="224" t="s">
        <v>374</v>
      </c>
      <c r="WGH132" s="224" t="s">
        <v>374</v>
      </c>
      <c r="WGI132" s="224" t="s">
        <v>374</v>
      </c>
      <c r="WGJ132" s="224" t="s">
        <v>374</v>
      </c>
      <c r="WGK132" s="224" t="s">
        <v>374</v>
      </c>
      <c r="WGL132" s="224" t="s">
        <v>374</v>
      </c>
      <c r="WGM132" s="224" t="s">
        <v>374</v>
      </c>
      <c r="WGN132" s="224" t="s">
        <v>374</v>
      </c>
      <c r="WGO132" s="224" t="s">
        <v>374</v>
      </c>
      <c r="WGP132" s="224" t="s">
        <v>374</v>
      </c>
      <c r="WGQ132" s="224" t="s">
        <v>374</v>
      </c>
      <c r="WGR132" s="224" t="s">
        <v>374</v>
      </c>
      <c r="WGS132" s="224" t="s">
        <v>374</v>
      </c>
      <c r="WGT132" s="224" t="s">
        <v>374</v>
      </c>
      <c r="WGU132" s="224" t="s">
        <v>374</v>
      </c>
      <c r="WGV132" s="224" t="s">
        <v>374</v>
      </c>
      <c r="WGW132" s="224" t="s">
        <v>374</v>
      </c>
      <c r="WGX132" s="224" t="s">
        <v>374</v>
      </c>
      <c r="WGY132" s="224" t="s">
        <v>374</v>
      </c>
      <c r="WGZ132" s="224" t="s">
        <v>374</v>
      </c>
      <c r="WHA132" s="224" t="s">
        <v>374</v>
      </c>
      <c r="WHB132" s="224" t="s">
        <v>374</v>
      </c>
      <c r="WHC132" s="224" t="s">
        <v>374</v>
      </c>
      <c r="WHD132" s="224" t="s">
        <v>374</v>
      </c>
      <c r="WHE132" s="224" t="s">
        <v>374</v>
      </c>
      <c r="WHF132" s="224" t="s">
        <v>374</v>
      </c>
      <c r="WHG132" s="224" t="s">
        <v>374</v>
      </c>
      <c r="WHH132" s="224" t="s">
        <v>374</v>
      </c>
      <c r="WHI132" s="224" t="s">
        <v>374</v>
      </c>
      <c r="WHJ132" s="224" t="s">
        <v>374</v>
      </c>
      <c r="WHK132" s="224" t="s">
        <v>374</v>
      </c>
      <c r="WHL132" s="224" t="s">
        <v>374</v>
      </c>
      <c r="WHM132" s="224" t="s">
        <v>374</v>
      </c>
      <c r="WHN132" s="224" t="s">
        <v>374</v>
      </c>
      <c r="WHO132" s="224" t="s">
        <v>374</v>
      </c>
      <c r="WHP132" s="224" t="s">
        <v>374</v>
      </c>
      <c r="WHQ132" s="224" t="s">
        <v>374</v>
      </c>
      <c r="WHR132" s="224" t="s">
        <v>374</v>
      </c>
      <c r="WHS132" s="224" t="s">
        <v>374</v>
      </c>
      <c r="WHT132" s="224" t="s">
        <v>374</v>
      </c>
      <c r="WHU132" s="224" t="s">
        <v>374</v>
      </c>
      <c r="WHV132" s="224" t="s">
        <v>374</v>
      </c>
      <c r="WHW132" s="224" t="s">
        <v>374</v>
      </c>
      <c r="WHX132" s="224" t="s">
        <v>374</v>
      </c>
      <c r="WHY132" s="224" t="s">
        <v>374</v>
      </c>
      <c r="WHZ132" s="224" t="s">
        <v>374</v>
      </c>
      <c r="WIA132" s="224" t="s">
        <v>374</v>
      </c>
      <c r="WIB132" s="224" t="s">
        <v>374</v>
      </c>
      <c r="WIC132" s="224" t="s">
        <v>374</v>
      </c>
      <c r="WID132" s="224" t="s">
        <v>374</v>
      </c>
      <c r="WIE132" s="224" t="s">
        <v>374</v>
      </c>
      <c r="WIF132" s="224" t="s">
        <v>374</v>
      </c>
      <c r="WIG132" s="224" t="s">
        <v>374</v>
      </c>
      <c r="WIH132" s="224" t="s">
        <v>374</v>
      </c>
      <c r="WII132" s="224" t="s">
        <v>374</v>
      </c>
      <c r="WIJ132" s="224" t="s">
        <v>374</v>
      </c>
      <c r="WIK132" s="224" t="s">
        <v>374</v>
      </c>
      <c r="WIL132" s="224" t="s">
        <v>374</v>
      </c>
      <c r="WIM132" s="224" t="s">
        <v>374</v>
      </c>
      <c r="WIN132" s="224" t="s">
        <v>374</v>
      </c>
      <c r="WIO132" s="224" t="s">
        <v>374</v>
      </c>
      <c r="WIP132" s="224" t="s">
        <v>374</v>
      </c>
      <c r="WIQ132" s="224" t="s">
        <v>374</v>
      </c>
      <c r="WIR132" s="224" t="s">
        <v>374</v>
      </c>
      <c r="WIS132" s="224" t="s">
        <v>374</v>
      </c>
      <c r="WIT132" s="224" t="s">
        <v>374</v>
      </c>
      <c r="WIU132" s="224" t="s">
        <v>374</v>
      </c>
      <c r="WIV132" s="224" t="s">
        <v>374</v>
      </c>
      <c r="WIW132" s="224" t="s">
        <v>374</v>
      </c>
      <c r="WIX132" s="224" t="s">
        <v>374</v>
      </c>
      <c r="WIY132" s="224" t="s">
        <v>374</v>
      </c>
      <c r="WIZ132" s="224" t="s">
        <v>374</v>
      </c>
      <c r="WJA132" s="224" t="s">
        <v>374</v>
      </c>
      <c r="WJB132" s="224" t="s">
        <v>374</v>
      </c>
      <c r="WJC132" s="224" t="s">
        <v>374</v>
      </c>
      <c r="WJD132" s="224" t="s">
        <v>374</v>
      </c>
      <c r="WJE132" s="224" t="s">
        <v>374</v>
      </c>
      <c r="WJF132" s="224" t="s">
        <v>374</v>
      </c>
      <c r="WJG132" s="224" t="s">
        <v>374</v>
      </c>
      <c r="WJH132" s="224" t="s">
        <v>374</v>
      </c>
      <c r="WJI132" s="224" t="s">
        <v>374</v>
      </c>
      <c r="WJJ132" s="224" t="s">
        <v>374</v>
      </c>
      <c r="WJK132" s="224" t="s">
        <v>374</v>
      </c>
      <c r="WJL132" s="224" t="s">
        <v>374</v>
      </c>
      <c r="WJM132" s="224" t="s">
        <v>374</v>
      </c>
      <c r="WJN132" s="224" t="s">
        <v>374</v>
      </c>
      <c r="WJO132" s="224" t="s">
        <v>374</v>
      </c>
      <c r="WJP132" s="224" t="s">
        <v>374</v>
      </c>
      <c r="WJQ132" s="224" t="s">
        <v>374</v>
      </c>
      <c r="WJR132" s="224" t="s">
        <v>374</v>
      </c>
      <c r="WJS132" s="224" t="s">
        <v>374</v>
      </c>
      <c r="WJT132" s="224" t="s">
        <v>374</v>
      </c>
      <c r="WJU132" s="224" t="s">
        <v>374</v>
      </c>
      <c r="WJV132" s="224" t="s">
        <v>374</v>
      </c>
      <c r="WJW132" s="224" t="s">
        <v>374</v>
      </c>
      <c r="WJX132" s="224" t="s">
        <v>374</v>
      </c>
      <c r="WJY132" s="224" t="s">
        <v>374</v>
      </c>
      <c r="WJZ132" s="224" t="s">
        <v>374</v>
      </c>
      <c r="WKA132" s="224" t="s">
        <v>374</v>
      </c>
      <c r="WKB132" s="224" t="s">
        <v>374</v>
      </c>
      <c r="WKC132" s="224" t="s">
        <v>374</v>
      </c>
      <c r="WKD132" s="224" t="s">
        <v>374</v>
      </c>
      <c r="WKE132" s="224" t="s">
        <v>374</v>
      </c>
      <c r="WKF132" s="224" t="s">
        <v>374</v>
      </c>
      <c r="WKG132" s="224" t="s">
        <v>374</v>
      </c>
      <c r="WKH132" s="224" t="s">
        <v>374</v>
      </c>
      <c r="WKI132" s="224" t="s">
        <v>374</v>
      </c>
      <c r="WKJ132" s="224" t="s">
        <v>374</v>
      </c>
      <c r="WKK132" s="224" t="s">
        <v>374</v>
      </c>
      <c r="WKL132" s="224" t="s">
        <v>374</v>
      </c>
      <c r="WKM132" s="224" t="s">
        <v>374</v>
      </c>
      <c r="WKN132" s="224" t="s">
        <v>374</v>
      </c>
      <c r="WKO132" s="224" t="s">
        <v>374</v>
      </c>
      <c r="WKP132" s="224" t="s">
        <v>374</v>
      </c>
      <c r="WKQ132" s="224" t="s">
        <v>374</v>
      </c>
      <c r="WKR132" s="224" t="s">
        <v>374</v>
      </c>
      <c r="WKS132" s="224" t="s">
        <v>374</v>
      </c>
      <c r="WKT132" s="224" t="s">
        <v>374</v>
      </c>
      <c r="WKU132" s="224" t="s">
        <v>374</v>
      </c>
      <c r="WKV132" s="224" t="s">
        <v>374</v>
      </c>
      <c r="WKW132" s="224" t="s">
        <v>374</v>
      </c>
      <c r="WKX132" s="224" t="s">
        <v>374</v>
      </c>
      <c r="WKY132" s="224" t="s">
        <v>374</v>
      </c>
      <c r="WKZ132" s="224" t="s">
        <v>374</v>
      </c>
      <c r="WLA132" s="224" t="s">
        <v>374</v>
      </c>
      <c r="WLB132" s="224" t="s">
        <v>374</v>
      </c>
      <c r="WLC132" s="224" t="s">
        <v>374</v>
      </c>
      <c r="WLD132" s="224" t="s">
        <v>374</v>
      </c>
      <c r="WLE132" s="224" t="s">
        <v>374</v>
      </c>
      <c r="WLF132" s="224" t="s">
        <v>374</v>
      </c>
      <c r="WLG132" s="224" t="s">
        <v>374</v>
      </c>
      <c r="WLH132" s="224" t="s">
        <v>374</v>
      </c>
      <c r="WLI132" s="224" t="s">
        <v>374</v>
      </c>
      <c r="WLJ132" s="224" t="s">
        <v>374</v>
      </c>
      <c r="WLK132" s="224" t="s">
        <v>374</v>
      </c>
      <c r="WLL132" s="224" t="s">
        <v>374</v>
      </c>
      <c r="WLM132" s="224" t="s">
        <v>374</v>
      </c>
      <c r="WLN132" s="224" t="s">
        <v>374</v>
      </c>
      <c r="WLO132" s="224" t="s">
        <v>374</v>
      </c>
      <c r="WLP132" s="224" t="s">
        <v>374</v>
      </c>
      <c r="WLQ132" s="224" t="s">
        <v>374</v>
      </c>
      <c r="WLR132" s="224" t="s">
        <v>374</v>
      </c>
      <c r="WLS132" s="224" t="s">
        <v>374</v>
      </c>
      <c r="WLT132" s="224" t="s">
        <v>374</v>
      </c>
      <c r="WLU132" s="224" t="s">
        <v>374</v>
      </c>
      <c r="WLV132" s="224" t="s">
        <v>374</v>
      </c>
      <c r="WLW132" s="224" t="s">
        <v>374</v>
      </c>
      <c r="WLX132" s="224" t="s">
        <v>374</v>
      </c>
      <c r="WLY132" s="224" t="s">
        <v>374</v>
      </c>
      <c r="WLZ132" s="224" t="s">
        <v>374</v>
      </c>
      <c r="WMA132" s="224" t="s">
        <v>374</v>
      </c>
      <c r="WMB132" s="224" t="s">
        <v>374</v>
      </c>
      <c r="WMC132" s="224" t="s">
        <v>374</v>
      </c>
      <c r="WMD132" s="224" t="s">
        <v>374</v>
      </c>
      <c r="WME132" s="224" t="s">
        <v>374</v>
      </c>
      <c r="WMF132" s="224" t="s">
        <v>374</v>
      </c>
      <c r="WMG132" s="224" t="s">
        <v>374</v>
      </c>
      <c r="WMH132" s="224" t="s">
        <v>374</v>
      </c>
      <c r="WMI132" s="224" t="s">
        <v>374</v>
      </c>
      <c r="WMJ132" s="224" t="s">
        <v>374</v>
      </c>
      <c r="WMK132" s="224" t="s">
        <v>374</v>
      </c>
      <c r="WML132" s="224" t="s">
        <v>374</v>
      </c>
      <c r="WMM132" s="224" t="s">
        <v>374</v>
      </c>
      <c r="WMN132" s="224" t="s">
        <v>374</v>
      </c>
      <c r="WMO132" s="224" t="s">
        <v>374</v>
      </c>
      <c r="WMP132" s="224" t="s">
        <v>374</v>
      </c>
      <c r="WMQ132" s="224" t="s">
        <v>374</v>
      </c>
      <c r="WMR132" s="224" t="s">
        <v>374</v>
      </c>
      <c r="WMS132" s="224" t="s">
        <v>374</v>
      </c>
      <c r="WMT132" s="224" t="s">
        <v>374</v>
      </c>
      <c r="WMU132" s="224" t="s">
        <v>374</v>
      </c>
      <c r="WMV132" s="224" t="s">
        <v>374</v>
      </c>
      <c r="WMW132" s="224" t="s">
        <v>374</v>
      </c>
      <c r="WMX132" s="224" t="s">
        <v>374</v>
      </c>
      <c r="WMY132" s="224" t="s">
        <v>374</v>
      </c>
      <c r="WMZ132" s="224" t="s">
        <v>374</v>
      </c>
      <c r="WNA132" s="224" t="s">
        <v>374</v>
      </c>
      <c r="WNB132" s="224" t="s">
        <v>374</v>
      </c>
      <c r="WNC132" s="224" t="s">
        <v>374</v>
      </c>
      <c r="WND132" s="224" t="s">
        <v>374</v>
      </c>
      <c r="WNE132" s="224" t="s">
        <v>374</v>
      </c>
      <c r="WNF132" s="224" t="s">
        <v>374</v>
      </c>
      <c r="WNG132" s="224" t="s">
        <v>374</v>
      </c>
      <c r="WNH132" s="224" t="s">
        <v>374</v>
      </c>
      <c r="WNI132" s="224" t="s">
        <v>374</v>
      </c>
      <c r="WNJ132" s="224" t="s">
        <v>374</v>
      </c>
      <c r="WNK132" s="224" t="s">
        <v>374</v>
      </c>
      <c r="WNL132" s="224" t="s">
        <v>374</v>
      </c>
      <c r="WNM132" s="224" t="s">
        <v>374</v>
      </c>
      <c r="WNN132" s="224" t="s">
        <v>374</v>
      </c>
      <c r="WNO132" s="224" t="s">
        <v>374</v>
      </c>
      <c r="WNP132" s="224" t="s">
        <v>374</v>
      </c>
      <c r="WNQ132" s="224" t="s">
        <v>374</v>
      </c>
      <c r="WNR132" s="224" t="s">
        <v>374</v>
      </c>
      <c r="WNS132" s="224" t="s">
        <v>374</v>
      </c>
      <c r="WNT132" s="224" t="s">
        <v>374</v>
      </c>
      <c r="WNU132" s="224" t="s">
        <v>374</v>
      </c>
      <c r="WNV132" s="224" t="s">
        <v>374</v>
      </c>
      <c r="WNW132" s="224" t="s">
        <v>374</v>
      </c>
      <c r="WNX132" s="224" t="s">
        <v>374</v>
      </c>
      <c r="WNY132" s="224" t="s">
        <v>374</v>
      </c>
      <c r="WNZ132" s="224" t="s">
        <v>374</v>
      </c>
      <c r="WOA132" s="224" t="s">
        <v>374</v>
      </c>
      <c r="WOB132" s="224" t="s">
        <v>374</v>
      </c>
      <c r="WOC132" s="224" t="s">
        <v>374</v>
      </c>
      <c r="WOD132" s="224" t="s">
        <v>374</v>
      </c>
      <c r="WOE132" s="224" t="s">
        <v>374</v>
      </c>
      <c r="WOF132" s="224" t="s">
        <v>374</v>
      </c>
      <c r="WOG132" s="224" t="s">
        <v>374</v>
      </c>
      <c r="WOH132" s="224" t="s">
        <v>374</v>
      </c>
      <c r="WOI132" s="224" t="s">
        <v>374</v>
      </c>
      <c r="WOJ132" s="224" t="s">
        <v>374</v>
      </c>
      <c r="WOK132" s="224" t="s">
        <v>374</v>
      </c>
      <c r="WOL132" s="224" t="s">
        <v>374</v>
      </c>
      <c r="WOM132" s="224" t="s">
        <v>374</v>
      </c>
      <c r="WON132" s="224" t="s">
        <v>374</v>
      </c>
      <c r="WOO132" s="224" t="s">
        <v>374</v>
      </c>
      <c r="WOP132" s="224" t="s">
        <v>374</v>
      </c>
      <c r="WOQ132" s="224" t="s">
        <v>374</v>
      </c>
      <c r="WOR132" s="224" t="s">
        <v>374</v>
      </c>
      <c r="WOS132" s="224" t="s">
        <v>374</v>
      </c>
      <c r="WOT132" s="224" t="s">
        <v>374</v>
      </c>
      <c r="WOU132" s="224" t="s">
        <v>374</v>
      </c>
      <c r="WOV132" s="224" t="s">
        <v>374</v>
      </c>
      <c r="WOW132" s="224" t="s">
        <v>374</v>
      </c>
      <c r="WOX132" s="224" t="s">
        <v>374</v>
      </c>
      <c r="WOY132" s="224" t="s">
        <v>374</v>
      </c>
      <c r="WOZ132" s="224" t="s">
        <v>374</v>
      </c>
      <c r="WPA132" s="224" t="s">
        <v>374</v>
      </c>
      <c r="WPB132" s="224" t="s">
        <v>374</v>
      </c>
      <c r="WPC132" s="224" t="s">
        <v>374</v>
      </c>
      <c r="WPD132" s="224" t="s">
        <v>374</v>
      </c>
      <c r="WPE132" s="224" t="s">
        <v>374</v>
      </c>
      <c r="WPF132" s="224" t="s">
        <v>374</v>
      </c>
      <c r="WPG132" s="224" t="s">
        <v>374</v>
      </c>
      <c r="WPH132" s="224" t="s">
        <v>374</v>
      </c>
      <c r="WPI132" s="224" t="s">
        <v>374</v>
      </c>
      <c r="WPJ132" s="224" t="s">
        <v>374</v>
      </c>
      <c r="WPK132" s="224" t="s">
        <v>374</v>
      </c>
      <c r="WPL132" s="224" t="s">
        <v>374</v>
      </c>
      <c r="WPM132" s="224" t="s">
        <v>374</v>
      </c>
      <c r="WPN132" s="224" t="s">
        <v>374</v>
      </c>
      <c r="WPO132" s="224" t="s">
        <v>374</v>
      </c>
      <c r="WPP132" s="224" t="s">
        <v>374</v>
      </c>
      <c r="WPQ132" s="224" t="s">
        <v>374</v>
      </c>
      <c r="WPR132" s="224" t="s">
        <v>374</v>
      </c>
      <c r="WPS132" s="224" t="s">
        <v>374</v>
      </c>
      <c r="WPT132" s="224" t="s">
        <v>374</v>
      </c>
      <c r="WPU132" s="224" t="s">
        <v>374</v>
      </c>
      <c r="WPV132" s="224" t="s">
        <v>374</v>
      </c>
      <c r="WPW132" s="224" t="s">
        <v>374</v>
      </c>
      <c r="WPX132" s="224" t="s">
        <v>374</v>
      </c>
      <c r="WPY132" s="224" t="s">
        <v>374</v>
      </c>
      <c r="WPZ132" s="224" t="s">
        <v>374</v>
      </c>
      <c r="WQA132" s="224" t="s">
        <v>374</v>
      </c>
      <c r="WQB132" s="224" t="s">
        <v>374</v>
      </c>
      <c r="WQC132" s="224" t="s">
        <v>374</v>
      </c>
      <c r="WQD132" s="224" t="s">
        <v>374</v>
      </c>
      <c r="WQE132" s="224" t="s">
        <v>374</v>
      </c>
      <c r="WQF132" s="224" t="s">
        <v>374</v>
      </c>
      <c r="WQG132" s="224" t="s">
        <v>374</v>
      </c>
      <c r="WQH132" s="224" t="s">
        <v>374</v>
      </c>
      <c r="WQI132" s="224" t="s">
        <v>374</v>
      </c>
      <c r="WQJ132" s="224" t="s">
        <v>374</v>
      </c>
      <c r="WQK132" s="224" t="s">
        <v>374</v>
      </c>
      <c r="WQL132" s="224" t="s">
        <v>374</v>
      </c>
      <c r="WQM132" s="224" t="s">
        <v>374</v>
      </c>
      <c r="WQN132" s="224" t="s">
        <v>374</v>
      </c>
      <c r="WQO132" s="224" t="s">
        <v>374</v>
      </c>
      <c r="WQP132" s="224" t="s">
        <v>374</v>
      </c>
      <c r="WQQ132" s="224" t="s">
        <v>374</v>
      </c>
      <c r="WQR132" s="224" t="s">
        <v>374</v>
      </c>
      <c r="WQS132" s="224" t="s">
        <v>374</v>
      </c>
      <c r="WQT132" s="224" t="s">
        <v>374</v>
      </c>
      <c r="WQU132" s="224" t="s">
        <v>374</v>
      </c>
      <c r="WQV132" s="224" t="s">
        <v>374</v>
      </c>
      <c r="WQW132" s="224" t="s">
        <v>374</v>
      </c>
      <c r="WQX132" s="224" t="s">
        <v>374</v>
      </c>
      <c r="WQY132" s="224" t="s">
        <v>374</v>
      </c>
      <c r="WQZ132" s="224" t="s">
        <v>374</v>
      </c>
      <c r="WRA132" s="224" t="s">
        <v>374</v>
      </c>
      <c r="WRB132" s="224" t="s">
        <v>374</v>
      </c>
      <c r="WRC132" s="224" t="s">
        <v>374</v>
      </c>
      <c r="WRD132" s="224" t="s">
        <v>374</v>
      </c>
      <c r="WRE132" s="224" t="s">
        <v>374</v>
      </c>
      <c r="WRF132" s="224" t="s">
        <v>374</v>
      </c>
      <c r="WRG132" s="224" t="s">
        <v>374</v>
      </c>
      <c r="WRH132" s="224" t="s">
        <v>374</v>
      </c>
      <c r="WRI132" s="224" t="s">
        <v>374</v>
      </c>
      <c r="WRJ132" s="224" t="s">
        <v>374</v>
      </c>
      <c r="WRK132" s="224" t="s">
        <v>374</v>
      </c>
      <c r="WRL132" s="224" t="s">
        <v>374</v>
      </c>
      <c r="WRM132" s="224" t="s">
        <v>374</v>
      </c>
      <c r="WRN132" s="224" t="s">
        <v>374</v>
      </c>
      <c r="WRO132" s="224" t="s">
        <v>374</v>
      </c>
      <c r="WRP132" s="224" t="s">
        <v>374</v>
      </c>
      <c r="WRQ132" s="224" t="s">
        <v>374</v>
      </c>
      <c r="WRR132" s="224" t="s">
        <v>374</v>
      </c>
      <c r="WRS132" s="224" t="s">
        <v>374</v>
      </c>
      <c r="WRT132" s="224" t="s">
        <v>374</v>
      </c>
      <c r="WRU132" s="224" t="s">
        <v>374</v>
      </c>
      <c r="WRV132" s="224" t="s">
        <v>374</v>
      </c>
      <c r="WRW132" s="224" t="s">
        <v>374</v>
      </c>
      <c r="WRX132" s="224" t="s">
        <v>374</v>
      </c>
      <c r="WRY132" s="224" t="s">
        <v>374</v>
      </c>
      <c r="WRZ132" s="224" t="s">
        <v>374</v>
      </c>
      <c r="WSA132" s="224" t="s">
        <v>374</v>
      </c>
      <c r="WSB132" s="224" t="s">
        <v>374</v>
      </c>
      <c r="WSC132" s="224" t="s">
        <v>374</v>
      </c>
      <c r="WSD132" s="224" t="s">
        <v>374</v>
      </c>
      <c r="WSE132" s="224" t="s">
        <v>374</v>
      </c>
      <c r="WSF132" s="224" t="s">
        <v>374</v>
      </c>
      <c r="WSG132" s="224" t="s">
        <v>374</v>
      </c>
      <c r="WSH132" s="224" t="s">
        <v>374</v>
      </c>
      <c r="WSI132" s="224" t="s">
        <v>374</v>
      </c>
      <c r="WSJ132" s="224" t="s">
        <v>374</v>
      </c>
      <c r="WSK132" s="224" t="s">
        <v>374</v>
      </c>
      <c r="WSL132" s="224" t="s">
        <v>374</v>
      </c>
      <c r="WSM132" s="224" t="s">
        <v>374</v>
      </c>
      <c r="WSN132" s="224" t="s">
        <v>374</v>
      </c>
      <c r="WSO132" s="224" t="s">
        <v>374</v>
      </c>
      <c r="WSP132" s="224" t="s">
        <v>374</v>
      </c>
      <c r="WSQ132" s="224" t="s">
        <v>374</v>
      </c>
      <c r="WSR132" s="224" t="s">
        <v>374</v>
      </c>
      <c r="WSS132" s="224" t="s">
        <v>374</v>
      </c>
      <c r="WST132" s="224" t="s">
        <v>374</v>
      </c>
      <c r="WSU132" s="224" t="s">
        <v>374</v>
      </c>
      <c r="WSV132" s="224" t="s">
        <v>374</v>
      </c>
      <c r="WSW132" s="224" t="s">
        <v>374</v>
      </c>
      <c r="WSX132" s="224" t="s">
        <v>374</v>
      </c>
      <c r="WSY132" s="224" t="s">
        <v>374</v>
      </c>
      <c r="WSZ132" s="224" t="s">
        <v>374</v>
      </c>
      <c r="WTA132" s="224" t="s">
        <v>374</v>
      </c>
      <c r="WTB132" s="224" t="s">
        <v>374</v>
      </c>
      <c r="WTC132" s="224" t="s">
        <v>374</v>
      </c>
      <c r="WTD132" s="224" t="s">
        <v>374</v>
      </c>
      <c r="WTE132" s="224" t="s">
        <v>374</v>
      </c>
      <c r="WTF132" s="224" t="s">
        <v>374</v>
      </c>
      <c r="WTG132" s="224" t="s">
        <v>374</v>
      </c>
      <c r="WTH132" s="224" t="s">
        <v>374</v>
      </c>
      <c r="WTI132" s="224" t="s">
        <v>374</v>
      </c>
      <c r="WTJ132" s="224" t="s">
        <v>374</v>
      </c>
      <c r="WTK132" s="224" t="s">
        <v>374</v>
      </c>
      <c r="WTL132" s="224" t="s">
        <v>374</v>
      </c>
      <c r="WTM132" s="224" t="s">
        <v>374</v>
      </c>
      <c r="WTN132" s="224" t="s">
        <v>374</v>
      </c>
      <c r="WTO132" s="224" t="s">
        <v>374</v>
      </c>
      <c r="WTP132" s="224" t="s">
        <v>374</v>
      </c>
      <c r="WTQ132" s="224" t="s">
        <v>374</v>
      </c>
      <c r="WTR132" s="224" t="s">
        <v>374</v>
      </c>
      <c r="WTS132" s="224" t="s">
        <v>374</v>
      </c>
      <c r="WTT132" s="224" t="s">
        <v>374</v>
      </c>
      <c r="WTU132" s="224" t="s">
        <v>374</v>
      </c>
      <c r="WTV132" s="224" t="s">
        <v>374</v>
      </c>
      <c r="WTW132" s="224" t="s">
        <v>374</v>
      </c>
      <c r="WTX132" s="224" t="s">
        <v>374</v>
      </c>
      <c r="WTY132" s="224" t="s">
        <v>374</v>
      </c>
      <c r="WTZ132" s="224" t="s">
        <v>374</v>
      </c>
      <c r="WUA132" s="224" t="s">
        <v>374</v>
      </c>
      <c r="WUB132" s="224" t="s">
        <v>374</v>
      </c>
      <c r="WUC132" s="224" t="s">
        <v>374</v>
      </c>
      <c r="WUD132" s="224" t="s">
        <v>374</v>
      </c>
      <c r="WUE132" s="224" t="s">
        <v>374</v>
      </c>
      <c r="WUF132" s="224" t="s">
        <v>374</v>
      </c>
      <c r="WUG132" s="224" t="s">
        <v>374</v>
      </c>
      <c r="WUH132" s="224" t="s">
        <v>374</v>
      </c>
      <c r="WUI132" s="224" t="s">
        <v>374</v>
      </c>
      <c r="WUJ132" s="224" t="s">
        <v>374</v>
      </c>
      <c r="WUK132" s="224" t="s">
        <v>374</v>
      </c>
      <c r="WUL132" s="224" t="s">
        <v>374</v>
      </c>
      <c r="WUM132" s="224" t="s">
        <v>374</v>
      </c>
      <c r="WUN132" s="224" t="s">
        <v>374</v>
      </c>
      <c r="WUO132" s="224" t="s">
        <v>374</v>
      </c>
      <c r="WUP132" s="224" t="s">
        <v>374</v>
      </c>
      <c r="WUQ132" s="224" t="s">
        <v>374</v>
      </c>
      <c r="WUR132" s="224" t="s">
        <v>374</v>
      </c>
      <c r="WUS132" s="224" t="s">
        <v>374</v>
      </c>
      <c r="WUT132" s="224" t="s">
        <v>374</v>
      </c>
      <c r="WUU132" s="224" t="s">
        <v>374</v>
      </c>
      <c r="WUV132" s="224" t="s">
        <v>374</v>
      </c>
      <c r="WUW132" s="224" t="s">
        <v>374</v>
      </c>
      <c r="WUX132" s="224" t="s">
        <v>374</v>
      </c>
      <c r="WUY132" s="224" t="s">
        <v>374</v>
      </c>
      <c r="WUZ132" s="224" t="s">
        <v>374</v>
      </c>
      <c r="WVA132" s="224" t="s">
        <v>374</v>
      </c>
      <c r="WVB132" s="224" t="s">
        <v>374</v>
      </c>
      <c r="WVC132" s="224" t="s">
        <v>374</v>
      </c>
      <c r="WVD132" s="224" t="s">
        <v>374</v>
      </c>
      <c r="WVE132" s="224" t="s">
        <v>374</v>
      </c>
      <c r="WVF132" s="224" t="s">
        <v>374</v>
      </c>
      <c r="WVG132" s="224" t="s">
        <v>374</v>
      </c>
      <c r="WVH132" s="224" t="s">
        <v>374</v>
      </c>
      <c r="WVI132" s="224" t="s">
        <v>374</v>
      </c>
      <c r="WVJ132" s="224" t="s">
        <v>374</v>
      </c>
      <c r="WVK132" s="224" t="s">
        <v>374</v>
      </c>
      <c r="WVL132" s="224" t="s">
        <v>374</v>
      </c>
      <c r="WVM132" s="224" t="s">
        <v>374</v>
      </c>
      <c r="WVN132" s="224" t="s">
        <v>374</v>
      </c>
      <c r="WVO132" s="224" t="s">
        <v>374</v>
      </c>
      <c r="WVP132" s="224" t="s">
        <v>374</v>
      </c>
      <c r="WVQ132" s="224" t="s">
        <v>374</v>
      </c>
      <c r="WVR132" s="224" t="s">
        <v>374</v>
      </c>
      <c r="WVS132" s="224" t="s">
        <v>374</v>
      </c>
      <c r="WVT132" s="224" t="s">
        <v>374</v>
      </c>
      <c r="WVU132" s="224" t="s">
        <v>374</v>
      </c>
      <c r="WVV132" s="224" t="s">
        <v>374</v>
      </c>
      <c r="WVW132" s="224" t="s">
        <v>374</v>
      </c>
      <c r="WVX132" s="224" t="s">
        <v>374</v>
      </c>
      <c r="WVY132" s="224" t="s">
        <v>374</v>
      </c>
      <c r="WVZ132" s="224" t="s">
        <v>374</v>
      </c>
      <c r="WWA132" s="224" t="s">
        <v>374</v>
      </c>
      <c r="WWB132" s="224" t="s">
        <v>374</v>
      </c>
      <c r="WWC132" s="224" t="s">
        <v>374</v>
      </c>
      <c r="WWD132" s="224" t="s">
        <v>374</v>
      </c>
      <c r="WWE132" s="224" t="s">
        <v>374</v>
      </c>
      <c r="WWF132" s="224" t="s">
        <v>374</v>
      </c>
      <c r="WWG132" s="224" t="s">
        <v>374</v>
      </c>
      <c r="WWH132" s="224" t="s">
        <v>374</v>
      </c>
      <c r="WWI132" s="224" t="s">
        <v>374</v>
      </c>
      <c r="WWJ132" s="224" t="s">
        <v>374</v>
      </c>
      <c r="WWK132" s="224" t="s">
        <v>374</v>
      </c>
      <c r="WWL132" s="224" t="s">
        <v>374</v>
      </c>
      <c r="WWM132" s="224" t="s">
        <v>374</v>
      </c>
      <c r="WWN132" s="224" t="s">
        <v>374</v>
      </c>
      <c r="WWO132" s="224" t="s">
        <v>374</v>
      </c>
      <c r="WWP132" s="224" t="s">
        <v>374</v>
      </c>
      <c r="WWQ132" s="224" t="s">
        <v>374</v>
      </c>
      <c r="WWR132" s="224" t="s">
        <v>374</v>
      </c>
      <c r="WWS132" s="224" t="s">
        <v>374</v>
      </c>
      <c r="WWT132" s="224" t="s">
        <v>374</v>
      </c>
      <c r="WWU132" s="224" t="s">
        <v>374</v>
      </c>
      <c r="WWV132" s="224" t="s">
        <v>374</v>
      </c>
      <c r="WWW132" s="224" t="s">
        <v>374</v>
      </c>
      <c r="WWX132" s="224" t="s">
        <v>374</v>
      </c>
      <c r="WWY132" s="224" t="s">
        <v>374</v>
      </c>
      <c r="WWZ132" s="224" t="s">
        <v>374</v>
      </c>
      <c r="WXA132" s="224" t="s">
        <v>374</v>
      </c>
      <c r="WXB132" s="224" t="s">
        <v>374</v>
      </c>
      <c r="WXC132" s="224" t="s">
        <v>374</v>
      </c>
      <c r="WXD132" s="224" t="s">
        <v>374</v>
      </c>
      <c r="WXE132" s="224" t="s">
        <v>374</v>
      </c>
      <c r="WXF132" s="224" t="s">
        <v>374</v>
      </c>
      <c r="WXG132" s="224" t="s">
        <v>374</v>
      </c>
      <c r="WXH132" s="224" t="s">
        <v>374</v>
      </c>
      <c r="WXI132" s="224" t="s">
        <v>374</v>
      </c>
      <c r="WXJ132" s="224" t="s">
        <v>374</v>
      </c>
      <c r="WXK132" s="224" t="s">
        <v>374</v>
      </c>
      <c r="WXL132" s="224" t="s">
        <v>374</v>
      </c>
      <c r="WXM132" s="224" t="s">
        <v>374</v>
      </c>
      <c r="WXN132" s="224" t="s">
        <v>374</v>
      </c>
      <c r="WXO132" s="224" t="s">
        <v>374</v>
      </c>
      <c r="WXP132" s="224" t="s">
        <v>374</v>
      </c>
      <c r="WXQ132" s="224" t="s">
        <v>374</v>
      </c>
      <c r="WXR132" s="224" t="s">
        <v>374</v>
      </c>
      <c r="WXS132" s="224" t="s">
        <v>374</v>
      </c>
      <c r="WXT132" s="224" t="s">
        <v>374</v>
      </c>
      <c r="WXU132" s="224" t="s">
        <v>374</v>
      </c>
      <c r="WXV132" s="224" t="s">
        <v>374</v>
      </c>
      <c r="WXW132" s="224" t="s">
        <v>374</v>
      </c>
      <c r="WXX132" s="224" t="s">
        <v>374</v>
      </c>
      <c r="WXY132" s="224" t="s">
        <v>374</v>
      </c>
      <c r="WXZ132" s="224" t="s">
        <v>374</v>
      </c>
      <c r="WYA132" s="224" t="s">
        <v>374</v>
      </c>
      <c r="WYB132" s="224" t="s">
        <v>374</v>
      </c>
      <c r="WYC132" s="224" t="s">
        <v>374</v>
      </c>
      <c r="WYD132" s="224" t="s">
        <v>374</v>
      </c>
      <c r="WYE132" s="224" t="s">
        <v>374</v>
      </c>
      <c r="WYF132" s="224" t="s">
        <v>374</v>
      </c>
      <c r="WYG132" s="224" t="s">
        <v>374</v>
      </c>
      <c r="WYH132" s="224" t="s">
        <v>374</v>
      </c>
      <c r="WYI132" s="224" t="s">
        <v>374</v>
      </c>
      <c r="WYJ132" s="224" t="s">
        <v>374</v>
      </c>
      <c r="WYK132" s="224" t="s">
        <v>374</v>
      </c>
      <c r="WYL132" s="224" t="s">
        <v>374</v>
      </c>
      <c r="WYM132" s="224" t="s">
        <v>374</v>
      </c>
      <c r="WYN132" s="224" t="s">
        <v>374</v>
      </c>
      <c r="WYO132" s="224" t="s">
        <v>374</v>
      </c>
      <c r="WYP132" s="224" t="s">
        <v>374</v>
      </c>
      <c r="WYQ132" s="224" t="s">
        <v>374</v>
      </c>
      <c r="WYR132" s="224" t="s">
        <v>374</v>
      </c>
      <c r="WYS132" s="224" t="s">
        <v>374</v>
      </c>
      <c r="WYT132" s="224" t="s">
        <v>374</v>
      </c>
      <c r="WYU132" s="224" t="s">
        <v>374</v>
      </c>
      <c r="WYV132" s="224" t="s">
        <v>374</v>
      </c>
      <c r="WYW132" s="224" t="s">
        <v>374</v>
      </c>
      <c r="WYX132" s="224" t="s">
        <v>374</v>
      </c>
      <c r="WYY132" s="224" t="s">
        <v>374</v>
      </c>
      <c r="WYZ132" s="224" t="s">
        <v>374</v>
      </c>
      <c r="WZA132" s="224" t="s">
        <v>374</v>
      </c>
      <c r="WZB132" s="224" t="s">
        <v>374</v>
      </c>
      <c r="WZC132" s="224" t="s">
        <v>374</v>
      </c>
      <c r="WZD132" s="224" t="s">
        <v>374</v>
      </c>
      <c r="WZE132" s="224" t="s">
        <v>374</v>
      </c>
      <c r="WZF132" s="224" t="s">
        <v>374</v>
      </c>
      <c r="WZG132" s="224" t="s">
        <v>374</v>
      </c>
      <c r="WZH132" s="224" t="s">
        <v>374</v>
      </c>
      <c r="WZI132" s="224" t="s">
        <v>374</v>
      </c>
      <c r="WZJ132" s="224" t="s">
        <v>374</v>
      </c>
      <c r="WZK132" s="224" t="s">
        <v>374</v>
      </c>
      <c r="WZL132" s="224" t="s">
        <v>374</v>
      </c>
      <c r="WZM132" s="224" t="s">
        <v>374</v>
      </c>
      <c r="WZN132" s="224" t="s">
        <v>374</v>
      </c>
      <c r="WZO132" s="224" t="s">
        <v>374</v>
      </c>
      <c r="WZP132" s="224" t="s">
        <v>374</v>
      </c>
      <c r="WZQ132" s="224" t="s">
        <v>374</v>
      </c>
      <c r="WZR132" s="224" t="s">
        <v>374</v>
      </c>
      <c r="WZS132" s="224" t="s">
        <v>374</v>
      </c>
      <c r="WZT132" s="224" t="s">
        <v>374</v>
      </c>
      <c r="WZU132" s="224" t="s">
        <v>374</v>
      </c>
      <c r="WZV132" s="224" t="s">
        <v>374</v>
      </c>
      <c r="WZW132" s="224" t="s">
        <v>374</v>
      </c>
      <c r="WZX132" s="224" t="s">
        <v>374</v>
      </c>
      <c r="WZY132" s="224" t="s">
        <v>374</v>
      </c>
      <c r="WZZ132" s="224" t="s">
        <v>374</v>
      </c>
      <c r="XAA132" s="224" t="s">
        <v>374</v>
      </c>
      <c r="XAB132" s="224" t="s">
        <v>374</v>
      </c>
      <c r="XAC132" s="224" t="s">
        <v>374</v>
      </c>
      <c r="XAD132" s="224" t="s">
        <v>374</v>
      </c>
      <c r="XAE132" s="224" t="s">
        <v>374</v>
      </c>
      <c r="XAF132" s="224" t="s">
        <v>374</v>
      </c>
      <c r="XAG132" s="224" t="s">
        <v>374</v>
      </c>
      <c r="XAH132" s="224" t="s">
        <v>374</v>
      </c>
      <c r="XAI132" s="224" t="s">
        <v>374</v>
      </c>
      <c r="XAJ132" s="224" t="s">
        <v>374</v>
      </c>
      <c r="XAK132" s="224" t="s">
        <v>374</v>
      </c>
      <c r="XAL132" s="224" t="s">
        <v>374</v>
      </c>
      <c r="XAM132" s="224" t="s">
        <v>374</v>
      </c>
      <c r="XAN132" s="224" t="s">
        <v>374</v>
      </c>
      <c r="XAO132" s="224" t="s">
        <v>374</v>
      </c>
      <c r="XAP132" s="224" t="s">
        <v>374</v>
      </c>
      <c r="XAQ132" s="224" t="s">
        <v>374</v>
      </c>
      <c r="XAR132" s="224" t="s">
        <v>374</v>
      </c>
      <c r="XAS132" s="224" t="s">
        <v>374</v>
      </c>
      <c r="XAT132" s="224" t="s">
        <v>374</v>
      </c>
      <c r="XAU132" s="224" t="s">
        <v>374</v>
      </c>
      <c r="XAV132" s="224" t="s">
        <v>374</v>
      </c>
      <c r="XAW132" s="224" t="s">
        <v>374</v>
      </c>
      <c r="XAX132" s="224" t="s">
        <v>374</v>
      </c>
      <c r="XAY132" s="224" t="s">
        <v>374</v>
      </c>
      <c r="XAZ132" s="224" t="s">
        <v>374</v>
      </c>
      <c r="XBA132" s="224" t="s">
        <v>374</v>
      </c>
      <c r="XBB132" s="224" t="s">
        <v>374</v>
      </c>
      <c r="XBC132" s="224" t="s">
        <v>374</v>
      </c>
      <c r="XBD132" s="224" t="s">
        <v>374</v>
      </c>
      <c r="XBE132" s="224" t="s">
        <v>374</v>
      </c>
      <c r="XBF132" s="224" t="s">
        <v>374</v>
      </c>
      <c r="XBG132" s="224" t="s">
        <v>374</v>
      </c>
      <c r="XBH132" s="224" t="s">
        <v>374</v>
      </c>
      <c r="XBI132" s="224" t="s">
        <v>374</v>
      </c>
      <c r="XBJ132" s="224" t="s">
        <v>374</v>
      </c>
      <c r="XBK132" s="224" t="s">
        <v>374</v>
      </c>
      <c r="XBL132" s="224" t="s">
        <v>374</v>
      </c>
      <c r="XBM132" s="224" t="s">
        <v>374</v>
      </c>
      <c r="XBN132" s="224" t="s">
        <v>374</v>
      </c>
      <c r="XBO132" s="224" t="s">
        <v>374</v>
      </c>
      <c r="XBP132" s="224" t="s">
        <v>374</v>
      </c>
      <c r="XBQ132" s="224" t="s">
        <v>374</v>
      </c>
      <c r="XBR132" s="224" t="s">
        <v>374</v>
      </c>
      <c r="XBS132" s="224" t="s">
        <v>374</v>
      </c>
      <c r="XBT132" s="224" t="s">
        <v>374</v>
      </c>
      <c r="XBU132" s="224" t="s">
        <v>374</v>
      </c>
      <c r="XBV132" s="224" t="s">
        <v>374</v>
      </c>
      <c r="XBW132" s="224" t="s">
        <v>374</v>
      </c>
      <c r="XBX132" s="224" t="s">
        <v>374</v>
      </c>
      <c r="XBY132" s="224" t="s">
        <v>374</v>
      </c>
      <c r="XBZ132" s="224" t="s">
        <v>374</v>
      </c>
      <c r="XCA132" s="224" t="s">
        <v>374</v>
      </c>
      <c r="XCB132" s="224" t="s">
        <v>374</v>
      </c>
      <c r="XCC132" s="224" t="s">
        <v>374</v>
      </c>
      <c r="XCD132" s="224" t="s">
        <v>374</v>
      </c>
      <c r="XCE132" s="224" t="s">
        <v>374</v>
      </c>
      <c r="XCF132" s="224" t="s">
        <v>374</v>
      </c>
      <c r="XCG132" s="224" t="s">
        <v>374</v>
      </c>
      <c r="XCH132" s="224" t="s">
        <v>374</v>
      </c>
      <c r="XCI132" s="224" t="s">
        <v>374</v>
      </c>
      <c r="XCJ132" s="224" t="s">
        <v>374</v>
      </c>
      <c r="XCK132" s="224" t="s">
        <v>374</v>
      </c>
      <c r="XCL132" s="224" t="s">
        <v>374</v>
      </c>
      <c r="XCM132" s="224" t="s">
        <v>374</v>
      </c>
      <c r="XCN132" s="224" t="s">
        <v>374</v>
      </c>
      <c r="XCO132" s="224" t="s">
        <v>374</v>
      </c>
      <c r="XCP132" s="224" t="s">
        <v>374</v>
      </c>
      <c r="XCQ132" s="224" t="s">
        <v>374</v>
      </c>
      <c r="XCR132" s="224" t="s">
        <v>374</v>
      </c>
      <c r="XCS132" s="224" t="s">
        <v>374</v>
      </c>
      <c r="XCT132" s="224" t="s">
        <v>374</v>
      </c>
      <c r="XCU132" s="224" t="s">
        <v>374</v>
      </c>
      <c r="XCV132" s="224" t="s">
        <v>374</v>
      </c>
      <c r="XCW132" s="224" t="s">
        <v>374</v>
      </c>
      <c r="XCX132" s="224" t="s">
        <v>374</v>
      </c>
      <c r="XCY132" s="224" t="s">
        <v>374</v>
      </c>
      <c r="XCZ132" s="224" t="s">
        <v>374</v>
      </c>
      <c r="XDA132" s="224" t="s">
        <v>374</v>
      </c>
      <c r="XDB132" s="224" t="s">
        <v>374</v>
      </c>
      <c r="XDC132" s="224" t="s">
        <v>374</v>
      </c>
      <c r="XDD132" s="224" t="s">
        <v>374</v>
      </c>
      <c r="XDE132" s="224" t="s">
        <v>374</v>
      </c>
      <c r="XDF132" s="224" t="s">
        <v>374</v>
      </c>
      <c r="XDG132" s="224" t="s">
        <v>374</v>
      </c>
      <c r="XDH132" s="224" t="s">
        <v>374</v>
      </c>
      <c r="XDI132" s="224" t="s">
        <v>374</v>
      </c>
      <c r="XDJ132" s="224" t="s">
        <v>374</v>
      </c>
      <c r="XDK132" s="224" t="s">
        <v>374</v>
      </c>
      <c r="XDL132" s="224" t="s">
        <v>374</v>
      </c>
      <c r="XDM132" s="224" t="s">
        <v>374</v>
      </c>
      <c r="XDN132" s="224" t="s">
        <v>374</v>
      </c>
      <c r="XDO132" s="224" t="s">
        <v>374</v>
      </c>
      <c r="XDP132" s="224" t="s">
        <v>374</v>
      </c>
      <c r="XDQ132" s="224" t="s">
        <v>374</v>
      </c>
      <c r="XDR132" s="224" t="s">
        <v>374</v>
      </c>
      <c r="XDS132" s="224" t="s">
        <v>374</v>
      </c>
      <c r="XDT132" s="224" t="s">
        <v>374</v>
      </c>
      <c r="XDU132" s="224" t="s">
        <v>374</v>
      </c>
      <c r="XDV132" s="224" t="s">
        <v>374</v>
      </c>
      <c r="XDW132" s="224" t="s">
        <v>374</v>
      </c>
      <c r="XDX132" s="224" t="s">
        <v>374</v>
      </c>
      <c r="XDY132" s="224" t="s">
        <v>374</v>
      </c>
      <c r="XDZ132" s="224" t="s">
        <v>374</v>
      </c>
      <c r="XEA132" s="224" t="s">
        <v>374</v>
      </c>
      <c r="XEB132" s="224" t="s">
        <v>374</v>
      </c>
      <c r="XEC132" s="224" t="s">
        <v>374</v>
      </c>
      <c r="XED132" s="224" t="s">
        <v>374</v>
      </c>
      <c r="XEE132" s="224" t="s">
        <v>374</v>
      </c>
      <c r="XEF132" s="224" t="s">
        <v>374</v>
      </c>
      <c r="XEG132" s="224" t="s">
        <v>374</v>
      </c>
      <c r="XEH132" s="224" t="s">
        <v>374</v>
      </c>
      <c r="XEI132" s="224" t="s">
        <v>374</v>
      </c>
      <c r="XEJ132" s="224" t="s">
        <v>374</v>
      </c>
      <c r="XEK132" s="224" t="s">
        <v>374</v>
      </c>
      <c r="XEL132" s="224" t="s">
        <v>374</v>
      </c>
      <c r="XEM132" s="224" t="s">
        <v>374</v>
      </c>
      <c r="XEN132" s="224" t="s">
        <v>374</v>
      </c>
      <c r="XEO132" s="224" t="s">
        <v>374</v>
      </c>
      <c r="XEP132" s="224" t="s">
        <v>374</v>
      </c>
      <c r="XEQ132" s="224" t="s">
        <v>374</v>
      </c>
      <c r="XER132" s="224" t="s">
        <v>374</v>
      </c>
      <c r="XES132" s="224" t="s">
        <v>374</v>
      </c>
      <c r="XET132" s="224" t="s">
        <v>374</v>
      </c>
      <c r="XEU132" s="224" t="s">
        <v>374</v>
      </c>
      <c r="XEV132" s="224" t="s">
        <v>374</v>
      </c>
      <c r="XEW132" s="224" t="s">
        <v>374</v>
      </c>
      <c r="XEX132" s="224" t="s">
        <v>374</v>
      </c>
      <c r="XEY132" s="224" t="s">
        <v>374</v>
      </c>
      <c r="XEZ132" s="224" t="s">
        <v>374</v>
      </c>
      <c r="XFA132" s="224" t="s">
        <v>374</v>
      </c>
      <c r="XFB132" s="224" t="s">
        <v>374</v>
      </c>
      <c r="XFC132" s="224" t="s">
        <v>374</v>
      </c>
      <c r="XFD132" s="224" t="s">
        <v>374</v>
      </c>
    </row>
  </sheetData>
  <mergeCells count="17">
    <mergeCell ref="B6:B7"/>
    <mergeCell ref="E31:I32"/>
    <mergeCell ref="J31:K32"/>
    <mergeCell ref="E66:I67"/>
    <mergeCell ref="J66:K67"/>
    <mergeCell ref="C6:C7"/>
    <mergeCell ref="D6:D7"/>
    <mergeCell ref="E100:I101"/>
    <mergeCell ref="J100:K101"/>
    <mergeCell ref="I6:I7"/>
    <mergeCell ref="J6:J7"/>
    <mergeCell ref="J1:K2"/>
    <mergeCell ref="E1:I2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orientation="landscape" verticalDpi="144" r:id="rId1"/>
  <drawing r:id="rId2"/>
  <legacyDrawing r:id="rId3"/>
  <oleObjects>
    <oleObject progId="PBrush" shapeId="12291" r:id="rId4"/>
    <oleObject progId="PBrush" shapeId="12292" r:id="rId5"/>
    <oleObject progId="PBrush" shapeId="12293" r:id="rId6"/>
    <oleObject progId="PBrush" shapeId="12294" r:id="rId7"/>
  </oleObjects>
</worksheet>
</file>

<file path=xl/worksheets/sheet24.xml><?xml version="1.0" encoding="utf-8"?>
<worksheet xmlns="http://schemas.openxmlformats.org/spreadsheetml/2006/main" xmlns:r="http://schemas.openxmlformats.org/officeDocument/2006/relationships">
  <dimension ref="B2:T62"/>
  <sheetViews>
    <sheetView topLeftCell="A49" workbookViewId="0">
      <selection activeCell="AS170" sqref="AS170"/>
    </sheetView>
  </sheetViews>
  <sheetFormatPr baseColWidth="10" defaultRowHeight="15"/>
  <cols>
    <col min="1" max="1" width="2.140625" style="224" customWidth="1"/>
    <col min="2" max="2" width="15" style="224" customWidth="1"/>
    <col min="3" max="3" width="0.7109375" style="224" customWidth="1"/>
    <col min="4" max="4" width="11.42578125" style="226" customWidth="1"/>
    <col min="5" max="5" width="0.5703125" style="226" customWidth="1"/>
    <col min="6" max="6" width="12.7109375" style="226" customWidth="1"/>
    <col min="7" max="7" width="0.5703125" style="224" customWidth="1"/>
    <col min="8" max="8" width="12.85546875" style="224" customWidth="1"/>
    <col min="9" max="9" width="0.5703125" style="224" customWidth="1"/>
    <col min="10" max="10" width="12.85546875" style="227" customWidth="1"/>
    <col min="11" max="11" width="0.5703125" style="224" customWidth="1"/>
    <col min="12" max="12" width="12.85546875" style="224" customWidth="1"/>
    <col min="13" max="13" width="0.5703125" style="224" customWidth="1"/>
    <col min="14" max="14" width="12.85546875" style="224" customWidth="1"/>
    <col min="15" max="15" width="0.5703125" style="224" customWidth="1"/>
    <col min="16" max="16" width="12.85546875" style="224" customWidth="1"/>
    <col min="17" max="17" width="0.5703125" style="224" customWidth="1"/>
    <col min="18" max="18" width="12.85546875" style="224" customWidth="1"/>
    <col min="19" max="19" width="0.5703125" style="224" customWidth="1"/>
    <col min="20" max="20" width="11.42578125" style="224"/>
    <col min="21" max="21" width="3.140625" style="224" customWidth="1"/>
    <col min="22" max="16384" width="11.42578125" style="224"/>
  </cols>
  <sheetData>
    <row r="2" spans="2:20" ht="15.75" thickBot="1"/>
    <row r="3" spans="2:20" ht="18.75">
      <c r="B3" s="228">
        <v>40909</v>
      </c>
      <c r="C3" s="229"/>
      <c r="D3" s="230"/>
      <c r="E3" s="230"/>
      <c r="F3" s="230"/>
      <c r="G3" s="229"/>
      <c r="H3" s="231"/>
      <c r="I3" s="231"/>
      <c r="J3" s="232"/>
      <c r="K3" s="231"/>
      <c r="L3" s="231"/>
      <c r="M3" s="231"/>
      <c r="N3" s="231"/>
      <c r="O3" s="231"/>
      <c r="P3" s="231"/>
      <c r="Q3" s="231"/>
      <c r="R3" s="231"/>
      <c r="S3" s="229"/>
      <c r="T3" s="233"/>
    </row>
    <row r="4" spans="2:20" s="225" customFormat="1" ht="30">
      <c r="B4" s="234"/>
      <c r="C4" s="235"/>
      <c r="D4" s="236" t="s">
        <v>99</v>
      </c>
      <c r="E4" s="236"/>
      <c r="F4" s="236" t="s">
        <v>27</v>
      </c>
      <c r="G4" s="235"/>
      <c r="H4" s="237" t="s">
        <v>100</v>
      </c>
      <c r="I4" s="237"/>
      <c r="J4" s="238" t="s">
        <v>112</v>
      </c>
      <c r="K4" s="237"/>
      <c r="L4" s="237" t="s">
        <v>101</v>
      </c>
      <c r="M4" s="237"/>
      <c r="N4" s="237" t="s">
        <v>102</v>
      </c>
      <c r="O4" s="237"/>
      <c r="P4" s="237" t="s">
        <v>103</v>
      </c>
      <c r="Q4" s="237"/>
      <c r="R4" s="237" t="s">
        <v>104</v>
      </c>
      <c r="S4" s="235"/>
      <c r="T4" s="239" t="s">
        <v>105</v>
      </c>
    </row>
    <row r="5" spans="2:20" ht="18.75">
      <c r="B5" s="240" t="s">
        <v>106</v>
      </c>
      <c r="C5" s="241"/>
      <c r="D5" s="242">
        <v>26210</v>
      </c>
      <c r="E5" s="242"/>
      <c r="F5" s="242">
        <v>845</v>
      </c>
      <c r="G5" s="241"/>
      <c r="H5" s="243">
        <v>33217</v>
      </c>
      <c r="I5" s="243"/>
      <c r="J5" s="244">
        <f>D5/H5</f>
        <v>0.78905379775416207</v>
      </c>
      <c r="K5" s="245"/>
      <c r="L5" s="243">
        <v>39294</v>
      </c>
      <c r="M5" s="243"/>
      <c r="N5" s="243">
        <v>1266</v>
      </c>
      <c r="O5" s="243"/>
      <c r="P5" s="246">
        <v>0</v>
      </c>
      <c r="Q5" s="246"/>
      <c r="R5" s="247">
        <f>P5/L5</f>
        <v>0</v>
      </c>
      <c r="S5" s="241"/>
      <c r="T5" s="248">
        <f>(L5/D5)</f>
        <v>1.4991987790919497</v>
      </c>
    </row>
    <row r="6" spans="2:20" ht="9.75" customHeight="1" thickBot="1">
      <c r="B6" s="249"/>
      <c r="C6" s="250"/>
      <c r="D6" s="251"/>
      <c r="E6" s="251"/>
      <c r="F6" s="251"/>
      <c r="G6" s="250"/>
      <c r="H6" s="250"/>
      <c r="I6" s="250"/>
      <c r="J6" s="252"/>
      <c r="K6" s="250"/>
      <c r="L6" s="250"/>
      <c r="M6" s="250"/>
      <c r="N6" s="250"/>
      <c r="O6" s="250"/>
      <c r="P6" s="250"/>
      <c r="Q6" s="250"/>
      <c r="R6" s="253"/>
      <c r="S6" s="250"/>
      <c r="T6" s="254"/>
    </row>
    <row r="7" spans="2:20" ht="9.75" customHeight="1" thickBot="1">
      <c r="D7" s="255"/>
      <c r="E7" s="255"/>
      <c r="F7" s="255"/>
      <c r="R7" s="256"/>
      <c r="T7" s="257"/>
    </row>
    <row r="8" spans="2:20" ht="18.75">
      <c r="B8" s="228">
        <v>40940</v>
      </c>
      <c r="C8" s="229"/>
      <c r="D8" s="230"/>
      <c r="E8" s="230"/>
      <c r="F8" s="230"/>
      <c r="G8" s="229"/>
      <c r="H8" s="231"/>
      <c r="I8" s="231"/>
      <c r="J8" s="232"/>
      <c r="K8" s="231"/>
      <c r="L8" s="231"/>
      <c r="M8" s="231"/>
      <c r="N8" s="231"/>
      <c r="O8" s="231"/>
      <c r="P8" s="231"/>
      <c r="Q8" s="231"/>
      <c r="R8" s="258"/>
      <c r="S8" s="229"/>
      <c r="T8" s="233"/>
    </row>
    <row r="9" spans="2:20" ht="31.5">
      <c r="B9" s="234"/>
      <c r="C9" s="235"/>
      <c r="D9" s="236" t="s">
        <v>99</v>
      </c>
      <c r="E9" s="236"/>
      <c r="F9" s="236" t="s">
        <v>107</v>
      </c>
      <c r="G9" s="235"/>
      <c r="H9" s="237" t="s">
        <v>100</v>
      </c>
      <c r="I9" s="237"/>
      <c r="J9" s="238" t="s">
        <v>112</v>
      </c>
      <c r="K9" s="237"/>
      <c r="L9" s="237" t="s">
        <v>101</v>
      </c>
      <c r="M9" s="237"/>
      <c r="N9" s="237" t="s">
        <v>102</v>
      </c>
      <c r="O9" s="237"/>
      <c r="P9" s="237" t="s">
        <v>103</v>
      </c>
      <c r="Q9" s="237"/>
      <c r="R9" s="259" t="s">
        <v>104</v>
      </c>
      <c r="S9" s="235"/>
      <c r="T9" s="239" t="s">
        <v>105</v>
      </c>
    </row>
    <row r="10" spans="2:20" ht="18.75">
      <c r="B10" s="240" t="s">
        <v>106</v>
      </c>
      <c r="C10" s="241"/>
      <c r="D10" s="242">
        <v>22829</v>
      </c>
      <c r="E10" s="242"/>
      <c r="F10" s="242">
        <v>592</v>
      </c>
      <c r="G10" s="241"/>
      <c r="H10" s="243">
        <v>25844.2</v>
      </c>
      <c r="I10" s="243"/>
      <c r="J10" s="244">
        <f>D10/H10</f>
        <v>0.88333165661928015</v>
      </c>
      <c r="K10" s="245"/>
      <c r="L10" s="243">
        <v>34154</v>
      </c>
      <c r="M10" s="243"/>
      <c r="N10" s="243">
        <v>882</v>
      </c>
      <c r="O10" s="243"/>
      <c r="P10" s="246">
        <v>203.91</v>
      </c>
      <c r="Q10" s="243"/>
      <c r="R10" s="247">
        <f>P10/L10</f>
        <v>5.9703109445452948E-3</v>
      </c>
      <c r="S10" s="241"/>
      <c r="T10" s="248">
        <f>(L10/D10)</f>
        <v>1.4960795479434053</v>
      </c>
    </row>
    <row r="11" spans="2:20" ht="9.75" customHeight="1" thickBot="1">
      <c r="B11" s="249"/>
      <c r="C11" s="250"/>
      <c r="D11" s="260"/>
      <c r="E11" s="260"/>
      <c r="F11" s="260"/>
      <c r="G11" s="250"/>
      <c r="H11" s="250"/>
      <c r="I11" s="250"/>
      <c r="J11" s="252"/>
      <c r="K11" s="250"/>
      <c r="L11" s="250"/>
      <c r="M11" s="250"/>
      <c r="N11" s="250"/>
      <c r="O11" s="250"/>
      <c r="P11" s="250"/>
      <c r="Q11" s="250"/>
      <c r="R11" s="253"/>
      <c r="S11" s="250"/>
      <c r="T11" s="261"/>
    </row>
    <row r="12" spans="2:20" ht="9.75" customHeight="1" thickBot="1">
      <c r="R12" s="256"/>
    </row>
    <row r="13" spans="2:20" ht="18.75">
      <c r="B13" s="228">
        <v>40969</v>
      </c>
      <c r="C13" s="229"/>
      <c r="D13" s="230"/>
      <c r="E13" s="230"/>
      <c r="F13" s="230"/>
      <c r="G13" s="229"/>
      <c r="H13" s="231"/>
      <c r="I13" s="231"/>
      <c r="J13" s="232"/>
      <c r="K13" s="231"/>
      <c r="L13" s="231"/>
      <c r="M13" s="231"/>
      <c r="N13" s="231"/>
      <c r="O13" s="231"/>
      <c r="P13" s="231"/>
      <c r="Q13" s="231"/>
      <c r="R13" s="258"/>
      <c r="S13" s="229"/>
      <c r="T13" s="233"/>
    </row>
    <row r="14" spans="2:20" s="225" customFormat="1" ht="31.5">
      <c r="B14" s="234"/>
      <c r="C14" s="235"/>
      <c r="D14" s="236" t="s">
        <v>99</v>
      </c>
      <c r="E14" s="236"/>
      <c r="F14" s="236" t="s">
        <v>107</v>
      </c>
      <c r="G14" s="235"/>
      <c r="H14" s="237" t="s">
        <v>100</v>
      </c>
      <c r="I14" s="237"/>
      <c r="J14" s="238" t="s">
        <v>112</v>
      </c>
      <c r="K14" s="237"/>
      <c r="L14" s="237" t="s">
        <v>101</v>
      </c>
      <c r="M14" s="237"/>
      <c r="N14" s="237" t="s">
        <v>102</v>
      </c>
      <c r="O14" s="237"/>
      <c r="P14" s="237" t="s">
        <v>103</v>
      </c>
      <c r="Q14" s="237"/>
      <c r="R14" s="259" t="s">
        <v>104</v>
      </c>
      <c r="S14" s="235"/>
      <c r="T14" s="239" t="s">
        <v>105</v>
      </c>
    </row>
    <row r="15" spans="2:20" ht="18.75">
      <c r="B15" s="240" t="s">
        <v>106</v>
      </c>
      <c r="C15" s="241"/>
      <c r="D15" s="242">
        <v>27679</v>
      </c>
      <c r="E15" s="242"/>
      <c r="F15" s="242">
        <v>961</v>
      </c>
      <c r="G15" s="241"/>
      <c r="H15" s="243">
        <v>28045</v>
      </c>
      <c r="I15" s="243"/>
      <c r="J15" s="244">
        <f>D15/H15</f>
        <v>0.98694954537350688</v>
      </c>
      <c r="K15" s="245"/>
      <c r="L15" s="243">
        <v>41518</v>
      </c>
      <c r="M15" s="243"/>
      <c r="N15" s="243">
        <v>1441.5</v>
      </c>
      <c r="O15" s="243"/>
      <c r="P15" s="246">
        <v>220.18</v>
      </c>
      <c r="Q15" s="243"/>
      <c r="R15" s="247">
        <f t="shared" ref="R15" si="0">P15/L15</f>
        <v>5.3032419673394674E-3</v>
      </c>
      <c r="S15" s="241"/>
      <c r="T15" s="248">
        <f>(L15/D15)</f>
        <v>1.4999819357635753</v>
      </c>
    </row>
    <row r="16" spans="2:20" ht="3.75" customHeight="1">
      <c r="B16" s="262"/>
      <c r="C16" s="241"/>
      <c r="D16" s="242"/>
      <c r="E16" s="242"/>
      <c r="F16" s="242"/>
      <c r="G16" s="241"/>
      <c r="H16" s="243"/>
      <c r="I16" s="243"/>
      <c r="J16" s="244"/>
      <c r="K16" s="243"/>
      <c r="L16" s="243"/>
      <c r="M16" s="243"/>
      <c r="N16" s="243"/>
      <c r="O16" s="243"/>
      <c r="P16" s="246"/>
      <c r="Q16" s="243"/>
      <c r="R16" s="247"/>
      <c r="S16" s="241"/>
      <c r="T16" s="248"/>
    </row>
    <row r="17" spans="2:20" ht="9.75" customHeight="1" thickBot="1">
      <c r="B17" s="249"/>
      <c r="C17" s="250"/>
      <c r="D17" s="251"/>
      <c r="E17" s="251"/>
      <c r="F17" s="251"/>
      <c r="G17" s="250"/>
      <c r="H17" s="250"/>
      <c r="I17" s="250"/>
      <c r="J17" s="252"/>
      <c r="K17" s="250"/>
      <c r="L17" s="250"/>
      <c r="M17" s="250"/>
      <c r="N17" s="250"/>
      <c r="O17" s="250"/>
      <c r="P17" s="250"/>
      <c r="Q17" s="250"/>
      <c r="R17" s="253"/>
      <c r="S17" s="250"/>
      <c r="T17" s="254"/>
    </row>
    <row r="18" spans="2:20" ht="9.75" customHeight="1" thickBot="1">
      <c r="D18" s="255"/>
      <c r="E18" s="255"/>
      <c r="F18" s="255"/>
      <c r="R18" s="256"/>
      <c r="T18" s="257"/>
    </row>
    <row r="19" spans="2:20" ht="18.75">
      <c r="B19" s="228">
        <v>41000</v>
      </c>
      <c r="C19" s="229"/>
      <c r="D19" s="230"/>
      <c r="E19" s="230"/>
      <c r="F19" s="230"/>
      <c r="G19" s="229"/>
      <c r="H19" s="231"/>
      <c r="I19" s="231"/>
      <c r="J19" s="232"/>
      <c r="K19" s="231"/>
      <c r="L19" s="231"/>
      <c r="M19" s="231"/>
      <c r="N19" s="231"/>
      <c r="O19" s="231"/>
      <c r="P19" s="231"/>
      <c r="Q19" s="231"/>
      <c r="R19" s="258"/>
      <c r="S19" s="229"/>
      <c r="T19" s="233"/>
    </row>
    <row r="20" spans="2:20" ht="31.5">
      <c r="B20" s="234"/>
      <c r="C20" s="235"/>
      <c r="D20" s="236" t="s">
        <v>99</v>
      </c>
      <c r="E20" s="236"/>
      <c r="F20" s="236" t="s">
        <v>107</v>
      </c>
      <c r="G20" s="235"/>
      <c r="H20" s="237" t="s">
        <v>100</v>
      </c>
      <c r="I20" s="237"/>
      <c r="J20" s="238" t="s">
        <v>112</v>
      </c>
      <c r="K20" s="237"/>
      <c r="L20" s="237" t="s">
        <v>101</v>
      </c>
      <c r="M20" s="237"/>
      <c r="N20" s="237" t="s">
        <v>102</v>
      </c>
      <c r="O20" s="237"/>
      <c r="P20" s="237" t="s">
        <v>103</v>
      </c>
      <c r="Q20" s="237"/>
      <c r="R20" s="259" t="s">
        <v>104</v>
      </c>
      <c r="S20" s="235"/>
      <c r="T20" s="239" t="s">
        <v>105</v>
      </c>
    </row>
    <row r="21" spans="2:20" ht="18.75">
      <c r="B21" s="240" t="s">
        <v>106</v>
      </c>
      <c r="C21" s="241"/>
      <c r="D21" s="242">
        <v>4400</v>
      </c>
      <c r="E21" s="242"/>
      <c r="F21" s="242">
        <v>394</v>
      </c>
      <c r="G21" s="241"/>
      <c r="H21" s="243">
        <v>10452</v>
      </c>
      <c r="I21" s="243"/>
      <c r="J21" s="244">
        <f>D21/H21</f>
        <v>0.42097206276310756</v>
      </c>
      <c r="K21" s="243"/>
      <c r="L21" s="243">
        <v>5078.25</v>
      </c>
      <c r="M21" s="243"/>
      <c r="N21" s="243">
        <v>142.4</v>
      </c>
      <c r="O21" s="243"/>
      <c r="P21" s="246">
        <v>80.099999999999994</v>
      </c>
      <c r="Q21" s="243"/>
      <c r="R21" s="247">
        <f t="shared" ref="R21" si="1">P21/L21</f>
        <v>1.5773150199379707E-2</v>
      </c>
      <c r="S21" s="241"/>
      <c r="T21" s="248">
        <f>(L21/D21)</f>
        <v>1.1541477272727272</v>
      </c>
    </row>
    <row r="22" spans="2:20" ht="9.75" customHeight="1" thickBot="1">
      <c r="B22" s="249"/>
      <c r="C22" s="250"/>
      <c r="D22" s="260"/>
      <c r="E22" s="260"/>
      <c r="F22" s="260"/>
      <c r="G22" s="250"/>
      <c r="H22" s="250"/>
      <c r="I22" s="250"/>
      <c r="J22" s="252"/>
      <c r="K22" s="250"/>
      <c r="L22" s="250"/>
      <c r="M22" s="250"/>
      <c r="N22" s="250"/>
      <c r="O22" s="250"/>
      <c r="P22" s="250"/>
      <c r="Q22" s="250"/>
      <c r="R22" s="253"/>
      <c r="S22" s="250"/>
      <c r="T22" s="261"/>
    </row>
    <row r="23" spans="2:20" ht="9.75" customHeight="1" thickBot="1">
      <c r="R23" s="256"/>
    </row>
    <row r="24" spans="2:20" ht="18.75">
      <c r="B24" s="228">
        <v>41030</v>
      </c>
      <c r="C24" s="229"/>
      <c r="D24" s="230"/>
      <c r="E24" s="230"/>
      <c r="F24" s="230"/>
      <c r="G24" s="229"/>
      <c r="H24" s="231"/>
      <c r="I24" s="231"/>
      <c r="J24" s="232"/>
      <c r="K24" s="231"/>
      <c r="L24" s="231"/>
      <c r="M24" s="231"/>
      <c r="N24" s="231"/>
      <c r="O24" s="231"/>
      <c r="P24" s="231"/>
      <c r="Q24" s="231"/>
      <c r="R24" s="258"/>
      <c r="S24" s="229"/>
      <c r="T24" s="233"/>
    </row>
    <row r="25" spans="2:20" ht="31.5">
      <c r="B25" s="234"/>
      <c r="C25" s="235"/>
      <c r="D25" s="236" t="s">
        <v>99</v>
      </c>
      <c r="E25" s="236"/>
      <c r="F25" s="236" t="s">
        <v>107</v>
      </c>
      <c r="G25" s="235"/>
      <c r="H25" s="237" t="s">
        <v>100</v>
      </c>
      <c r="I25" s="237"/>
      <c r="J25" s="238" t="s">
        <v>112</v>
      </c>
      <c r="K25" s="237"/>
      <c r="L25" s="237" t="s">
        <v>101</v>
      </c>
      <c r="M25" s="237"/>
      <c r="N25" s="237" t="s">
        <v>102</v>
      </c>
      <c r="O25" s="237"/>
      <c r="P25" s="237" t="s">
        <v>103</v>
      </c>
      <c r="Q25" s="237"/>
      <c r="R25" s="259" t="s">
        <v>104</v>
      </c>
      <c r="S25" s="235"/>
      <c r="T25" s="239" t="s">
        <v>105</v>
      </c>
    </row>
    <row r="26" spans="2:20" ht="18.75">
      <c r="B26" s="240" t="s">
        <v>106</v>
      </c>
      <c r="C26" s="241"/>
      <c r="D26" s="242">
        <v>20179</v>
      </c>
      <c r="E26" s="242"/>
      <c r="F26" s="242">
        <v>862</v>
      </c>
      <c r="G26" s="241"/>
      <c r="H26" s="243">
        <v>24300</v>
      </c>
      <c r="I26" s="243"/>
      <c r="J26" s="244">
        <f>D26/H26</f>
        <v>0.83041152263374485</v>
      </c>
      <c r="K26" s="245"/>
      <c r="L26" s="243">
        <v>6768</v>
      </c>
      <c r="M26" s="243"/>
      <c r="N26" s="243">
        <v>464</v>
      </c>
      <c r="O26" s="243"/>
      <c r="P26" s="246">
        <v>83</v>
      </c>
      <c r="Q26" s="243"/>
      <c r="R26" s="247">
        <f>P26/L26</f>
        <v>1.2263593380614658E-2</v>
      </c>
      <c r="S26" s="241"/>
      <c r="T26" s="248">
        <f>(L26/D26)</f>
        <v>0.33539818623321277</v>
      </c>
    </row>
    <row r="27" spans="2:20" ht="15.75" thickBot="1">
      <c r="B27" s="249"/>
      <c r="C27" s="250"/>
      <c r="D27" s="260"/>
      <c r="E27" s="260"/>
      <c r="F27" s="260"/>
      <c r="G27" s="250"/>
      <c r="H27" s="250"/>
      <c r="I27" s="250"/>
      <c r="J27" s="252"/>
      <c r="K27" s="250"/>
      <c r="L27" s="250"/>
      <c r="M27" s="250"/>
      <c r="N27" s="250"/>
      <c r="O27" s="250"/>
      <c r="P27" s="250"/>
      <c r="Q27" s="250"/>
      <c r="R27" s="253"/>
      <c r="S27" s="250"/>
      <c r="T27" s="261"/>
    </row>
    <row r="28" spans="2:20" ht="9.75" customHeight="1" thickBot="1">
      <c r="R28" s="256"/>
    </row>
    <row r="29" spans="2:20" ht="18.75">
      <c r="B29" s="228">
        <v>41061</v>
      </c>
      <c r="C29" s="229"/>
      <c r="D29" s="230"/>
      <c r="E29" s="230"/>
      <c r="F29" s="230"/>
      <c r="G29" s="229"/>
      <c r="H29" s="231"/>
      <c r="I29" s="231"/>
      <c r="J29" s="232"/>
      <c r="K29" s="231"/>
      <c r="L29" s="231"/>
      <c r="M29" s="231"/>
      <c r="N29" s="231"/>
      <c r="O29" s="231"/>
      <c r="P29" s="231"/>
      <c r="Q29" s="231"/>
      <c r="R29" s="258"/>
      <c r="S29" s="229"/>
      <c r="T29" s="233"/>
    </row>
    <row r="30" spans="2:20" ht="31.5">
      <c r="B30" s="234"/>
      <c r="C30" s="235"/>
      <c r="D30" s="236" t="s">
        <v>99</v>
      </c>
      <c r="E30" s="236"/>
      <c r="F30" s="236" t="s">
        <v>107</v>
      </c>
      <c r="G30" s="235"/>
      <c r="H30" s="237" t="s">
        <v>100</v>
      </c>
      <c r="I30" s="237"/>
      <c r="J30" s="238" t="s">
        <v>112</v>
      </c>
      <c r="K30" s="237"/>
      <c r="L30" s="237" t="s">
        <v>101</v>
      </c>
      <c r="M30" s="237"/>
      <c r="N30" s="237" t="s">
        <v>102</v>
      </c>
      <c r="O30" s="237"/>
      <c r="P30" s="237" t="s">
        <v>103</v>
      </c>
      <c r="Q30" s="237"/>
      <c r="R30" s="259" t="s">
        <v>104</v>
      </c>
      <c r="S30" s="235"/>
      <c r="T30" s="239" t="s">
        <v>105</v>
      </c>
    </row>
    <row r="31" spans="2:20" ht="18.75">
      <c r="B31" s="240" t="s">
        <v>106</v>
      </c>
      <c r="C31" s="241"/>
      <c r="D31" s="242">
        <v>24439</v>
      </c>
      <c r="E31" s="242"/>
      <c r="F31" s="242">
        <v>495</v>
      </c>
      <c r="G31" s="241"/>
      <c r="H31" s="243">
        <v>15920</v>
      </c>
      <c r="I31" s="243"/>
      <c r="J31" s="244">
        <f>D31/H31</f>
        <v>1.5351130653266332</v>
      </c>
      <c r="K31" s="245"/>
      <c r="L31" s="243">
        <v>10244</v>
      </c>
      <c r="M31" s="243"/>
      <c r="N31" s="243">
        <v>139.15</v>
      </c>
      <c r="O31" s="243"/>
      <c r="P31" s="246">
        <v>152.28</v>
      </c>
      <c r="Q31" s="243"/>
      <c r="R31" s="247">
        <f>P31/L31</f>
        <v>1.4865286997266693E-2</v>
      </c>
      <c r="S31" s="241"/>
      <c r="T31" s="248">
        <f>(L31/D31)</f>
        <v>0.41916608699210278</v>
      </c>
    </row>
    <row r="32" spans="2:20" ht="15.75" thickBot="1">
      <c r="B32" s="249"/>
      <c r="C32" s="250"/>
      <c r="D32" s="260"/>
      <c r="E32" s="260"/>
      <c r="F32" s="260"/>
      <c r="G32" s="250"/>
      <c r="H32" s="250"/>
      <c r="I32" s="250"/>
      <c r="J32" s="252"/>
      <c r="K32" s="250"/>
      <c r="L32" s="250"/>
      <c r="M32" s="250"/>
      <c r="N32" s="250"/>
      <c r="O32" s="250"/>
      <c r="P32" s="250"/>
      <c r="Q32" s="250"/>
      <c r="R32" s="253"/>
      <c r="S32" s="250"/>
      <c r="T32" s="261"/>
    </row>
    <row r="33" spans="2:20" ht="15.75" thickBot="1"/>
    <row r="34" spans="2:20" ht="18.75">
      <c r="B34" s="228">
        <v>41091</v>
      </c>
      <c r="C34" s="229"/>
      <c r="D34" s="230"/>
      <c r="E34" s="230"/>
      <c r="F34" s="230"/>
      <c r="G34" s="229"/>
      <c r="H34" s="231"/>
      <c r="I34" s="231"/>
      <c r="J34" s="232"/>
      <c r="K34" s="231"/>
      <c r="L34" s="231"/>
      <c r="M34" s="231"/>
      <c r="N34" s="231"/>
      <c r="O34" s="231"/>
      <c r="P34" s="231"/>
      <c r="Q34" s="231"/>
      <c r="R34" s="258"/>
      <c r="S34" s="229"/>
      <c r="T34" s="233"/>
    </row>
    <row r="35" spans="2:20" ht="31.5">
      <c r="B35" s="234"/>
      <c r="C35" s="235"/>
      <c r="D35" s="236" t="s">
        <v>99</v>
      </c>
      <c r="E35" s="236"/>
      <c r="F35" s="236" t="s">
        <v>107</v>
      </c>
      <c r="G35" s="235"/>
      <c r="H35" s="237" t="s">
        <v>100</v>
      </c>
      <c r="I35" s="237"/>
      <c r="J35" s="238" t="s">
        <v>112</v>
      </c>
      <c r="K35" s="237"/>
      <c r="L35" s="237" t="s">
        <v>101</v>
      </c>
      <c r="M35" s="237"/>
      <c r="N35" s="237" t="s">
        <v>102</v>
      </c>
      <c r="O35" s="237"/>
      <c r="P35" s="237" t="s">
        <v>103</v>
      </c>
      <c r="Q35" s="237"/>
      <c r="R35" s="259" t="s">
        <v>104</v>
      </c>
      <c r="S35" s="235"/>
      <c r="T35" s="239" t="s">
        <v>105</v>
      </c>
    </row>
    <row r="36" spans="2:20" ht="18.75">
      <c r="B36" s="240" t="s">
        <v>106</v>
      </c>
      <c r="C36" s="241"/>
      <c r="D36" s="242">
        <v>16712</v>
      </c>
      <c r="E36" s="242"/>
      <c r="F36" s="242">
        <v>264</v>
      </c>
      <c r="G36" s="241"/>
      <c r="H36" s="243">
        <v>17925</v>
      </c>
      <c r="I36" s="243"/>
      <c r="J36" s="244">
        <f>D36/H36</f>
        <v>0.93232914923291488</v>
      </c>
      <c r="K36" s="245"/>
      <c r="L36" s="243">
        <v>5577.4</v>
      </c>
      <c r="M36" s="243"/>
      <c r="N36" s="243">
        <v>304</v>
      </c>
      <c r="O36" s="243"/>
      <c r="P36" s="246">
        <v>78</v>
      </c>
      <c r="Q36" s="243"/>
      <c r="R36" s="247">
        <f>P36/L36</f>
        <v>1.3985010936995734E-2</v>
      </c>
      <c r="S36" s="241"/>
      <c r="T36" s="248">
        <f>(L36/D36)</f>
        <v>0.33373623743417902</v>
      </c>
    </row>
    <row r="37" spans="2:20" ht="15.75" thickBot="1">
      <c r="B37" s="249"/>
      <c r="C37" s="250"/>
      <c r="D37" s="260"/>
      <c r="E37" s="260"/>
      <c r="F37" s="260"/>
      <c r="G37" s="250"/>
      <c r="H37" s="250"/>
      <c r="I37" s="250"/>
      <c r="J37" s="252"/>
      <c r="K37" s="250"/>
      <c r="L37" s="250"/>
      <c r="M37" s="250"/>
      <c r="N37" s="250"/>
      <c r="O37" s="250"/>
      <c r="P37" s="250"/>
      <c r="Q37" s="250"/>
      <c r="R37" s="253"/>
      <c r="S37" s="250"/>
      <c r="T37" s="261"/>
    </row>
    <row r="38" spans="2:20" ht="15.75" thickBot="1"/>
    <row r="39" spans="2:20" ht="18.75">
      <c r="B39" s="228">
        <v>41122</v>
      </c>
      <c r="C39" s="229"/>
      <c r="D39" s="230"/>
      <c r="E39" s="230"/>
      <c r="F39" s="230"/>
      <c r="G39" s="229"/>
      <c r="H39" s="231"/>
      <c r="I39" s="231"/>
      <c r="J39" s="232"/>
      <c r="K39" s="231"/>
      <c r="L39" s="231"/>
      <c r="M39" s="231"/>
      <c r="N39" s="231"/>
      <c r="O39" s="231"/>
      <c r="P39" s="231"/>
      <c r="Q39" s="231"/>
      <c r="R39" s="258"/>
      <c r="S39" s="229"/>
      <c r="T39" s="233"/>
    </row>
    <row r="40" spans="2:20" ht="31.5">
      <c r="B40" s="234"/>
      <c r="C40" s="235"/>
      <c r="D40" s="236" t="s">
        <v>99</v>
      </c>
      <c r="E40" s="236"/>
      <c r="F40" s="236" t="s">
        <v>107</v>
      </c>
      <c r="G40" s="235"/>
      <c r="H40" s="237" t="s">
        <v>100</v>
      </c>
      <c r="I40" s="237"/>
      <c r="J40" s="238" t="s">
        <v>112</v>
      </c>
      <c r="K40" s="237"/>
      <c r="L40" s="237" t="s">
        <v>101</v>
      </c>
      <c r="M40" s="237"/>
      <c r="N40" s="237" t="s">
        <v>102</v>
      </c>
      <c r="O40" s="237"/>
      <c r="P40" s="237" t="s">
        <v>103</v>
      </c>
      <c r="Q40" s="237"/>
      <c r="R40" s="259" t="s">
        <v>104</v>
      </c>
      <c r="S40" s="235"/>
      <c r="T40" s="239" t="s">
        <v>105</v>
      </c>
    </row>
    <row r="41" spans="2:20" ht="18.75">
      <c r="B41" s="240" t="s">
        <v>106</v>
      </c>
      <c r="C41" s="241"/>
      <c r="D41" s="242">
        <v>22122</v>
      </c>
      <c r="E41" s="242"/>
      <c r="F41" s="242">
        <v>637</v>
      </c>
      <c r="G41" s="241"/>
      <c r="H41" s="243">
        <v>26175</v>
      </c>
      <c r="I41" s="243"/>
      <c r="J41" s="244">
        <f>D41/H41</f>
        <v>0.84515759312320915</v>
      </c>
      <c r="K41" s="245"/>
      <c r="L41" s="243">
        <v>8577</v>
      </c>
      <c r="M41" s="243"/>
      <c r="N41" s="243">
        <v>410.5</v>
      </c>
      <c r="O41" s="243"/>
      <c r="P41" s="246">
        <v>102.97</v>
      </c>
      <c r="Q41" s="243"/>
      <c r="R41" s="247">
        <f>P41/L41</f>
        <v>1.2005363180599277E-2</v>
      </c>
      <c r="S41" s="241"/>
      <c r="T41" s="248">
        <f>(L41/D41)</f>
        <v>0.38771358828315705</v>
      </c>
    </row>
    <row r="42" spans="2:20" ht="15.75" thickBot="1">
      <c r="B42" s="249"/>
      <c r="C42" s="250"/>
      <c r="D42" s="260"/>
      <c r="E42" s="260"/>
      <c r="F42" s="260"/>
      <c r="G42" s="250"/>
      <c r="H42" s="250"/>
      <c r="I42" s="250"/>
      <c r="J42" s="252"/>
      <c r="K42" s="250"/>
      <c r="L42" s="250"/>
      <c r="M42" s="250"/>
      <c r="N42" s="250"/>
      <c r="O42" s="250"/>
      <c r="P42" s="250"/>
      <c r="Q42" s="250"/>
      <c r="R42" s="253"/>
      <c r="S42" s="250"/>
      <c r="T42" s="261"/>
    </row>
    <row r="43" spans="2:20" ht="15.75" thickBot="1"/>
    <row r="44" spans="2:20" ht="18.75">
      <c r="B44" s="228">
        <v>41153</v>
      </c>
      <c r="C44" s="229"/>
      <c r="D44" s="230"/>
      <c r="E44" s="230"/>
      <c r="F44" s="230"/>
      <c r="G44" s="229"/>
      <c r="H44" s="231"/>
      <c r="I44" s="231"/>
      <c r="J44" s="232"/>
      <c r="K44" s="231"/>
      <c r="L44" s="231"/>
      <c r="M44" s="231"/>
      <c r="N44" s="231"/>
      <c r="O44" s="231"/>
      <c r="P44" s="231"/>
      <c r="Q44" s="231"/>
      <c r="R44" s="258"/>
      <c r="S44" s="229"/>
      <c r="T44" s="233"/>
    </row>
    <row r="45" spans="2:20" ht="31.5">
      <c r="B45" s="234"/>
      <c r="C45" s="235"/>
      <c r="D45" s="236" t="s">
        <v>99</v>
      </c>
      <c r="E45" s="236"/>
      <c r="F45" s="236" t="s">
        <v>107</v>
      </c>
      <c r="G45" s="235"/>
      <c r="H45" s="237" t="s">
        <v>100</v>
      </c>
      <c r="I45" s="237"/>
      <c r="J45" s="238" t="s">
        <v>112</v>
      </c>
      <c r="K45" s="237"/>
      <c r="L45" s="237" t="s">
        <v>101</v>
      </c>
      <c r="M45" s="237"/>
      <c r="N45" s="237" t="s">
        <v>102</v>
      </c>
      <c r="O45" s="237"/>
      <c r="P45" s="237" t="s">
        <v>103</v>
      </c>
      <c r="Q45" s="237"/>
      <c r="R45" s="259" t="s">
        <v>104</v>
      </c>
      <c r="S45" s="235"/>
      <c r="T45" s="239" t="s">
        <v>105</v>
      </c>
    </row>
    <row r="46" spans="2:20" ht="18.75">
      <c r="B46" s="240" t="s">
        <v>106</v>
      </c>
      <c r="C46" s="241"/>
      <c r="D46" s="242">
        <v>15292</v>
      </c>
      <c r="E46" s="242"/>
      <c r="F46" s="242">
        <v>287</v>
      </c>
      <c r="G46" s="241"/>
      <c r="H46" s="243">
        <v>19115</v>
      </c>
      <c r="I46" s="243"/>
      <c r="J46" s="244">
        <f>D46/H46</f>
        <v>0.8</v>
      </c>
      <c r="K46" s="245"/>
      <c r="L46" s="243">
        <v>6315.84</v>
      </c>
      <c r="M46" s="243"/>
      <c r="N46" s="243">
        <v>404.25099999999998</v>
      </c>
      <c r="O46" s="243"/>
      <c r="P46" s="246">
        <v>146.24100000000001</v>
      </c>
      <c r="Q46" s="243"/>
      <c r="R46" s="247">
        <f>P46/L46</f>
        <v>2.3154639762881898E-2</v>
      </c>
      <c r="S46" s="241"/>
      <c r="T46" s="248">
        <f>(L46/D46)</f>
        <v>0.41301595605545383</v>
      </c>
    </row>
    <row r="47" spans="2:20" ht="15.75" thickBot="1">
      <c r="B47" s="249"/>
      <c r="C47" s="250"/>
      <c r="D47" s="260"/>
      <c r="E47" s="260"/>
      <c r="F47" s="260"/>
      <c r="G47" s="250"/>
      <c r="H47" s="250"/>
      <c r="I47" s="250"/>
      <c r="J47" s="252"/>
      <c r="K47" s="250"/>
      <c r="L47" s="250"/>
      <c r="M47" s="250"/>
      <c r="N47" s="250"/>
      <c r="O47" s="250"/>
      <c r="P47" s="250"/>
      <c r="Q47" s="250"/>
      <c r="R47" s="253"/>
      <c r="S47" s="250"/>
      <c r="T47" s="261"/>
    </row>
    <row r="48" spans="2:20" ht="15.75" thickBot="1"/>
    <row r="49" spans="2:20" ht="18.75">
      <c r="B49" s="228">
        <v>41183</v>
      </c>
      <c r="C49" s="229"/>
      <c r="D49" s="230"/>
      <c r="E49" s="230"/>
      <c r="F49" s="230"/>
      <c r="G49" s="229"/>
      <c r="H49" s="231"/>
      <c r="I49" s="231"/>
      <c r="J49" s="232"/>
      <c r="K49" s="231"/>
      <c r="L49" s="231"/>
      <c r="M49" s="231"/>
      <c r="N49" s="231"/>
      <c r="O49" s="231"/>
      <c r="P49" s="231"/>
      <c r="Q49" s="231"/>
      <c r="R49" s="258"/>
      <c r="S49" s="229"/>
      <c r="T49" s="233"/>
    </row>
    <row r="50" spans="2:20" ht="31.5">
      <c r="B50" s="234"/>
      <c r="C50" s="235"/>
      <c r="D50" s="236" t="s">
        <v>99</v>
      </c>
      <c r="E50" s="236"/>
      <c r="F50" s="236" t="s">
        <v>107</v>
      </c>
      <c r="G50" s="235"/>
      <c r="H50" s="237" t="s">
        <v>100</v>
      </c>
      <c r="I50" s="237"/>
      <c r="J50" s="238" t="s">
        <v>112</v>
      </c>
      <c r="K50" s="237"/>
      <c r="L50" s="237" t="s">
        <v>101</v>
      </c>
      <c r="M50" s="237"/>
      <c r="N50" s="237" t="s">
        <v>102</v>
      </c>
      <c r="O50" s="237"/>
      <c r="P50" s="237" t="s">
        <v>103</v>
      </c>
      <c r="Q50" s="237"/>
      <c r="R50" s="259" t="s">
        <v>104</v>
      </c>
      <c r="S50" s="235"/>
      <c r="T50" s="239" t="s">
        <v>105</v>
      </c>
    </row>
    <row r="51" spans="2:20" ht="18.75">
      <c r="B51" s="240" t="s">
        <v>106</v>
      </c>
      <c r="C51" s="241"/>
      <c r="D51" s="242">
        <v>21939</v>
      </c>
      <c r="E51" s="242"/>
      <c r="F51" s="242">
        <v>1624</v>
      </c>
      <c r="G51" s="241"/>
      <c r="H51" s="243">
        <v>30610</v>
      </c>
      <c r="I51" s="243"/>
      <c r="J51" s="244">
        <f>D51/H51</f>
        <v>0.71672655994772949</v>
      </c>
      <c r="K51" s="245"/>
      <c r="L51" s="243">
        <v>9588.9</v>
      </c>
      <c r="M51" s="243"/>
      <c r="N51" s="243">
        <v>2795</v>
      </c>
      <c r="O51" s="243"/>
      <c r="P51" s="246">
        <v>270</v>
      </c>
      <c r="Q51" s="243"/>
      <c r="R51" s="247">
        <f>P51/L51</f>
        <v>2.8157557175484155E-2</v>
      </c>
      <c r="S51" s="241"/>
      <c r="T51" s="248">
        <f>(L51/D51)</f>
        <v>0.43707096950635854</v>
      </c>
    </row>
    <row r="52" spans="2:20" ht="15.75" thickBot="1">
      <c r="B52" s="249"/>
      <c r="C52" s="250"/>
      <c r="D52" s="260"/>
      <c r="E52" s="260"/>
      <c r="F52" s="260"/>
      <c r="G52" s="250"/>
      <c r="H52" s="250"/>
      <c r="I52" s="250"/>
      <c r="J52" s="252"/>
      <c r="K52" s="250"/>
      <c r="L52" s="250"/>
      <c r="M52" s="250"/>
      <c r="N52" s="250"/>
      <c r="O52" s="250"/>
      <c r="P52" s="250"/>
      <c r="Q52" s="250"/>
      <c r="R52" s="253"/>
      <c r="S52" s="250"/>
      <c r="T52" s="261"/>
    </row>
    <row r="53" spans="2:20" ht="15.75" thickBot="1"/>
    <row r="54" spans="2:20" ht="18.75">
      <c r="B54" s="228">
        <v>41214</v>
      </c>
      <c r="C54" s="229"/>
      <c r="D54" s="230"/>
      <c r="E54" s="230"/>
      <c r="F54" s="230"/>
      <c r="G54" s="229"/>
      <c r="H54" s="231"/>
      <c r="I54" s="231"/>
      <c r="J54" s="232"/>
      <c r="K54" s="231"/>
      <c r="L54" s="231"/>
      <c r="M54" s="231"/>
      <c r="N54" s="231"/>
      <c r="O54" s="231"/>
      <c r="P54" s="231"/>
      <c r="Q54" s="231"/>
      <c r="R54" s="258"/>
      <c r="S54" s="229"/>
      <c r="T54" s="233"/>
    </row>
    <row r="55" spans="2:20" ht="31.5">
      <c r="B55" s="234"/>
      <c r="C55" s="235"/>
      <c r="D55" s="236" t="s">
        <v>99</v>
      </c>
      <c r="E55" s="236"/>
      <c r="F55" s="236" t="s">
        <v>107</v>
      </c>
      <c r="G55" s="235"/>
      <c r="H55" s="237" t="s">
        <v>100</v>
      </c>
      <c r="I55" s="237"/>
      <c r="J55" s="238" t="s">
        <v>112</v>
      </c>
      <c r="K55" s="237"/>
      <c r="L55" s="237" t="s">
        <v>101</v>
      </c>
      <c r="M55" s="237"/>
      <c r="N55" s="237" t="s">
        <v>102</v>
      </c>
      <c r="O55" s="237"/>
      <c r="P55" s="237" t="s">
        <v>103</v>
      </c>
      <c r="Q55" s="237"/>
      <c r="R55" s="259" t="s">
        <v>104</v>
      </c>
      <c r="S55" s="235"/>
      <c r="T55" s="239" t="s">
        <v>105</v>
      </c>
    </row>
    <row r="56" spans="2:20" ht="18.75">
      <c r="B56" s="240" t="s">
        <v>106</v>
      </c>
      <c r="C56" s="241"/>
      <c r="D56" s="242">
        <v>17945</v>
      </c>
      <c r="E56" s="242"/>
      <c r="F56" s="242">
        <v>1154</v>
      </c>
      <c r="G56" s="241"/>
      <c r="H56" s="243">
        <v>27393</v>
      </c>
      <c r="I56" s="243"/>
      <c r="J56" s="244">
        <f>D56/H56</f>
        <v>0.65509436717409553</v>
      </c>
      <c r="K56" s="245"/>
      <c r="L56" s="243">
        <v>8253</v>
      </c>
      <c r="M56" s="243"/>
      <c r="N56" s="243">
        <v>1129.1300000000001</v>
      </c>
      <c r="O56" s="243"/>
      <c r="P56" s="246">
        <v>422.3</v>
      </c>
      <c r="Q56" s="243"/>
      <c r="R56" s="247">
        <f>P56/L56</f>
        <v>5.1169271779958801E-2</v>
      </c>
      <c r="S56" s="241"/>
      <c r="T56" s="248">
        <f>(L56/D56)</f>
        <v>0.4599052660908331</v>
      </c>
    </row>
    <row r="57" spans="2:20" ht="15.75" thickBot="1">
      <c r="B57" s="249"/>
      <c r="C57" s="250"/>
      <c r="D57" s="260"/>
      <c r="E57" s="260"/>
      <c r="F57" s="260"/>
      <c r="G57" s="250"/>
      <c r="H57" s="250"/>
      <c r="I57" s="250"/>
      <c r="J57" s="252"/>
      <c r="K57" s="250"/>
      <c r="L57" s="250"/>
      <c r="M57" s="250"/>
      <c r="N57" s="250"/>
      <c r="O57" s="250"/>
      <c r="P57" s="250"/>
      <c r="Q57" s="250"/>
      <c r="R57" s="253"/>
      <c r="S57" s="250"/>
      <c r="T57" s="261"/>
    </row>
    <row r="58" spans="2:20" ht="15.75" thickBot="1"/>
    <row r="59" spans="2:20" ht="18.75">
      <c r="B59" s="228">
        <v>41244</v>
      </c>
      <c r="C59" s="229"/>
      <c r="D59" s="230"/>
      <c r="E59" s="230"/>
      <c r="F59" s="230"/>
      <c r="G59" s="229"/>
      <c r="H59" s="231"/>
      <c r="I59" s="231"/>
      <c r="J59" s="232"/>
      <c r="K59" s="231"/>
      <c r="L59" s="231"/>
      <c r="M59" s="231"/>
      <c r="N59" s="231"/>
      <c r="O59" s="231"/>
      <c r="P59" s="231"/>
      <c r="Q59" s="231"/>
      <c r="R59" s="258"/>
      <c r="S59" s="229"/>
      <c r="T59" s="233"/>
    </row>
    <row r="60" spans="2:20" ht="31.5">
      <c r="B60" s="234"/>
      <c r="C60" s="235"/>
      <c r="D60" s="236" t="s">
        <v>99</v>
      </c>
      <c r="E60" s="236"/>
      <c r="F60" s="236" t="s">
        <v>107</v>
      </c>
      <c r="G60" s="235"/>
      <c r="H60" s="237" t="s">
        <v>100</v>
      </c>
      <c r="I60" s="237"/>
      <c r="J60" s="238" t="s">
        <v>112</v>
      </c>
      <c r="K60" s="237"/>
      <c r="L60" s="237" t="s">
        <v>101</v>
      </c>
      <c r="M60" s="237"/>
      <c r="N60" s="237" t="s">
        <v>102</v>
      </c>
      <c r="O60" s="237"/>
      <c r="P60" s="237" t="s">
        <v>103</v>
      </c>
      <c r="Q60" s="237"/>
      <c r="R60" s="259" t="s">
        <v>104</v>
      </c>
      <c r="S60" s="235"/>
      <c r="T60" s="239" t="s">
        <v>105</v>
      </c>
    </row>
    <row r="61" spans="2:20" ht="18.75">
      <c r="B61" s="240" t="s">
        <v>106</v>
      </c>
      <c r="C61" s="241"/>
      <c r="D61" s="242"/>
      <c r="E61" s="242"/>
      <c r="F61" s="242"/>
      <c r="G61" s="241"/>
      <c r="H61" s="243"/>
      <c r="I61" s="243"/>
      <c r="J61" s="244" t="e">
        <f>D61/H61</f>
        <v>#DIV/0!</v>
      </c>
      <c r="K61" s="245"/>
      <c r="L61" s="243"/>
      <c r="M61" s="243"/>
      <c r="N61" s="243"/>
      <c r="O61" s="243"/>
      <c r="P61" s="246"/>
      <c r="Q61" s="243"/>
      <c r="R61" s="247" t="e">
        <f>P61/L61</f>
        <v>#DIV/0!</v>
      </c>
      <c r="S61" s="241"/>
      <c r="T61" s="248" t="e">
        <f>(L61/D61)</f>
        <v>#DIV/0!</v>
      </c>
    </row>
    <row r="62" spans="2:20" ht="15.75" thickBot="1">
      <c r="B62" s="249"/>
      <c r="C62" s="250"/>
      <c r="D62" s="260"/>
      <c r="E62" s="260"/>
      <c r="F62" s="260"/>
      <c r="G62" s="250"/>
      <c r="H62" s="250"/>
      <c r="I62" s="250"/>
      <c r="J62" s="252"/>
      <c r="K62" s="250"/>
      <c r="L62" s="250"/>
      <c r="M62" s="250"/>
      <c r="N62" s="250"/>
      <c r="O62" s="250"/>
      <c r="P62" s="250"/>
      <c r="Q62" s="250"/>
      <c r="R62" s="253"/>
      <c r="S62" s="250"/>
      <c r="T62" s="261"/>
    </row>
  </sheetData>
  <pageMargins left="0.70866141732283472" right="0.70866141732283472" top="0.74803149606299213" bottom="0.74803149606299213" header="0.31496062992125984" footer="0.31496062992125984"/>
  <pageSetup scale="150" orientation="portrait" verticalDpi="144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"/>
  <dimension ref="A1"/>
  <sheetViews>
    <sheetView workbookViewId="0">
      <selection activeCell="AS170" sqref="AS170"/>
    </sheetView>
  </sheetViews>
  <sheetFormatPr baseColWidth="10" defaultRowHeight="15"/>
  <sheetData/>
  <pageMargins left="0.7" right="0.7" top="0.75" bottom="0.75" header="0.3" footer="0.3"/>
  <pageSetup paperSize="9" orientation="portrait" horizontalDpi="200" verticalDpi="200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S170" sqref="AS170"/>
    </sheetView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D203"/>
  <sheetViews>
    <sheetView topLeftCell="A10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3.710937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9.42578125" bestFit="1" customWidth="1"/>
    <col min="17" max="17" width="0.5703125" customWidth="1"/>
    <col min="18" max="18" width="5.8554687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" bestFit="1" customWidth="1"/>
    <col min="30" max="30" width="0.5703125" customWidth="1"/>
    <col min="31" max="32" width="3.85546875" customWidth="1"/>
    <col min="33" max="33" width="4.5703125" customWidth="1"/>
    <col min="34" max="34" width="6.5703125" bestFit="1" customWidth="1"/>
    <col min="35" max="35" width="0.85546875" customWidth="1"/>
    <col min="36" max="36" width="7" customWidth="1"/>
    <col min="37" max="37" width="5.42578125" style="83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7.7109375" bestFit="1" customWidth="1"/>
    <col min="46" max="46" width="6.5703125" bestFit="1" customWidth="1"/>
    <col min="47" max="47" width="7.28515625" bestFit="1" customWidth="1"/>
    <col min="48" max="48" width="1" customWidth="1"/>
    <col min="49" max="51" width="4.7109375" customWidth="1"/>
    <col min="52" max="52" width="5.42578125" customWidth="1"/>
    <col min="53" max="53" width="0.85546875" customWidth="1"/>
    <col min="54" max="54" width="4.7109375" customWidth="1"/>
    <col min="55" max="55" width="4.28515625" customWidth="1"/>
    <col min="56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6" spans="1:56" ht="21">
      <c r="I6" s="727"/>
      <c r="J6" s="727"/>
      <c r="K6" s="727"/>
      <c r="L6" s="727"/>
      <c r="M6" s="727"/>
      <c r="N6" s="727"/>
      <c r="O6" s="727"/>
      <c r="P6" s="727"/>
      <c r="Q6" s="727"/>
      <c r="R6" s="727"/>
      <c r="S6" s="727"/>
      <c r="T6" s="727"/>
      <c r="U6" s="727"/>
      <c r="V6" s="727"/>
      <c r="W6" s="727"/>
      <c r="X6" s="727"/>
      <c r="Y6" s="727"/>
      <c r="Z6" s="727"/>
      <c r="AA6" s="727"/>
      <c r="AB6" s="727"/>
      <c r="AC6" s="727"/>
      <c r="AD6" s="727"/>
      <c r="AE6" s="727"/>
      <c r="AF6" s="727"/>
      <c r="AG6" s="727"/>
      <c r="AH6" s="727"/>
      <c r="AI6" s="727"/>
      <c r="AJ6" s="727"/>
      <c r="AK6" s="727"/>
      <c r="AL6" s="727"/>
    </row>
    <row r="7" spans="1:56" ht="26.25">
      <c r="B7" s="78" t="s">
        <v>342</v>
      </c>
      <c r="C7" s="78"/>
      <c r="D7" s="78"/>
      <c r="K7" s="451"/>
      <c r="R7" s="783">
        <v>41091</v>
      </c>
      <c r="S7" s="784"/>
      <c r="T7" s="784"/>
      <c r="U7" s="784"/>
      <c r="V7" s="784"/>
      <c r="W7" s="784"/>
    </row>
    <row r="9" spans="1:56" ht="15.75">
      <c r="B9" s="78"/>
      <c r="C9" s="78"/>
      <c r="D9" s="78"/>
    </row>
    <row r="10" spans="1:56" ht="15.75" thickBot="1">
      <c r="AW10" s="20"/>
      <c r="AX10" s="20"/>
      <c r="BB10" s="764" t="s">
        <v>61</v>
      </c>
      <c r="BC10" s="765"/>
      <c r="BD10" s="766"/>
    </row>
    <row r="11" spans="1:56">
      <c r="B11" s="57" t="s">
        <v>42</v>
      </c>
      <c r="C11" s="58" t="s">
        <v>2</v>
      </c>
      <c r="D11" s="59" t="s">
        <v>2</v>
      </c>
      <c r="E11" s="136"/>
      <c r="F11" s="718" t="s">
        <v>14</v>
      </c>
      <c r="G11" s="719"/>
      <c r="H11" s="719"/>
      <c r="I11" s="719"/>
      <c r="J11" s="719"/>
      <c r="K11" s="720"/>
      <c r="L11" s="19"/>
      <c r="M11" s="721" t="s">
        <v>43</v>
      </c>
      <c r="N11" s="722"/>
      <c r="O11" s="19"/>
      <c r="P11" s="91" t="s">
        <v>12</v>
      </c>
      <c r="Q11" s="136"/>
      <c r="R11" s="91" t="s">
        <v>24</v>
      </c>
      <c r="S11" s="718" t="s">
        <v>44</v>
      </c>
      <c r="T11" s="719"/>
      <c r="U11" s="720"/>
      <c r="V11" s="91" t="s">
        <v>39</v>
      </c>
      <c r="W11" s="137" t="s">
        <v>19</v>
      </c>
      <c r="X11" s="136" t="s">
        <v>10</v>
      </c>
      <c r="Y11" s="723" t="s">
        <v>15</v>
      </c>
      <c r="Z11" s="724"/>
      <c r="AA11" s="724"/>
      <c r="AB11" s="724"/>
      <c r="AC11" s="138" t="s">
        <v>19</v>
      </c>
      <c r="AD11" s="139"/>
      <c r="AE11" s="725" t="s">
        <v>55</v>
      </c>
      <c r="AF11" s="726"/>
      <c r="AG11" s="726"/>
      <c r="AH11" s="140" t="s">
        <v>57</v>
      </c>
      <c r="AI11" s="136"/>
      <c r="AJ11" s="141" t="s">
        <v>51</v>
      </c>
      <c r="AK11" s="142"/>
      <c r="AL11" s="143"/>
      <c r="AM11" s="144"/>
      <c r="AN11" s="91" t="s">
        <v>13</v>
      </c>
      <c r="AO11" s="136"/>
      <c r="AP11" s="743" t="s">
        <v>68</v>
      </c>
      <c r="AQ11" s="744"/>
      <c r="AR11" s="745"/>
      <c r="AS11" s="743" t="s">
        <v>52</v>
      </c>
      <c r="AT11" s="744"/>
      <c r="AU11" s="745"/>
      <c r="AV11" s="136"/>
      <c r="AW11" s="76" t="s">
        <v>32</v>
      </c>
      <c r="AX11" s="72" t="s">
        <v>32</v>
      </c>
      <c r="AY11" s="91" t="s">
        <v>29</v>
      </c>
      <c r="AZ11" s="91" t="s">
        <v>29</v>
      </c>
      <c r="BA11" s="136"/>
      <c r="BB11" s="19" t="s">
        <v>32</v>
      </c>
      <c r="BC11" s="19" t="s">
        <v>10</v>
      </c>
      <c r="BD11" s="146" t="s">
        <v>10</v>
      </c>
    </row>
    <row r="12" spans="1:56" ht="15.75" thickBot="1">
      <c r="B12" s="60" t="s">
        <v>10</v>
      </c>
      <c r="C12" s="49" t="s">
        <v>10</v>
      </c>
      <c r="D12" s="61" t="s">
        <v>12</v>
      </c>
      <c r="E12" s="5"/>
      <c r="F12" s="65" t="s">
        <v>4</v>
      </c>
      <c r="G12" s="65" t="s">
        <v>5</v>
      </c>
      <c r="H12" s="65" t="s">
        <v>6</v>
      </c>
      <c r="I12" s="65" t="s">
        <v>7</v>
      </c>
      <c r="J12" s="65" t="s">
        <v>9</v>
      </c>
      <c r="K12" s="65" t="s">
        <v>13</v>
      </c>
      <c r="L12" s="4"/>
      <c r="M12" s="67" t="s">
        <v>12</v>
      </c>
      <c r="N12" s="68" t="s">
        <v>46</v>
      </c>
      <c r="O12" s="3"/>
      <c r="P12" s="49" t="s">
        <v>3</v>
      </c>
      <c r="Q12" s="5"/>
      <c r="R12" s="49" t="s">
        <v>23</v>
      </c>
      <c r="S12" s="53" t="s">
        <v>16</v>
      </c>
      <c r="T12" s="49" t="s">
        <v>17</v>
      </c>
      <c r="U12" s="49" t="s">
        <v>45</v>
      </c>
      <c r="V12" s="49" t="s">
        <v>63</v>
      </c>
      <c r="W12" s="72" t="s">
        <v>21</v>
      </c>
      <c r="X12" s="5" t="s">
        <v>10</v>
      </c>
      <c r="Y12" s="713" t="s">
        <v>26</v>
      </c>
      <c r="Z12" s="714"/>
      <c r="AA12" s="714"/>
      <c r="AB12" s="715"/>
      <c r="AC12" s="39" t="s">
        <v>13</v>
      </c>
      <c r="AD12" s="8"/>
      <c r="AE12" s="716" t="s">
        <v>56</v>
      </c>
      <c r="AF12" s="717"/>
      <c r="AG12" s="717"/>
      <c r="AH12" s="82" t="s">
        <v>58</v>
      </c>
      <c r="AI12" s="5"/>
      <c r="AJ12" s="48" t="s">
        <v>33</v>
      </c>
      <c r="AK12" s="85" t="s">
        <v>27</v>
      </c>
      <c r="AL12" s="48" t="s">
        <v>35</v>
      </c>
      <c r="AM12" s="48" t="s">
        <v>36</v>
      </c>
      <c r="AN12" s="49" t="s">
        <v>40</v>
      </c>
      <c r="AO12" s="20"/>
      <c r="AP12" s="51"/>
      <c r="AQ12" s="52"/>
      <c r="AR12" s="53"/>
      <c r="AS12" s="51" t="s">
        <v>50</v>
      </c>
      <c r="AT12" s="52" t="s">
        <v>119</v>
      </c>
      <c r="AU12" s="53"/>
      <c r="AV12" s="5"/>
      <c r="AW12" s="76" t="s">
        <v>19</v>
      </c>
      <c r="AX12" s="72" t="s">
        <v>19</v>
      </c>
      <c r="AY12" s="49" t="s">
        <v>37</v>
      </c>
      <c r="AZ12" s="49" t="s">
        <v>38</v>
      </c>
      <c r="BA12" s="5"/>
      <c r="BB12" s="4" t="s">
        <v>19</v>
      </c>
      <c r="BC12" s="4" t="s">
        <v>37</v>
      </c>
      <c r="BD12" s="147" t="s">
        <v>38</v>
      </c>
    </row>
    <row r="13" spans="1:56" ht="15.75" thickBot="1">
      <c r="B13" s="62"/>
      <c r="C13" s="63"/>
      <c r="D13" s="64" t="s">
        <v>10</v>
      </c>
      <c r="E13" s="111"/>
      <c r="F13" s="148"/>
      <c r="G13" s="148"/>
      <c r="H13" s="148"/>
      <c r="I13" s="148" t="s">
        <v>8</v>
      </c>
      <c r="J13" s="148"/>
      <c r="K13" s="148"/>
      <c r="L13" s="16"/>
      <c r="M13" s="104" t="s">
        <v>20</v>
      </c>
      <c r="N13" s="148" t="s">
        <v>11</v>
      </c>
      <c r="O13" s="16"/>
      <c r="P13" s="63" t="s">
        <v>10</v>
      </c>
      <c r="Q13" s="111"/>
      <c r="R13" s="63"/>
      <c r="S13" s="149"/>
      <c r="T13" s="63"/>
      <c r="U13" s="63"/>
      <c r="V13" s="63" t="s">
        <v>18</v>
      </c>
      <c r="W13" s="150" t="s">
        <v>22</v>
      </c>
      <c r="X13" s="111"/>
      <c r="Y13" s="151" t="s">
        <v>16</v>
      </c>
      <c r="Z13" s="151" t="s">
        <v>17</v>
      </c>
      <c r="AA13" s="152" t="s">
        <v>25</v>
      </c>
      <c r="AB13" s="79" t="s">
        <v>28</v>
      </c>
      <c r="AC13" s="153"/>
      <c r="AD13" s="111"/>
      <c r="AE13" s="154" t="s">
        <v>16</v>
      </c>
      <c r="AF13" s="155" t="s">
        <v>17</v>
      </c>
      <c r="AG13" s="80" t="s">
        <v>28</v>
      </c>
      <c r="AH13" s="81" t="s">
        <v>28</v>
      </c>
      <c r="AI13" s="156"/>
      <c r="AJ13" s="63" t="s">
        <v>34</v>
      </c>
      <c r="AK13" s="157" t="s">
        <v>34</v>
      </c>
      <c r="AL13" s="63" t="s">
        <v>34</v>
      </c>
      <c r="AM13" s="63" t="s">
        <v>34</v>
      </c>
      <c r="AN13" s="63" t="s">
        <v>34</v>
      </c>
      <c r="AO13" s="111"/>
      <c r="AP13" s="158" t="s">
        <v>70</v>
      </c>
      <c r="AQ13" s="159" t="s">
        <v>69</v>
      </c>
      <c r="AR13" s="160" t="s">
        <v>71</v>
      </c>
      <c r="AS13" s="161" t="s">
        <v>48</v>
      </c>
      <c r="AT13" s="159" t="s">
        <v>47</v>
      </c>
      <c r="AU13" s="160" t="s">
        <v>49</v>
      </c>
      <c r="AV13" s="111"/>
      <c r="AW13" s="162" t="s">
        <v>29</v>
      </c>
      <c r="AX13" s="150" t="s">
        <v>29</v>
      </c>
      <c r="AY13" s="63"/>
      <c r="AZ13" s="63"/>
      <c r="BA13" s="111"/>
      <c r="BB13" s="163">
        <v>1</v>
      </c>
      <c r="BC13" s="164">
        <v>0</v>
      </c>
      <c r="BD13" s="115" t="s">
        <v>41</v>
      </c>
    </row>
    <row r="14" spans="1:56" ht="15.75">
      <c r="B14" s="17">
        <v>41093</v>
      </c>
      <c r="C14" s="15" t="s">
        <v>0</v>
      </c>
      <c r="D14" s="19">
        <v>8</v>
      </c>
      <c r="E14" s="4"/>
      <c r="F14" s="11">
        <v>4</v>
      </c>
      <c r="G14" s="11">
        <v>0</v>
      </c>
      <c r="H14" s="11">
        <v>0</v>
      </c>
      <c r="I14" s="11">
        <v>0</v>
      </c>
      <c r="J14" s="11">
        <v>0</v>
      </c>
      <c r="K14" s="11">
        <f>SUM(F14:J14)</f>
        <v>4</v>
      </c>
      <c r="L14" s="4"/>
      <c r="M14" s="11">
        <v>0</v>
      </c>
      <c r="N14" s="11">
        <v>1</v>
      </c>
      <c r="O14" s="4"/>
      <c r="P14" s="21">
        <f>D14-(M14+N14)</f>
        <v>7</v>
      </c>
      <c r="Q14" s="4"/>
      <c r="R14" s="11" t="s">
        <v>85</v>
      </c>
      <c r="S14" s="23">
        <v>0.185</v>
      </c>
      <c r="T14" s="23">
        <v>0.185</v>
      </c>
      <c r="U14" s="23">
        <f>S14+T14</f>
        <v>0.37</v>
      </c>
      <c r="V14" s="11">
        <v>80</v>
      </c>
      <c r="W14" s="24">
        <f>P14*V14</f>
        <v>560</v>
      </c>
      <c r="X14" s="4"/>
      <c r="Y14" s="22">
        <v>176</v>
      </c>
      <c r="Z14" s="22">
        <v>176</v>
      </c>
      <c r="AA14" s="25">
        <v>0</v>
      </c>
      <c r="AB14" s="27">
        <v>0</v>
      </c>
      <c r="AC14" s="176">
        <v>176</v>
      </c>
      <c r="AD14" s="34"/>
      <c r="AE14" s="31">
        <v>2</v>
      </c>
      <c r="AF14" s="29">
        <v>2</v>
      </c>
      <c r="AG14" s="27">
        <v>0</v>
      </c>
      <c r="AH14" s="27">
        <v>2</v>
      </c>
      <c r="AI14" s="7"/>
      <c r="AJ14" s="24">
        <f>AC14*U14</f>
        <v>65.12</v>
      </c>
      <c r="AK14" s="87">
        <v>0.5</v>
      </c>
      <c r="AL14" s="11">
        <v>3</v>
      </c>
      <c r="AM14" s="11">
        <v>0</v>
      </c>
      <c r="AN14" s="24">
        <f>AK14+AM14</f>
        <v>0.5</v>
      </c>
      <c r="AO14" s="6"/>
      <c r="AP14" s="11">
        <v>0</v>
      </c>
      <c r="AQ14" s="11">
        <v>0</v>
      </c>
      <c r="AR14" s="11">
        <f>100- ((AP14+AQ14)/(AC14*2))*100</f>
        <v>100</v>
      </c>
      <c r="AS14" s="90">
        <v>755</v>
      </c>
      <c r="AT14" s="90">
        <f>AJ14+AK14+AL14+AM14</f>
        <v>68.62</v>
      </c>
      <c r="AU14" s="90">
        <f>AS14-AT14</f>
        <v>686.38</v>
      </c>
      <c r="AV14" s="7"/>
      <c r="AW14" s="24">
        <f>(AC14/W14)*100</f>
        <v>31.428571428571427</v>
      </c>
      <c r="AX14" s="11" t="s">
        <v>59</v>
      </c>
      <c r="AY14" s="24">
        <f>(AK14/(AJ14+AK14))*100</f>
        <v>0.76196281621456863</v>
      </c>
      <c r="AZ14" s="11">
        <f>(AN14/AJ14)*100</f>
        <v>0.76781326781326775</v>
      </c>
      <c r="BA14" s="4"/>
      <c r="BB14" s="11" t="s">
        <v>76</v>
      </c>
      <c r="BC14" s="11" t="s">
        <v>62</v>
      </c>
      <c r="BD14" s="11" t="s">
        <v>75</v>
      </c>
    </row>
    <row r="15" spans="1:56" ht="16.5" thickBot="1">
      <c r="B15" s="18" t="s">
        <v>90</v>
      </c>
      <c r="C15" s="16"/>
      <c r="D15" s="16"/>
      <c r="E15" s="4"/>
      <c r="F15" s="12"/>
      <c r="G15" s="12"/>
      <c r="H15" s="12"/>
      <c r="I15" s="12"/>
      <c r="J15" s="12"/>
      <c r="K15" s="12"/>
      <c r="L15" s="4"/>
      <c r="M15" s="12"/>
      <c r="N15" s="12"/>
      <c r="O15" s="4"/>
      <c r="P15" s="13"/>
      <c r="Q15" s="4"/>
      <c r="R15" s="12"/>
      <c r="S15" s="12"/>
      <c r="T15" s="12"/>
      <c r="U15" s="12"/>
      <c r="V15" s="12"/>
      <c r="W15" s="12"/>
      <c r="X15" s="4"/>
      <c r="Y15" s="12"/>
      <c r="Z15" s="12"/>
      <c r="AA15" s="26"/>
      <c r="AB15" s="28"/>
      <c r="AC15" s="177"/>
      <c r="AD15" s="33"/>
      <c r="AE15" s="32"/>
      <c r="AF15" s="30"/>
      <c r="AG15" s="28"/>
      <c r="AH15" s="35"/>
      <c r="AI15" s="7"/>
      <c r="AJ15" s="12"/>
      <c r="AK15" s="88"/>
      <c r="AL15" s="12"/>
      <c r="AM15" s="12"/>
      <c r="AN15" s="12"/>
      <c r="AO15" s="6"/>
      <c r="AP15" s="12"/>
      <c r="AQ15" s="12"/>
      <c r="AR15" s="12"/>
      <c r="AS15" s="12"/>
      <c r="AT15" s="12"/>
      <c r="AU15" s="12"/>
      <c r="AV15" s="7"/>
      <c r="AW15" s="12"/>
      <c r="AX15" s="12" t="s">
        <v>10</v>
      </c>
      <c r="AY15" s="12"/>
      <c r="AZ15" s="12"/>
      <c r="BA15" s="4"/>
      <c r="BB15" s="12"/>
      <c r="BC15" s="12"/>
      <c r="BD15" s="14"/>
    </row>
    <row r="16" spans="1:56" ht="15.75" thickBot="1"/>
    <row r="17" spans="2:56" ht="15.75">
      <c r="B17" s="17">
        <v>41093</v>
      </c>
      <c r="C17" s="15" t="s">
        <v>1</v>
      </c>
      <c r="D17" s="19">
        <v>7.5</v>
      </c>
      <c r="E17" s="4"/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f>SUM(F17:J17)</f>
        <v>0</v>
      </c>
      <c r="L17" s="4"/>
      <c r="M17" s="11">
        <v>2.5</v>
      </c>
      <c r="N17" s="11">
        <v>0</v>
      </c>
      <c r="O17" s="4"/>
      <c r="P17" s="21">
        <f>D17-(M17+N17)</f>
        <v>5</v>
      </c>
      <c r="Q17" s="4"/>
      <c r="R17" s="11" t="s">
        <v>85</v>
      </c>
      <c r="S17" s="23">
        <v>0.185</v>
      </c>
      <c r="T17" s="23">
        <v>0.185</v>
      </c>
      <c r="U17" s="23">
        <f>S17+T17</f>
        <v>0.37</v>
      </c>
      <c r="V17" s="11">
        <v>80</v>
      </c>
      <c r="W17" s="24">
        <f>P17*V17</f>
        <v>400</v>
      </c>
      <c r="X17" s="4"/>
      <c r="Y17" s="22">
        <v>162</v>
      </c>
      <c r="Z17" s="22">
        <v>162</v>
      </c>
      <c r="AA17" s="25">
        <v>0</v>
      </c>
      <c r="AB17" s="27">
        <v>0</v>
      </c>
      <c r="AC17" s="176">
        <v>162</v>
      </c>
      <c r="AD17" s="34"/>
      <c r="AE17" s="31">
        <v>2</v>
      </c>
      <c r="AF17" s="29">
        <v>2</v>
      </c>
      <c r="AG17" s="27">
        <v>0</v>
      </c>
      <c r="AH17" s="27">
        <v>2</v>
      </c>
      <c r="AI17" s="7"/>
      <c r="AJ17" s="24">
        <f>AC17*U17</f>
        <v>59.94</v>
      </c>
      <c r="AK17" s="87">
        <v>0.28000000000000003</v>
      </c>
      <c r="AL17" s="11">
        <v>2.4300000000000002</v>
      </c>
      <c r="AM17" s="11">
        <v>0</v>
      </c>
      <c r="AN17" s="24">
        <f>AK17+AM17</f>
        <v>0.28000000000000003</v>
      </c>
      <c r="AO17" s="6"/>
      <c r="AP17" s="11">
        <v>0</v>
      </c>
      <c r="AQ17" s="11">
        <v>0</v>
      </c>
      <c r="AR17" s="11">
        <f>100- ((AP17+AQ17)/(AC17*2))*100</f>
        <v>100</v>
      </c>
      <c r="AS17" s="90">
        <f>AU14</f>
        <v>686.38</v>
      </c>
      <c r="AT17" s="90">
        <f>AJ17+AK17+AL17+AM17</f>
        <v>62.65</v>
      </c>
      <c r="AU17" s="90">
        <f>AS17-AT17</f>
        <v>623.73</v>
      </c>
      <c r="AV17" s="7"/>
      <c r="AW17" s="24">
        <f>(AC17/W17)*100</f>
        <v>40.5</v>
      </c>
      <c r="AX17" s="11" t="s">
        <v>59</v>
      </c>
      <c r="AY17" s="24">
        <f>(AK17/(AJ17+AK17))*100</f>
        <v>0.46496180670873472</v>
      </c>
      <c r="AZ17" s="11">
        <f>(AN17/AJ17)*100</f>
        <v>0.46713380046713388</v>
      </c>
      <c r="BA17" s="4"/>
      <c r="BB17" s="11" t="s">
        <v>76</v>
      </c>
      <c r="BC17" s="11" t="s">
        <v>62</v>
      </c>
      <c r="BD17" s="11" t="s">
        <v>75</v>
      </c>
    </row>
    <row r="18" spans="2:56" ht="16.5" thickBot="1">
      <c r="B18" s="18" t="s">
        <v>89</v>
      </c>
      <c r="C18" s="16"/>
      <c r="D18" s="16"/>
      <c r="E18" s="4"/>
      <c r="F18" s="12"/>
      <c r="G18" s="12"/>
      <c r="H18" s="12"/>
      <c r="I18" s="12"/>
      <c r="J18" s="12"/>
      <c r="K18" s="12"/>
      <c r="L18" s="4"/>
      <c r="M18" s="12"/>
      <c r="N18" s="12"/>
      <c r="O18" s="4"/>
      <c r="P18" s="13"/>
      <c r="Q18" s="4"/>
      <c r="R18" s="12"/>
      <c r="S18" s="12"/>
      <c r="T18" s="12"/>
      <c r="U18" s="12"/>
      <c r="V18" s="12"/>
      <c r="W18" s="12"/>
      <c r="X18" s="4"/>
      <c r="Y18" s="12"/>
      <c r="Z18" s="12"/>
      <c r="AA18" s="26"/>
      <c r="AB18" s="28"/>
      <c r="AC18" s="177"/>
      <c r="AD18" s="33"/>
      <c r="AE18" s="32"/>
      <c r="AF18" s="30"/>
      <c r="AG18" s="28"/>
      <c r="AH18" s="35"/>
      <c r="AI18" s="7"/>
      <c r="AJ18" s="12"/>
      <c r="AK18" s="88"/>
      <c r="AL18" s="12"/>
      <c r="AM18" s="12"/>
      <c r="AN18" s="12"/>
      <c r="AO18" s="6"/>
      <c r="AP18" s="12"/>
      <c r="AQ18" s="12"/>
      <c r="AR18" s="12"/>
      <c r="AS18" s="12"/>
      <c r="AT18" s="12"/>
      <c r="AU18" s="12"/>
      <c r="AV18" s="7"/>
      <c r="AW18" s="12"/>
      <c r="AX18" s="12" t="s">
        <v>10</v>
      </c>
      <c r="AY18" s="12"/>
      <c r="AZ18" s="12"/>
      <c r="BA18" s="4"/>
      <c r="BB18" s="12"/>
      <c r="BC18" s="12"/>
      <c r="BD18" s="14"/>
    </row>
    <row r="19" spans="2:56" ht="15.75" thickBot="1"/>
    <row r="20" spans="2:56" ht="15.75">
      <c r="B20" s="17">
        <v>41094</v>
      </c>
      <c r="C20" s="15" t="s">
        <v>0</v>
      </c>
      <c r="D20" s="19">
        <v>8</v>
      </c>
      <c r="E20" s="4"/>
      <c r="F20" s="11">
        <v>0</v>
      </c>
      <c r="G20" s="11">
        <v>0</v>
      </c>
      <c r="H20" s="11">
        <v>0</v>
      </c>
      <c r="I20" s="11">
        <v>0.5</v>
      </c>
      <c r="J20" s="11">
        <v>0</v>
      </c>
      <c r="K20" s="11">
        <f>SUM(F20:J20)</f>
        <v>0.5</v>
      </c>
      <c r="L20" s="4"/>
      <c r="M20" s="11">
        <v>0</v>
      </c>
      <c r="N20" s="11">
        <v>0</v>
      </c>
      <c r="O20" s="4"/>
      <c r="P20" s="21">
        <f>D20-(M20+N20)</f>
        <v>8</v>
      </c>
      <c r="Q20" s="4"/>
      <c r="R20" s="11" t="s">
        <v>85</v>
      </c>
      <c r="S20" s="23">
        <v>0.185</v>
      </c>
      <c r="T20" s="23">
        <v>0.185</v>
      </c>
      <c r="U20" s="23">
        <f>S20+T20</f>
        <v>0.37</v>
      </c>
      <c r="V20" s="11">
        <v>80</v>
      </c>
      <c r="W20" s="24">
        <f>P20*V20</f>
        <v>640</v>
      </c>
      <c r="X20" s="4"/>
      <c r="Y20" s="22">
        <v>648</v>
      </c>
      <c r="Z20" s="22">
        <v>648</v>
      </c>
      <c r="AA20" s="25">
        <v>0</v>
      </c>
      <c r="AB20" s="27">
        <v>0</v>
      </c>
      <c r="AC20" s="176">
        <v>648</v>
      </c>
      <c r="AD20" s="34"/>
      <c r="AE20" s="31">
        <v>4</v>
      </c>
      <c r="AF20" s="29">
        <v>4</v>
      </c>
      <c r="AG20" s="27">
        <v>0</v>
      </c>
      <c r="AH20" s="27">
        <v>4</v>
      </c>
      <c r="AI20" s="7"/>
      <c r="AJ20" s="24">
        <f>AC20*U20</f>
        <v>239.76</v>
      </c>
      <c r="AK20" s="87">
        <v>1.6</v>
      </c>
      <c r="AL20" s="11">
        <v>8.6999999999999993</v>
      </c>
      <c r="AM20" s="11">
        <v>0</v>
      </c>
      <c r="AN20" s="24">
        <f>AK20+AM20</f>
        <v>1.6</v>
      </c>
      <c r="AO20" s="6"/>
      <c r="AP20" s="11">
        <v>0</v>
      </c>
      <c r="AQ20" s="11">
        <v>0</v>
      </c>
      <c r="AR20" s="11">
        <f>100- ((AP20+AQ20)/(AC20*2))*100</f>
        <v>100</v>
      </c>
      <c r="AS20" s="90">
        <f>AU17</f>
        <v>623.73</v>
      </c>
      <c r="AT20" s="90">
        <f>AJ20+AK20+AL20+AM20</f>
        <v>250.05999999999997</v>
      </c>
      <c r="AU20" s="90">
        <f>AS20-AT20</f>
        <v>373.67000000000007</v>
      </c>
      <c r="AV20" s="7"/>
      <c r="AW20" s="24">
        <f>(AC20/W20)*100</f>
        <v>101.25</v>
      </c>
      <c r="AX20" s="11" t="s">
        <v>59</v>
      </c>
      <c r="AY20" s="24">
        <f>(AK20/(AJ20+AK20))*100</f>
        <v>0.6629101756711967</v>
      </c>
      <c r="AZ20" s="11">
        <f>(AN20/AJ20)*100</f>
        <v>0.66733400066733406</v>
      </c>
      <c r="BA20" s="4"/>
      <c r="BB20" s="11" t="s">
        <v>75</v>
      </c>
      <c r="BC20" s="11" t="s">
        <v>62</v>
      </c>
      <c r="BD20" s="11" t="s">
        <v>75</v>
      </c>
    </row>
    <row r="21" spans="2:56" ht="16.5" thickBot="1">
      <c r="B21" s="18" t="s">
        <v>90</v>
      </c>
      <c r="C21" s="16"/>
      <c r="D21" s="16"/>
      <c r="E21" s="4"/>
      <c r="F21" s="12"/>
      <c r="G21" s="12"/>
      <c r="H21" s="12"/>
      <c r="I21" s="12"/>
      <c r="J21" s="12"/>
      <c r="K21" s="12"/>
      <c r="L21" s="4"/>
      <c r="M21" s="12"/>
      <c r="N21" s="12"/>
      <c r="O21" s="4"/>
      <c r="P21" s="13"/>
      <c r="Q21" s="4"/>
      <c r="R21" s="12"/>
      <c r="S21" s="12"/>
      <c r="T21" s="12"/>
      <c r="U21" s="12"/>
      <c r="V21" s="12"/>
      <c r="W21" s="12"/>
      <c r="X21" s="4"/>
      <c r="Y21" s="12"/>
      <c r="Z21" s="12"/>
      <c r="AA21" s="26"/>
      <c r="AB21" s="28"/>
      <c r="AC21" s="177"/>
      <c r="AD21" s="33"/>
      <c r="AE21" s="32"/>
      <c r="AF21" s="30"/>
      <c r="AG21" s="28"/>
      <c r="AH21" s="35"/>
      <c r="AI21" s="7"/>
      <c r="AJ21" s="12"/>
      <c r="AK21" s="88"/>
      <c r="AL21" s="12"/>
      <c r="AM21" s="12"/>
      <c r="AN21" s="12"/>
      <c r="AO21" s="6"/>
      <c r="AP21" s="12"/>
      <c r="AQ21" s="12"/>
      <c r="AR21" s="12"/>
      <c r="AS21" s="12"/>
      <c r="AT21" s="12"/>
      <c r="AU21" s="12"/>
      <c r="AV21" s="7"/>
      <c r="AW21" s="12"/>
      <c r="AX21" s="12" t="s">
        <v>10</v>
      </c>
      <c r="AY21" s="12"/>
      <c r="AZ21" s="12"/>
      <c r="BA21" s="4"/>
      <c r="BB21" s="12"/>
      <c r="BC21" s="12"/>
      <c r="BD21" s="14"/>
    </row>
    <row r="22" spans="2:56" ht="15.75" thickBot="1"/>
    <row r="23" spans="2:56" ht="16.5" thickBot="1">
      <c r="B23" s="17">
        <v>41094</v>
      </c>
      <c r="C23" s="15" t="s">
        <v>1</v>
      </c>
      <c r="D23" s="19">
        <v>7.5</v>
      </c>
      <c r="E23" s="4"/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f>SUM(F23:J23)</f>
        <v>0</v>
      </c>
      <c r="L23" s="4"/>
      <c r="M23" s="11">
        <v>2.5</v>
      </c>
      <c r="N23" s="11">
        <v>0</v>
      </c>
      <c r="O23" s="4"/>
      <c r="P23" s="21">
        <f>D23-(M23+N23)</f>
        <v>5</v>
      </c>
      <c r="Q23" s="4"/>
      <c r="R23" s="11" t="s">
        <v>85</v>
      </c>
      <c r="S23" s="23">
        <v>0.185</v>
      </c>
      <c r="T23" s="23">
        <v>0.185</v>
      </c>
      <c r="U23" s="23">
        <f>S23+T23</f>
        <v>0.37</v>
      </c>
      <c r="V23" s="11">
        <v>80</v>
      </c>
      <c r="W23" s="24">
        <f>P23*V23</f>
        <v>400</v>
      </c>
      <c r="X23" s="4"/>
      <c r="Y23" s="22">
        <v>432</v>
      </c>
      <c r="Z23" s="22">
        <v>432</v>
      </c>
      <c r="AA23" s="25">
        <v>0</v>
      </c>
      <c r="AB23" s="27">
        <v>0</v>
      </c>
      <c r="AC23" s="176">
        <v>432</v>
      </c>
      <c r="AD23" s="34"/>
      <c r="AE23" s="31">
        <v>5</v>
      </c>
      <c r="AF23" s="29">
        <v>5</v>
      </c>
      <c r="AG23" s="27">
        <v>0</v>
      </c>
      <c r="AH23" s="27">
        <v>5</v>
      </c>
      <c r="AI23" s="7"/>
      <c r="AJ23" s="24">
        <f>AC23*U23</f>
        <v>159.84</v>
      </c>
      <c r="AK23" s="87">
        <v>1.43</v>
      </c>
      <c r="AL23" s="11">
        <v>7.07</v>
      </c>
      <c r="AM23" s="11">
        <v>0</v>
      </c>
      <c r="AN23" s="24">
        <f>AK23+AM23</f>
        <v>1.43</v>
      </c>
      <c r="AO23" s="6"/>
      <c r="AP23" s="11">
        <v>0</v>
      </c>
      <c r="AQ23" s="11">
        <v>10</v>
      </c>
      <c r="AR23" s="11">
        <f>100- ((AP23+AQ23)/(AC23*2))*100</f>
        <v>98.842592592592595</v>
      </c>
      <c r="AS23" s="90">
        <f>AU20</f>
        <v>373.67000000000007</v>
      </c>
      <c r="AT23" s="90">
        <f>AJ23+AK23+AL23+AM23</f>
        <v>168.34</v>
      </c>
      <c r="AU23" s="90">
        <f>AS23-AT23</f>
        <v>205.33000000000007</v>
      </c>
      <c r="AV23" s="7"/>
      <c r="AW23" s="24">
        <f>(AC23/W23)*100</f>
        <v>108</v>
      </c>
      <c r="AX23" s="11" t="s">
        <v>59</v>
      </c>
      <c r="AY23" s="24">
        <f>(AK23/(AJ23+AK23))*100</f>
        <v>0.88671172567743528</v>
      </c>
      <c r="AZ23" s="11">
        <f>(AN23/AJ23)*100</f>
        <v>0.89464464464464455</v>
      </c>
      <c r="BA23" s="4"/>
      <c r="BB23" s="11" t="s">
        <v>97</v>
      </c>
      <c r="BC23" s="11" t="s">
        <v>62</v>
      </c>
      <c r="BD23" s="11" t="s">
        <v>75</v>
      </c>
    </row>
    <row r="24" spans="2:56" ht="16.5" thickBot="1">
      <c r="B24" s="18" t="s">
        <v>89</v>
      </c>
      <c r="C24" s="16"/>
      <c r="D24" s="16"/>
      <c r="E24" s="4"/>
      <c r="F24" s="12"/>
      <c r="G24" s="12"/>
      <c r="H24" s="12"/>
      <c r="I24" s="12"/>
      <c r="J24" s="12"/>
      <c r="K24" s="12"/>
      <c r="L24" s="4"/>
      <c r="M24" s="12"/>
      <c r="N24" s="12"/>
      <c r="O24" s="4"/>
      <c r="P24" s="21"/>
      <c r="Q24" s="4"/>
      <c r="R24" s="11"/>
      <c r="S24" s="23"/>
      <c r="T24" s="23"/>
      <c r="U24" s="23"/>
      <c r="V24" s="223"/>
      <c r="W24" s="223"/>
      <c r="X24" s="3"/>
      <c r="Y24" s="280"/>
      <c r="Z24" s="280"/>
      <c r="AA24" s="281"/>
      <c r="AB24" s="282"/>
      <c r="AC24" s="283"/>
      <c r="AD24" s="284"/>
      <c r="AE24" s="285"/>
      <c r="AF24" s="286"/>
      <c r="AG24" s="282"/>
      <c r="AH24" s="282"/>
      <c r="AI24" s="287"/>
      <c r="AJ24" s="223"/>
      <c r="AK24" s="288"/>
      <c r="AL24" s="223"/>
      <c r="AM24" s="223"/>
      <c r="AN24" s="223"/>
      <c r="AO24" s="289"/>
      <c r="AP24" s="223"/>
      <c r="AQ24" s="223"/>
      <c r="AR24" s="223"/>
      <c r="AS24" s="288"/>
      <c r="AT24" s="288"/>
      <c r="AU24" s="288"/>
      <c r="AV24" s="287"/>
      <c r="AW24" s="223"/>
      <c r="AX24" s="223"/>
      <c r="AY24" s="223"/>
      <c r="AZ24" s="223"/>
      <c r="BA24" s="3"/>
      <c r="BB24" s="11"/>
      <c r="BC24" s="11"/>
      <c r="BD24" s="11"/>
    </row>
    <row r="25" spans="2:56" ht="15.75" thickBot="1"/>
    <row r="26" spans="2:56" ht="15.75">
      <c r="B26" s="17">
        <v>41095</v>
      </c>
      <c r="C26" s="15" t="s">
        <v>0</v>
      </c>
      <c r="D26" s="19">
        <v>8</v>
      </c>
      <c r="E26" s="4"/>
      <c r="F26" s="11">
        <v>0</v>
      </c>
      <c r="G26" s="11">
        <v>0</v>
      </c>
      <c r="H26" s="11">
        <v>0</v>
      </c>
      <c r="I26" s="11">
        <v>0.5</v>
      </c>
      <c r="J26" s="11">
        <v>0</v>
      </c>
      <c r="K26" s="11">
        <f>SUM(F26:J26)</f>
        <v>0.5</v>
      </c>
      <c r="L26" s="4"/>
      <c r="M26" s="11">
        <v>0</v>
      </c>
      <c r="N26" s="11">
        <v>0</v>
      </c>
      <c r="O26" s="4"/>
      <c r="P26" s="21">
        <f>D26-(M26+N26)</f>
        <v>8</v>
      </c>
      <c r="Q26" s="4"/>
      <c r="R26" s="11" t="s">
        <v>85</v>
      </c>
      <c r="S26" s="23">
        <v>0.185</v>
      </c>
      <c r="T26" s="23">
        <v>0.185</v>
      </c>
      <c r="U26" s="23">
        <f>S26+T26</f>
        <v>0.37</v>
      </c>
      <c r="V26" s="11">
        <v>80</v>
      </c>
      <c r="W26" s="24">
        <f>P26*V26</f>
        <v>640</v>
      </c>
      <c r="X26" s="4"/>
      <c r="Y26" s="22">
        <v>594</v>
      </c>
      <c r="Z26" s="22">
        <v>594</v>
      </c>
      <c r="AA26" s="25">
        <v>0</v>
      </c>
      <c r="AB26" s="27">
        <v>0</v>
      </c>
      <c r="AC26" s="176">
        <v>594</v>
      </c>
      <c r="AD26" s="34"/>
      <c r="AE26" s="31">
        <v>3</v>
      </c>
      <c r="AF26" s="29">
        <v>3</v>
      </c>
      <c r="AG26" s="27">
        <v>0</v>
      </c>
      <c r="AH26" s="27">
        <v>3</v>
      </c>
      <c r="AI26" s="7"/>
      <c r="AJ26" s="24">
        <f>AC26*U26</f>
        <v>219.78</v>
      </c>
      <c r="AK26" s="87">
        <v>1.05</v>
      </c>
      <c r="AL26" s="11">
        <v>8.3000000000000007</v>
      </c>
      <c r="AM26" s="11">
        <v>0</v>
      </c>
      <c r="AN26" s="24">
        <f>AK26+AM26</f>
        <v>1.05</v>
      </c>
      <c r="AO26" s="6"/>
      <c r="AP26" s="11">
        <v>0</v>
      </c>
      <c r="AQ26" s="11">
        <v>0</v>
      </c>
      <c r="AR26" s="11">
        <f>100- ((AP26+AQ26)/(AC26*2))*100</f>
        <v>100</v>
      </c>
      <c r="AS26" s="90">
        <f>AU23</f>
        <v>205.33000000000007</v>
      </c>
      <c r="AT26" s="90">
        <f>AJ26+AK26+AL26+AM26</f>
        <v>229.13000000000002</v>
      </c>
      <c r="AU26" s="90">
        <f>AS26-AT26</f>
        <v>-23.799999999999955</v>
      </c>
      <c r="AV26" s="7"/>
      <c r="AW26" s="24">
        <f>(AC26/W26)*100</f>
        <v>92.8125</v>
      </c>
      <c r="AX26" s="11" t="s">
        <v>59</v>
      </c>
      <c r="AY26" s="24">
        <f>(AK26/(AJ26+AK26))*100</f>
        <v>0.47547887515283249</v>
      </c>
      <c r="AZ26" s="11">
        <f>(AN26/AJ26)*100</f>
        <v>0.47775047775047774</v>
      </c>
      <c r="BA26" s="4"/>
      <c r="BB26" s="11" t="s">
        <v>76</v>
      </c>
      <c r="BC26" s="11" t="s">
        <v>62</v>
      </c>
      <c r="BD26" s="11" t="s">
        <v>75</v>
      </c>
    </row>
    <row r="27" spans="2:56" ht="16.5" thickBot="1">
      <c r="B27" s="18" t="s">
        <v>90</v>
      </c>
      <c r="C27" s="16"/>
      <c r="D27" s="16"/>
      <c r="E27" s="4"/>
      <c r="F27" s="12"/>
      <c r="G27" s="12"/>
      <c r="H27" s="12"/>
      <c r="I27" s="12"/>
      <c r="J27" s="12"/>
      <c r="K27" s="12"/>
      <c r="L27" s="4"/>
      <c r="M27" s="12"/>
      <c r="N27" s="12"/>
      <c r="O27" s="4"/>
      <c r="P27" s="13"/>
      <c r="Q27" s="4"/>
      <c r="R27" s="12"/>
      <c r="S27" s="12"/>
      <c r="T27" s="12"/>
      <c r="U27" s="12"/>
      <c r="V27" s="12"/>
      <c r="W27" s="12"/>
      <c r="X27" s="4"/>
      <c r="Y27" s="12"/>
      <c r="Z27" s="12"/>
      <c r="AA27" s="26"/>
      <c r="AB27" s="28"/>
      <c r="AC27" s="177"/>
      <c r="AD27" s="33"/>
      <c r="AE27" s="32"/>
      <c r="AF27" s="30"/>
      <c r="AG27" s="28"/>
      <c r="AH27" s="35"/>
      <c r="AI27" s="7"/>
      <c r="AJ27" s="12"/>
      <c r="AK27" s="88"/>
      <c r="AL27" s="12"/>
      <c r="AM27" s="12"/>
      <c r="AN27" s="12"/>
      <c r="AO27" s="6"/>
      <c r="AP27" s="12"/>
      <c r="AQ27" s="12"/>
      <c r="AR27" s="12"/>
      <c r="AS27" s="12"/>
      <c r="AT27" s="12"/>
      <c r="AU27" s="12"/>
      <c r="AV27" s="7"/>
      <c r="AW27" s="12"/>
      <c r="AX27" s="12" t="s">
        <v>10</v>
      </c>
      <c r="AY27" s="12"/>
      <c r="AZ27" s="12"/>
      <c r="BA27" s="4"/>
      <c r="BB27" s="12"/>
      <c r="BC27" s="12"/>
      <c r="BD27" s="14"/>
    </row>
    <row r="28" spans="2:56" ht="15.75" thickBot="1"/>
    <row r="29" spans="2:56">
      <c r="B29" s="57" t="s">
        <v>42</v>
      </c>
      <c r="C29" s="58" t="s">
        <v>2</v>
      </c>
      <c r="D29" s="59" t="s">
        <v>2</v>
      </c>
      <c r="E29" s="136"/>
      <c r="F29" s="718" t="s">
        <v>14</v>
      </c>
      <c r="G29" s="719"/>
      <c r="H29" s="719"/>
      <c r="I29" s="719"/>
      <c r="J29" s="719"/>
      <c r="K29" s="720"/>
      <c r="L29" s="19"/>
      <c r="M29" s="721" t="s">
        <v>43</v>
      </c>
      <c r="N29" s="722"/>
      <c r="O29" s="19"/>
      <c r="P29" s="91" t="s">
        <v>12</v>
      </c>
      <c r="Q29" s="136"/>
      <c r="R29" s="91" t="s">
        <v>24</v>
      </c>
      <c r="S29" s="718" t="s">
        <v>44</v>
      </c>
      <c r="T29" s="719"/>
      <c r="U29" s="720"/>
      <c r="V29" s="91" t="s">
        <v>39</v>
      </c>
      <c r="W29" s="137" t="s">
        <v>19</v>
      </c>
      <c r="X29" s="136" t="s">
        <v>10</v>
      </c>
      <c r="Y29" s="723" t="s">
        <v>15</v>
      </c>
      <c r="Z29" s="724"/>
      <c r="AA29" s="724"/>
      <c r="AB29" s="724"/>
      <c r="AC29" s="138" t="s">
        <v>19</v>
      </c>
      <c r="AD29" s="139"/>
      <c r="AE29" s="725" t="s">
        <v>55</v>
      </c>
      <c r="AF29" s="726"/>
      <c r="AG29" s="726"/>
      <c r="AH29" s="140" t="s">
        <v>57</v>
      </c>
      <c r="AI29" s="136"/>
      <c r="AJ29" s="141" t="s">
        <v>51</v>
      </c>
      <c r="AK29" s="142"/>
      <c r="AL29" s="143"/>
      <c r="AM29" s="144"/>
      <c r="AN29" s="91" t="s">
        <v>13</v>
      </c>
      <c r="AO29" s="136"/>
      <c r="AP29" s="743" t="s">
        <v>68</v>
      </c>
      <c r="AQ29" s="744"/>
      <c r="AR29" s="745"/>
      <c r="AS29" s="743" t="s">
        <v>52</v>
      </c>
      <c r="AT29" s="744"/>
      <c r="AU29" s="745"/>
      <c r="AV29" s="136"/>
      <c r="AW29" s="145" t="s">
        <v>32</v>
      </c>
      <c r="AX29" s="137" t="s">
        <v>32</v>
      </c>
      <c r="AY29" s="91" t="s">
        <v>29</v>
      </c>
      <c r="AZ29" s="91" t="s">
        <v>29</v>
      </c>
      <c r="BA29" s="136"/>
      <c r="BB29" s="19" t="s">
        <v>32</v>
      </c>
      <c r="BC29" s="19" t="s">
        <v>10</v>
      </c>
      <c r="BD29" s="146" t="s">
        <v>10</v>
      </c>
    </row>
    <row r="30" spans="2:56" ht="15.75" thickBot="1">
      <c r="B30" s="60" t="s">
        <v>10</v>
      </c>
      <c r="C30" s="49" t="s">
        <v>10</v>
      </c>
      <c r="D30" s="61" t="s">
        <v>12</v>
      </c>
      <c r="E30" s="5"/>
      <c r="F30" s="65" t="s">
        <v>4</v>
      </c>
      <c r="G30" s="65" t="s">
        <v>5</v>
      </c>
      <c r="H30" s="65" t="s">
        <v>6</v>
      </c>
      <c r="I30" s="65" t="s">
        <v>7</v>
      </c>
      <c r="J30" s="65" t="s">
        <v>9</v>
      </c>
      <c r="K30" s="65" t="s">
        <v>13</v>
      </c>
      <c r="L30" s="4"/>
      <c r="M30" s="67" t="s">
        <v>12</v>
      </c>
      <c r="N30" s="68" t="s">
        <v>46</v>
      </c>
      <c r="O30" s="3"/>
      <c r="P30" s="49" t="s">
        <v>3</v>
      </c>
      <c r="Q30" s="5"/>
      <c r="R30" s="49" t="s">
        <v>23</v>
      </c>
      <c r="S30" s="53" t="s">
        <v>16</v>
      </c>
      <c r="T30" s="49" t="s">
        <v>17</v>
      </c>
      <c r="U30" s="49" t="s">
        <v>45</v>
      </c>
      <c r="V30" s="49" t="s">
        <v>63</v>
      </c>
      <c r="W30" s="72" t="s">
        <v>21</v>
      </c>
      <c r="X30" s="5" t="s">
        <v>10</v>
      </c>
      <c r="Y30" s="713" t="s">
        <v>26</v>
      </c>
      <c r="Z30" s="714"/>
      <c r="AA30" s="714"/>
      <c r="AB30" s="715"/>
      <c r="AC30" s="39" t="s">
        <v>13</v>
      </c>
      <c r="AD30" s="8"/>
      <c r="AE30" s="716" t="s">
        <v>56</v>
      </c>
      <c r="AF30" s="717"/>
      <c r="AG30" s="717"/>
      <c r="AH30" s="82" t="s">
        <v>58</v>
      </c>
      <c r="AI30" s="5"/>
      <c r="AJ30" s="48" t="s">
        <v>33</v>
      </c>
      <c r="AK30" s="85" t="s">
        <v>27</v>
      </c>
      <c r="AL30" s="48" t="s">
        <v>35</v>
      </c>
      <c r="AM30" s="48" t="s">
        <v>36</v>
      </c>
      <c r="AN30" s="49" t="s">
        <v>40</v>
      </c>
      <c r="AO30" s="20"/>
      <c r="AP30" s="51"/>
      <c r="AQ30" s="52"/>
      <c r="AR30" s="53"/>
      <c r="AS30" s="51" t="s">
        <v>50</v>
      </c>
      <c r="AT30" s="52" t="s">
        <v>110</v>
      </c>
      <c r="AU30" s="53"/>
      <c r="AV30" s="5"/>
      <c r="AW30" s="76" t="s">
        <v>19</v>
      </c>
      <c r="AX30" s="72" t="s">
        <v>19</v>
      </c>
      <c r="AY30" s="49" t="s">
        <v>37</v>
      </c>
      <c r="AZ30" s="49" t="s">
        <v>38</v>
      </c>
      <c r="BA30" s="5"/>
      <c r="BB30" s="4" t="s">
        <v>19</v>
      </c>
      <c r="BC30" s="4" t="s">
        <v>37</v>
      </c>
      <c r="BD30" s="147" t="s">
        <v>38</v>
      </c>
    </row>
    <row r="31" spans="2:56" ht="15.75" thickBot="1">
      <c r="B31" s="62"/>
      <c r="C31" s="63"/>
      <c r="D31" s="64" t="s">
        <v>10</v>
      </c>
      <c r="E31" s="111"/>
      <c r="F31" s="148"/>
      <c r="G31" s="148"/>
      <c r="H31" s="148"/>
      <c r="I31" s="148" t="s">
        <v>8</v>
      </c>
      <c r="J31" s="148"/>
      <c r="K31" s="148"/>
      <c r="L31" s="16"/>
      <c r="M31" s="104" t="s">
        <v>20</v>
      </c>
      <c r="N31" s="148" t="s">
        <v>11</v>
      </c>
      <c r="O31" s="16"/>
      <c r="P31" s="63" t="s">
        <v>10</v>
      </c>
      <c r="Q31" s="111"/>
      <c r="R31" s="63"/>
      <c r="S31" s="149"/>
      <c r="T31" s="63"/>
      <c r="U31" s="63"/>
      <c r="V31" s="63" t="s">
        <v>18</v>
      </c>
      <c r="W31" s="150" t="s">
        <v>22</v>
      </c>
      <c r="X31" s="111"/>
      <c r="Y31" s="151" t="s">
        <v>16</v>
      </c>
      <c r="Z31" s="151" t="s">
        <v>17</v>
      </c>
      <c r="AA31" s="152" t="s">
        <v>25</v>
      </c>
      <c r="AB31" s="79" t="s">
        <v>28</v>
      </c>
      <c r="AC31" s="153"/>
      <c r="AD31" s="111"/>
      <c r="AE31" s="154" t="s">
        <v>16</v>
      </c>
      <c r="AF31" s="155" t="s">
        <v>17</v>
      </c>
      <c r="AG31" s="80" t="s">
        <v>28</v>
      </c>
      <c r="AH31" s="81" t="s">
        <v>28</v>
      </c>
      <c r="AI31" s="156"/>
      <c r="AJ31" s="63" t="s">
        <v>34</v>
      </c>
      <c r="AK31" s="157" t="s">
        <v>34</v>
      </c>
      <c r="AL31" s="63" t="s">
        <v>34</v>
      </c>
      <c r="AM31" s="63" t="s">
        <v>34</v>
      </c>
      <c r="AN31" s="63" t="s">
        <v>34</v>
      </c>
      <c r="AO31" s="111"/>
      <c r="AP31" s="158" t="s">
        <v>70</v>
      </c>
      <c r="AQ31" s="159" t="s">
        <v>69</v>
      </c>
      <c r="AR31" s="160" t="s">
        <v>71</v>
      </c>
      <c r="AS31" s="161" t="s">
        <v>48</v>
      </c>
      <c r="AT31" s="159" t="s">
        <v>47</v>
      </c>
      <c r="AU31" s="160" t="s">
        <v>49</v>
      </c>
      <c r="AV31" s="111"/>
      <c r="AW31" s="162" t="s">
        <v>29</v>
      </c>
      <c r="AX31" s="150" t="s">
        <v>29</v>
      </c>
      <c r="AY31" s="63"/>
      <c r="AZ31" s="63"/>
      <c r="BA31" s="111"/>
      <c r="BB31" s="163">
        <v>1</v>
      </c>
      <c r="BC31" s="164">
        <v>0</v>
      </c>
      <c r="BD31" s="115" t="s">
        <v>41</v>
      </c>
    </row>
    <row r="32" spans="2:56" ht="15.75" thickBot="1"/>
    <row r="33" spans="2:56" ht="16.5" thickBot="1">
      <c r="B33" s="17">
        <v>41095</v>
      </c>
      <c r="C33" s="15" t="s">
        <v>1</v>
      </c>
      <c r="D33" s="19">
        <v>7.5</v>
      </c>
      <c r="E33" s="4"/>
      <c r="F33" s="11">
        <v>0</v>
      </c>
      <c r="G33" s="11">
        <v>0</v>
      </c>
      <c r="H33" s="11">
        <v>0</v>
      </c>
      <c r="I33" s="11">
        <v>0.41</v>
      </c>
      <c r="J33" s="11">
        <v>0</v>
      </c>
      <c r="K33" s="11">
        <f>SUM(F33:J33)</f>
        <v>0.41</v>
      </c>
      <c r="L33" s="4"/>
      <c r="M33" s="11">
        <v>2.5</v>
      </c>
      <c r="N33" s="11">
        <v>0</v>
      </c>
      <c r="O33" s="4"/>
      <c r="P33" s="21">
        <f>D33-(M33+N33)</f>
        <v>5</v>
      </c>
      <c r="Q33" s="4"/>
      <c r="R33" s="11" t="s">
        <v>111</v>
      </c>
      <c r="S33" s="23">
        <v>0.125</v>
      </c>
      <c r="T33" s="23">
        <v>0.125</v>
      </c>
      <c r="U33" s="23">
        <f>S33+T33</f>
        <v>0.25</v>
      </c>
      <c r="V33" s="11">
        <v>70</v>
      </c>
      <c r="W33" s="24">
        <f>P33*V33</f>
        <v>350</v>
      </c>
      <c r="X33" s="4"/>
      <c r="Y33" s="22">
        <v>330</v>
      </c>
      <c r="Z33" s="22">
        <v>330</v>
      </c>
      <c r="AA33" s="25">
        <v>0</v>
      </c>
      <c r="AB33" s="27">
        <v>0</v>
      </c>
      <c r="AC33" s="176">
        <v>330</v>
      </c>
      <c r="AD33" s="34"/>
      <c r="AE33" s="31">
        <v>3</v>
      </c>
      <c r="AF33" s="29">
        <v>3</v>
      </c>
      <c r="AG33" s="27">
        <v>0</v>
      </c>
      <c r="AH33" s="27">
        <v>3</v>
      </c>
      <c r="AI33" s="7"/>
      <c r="AJ33" s="24">
        <f>AC33*U33</f>
        <v>82.5</v>
      </c>
      <c r="AK33" s="87">
        <v>0.62</v>
      </c>
      <c r="AL33" s="11">
        <v>2.5099999999999998</v>
      </c>
      <c r="AM33" s="11">
        <v>0</v>
      </c>
      <c r="AN33" s="24">
        <f>AK33+AM33</f>
        <v>0.62</v>
      </c>
      <c r="AO33" s="6"/>
      <c r="AP33" s="11">
        <v>0</v>
      </c>
      <c r="AQ33" s="11">
        <v>10</v>
      </c>
      <c r="AR33" s="11">
        <f>100- ((AP33+AQ33)/(AC33*2))*100</f>
        <v>98.484848484848484</v>
      </c>
      <c r="AS33" s="90">
        <v>680</v>
      </c>
      <c r="AT33" s="90">
        <f>AJ33+AK33+AL33+AM33</f>
        <v>85.63000000000001</v>
      </c>
      <c r="AU33" s="90">
        <f>AS33-AT33</f>
        <v>594.37</v>
      </c>
      <c r="AV33" s="7"/>
      <c r="AW33" s="24">
        <f>(AC33/W33)*100</f>
        <v>94.285714285714278</v>
      </c>
      <c r="AX33" s="11" t="s">
        <v>59</v>
      </c>
      <c r="AY33" s="24">
        <f>(AK33/(AJ33+AK33))*100</f>
        <v>0.74590952839268521</v>
      </c>
      <c r="AZ33" s="11">
        <f>(AN33/AJ33)*100</f>
        <v>0.75151515151515158</v>
      </c>
      <c r="BA33" s="4"/>
      <c r="BB33" s="11" t="s">
        <v>76</v>
      </c>
      <c r="BC33" s="11" t="s">
        <v>62</v>
      </c>
      <c r="BD33" s="11" t="s">
        <v>75</v>
      </c>
    </row>
    <row r="34" spans="2:56" ht="16.5" thickBot="1">
      <c r="B34" s="18" t="s">
        <v>89</v>
      </c>
      <c r="C34" s="16"/>
      <c r="D34" s="16"/>
      <c r="E34" s="4"/>
      <c r="F34" s="12"/>
      <c r="G34" s="12"/>
      <c r="H34" s="12"/>
      <c r="I34" s="12"/>
      <c r="J34" s="12"/>
      <c r="K34" s="12"/>
      <c r="L34" s="4"/>
      <c r="M34" s="12"/>
      <c r="N34" s="12"/>
      <c r="O34" s="4"/>
      <c r="P34" s="21"/>
      <c r="Q34" s="4"/>
      <c r="R34" s="11"/>
      <c r="S34" s="23"/>
      <c r="T34" s="23"/>
      <c r="U34" s="23"/>
      <c r="V34" s="223"/>
      <c r="W34" s="223"/>
      <c r="X34" s="3"/>
      <c r="Y34" s="280"/>
      <c r="Z34" s="280"/>
      <c r="AA34" s="281"/>
      <c r="AB34" s="282"/>
      <c r="AC34" s="283"/>
      <c r="AD34" s="284"/>
      <c r="AE34" s="285"/>
      <c r="AF34" s="286"/>
      <c r="AG34" s="282"/>
      <c r="AH34" s="282"/>
      <c r="AI34" s="287"/>
      <c r="AJ34" s="223"/>
      <c r="AK34" s="288"/>
      <c r="AL34" s="223"/>
      <c r="AM34" s="223"/>
      <c r="AN34" s="223"/>
      <c r="AO34" s="289"/>
      <c r="AP34" s="223"/>
      <c r="AQ34" s="223"/>
      <c r="AR34" s="223"/>
      <c r="AS34" s="288"/>
      <c r="AT34" s="288"/>
      <c r="AU34" s="288"/>
      <c r="AV34" s="287"/>
      <c r="AW34" s="223"/>
      <c r="AX34" s="223"/>
      <c r="AY34" s="223"/>
      <c r="AZ34" s="223"/>
      <c r="BA34" s="3"/>
      <c r="BB34" s="11"/>
      <c r="BC34" s="11"/>
      <c r="BD34" s="11"/>
    </row>
    <row r="35" spans="2:56" ht="14.25" customHeight="1" thickBot="1"/>
    <row r="36" spans="2:56" ht="15.75">
      <c r="B36" s="17">
        <v>41096</v>
      </c>
      <c r="C36" s="15" t="s">
        <v>0</v>
      </c>
      <c r="D36" s="19">
        <v>8</v>
      </c>
      <c r="E36" s="4"/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f>SUM(F36:J36)</f>
        <v>0</v>
      </c>
      <c r="L36" s="4"/>
      <c r="M36" s="11">
        <v>0</v>
      </c>
      <c r="N36" s="11">
        <v>0</v>
      </c>
      <c r="O36" s="4"/>
      <c r="P36" s="21">
        <f>D36-(M36+N36)</f>
        <v>8</v>
      </c>
      <c r="Q36" s="4"/>
      <c r="R36" s="11" t="s">
        <v>111</v>
      </c>
      <c r="S36" s="23">
        <v>0.125</v>
      </c>
      <c r="T36" s="23">
        <v>0.125</v>
      </c>
      <c r="U36" s="23">
        <f>S36+T36</f>
        <v>0.25</v>
      </c>
      <c r="V36" s="11">
        <v>70</v>
      </c>
      <c r="W36" s="24">
        <f>P36*V36</f>
        <v>560</v>
      </c>
      <c r="X36" s="4"/>
      <c r="Y36" s="22">
        <v>583</v>
      </c>
      <c r="Z36" s="22">
        <v>583</v>
      </c>
      <c r="AA36" s="25">
        <v>0</v>
      </c>
      <c r="AB36" s="27">
        <v>0</v>
      </c>
      <c r="AC36" s="176">
        <v>583</v>
      </c>
      <c r="AD36" s="34"/>
      <c r="AE36" s="31">
        <v>4</v>
      </c>
      <c r="AF36" s="29">
        <v>4</v>
      </c>
      <c r="AG36" s="27">
        <v>0</v>
      </c>
      <c r="AH36" s="27">
        <v>4</v>
      </c>
      <c r="AI36" s="7"/>
      <c r="AJ36" s="24">
        <f>AC36*U36</f>
        <v>145.75</v>
      </c>
      <c r="AK36" s="87">
        <v>0.6</v>
      </c>
      <c r="AL36" s="11">
        <v>7.8</v>
      </c>
      <c r="AM36" s="11">
        <v>0</v>
      </c>
      <c r="AN36" s="24">
        <f>AK36+AM36</f>
        <v>0.6</v>
      </c>
      <c r="AO36" s="6"/>
      <c r="AP36" s="11">
        <v>0</v>
      </c>
      <c r="AQ36" s="11">
        <v>0</v>
      </c>
      <c r="AR36" s="11">
        <f>100- ((AP36+AQ36)/(AC36*2))*100</f>
        <v>100</v>
      </c>
      <c r="AS36" s="90">
        <f>AU33</f>
        <v>594.37</v>
      </c>
      <c r="AT36" s="90">
        <f>AJ36+AK36+AL36+AM36</f>
        <v>154.15</v>
      </c>
      <c r="AU36" s="90">
        <f>AS36-AT36</f>
        <v>440.22</v>
      </c>
      <c r="AV36" s="7"/>
      <c r="AW36" s="24">
        <f>(AC36/W36)*100</f>
        <v>104.10714285714286</v>
      </c>
      <c r="AX36" s="11" t="s">
        <v>59</v>
      </c>
      <c r="AY36" s="24">
        <f>(AK36/(AJ36+AK36))*100</f>
        <v>0.40997608472839087</v>
      </c>
      <c r="AZ36" s="11">
        <f>(AN36/AJ36)*100</f>
        <v>0.411663807890223</v>
      </c>
      <c r="BA36" s="4"/>
      <c r="BB36" s="11" t="s">
        <v>97</v>
      </c>
      <c r="BC36" s="11" t="s">
        <v>62</v>
      </c>
      <c r="BD36" s="11" t="s">
        <v>75</v>
      </c>
    </row>
    <row r="37" spans="2:56" ht="16.5" thickBot="1">
      <c r="B37" s="18" t="s">
        <v>90</v>
      </c>
      <c r="C37" s="16"/>
      <c r="D37" s="16"/>
      <c r="E37" s="4"/>
      <c r="F37" s="12"/>
      <c r="G37" s="12"/>
      <c r="H37" s="12"/>
      <c r="I37" s="12"/>
      <c r="J37" s="12"/>
      <c r="K37" s="12"/>
      <c r="L37" s="4"/>
      <c r="M37" s="12"/>
      <c r="N37" s="12"/>
      <c r="O37" s="4"/>
      <c r="P37" s="13"/>
      <c r="Q37" s="4"/>
      <c r="R37" s="12"/>
      <c r="S37" s="12"/>
      <c r="T37" s="12"/>
      <c r="U37" s="12"/>
      <c r="V37" s="12"/>
      <c r="W37" s="12"/>
      <c r="X37" s="4"/>
      <c r="Y37" s="12"/>
      <c r="Z37" s="12"/>
      <c r="AA37" s="26"/>
      <c r="AB37" s="28"/>
      <c r="AC37" s="177"/>
      <c r="AD37" s="33"/>
      <c r="AE37" s="32"/>
      <c r="AF37" s="30"/>
      <c r="AG37" s="28"/>
      <c r="AH37" s="35"/>
      <c r="AI37" s="7"/>
      <c r="AJ37" s="12"/>
      <c r="AK37" s="88"/>
      <c r="AL37" s="12"/>
      <c r="AM37" s="12"/>
      <c r="AN37" s="12"/>
      <c r="AO37" s="6"/>
      <c r="AP37" s="12"/>
      <c r="AQ37" s="12"/>
      <c r="AR37" s="12"/>
      <c r="AS37" s="12"/>
      <c r="AT37" s="12"/>
      <c r="AU37" s="12"/>
      <c r="AV37" s="7"/>
      <c r="AW37" s="12"/>
      <c r="AX37" s="12" t="s">
        <v>10</v>
      </c>
      <c r="AY37" s="12"/>
      <c r="AZ37" s="12"/>
      <c r="BA37" s="4"/>
      <c r="BB37" s="12"/>
      <c r="BC37" s="12"/>
      <c r="BD37" s="14"/>
    </row>
    <row r="38" spans="2:56" ht="15.75" thickBot="1"/>
    <row r="39" spans="2:56" ht="16.5" thickBot="1">
      <c r="B39" s="17">
        <v>41096</v>
      </c>
      <c r="C39" s="15" t="s">
        <v>1</v>
      </c>
      <c r="D39" s="19">
        <v>7.5</v>
      </c>
      <c r="E39" s="4"/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f>SUM(F39:J39)</f>
        <v>0</v>
      </c>
      <c r="L39" s="4"/>
      <c r="M39" s="11">
        <v>2.5</v>
      </c>
      <c r="N39" s="11">
        <v>1</v>
      </c>
      <c r="O39" s="4"/>
      <c r="P39" s="21">
        <f>D39-(M39+N39)</f>
        <v>4</v>
      </c>
      <c r="Q39" s="4"/>
      <c r="R39" s="11" t="s">
        <v>67</v>
      </c>
      <c r="S39" s="23">
        <v>0.126</v>
      </c>
      <c r="T39" s="23">
        <v>0.127</v>
      </c>
      <c r="U39" s="23">
        <f>S39+T39</f>
        <v>0.253</v>
      </c>
      <c r="V39" s="11">
        <v>75</v>
      </c>
      <c r="W39" s="24">
        <f>P39*V39</f>
        <v>300</v>
      </c>
      <c r="X39" s="4"/>
      <c r="Y39" s="22">
        <v>386</v>
      </c>
      <c r="Z39" s="22">
        <v>386</v>
      </c>
      <c r="AA39" s="25">
        <v>0</v>
      </c>
      <c r="AB39" s="27">
        <v>0</v>
      </c>
      <c r="AC39" s="176">
        <v>386</v>
      </c>
      <c r="AD39" s="34"/>
      <c r="AE39" s="31">
        <v>9</v>
      </c>
      <c r="AF39" s="29">
        <v>9</v>
      </c>
      <c r="AG39" s="27">
        <v>0</v>
      </c>
      <c r="AH39" s="27">
        <v>9</v>
      </c>
      <c r="AI39" s="7"/>
      <c r="AJ39" s="24">
        <f>AC39*U39</f>
        <v>97.658000000000001</v>
      </c>
      <c r="AK39" s="87">
        <v>2.2999999999999998</v>
      </c>
      <c r="AL39" s="11">
        <v>2.17</v>
      </c>
      <c r="AM39" s="11">
        <v>0</v>
      </c>
      <c r="AN39" s="24">
        <f>AK39+AM39</f>
        <v>2.2999999999999998</v>
      </c>
      <c r="AO39" s="6"/>
      <c r="AP39" s="11">
        <v>0</v>
      </c>
      <c r="AQ39" s="11">
        <v>10</v>
      </c>
      <c r="AR39" s="11">
        <f>100- ((AP39+AQ39)/(AC39*2))*100</f>
        <v>98.704663212435236</v>
      </c>
      <c r="AS39" s="90">
        <f>AU36</f>
        <v>440.22</v>
      </c>
      <c r="AT39" s="90">
        <f>AJ39+AK39+AL39+AM39</f>
        <v>102.128</v>
      </c>
      <c r="AU39" s="90">
        <f>AS39-AT39</f>
        <v>338.09200000000004</v>
      </c>
      <c r="AV39" s="7"/>
      <c r="AW39" s="24">
        <f>(AC39/W39)*100</f>
        <v>128.66666666666666</v>
      </c>
      <c r="AX39" s="11" t="s">
        <v>59</v>
      </c>
      <c r="AY39" s="24">
        <f>(AK39/(AJ39+AK39))*100</f>
        <v>2.300966405890474</v>
      </c>
      <c r="AZ39" s="11">
        <f>(AN39/AJ39)*100</f>
        <v>2.3551577955723033</v>
      </c>
      <c r="BA39" s="4"/>
      <c r="BB39" s="11" t="s">
        <v>97</v>
      </c>
      <c r="BC39" s="11" t="s">
        <v>62</v>
      </c>
      <c r="BD39" s="11" t="s">
        <v>75</v>
      </c>
    </row>
    <row r="40" spans="2:56" ht="16.5" thickBot="1">
      <c r="B40" s="18" t="s">
        <v>89</v>
      </c>
      <c r="C40" s="16"/>
      <c r="D40" s="16"/>
      <c r="E40" s="4"/>
      <c r="F40" s="12"/>
      <c r="G40" s="12"/>
      <c r="H40" s="12"/>
      <c r="I40" s="12"/>
      <c r="J40" s="12"/>
      <c r="K40" s="12"/>
      <c r="L40" s="4"/>
      <c r="M40" s="12"/>
      <c r="N40" s="12"/>
      <c r="O40" s="4"/>
      <c r="P40" s="21"/>
      <c r="Q40" s="4"/>
      <c r="R40" s="11" t="s">
        <v>10</v>
      </c>
      <c r="S40" s="23"/>
      <c r="T40" s="23"/>
      <c r="U40" s="23"/>
      <c r="V40" s="223"/>
      <c r="W40" s="223"/>
      <c r="X40" s="3"/>
      <c r="Y40" s="280"/>
      <c r="Z40" s="280"/>
      <c r="AA40" s="281"/>
      <c r="AB40" s="282"/>
      <c r="AC40" s="283"/>
      <c r="AD40" s="284"/>
      <c r="AE40" s="285"/>
      <c r="AF40" s="286"/>
      <c r="AG40" s="282"/>
      <c r="AH40" s="282"/>
      <c r="AI40" s="287"/>
      <c r="AJ40" s="223"/>
      <c r="AK40" s="288"/>
      <c r="AL40" s="223"/>
      <c r="AM40" s="223"/>
      <c r="AN40" s="223"/>
      <c r="AO40" s="289"/>
      <c r="AP40" s="223"/>
      <c r="AQ40" s="223"/>
      <c r="AR40" s="223"/>
      <c r="AS40" s="288"/>
      <c r="AT40" s="288"/>
      <c r="AU40" s="288"/>
      <c r="AV40" s="287"/>
      <c r="AW40" s="223"/>
      <c r="AX40" s="223"/>
      <c r="AY40" s="223"/>
      <c r="AZ40" s="223"/>
      <c r="BA40" s="3"/>
      <c r="BB40" s="11"/>
      <c r="BC40" s="11"/>
      <c r="BD40" s="11"/>
    </row>
    <row r="41" spans="2:56" ht="15.75" thickBot="1"/>
    <row r="42" spans="2:56" ht="15.75">
      <c r="B42" s="17">
        <v>41097</v>
      </c>
      <c r="C42" s="15" t="s">
        <v>0</v>
      </c>
      <c r="D42" s="19">
        <v>8</v>
      </c>
      <c r="E42" s="4"/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f>SUM(F42:J42)</f>
        <v>0</v>
      </c>
      <c r="L42" s="4"/>
      <c r="M42" s="11">
        <v>0</v>
      </c>
      <c r="N42" s="11">
        <v>0</v>
      </c>
      <c r="O42" s="4"/>
      <c r="P42" s="21">
        <f>D42-(M42+N42)</f>
        <v>8</v>
      </c>
      <c r="Q42" s="4"/>
      <c r="R42" s="11" t="s">
        <v>67</v>
      </c>
      <c r="S42" s="23">
        <v>0.126</v>
      </c>
      <c r="T42" s="23">
        <v>0.127</v>
      </c>
      <c r="U42" s="23">
        <f>S42+T42</f>
        <v>0.253</v>
      </c>
      <c r="V42" s="11">
        <v>75</v>
      </c>
      <c r="W42" s="24">
        <f>P42*V42</f>
        <v>600</v>
      </c>
      <c r="X42" s="4"/>
      <c r="Y42" s="22">
        <v>549</v>
      </c>
      <c r="Z42" s="22">
        <v>549</v>
      </c>
      <c r="AA42" s="25">
        <v>0</v>
      </c>
      <c r="AB42" s="27">
        <v>0</v>
      </c>
      <c r="AC42" s="176">
        <v>549</v>
      </c>
      <c r="AD42" s="34"/>
      <c r="AE42" s="31">
        <v>4</v>
      </c>
      <c r="AF42" s="29">
        <v>4</v>
      </c>
      <c r="AG42" s="27">
        <v>0</v>
      </c>
      <c r="AH42" s="27">
        <v>4</v>
      </c>
      <c r="AI42" s="7"/>
      <c r="AJ42" s="24">
        <f>AC42*U42</f>
        <v>138.89699999999999</v>
      </c>
      <c r="AK42" s="87">
        <v>4.3</v>
      </c>
      <c r="AL42" s="11">
        <v>7.3</v>
      </c>
      <c r="AM42" s="11">
        <v>0</v>
      </c>
      <c r="AN42" s="24">
        <f>AK42+AM42</f>
        <v>4.3</v>
      </c>
      <c r="AO42" s="6"/>
      <c r="AP42" s="11">
        <v>0</v>
      </c>
      <c r="AQ42" s="11">
        <v>0</v>
      </c>
      <c r="AR42" s="11">
        <f>100- ((AP42+AQ42)/(AC42*2))*100</f>
        <v>100</v>
      </c>
      <c r="AS42" s="90">
        <f>AU39</f>
        <v>338.09200000000004</v>
      </c>
      <c r="AT42" s="90">
        <f>AJ42+AK42+AL42+AM42</f>
        <v>150.49700000000001</v>
      </c>
      <c r="AU42" s="90">
        <f>AS42-AT42</f>
        <v>187.59500000000003</v>
      </c>
      <c r="AV42" s="7"/>
      <c r="AW42" s="24">
        <f>(AC42/W42)*100</f>
        <v>91.5</v>
      </c>
      <c r="AX42" s="11" t="s">
        <v>59</v>
      </c>
      <c r="AY42" s="24">
        <f>(AK42/(AJ42+AK42))*100</f>
        <v>3.0028562050880954</v>
      </c>
      <c r="AZ42" s="11">
        <f>(AN42/AJ42)*100</f>
        <v>3.0958192041584773</v>
      </c>
      <c r="BA42" s="4"/>
      <c r="BB42" s="11" t="s">
        <v>114</v>
      </c>
      <c r="BC42" s="11" t="s">
        <v>114</v>
      </c>
      <c r="BD42" s="11" t="s">
        <v>114</v>
      </c>
    </row>
    <row r="43" spans="2:56" ht="16.5" thickBot="1">
      <c r="B43" s="18" t="s">
        <v>90</v>
      </c>
      <c r="C43" s="16"/>
      <c r="D43" s="16"/>
      <c r="E43" s="4"/>
      <c r="F43" s="12"/>
      <c r="G43" s="12"/>
      <c r="H43" s="12"/>
      <c r="I43" s="12"/>
      <c r="J43" s="12"/>
      <c r="K43" s="12"/>
      <c r="L43" s="4"/>
      <c r="M43" s="12"/>
      <c r="N43" s="12"/>
      <c r="O43" s="4"/>
      <c r="P43" s="13"/>
      <c r="Q43" s="4"/>
      <c r="R43" s="12"/>
      <c r="S43" s="12"/>
      <c r="T43" s="12"/>
      <c r="U43" s="12"/>
      <c r="V43" s="12"/>
      <c r="W43" s="12"/>
      <c r="X43" s="4"/>
      <c r="Y43" s="12"/>
      <c r="Z43" s="12"/>
      <c r="AA43" s="26"/>
      <c r="AB43" s="28"/>
      <c r="AC43" s="177"/>
      <c r="AD43" s="33"/>
      <c r="AE43" s="32"/>
      <c r="AF43" s="30"/>
      <c r="AG43" s="28"/>
      <c r="AH43" s="35"/>
      <c r="AI43" s="7"/>
      <c r="AJ43" s="12"/>
      <c r="AK43" s="88"/>
      <c r="AL43" s="12"/>
      <c r="AM43" s="12"/>
      <c r="AN43" s="12"/>
      <c r="AO43" s="6"/>
      <c r="AP43" s="12"/>
      <c r="AQ43" s="12"/>
      <c r="AR43" s="12"/>
      <c r="AS43" s="12"/>
      <c r="AT43" s="12"/>
      <c r="AU43" s="12"/>
      <c r="AV43" s="7"/>
      <c r="AW43" s="12"/>
      <c r="AX43" s="12" t="s">
        <v>10</v>
      </c>
      <c r="AY43" s="12"/>
      <c r="AZ43" s="12"/>
      <c r="BA43" s="4"/>
      <c r="BB43" s="12"/>
      <c r="BC43" s="12"/>
      <c r="BD43" s="14"/>
    </row>
    <row r="44" spans="2:56" ht="15.75" thickBot="1"/>
    <row r="45" spans="2:56" ht="16.5" thickBot="1">
      <c r="B45" s="17">
        <v>41097</v>
      </c>
      <c r="C45" s="15" t="s">
        <v>1</v>
      </c>
      <c r="D45" s="19">
        <v>7.5</v>
      </c>
      <c r="E45" s="4"/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f>SUM(F45:J45)</f>
        <v>0</v>
      </c>
      <c r="L45" s="4"/>
      <c r="M45" s="11">
        <v>2.5</v>
      </c>
      <c r="N45" s="11">
        <v>0</v>
      </c>
      <c r="O45" s="4"/>
      <c r="P45" s="21">
        <f>D45-(M45+N45)</f>
        <v>5</v>
      </c>
      <c r="Q45" s="4"/>
      <c r="R45" s="11" t="s">
        <v>67</v>
      </c>
      <c r="S45" s="23">
        <v>0.126</v>
      </c>
      <c r="T45" s="23">
        <v>0.127</v>
      </c>
      <c r="U45" s="23">
        <f>S45+T45</f>
        <v>0.253</v>
      </c>
      <c r="V45" s="11">
        <v>75</v>
      </c>
      <c r="W45" s="24">
        <f>P45*V45</f>
        <v>375</v>
      </c>
      <c r="X45" s="4"/>
      <c r="Y45" s="22">
        <v>312</v>
      </c>
      <c r="Z45" s="22">
        <v>312</v>
      </c>
      <c r="AA45" s="25">
        <v>0</v>
      </c>
      <c r="AB45" s="27">
        <v>0</v>
      </c>
      <c r="AC45" s="176">
        <v>312</v>
      </c>
      <c r="AD45" s="34"/>
      <c r="AE45" s="31">
        <v>10</v>
      </c>
      <c r="AF45" s="29">
        <v>10</v>
      </c>
      <c r="AG45" s="27">
        <v>0</v>
      </c>
      <c r="AH45" s="27">
        <v>10</v>
      </c>
      <c r="AI45" s="7"/>
      <c r="AJ45" s="24">
        <f>AC45*U45</f>
        <v>78.936000000000007</v>
      </c>
      <c r="AK45" s="87">
        <v>4.8600000000000003</v>
      </c>
      <c r="AL45" s="11">
        <v>4.6100000000000003</v>
      </c>
      <c r="AM45" s="11">
        <v>0.68</v>
      </c>
      <c r="AN45" s="24">
        <f>AK45+AM45</f>
        <v>5.54</v>
      </c>
      <c r="AO45" s="6"/>
      <c r="AP45" s="11">
        <v>0</v>
      </c>
      <c r="AQ45" s="11">
        <v>10</v>
      </c>
      <c r="AR45" s="11">
        <f>100- ((AP45+AQ45)/(AC45*2))*100</f>
        <v>98.397435897435898</v>
      </c>
      <c r="AS45" s="90">
        <f>AU42</f>
        <v>187.59500000000003</v>
      </c>
      <c r="AT45" s="90">
        <f>AJ45+AK45+AL45+AM45</f>
        <v>89.086000000000013</v>
      </c>
      <c r="AU45" s="90">
        <f>AS45-AT45</f>
        <v>98.509000000000015</v>
      </c>
      <c r="AV45" s="7"/>
      <c r="AW45" s="24">
        <f>(AC45/W45)*100</f>
        <v>83.2</v>
      </c>
      <c r="AX45" s="11" t="s">
        <v>59</v>
      </c>
      <c r="AY45" s="24">
        <f>(AK45/(AJ45+AK45))*100</f>
        <v>5.7997995131032507</v>
      </c>
      <c r="AZ45" s="11">
        <f>(AN45/AJ45)*100</f>
        <v>7.0183439748657133</v>
      </c>
      <c r="BA45" s="4"/>
      <c r="BB45" s="11" t="s">
        <v>114</v>
      </c>
      <c r="BC45" s="11" t="s">
        <v>76</v>
      </c>
      <c r="BD45" s="11" t="s">
        <v>114</v>
      </c>
    </row>
    <row r="46" spans="2:56" ht="16.5" thickBot="1">
      <c r="B46" s="18" t="s">
        <v>113</v>
      </c>
      <c r="C46" s="16"/>
      <c r="D46" s="16"/>
      <c r="E46" s="4"/>
      <c r="F46" s="12"/>
      <c r="G46" s="12"/>
      <c r="H46" s="12"/>
      <c r="I46" s="12"/>
      <c r="J46" s="12"/>
      <c r="K46" s="12"/>
      <c r="L46" s="4"/>
      <c r="M46" s="12"/>
      <c r="N46" s="12"/>
      <c r="O46" s="4"/>
      <c r="P46" s="21"/>
      <c r="Q46" s="4"/>
      <c r="R46" s="11" t="s">
        <v>10</v>
      </c>
      <c r="S46" s="23"/>
      <c r="T46" s="23"/>
      <c r="U46" s="23"/>
      <c r="V46" s="223"/>
      <c r="W46" s="223"/>
      <c r="X46" s="3"/>
      <c r="Y46" s="280"/>
      <c r="Z46" s="280"/>
      <c r="AA46" s="281"/>
      <c r="AB46" s="282"/>
      <c r="AC46" s="283"/>
      <c r="AD46" s="284"/>
      <c r="AE46" s="285"/>
      <c r="AF46" s="286"/>
      <c r="AG46" s="282"/>
      <c r="AH46" s="282"/>
      <c r="AI46" s="287"/>
      <c r="AJ46" s="223"/>
      <c r="AK46" s="288"/>
      <c r="AL46" s="223"/>
      <c r="AM46" s="223"/>
      <c r="AN46" s="223"/>
      <c r="AO46" s="289"/>
      <c r="AP46" s="223"/>
      <c r="AQ46" s="223"/>
      <c r="AR46" s="223"/>
      <c r="AS46" s="288"/>
      <c r="AT46" s="288"/>
      <c r="AU46" s="288"/>
      <c r="AV46" s="287"/>
      <c r="AW46" s="223"/>
      <c r="AX46" s="223"/>
      <c r="AY46" s="223"/>
      <c r="AZ46" s="223"/>
      <c r="BA46" s="3"/>
      <c r="BB46" s="11"/>
      <c r="BC46" s="11"/>
      <c r="BD46" s="11"/>
    </row>
    <row r="47" spans="2:56" ht="15.75" thickBot="1"/>
    <row r="48" spans="2:56" ht="15.75">
      <c r="B48" s="17">
        <v>41100</v>
      </c>
      <c r="C48" s="15" t="s">
        <v>0</v>
      </c>
      <c r="D48" s="19">
        <v>8</v>
      </c>
      <c r="E48" s="4"/>
      <c r="F48" s="11">
        <v>0</v>
      </c>
      <c r="G48" s="11">
        <v>0</v>
      </c>
      <c r="H48" s="11">
        <v>0</v>
      </c>
      <c r="I48" s="11">
        <v>1.5</v>
      </c>
      <c r="J48" s="11">
        <v>0</v>
      </c>
      <c r="K48" s="11">
        <f>SUM(F48:J48)</f>
        <v>1.5</v>
      </c>
      <c r="L48" s="4"/>
      <c r="M48" s="11">
        <v>0</v>
      </c>
      <c r="N48" s="11">
        <v>1</v>
      </c>
      <c r="O48" s="4"/>
      <c r="P48" s="21">
        <f>D48-(M48+N48)</f>
        <v>7</v>
      </c>
      <c r="Q48" s="4"/>
      <c r="R48" s="11" t="s">
        <v>67</v>
      </c>
      <c r="S48" s="23">
        <v>0.126</v>
      </c>
      <c r="T48" s="23">
        <v>0.127</v>
      </c>
      <c r="U48" s="23">
        <f>S48+T48</f>
        <v>0.253</v>
      </c>
      <c r="V48" s="11">
        <v>75</v>
      </c>
      <c r="W48" s="24">
        <f>P48*V48</f>
        <v>525</v>
      </c>
      <c r="X48" s="4"/>
      <c r="Y48" s="22">
        <v>377</v>
      </c>
      <c r="Z48" s="22">
        <v>377</v>
      </c>
      <c r="AA48" s="25">
        <v>0</v>
      </c>
      <c r="AB48" s="27">
        <v>0</v>
      </c>
      <c r="AC48" s="176">
        <v>377</v>
      </c>
      <c r="AD48" s="34"/>
      <c r="AE48" s="31">
        <v>6</v>
      </c>
      <c r="AF48" s="29">
        <v>6</v>
      </c>
      <c r="AG48" s="27">
        <v>0</v>
      </c>
      <c r="AH48" s="27">
        <v>6</v>
      </c>
      <c r="AI48" s="7"/>
      <c r="AJ48" s="24">
        <f>AC48*U48</f>
        <v>95.381</v>
      </c>
      <c r="AK48" s="87">
        <v>1.56</v>
      </c>
      <c r="AL48" s="11">
        <v>5.8</v>
      </c>
      <c r="AM48" s="11">
        <v>0</v>
      </c>
      <c r="AN48" s="24">
        <f>AK48+AM48</f>
        <v>1.56</v>
      </c>
      <c r="AO48" s="6"/>
      <c r="AP48" s="11">
        <v>0</v>
      </c>
      <c r="AQ48" s="11">
        <v>0</v>
      </c>
      <c r="AR48" s="11">
        <f>100- ((AP48+AQ48)/(AC48*2))*100</f>
        <v>100</v>
      </c>
      <c r="AS48" s="90">
        <f>AU45</f>
        <v>98.509000000000015</v>
      </c>
      <c r="AT48" s="90">
        <f>AJ48+AK48+AL48+AM48</f>
        <v>102.741</v>
      </c>
      <c r="AU48" s="90">
        <f>AS48-AT48</f>
        <v>-4.2319999999999851</v>
      </c>
      <c r="AV48" s="7"/>
      <c r="AW48" s="24">
        <f>(AC48/W48)*100</f>
        <v>71.80952380952381</v>
      </c>
      <c r="AX48" s="11" t="s">
        <v>59</v>
      </c>
      <c r="AY48" s="24">
        <f>(AK48/(AJ48+AK48))*100</f>
        <v>1.6092262303875553</v>
      </c>
      <c r="AZ48" s="11">
        <f>(AN48/AJ48)*100</f>
        <v>1.6355458634319204</v>
      </c>
      <c r="BA48" s="4"/>
      <c r="BB48" s="11" t="s">
        <v>114</v>
      </c>
      <c r="BC48" s="11" t="s">
        <v>114</v>
      </c>
      <c r="BD48" s="11" t="s">
        <v>75</v>
      </c>
    </row>
    <row r="49" spans="2:56" ht="16.5" thickBot="1">
      <c r="B49" s="18" t="s">
        <v>115</v>
      </c>
      <c r="C49" s="16"/>
      <c r="D49" s="16"/>
      <c r="E49" s="4"/>
      <c r="F49" s="12"/>
      <c r="G49" s="12"/>
      <c r="H49" s="12"/>
      <c r="I49" s="12"/>
      <c r="J49" s="12"/>
      <c r="K49" s="12"/>
      <c r="L49" s="4"/>
      <c r="M49" s="12"/>
      <c r="N49" s="12"/>
      <c r="O49" s="4"/>
      <c r="P49" s="13"/>
      <c r="Q49" s="4"/>
      <c r="R49" s="12"/>
      <c r="S49" s="12"/>
      <c r="T49" s="12"/>
      <c r="U49" s="12"/>
      <c r="V49" s="12"/>
      <c r="W49" s="12"/>
      <c r="X49" s="4"/>
      <c r="Y49" s="12"/>
      <c r="Z49" s="12"/>
      <c r="AA49" s="26"/>
      <c r="AB49" s="28"/>
      <c r="AC49" s="177"/>
      <c r="AD49" s="33"/>
      <c r="AE49" s="32"/>
      <c r="AF49" s="30"/>
      <c r="AG49" s="28"/>
      <c r="AH49" s="35"/>
      <c r="AI49" s="7"/>
      <c r="AJ49" s="12"/>
      <c r="AK49" s="88"/>
      <c r="AL49" s="12"/>
      <c r="AM49" s="12"/>
      <c r="AN49" s="12"/>
      <c r="AO49" s="6"/>
      <c r="AP49" s="12"/>
      <c r="AQ49" s="12"/>
      <c r="AR49" s="12"/>
      <c r="AS49" s="12"/>
      <c r="AT49" s="12"/>
      <c r="AU49" s="12"/>
      <c r="AV49" s="7"/>
      <c r="AW49" s="12"/>
      <c r="AX49" s="12" t="s">
        <v>10</v>
      </c>
      <c r="AY49" s="12"/>
      <c r="AZ49" s="12"/>
      <c r="BA49" s="4"/>
      <c r="BB49" s="12"/>
      <c r="BC49" s="12"/>
      <c r="BD49" s="14"/>
    </row>
    <row r="50" spans="2:56" ht="15.75" thickBot="1"/>
    <row r="51" spans="2:56">
      <c r="B51" s="57" t="s">
        <v>42</v>
      </c>
      <c r="C51" s="58" t="s">
        <v>2</v>
      </c>
      <c r="D51" s="59" t="s">
        <v>2</v>
      </c>
      <c r="E51" s="136"/>
      <c r="F51" s="718" t="s">
        <v>14</v>
      </c>
      <c r="G51" s="719"/>
      <c r="H51" s="719"/>
      <c r="I51" s="719"/>
      <c r="J51" s="719"/>
      <c r="K51" s="720"/>
      <c r="L51" s="19"/>
      <c r="M51" s="721" t="s">
        <v>43</v>
      </c>
      <c r="N51" s="722"/>
      <c r="O51" s="19"/>
      <c r="P51" s="91" t="s">
        <v>12</v>
      </c>
      <c r="Q51" s="136"/>
      <c r="R51" s="91" t="s">
        <v>24</v>
      </c>
      <c r="S51" s="718" t="s">
        <v>44</v>
      </c>
      <c r="T51" s="719"/>
      <c r="U51" s="720"/>
      <c r="V51" s="91" t="s">
        <v>39</v>
      </c>
      <c r="W51" s="137" t="s">
        <v>19</v>
      </c>
      <c r="X51" s="136" t="s">
        <v>10</v>
      </c>
      <c r="Y51" s="723" t="s">
        <v>15</v>
      </c>
      <c r="Z51" s="724"/>
      <c r="AA51" s="724"/>
      <c r="AB51" s="724"/>
      <c r="AC51" s="138" t="s">
        <v>19</v>
      </c>
      <c r="AD51" s="139"/>
      <c r="AE51" s="725" t="s">
        <v>55</v>
      </c>
      <c r="AF51" s="726"/>
      <c r="AG51" s="726"/>
      <c r="AH51" s="140" t="s">
        <v>57</v>
      </c>
      <c r="AI51" s="136"/>
      <c r="AJ51" s="141" t="s">
        <v>51</v>
      </c>
      <c r="AK51" s="142"/>
      <c r="AL51" s="143"/>
      <c r="AM51" s="144"/>
      <c r="AN51" s="91" t="s">
        <v>13</v>
      </c>
      <c r="AO51" s="136"/>
      <c r="AP51" s="743" t="s">
        <v>68</v>
      </c>
      <c r="AQ51" s="744"/>
      <c r="AR51" s="745"/>
      <c r="AS51" s="743" t="s">
        <v>52</v>
      </c>
      <c r="AT51" s="744"/>
      <c r="AU51" s="745"/>
      <c r="AV51" s="136"/>
      <c r="AW51" s="145" t="s">
        <v>32</v>
      </c>
      <c r="AX51" s="137" t="s">
        <v>32</v>
      </c>
      <c r="AY51" s="91" t="s">
        <v>29</v>
      </c>
      <c r="AZ51" s="91" t="s">
        <v>29</v>
      </c>
      <c r="BA51" s="136"/>
      <c r="BB51" s="19" t="s">
        <v>32</v>
      </c>
      <c r="BC51" s="19" t="s">
        <v>10</v>
      </c>
      <c r="BD51" s="146" t="s">
        <v>10</v>
      </c>
    </row>
    <row r="52" spans="2:56" ht="15.75" thickBot="1">
      <c r="B52" s="60" t="s">
        <v>10</v>
      </c>
      <c r="C52" s="49" t="s">
        <v>10</v>
      </c>
      <c r="D52" s="61" t="s">
        <v>12</v>
      </c>
      <c r="E52" s="5"/>
      <c r="F52" s="65" t="s">
        <v>4</v>
      </c>
      <c r="G52" s="65" t="s">
        <v>5</v>
      </c>
      <c r="H52" s="65" t="s">
        <v>6</v>
      </c>
      <c r="I52" s="65" t="s">
        <v>7</v>
      </c>
      <c r="J52" s="65" t="s">
        <v>9</v>
      </c>
      <c r="K52" s="65" t="s">
        <v>13</v>
      </c>
      <c r="L52" s="4"/>
      <c r="M52" s="67" t="s">
        <v>12</v>
      </c>
      <c r="N52" s="68" t="s">
        <v>46</v>
      </c>
      <c r="O52" s="3"/>
      <c r="P52" s="49" t="s">
        <v>3</v>
      </c>
      <c r="Q52" s="5"/>
      <c r="R52" s="49" t="s">
        <v>23</v>
      </c>
      <c r="S52" s="53" t="s">
        <v>16</v>
      </c>
      <c r="T52" s="49" t="s">
        <v>17</v>
      </c>
      <c r="U52" s="49" t="s">
        <v>45</v>
      </c>
      <c r="V52" s="49" t="s">
        <v>63</v>
      </c>
      <c r="W52" s="72" t="s">
        <v>21</v>
      </c>
      <c r="X52" s="5" t="s">
        <v>10</v>
      </c>
      <c r="Y52" s="713" t="s">
        <v>26</v>
      </c>
      <c r="Z52" s="714"/>
      <c r="AA52" s="714"/>
      <c r="AB52" s="715"/>
      <c r="AC52" s="39" t="s">
        <v>13</v>
      </c>
      <c r="AD52" s="8"/>
      <c r="AE52" s="716" t="s">
        <v>56</v>
      </c>
      <c r="AF52" s="717"/>
      <c r="AG52" s="717"/>
      <c r="AH52" s="82" t="s">
        <v>58</v>
      </c>
      <c r="AI52" s="5"/>
      <c r="AJ52" s="48" t="s">
        <v>33</v>
      </c>
      <c r="AK52" s="85" t="s">
        <v>27</v>
      </c>
      <c r="AL52" s="48" t="s">
        <v>35</v>
      </c>
      <c r="AM52" s="48" t="s">
        <v>36</v>
      </c>
      <c r="AN52" s="49" t="s">
        <v>40</v>
      </c>
      <c r="AO52" s="20"/>
      <c r="AP52" s="51"/>
      <c r="AQ52" s="52"/>
      <c r="AR52" s="53"/>
      <c r="AS52" s="51" t="s">
        <v>50</v>
      </c>
      <c r="AT52" s="52" t="s">
        <v>117</v>
      </c>
      <c r="AU52" s="53"/>
      <c r="AV52" s="5"/>
      <c r="AW52" s="76" t="s">
        <v>19</v>
      </c>
      <c r="AX52" s="72" t="s">
        <v>19</v>
      </c>
      <c r="AY52" s="49" t="s">
        <v>37</v>
      </c>
      <c r="AZ52" s="49" t="s">
        <v>38</v>
      </c>
      <c r="BA52" s="5"/>
      <c r="BB52" s="4" t="s">
        <v>19</v>
      </c>
      <c r="BC52" s="4" t="s">
        <v>37</v>
      </c>
      <c r="BD52" s="147" t="s">
        <v>38</v>
      </c>
    </row>
    <row r="53" spans="2:56" ht="15.75" thickBot="1">
      <c r="B53" s="62"/>
      <c r="C53" s="63"/>
      <c r="D53" s="64" t="s">
        <v>10</v>
      </c>
      <c r="E53" s="111"/>
      <c r="F53" s="148"/>
      <c r="G53" s="148"/>
      <c r="H53" s="148"/>
      <c r="I53" s="148" t="s">
        <v>8</v>
      </c>
      <c r="J53" s="148"/>
      <c r="K53" s="148"/>
      <c r="L53" s="16"/>
      <c r="M53" s="104" t="s">
        <v>20</v>
      </c>
      <c r="N53" s="148" t="s">
        <v>11</v>
      </c>
      <c r="O53" s="16"/>
      <c r="P53" s="63" t="s">
        <v>10</v>
      </c>
      <c r="Q53" s="111"/>
      <c r="R53" s="63"/>
      <c r="S53" s="149"/>
      <c r="T53" s="63"/>
      <c r="U53" s="63"/>
      <c r="V53" s="63" t="s">
        <v>18</v>
      </c>
      <c r="W53" s="150" t="s">
        <v>22</v>
      </c>
      <c r="X53" s="111"/>
      <c r="Y53" s="151" t="s">
        <v>16</v>
      </c>
      <c r="Z53" s="151" t="s">
        <v>17</v>
      </c>
      <c r="AA53" s="152" t="s">
        <v>25</v>
      </c>
      <c r="AB53" s="79" t="s">
        <v>28</v>
      </c>
      <c r="AC53" s="153"/>
      <c r="AD53" s="111"/>
      <c r="AE53" s="154" t="s">
        <v>16</v>
      </c>
      <c r="AF53" s="155" t="s">
        <v>17</v>
      </c>
      <c r="AG53" s="80" t="s">
        <v>28</v>
      </c>
      <c r="AH53" s="81" t="s">
        <v>28</v>
      </c>
      <c r="AI53" s="156"/>
      <c r="AJ53" s="63" t="s">
        <v>34</v>
      </c>
      <c r="AK53" s="157" t="s">
        <v>34</v>
      </c>
      <c r="AL53" s="63" t="s">
        <v>34</v>
      </c>
      <c r="AM53" s="63" t="s">
        <v>34</v>
      </c>
      <c r="AN53" s="63" t="s">
        <v>34</v>
      </c>
      <c r="AO53" s="111"/>
      <c r="AP53" s="158" t="s">
        <v>70</v>
      </c>
      <c r="AQ53" s="159" t="s">
        <v>69</v>
      </c>
      <c r="AR53" s="160" t="s">
        <v>71</v>
      </c>
      <c r="AS53" s="161" t="s">
        <v>48</v>
      </c>
      <c r="AT53" s="159" t="s">
        <v>47</v>
      </c>
      <c r="AU53" s="160" t="s">
        <v>49</v>
      </c>
      <c r="AV53" s="111"/>
      <c r="AW53" s="162" t="s">
        <v>29</v>
      </c>
      <c r="AX53" s="150" t="s">
        <v>29</v>
      </c>
      <c r="AY53" s="63"/>
      <c r="AZ53" s="63"/>
      <c r="BA53" s="111"/>
      <c r="BB53" s="163">
        <v>1</v>
      </c>
      <c r="BC53" s="164">
        <v>0</v>
      </c>
      <c r="BD53" s="115" t="s">
        <v>41</v>
      </c>
    </row>
    <row r="54" spans="2:56" ht="15.75" thickBot="1"/>
    <row r="55" spans="2:56" ht="16.5" thickBot="1">
      <c r="B55" s="17">
        <v>41100</v>
      </c>
      <c r="C55" s="15" t="s">
        <v>1</v>
      </c>
      <c r="D55" s="19">
        <v>7.5</v>
      </c>
      <c r="E55" s="4"/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f>SUM(F55:J55)</f>
        <v>0</v>
      </c>
      <c r="L55" s="4"/>
      <c r="M55" s="11">
        <v>2.5</v>
      </c>
      <c r="N55" s="11">
        <v>0</v>
      </c>
      <c r="O55" s="4"/>
      <c r="P55" s="21">
        <f>D55-(M55+N55)</f>
        <v>5</v>
      </c>
      <c r="Q55" s="4"/>
      <c r="R55" s="11" t="s">
        <v>85</v>
      </c>
      <c r="S55" s="23">
        <v>0.185</v>
      </c>
      <c r="T55" s="23">
        <v>0.186</v>
      </c>
      <c r="U55" s="23">
        <f>S55+T55</f>
        <v>0.371</v>
      </c>
      <c r="V55" s="11">
        <v>80</v>
      </c>
      <c r="W55" s="24">
        <f>P55*V55</f>
        <v>400</v>
      </c>
      <c r="X55" s="4"/>
      <c r="Y55" s="22">
        <v>324</v>
      </c>
      <c r="Z55" s="22">
        <v>324</v>
      </c>
      <c r="AA55" s="25">
        <v>0</v>
      </c>
      <c r="AB55" s="27">
        <v>0</v>
      </c>
      <c r="AC55" s="176">
        <v>324</v>
      </c>
      <c r="AD55" s="34"/>
      <c r="AE55" s="31">
        <v>4</v>
      </c>
      <c r="AF55" s="29">
        <v>4</v>
      </c>
      <c r="AG55" s="27">
        <v>0</v>
      </c>
      <c r="AH55" s="27">
        <v>4</v>
      </c>
      <c r="AI55" s="7"/>
      <c r="AJ55" s="24">
        <f>AC55*U55</f>
        <v>120.20399999999999</v>
      </c>
      <c r="AK55" s="87">
        <v>2.1</v>
      </c>
      <c r="AL55" s="11">
        <v>5.7</v>
      </c>
      <c r="AM55" s="11">
        <v>0</v>
      </c>
      <c r="AN55" s="24">
        <f>AK55+AM55</f>
        <v>2.1</v>
      </c>
      <c r="AO55" s="6"/>
      <c r="AP55" s="11">
        <v>0</v>
      </c>
      <c r="AQ55" s="11">
        <v>10</v>
      </c>
      <c r="AR55" s="11">
        <f>100- ((AP55+AQ55)/(AC55*2))*100</f>
        <v>98.456790123456784</v>
      </c>
      <c r="AS55" s="90">
        <v>755</v>
      </c>
      <c r="AT55" s="90">
        <f>AJ55+AK55+AL55+AM55</f>
        <v>128.00399999999999</v>
      </c>
      <c r="AU55" s="90">
        <f>AS55-AT55</f>
        <v>626.99599999999998</v>
      </c>
      <c r="AV55" s="7"/>
      <c r="AW55" s="24">
        <f>(AC55/W55)*100</f>
        <v>81</v>
      </c>
      <c r="AX55" s="11" t="s">
        <v>59</v>
      </c>
      <c r="AY55" s="24">
        <f>(AK55/(AJ55+AK55))*100</f>
        <v>1.7170329670329672</v>
      </c>
      <c r="AZ55" s="11">
        <f>(AN55/AJ55)*100</f>
        <v>1.7470300489168415</v>
      </c>
      <c r="BA55" s="4"/>
      <c r="BB55" s="11" t="s">
        <v>114</v>
      </c>
      <c r="BC55" s="11" t="s">
        <v>76</v>
      </c>
      <c r="BD55" s="11" t="s">
        <v>75</v>
      </c>
    </row>
    <row r="56" spans="2:56" ht="16.5" thickBot="1">
      <c r="B56" s="18" t="s">
        <v>116</v>
      </c>
      <c r="C56" s="16"/>
      <c r="D56" s="16"/>
      <c r="E56" s="4"/>
      <c r="F56" s="12"/>
      <c r="G56" s="12"/>
      <c r="H56" s="12"/>
      <c r="I56" s="12"/>
      <c r="J56" s="12"/>
      <c r="K56" s="12"/>
      <c r="L56" s="4"/>
      <c r="M56" s="12"/>
      <c r="N56" s="12"/>
      <c r="O56" s="4"/>
      <c r="P56" s="21"/>
      <c r="Q56" s="4"/>
      <c r="R56" s="11" t="s">
        <v>10</v>
      </c>
      <c r="S56" s="23"/>
      <c r="T56" s="23"/>
      <c r="U56" s="23"/>
      <c r="V56" s="223"/>
      <c r="W56" s="223"/>
      <c r="X56" s="3"/>
      <c r="Y56" s="280"/>
      <c r="Z56" s="280"/>
      <c r="AA56" s="281"/>
      <c r="AB56" s="282"/>
      <c r="AC56" s="283"/>
      <c r="AD56" s="284"/>
      <c r="AE56" s="285"/>
      <c r="AF56" s="286"/>
      <c r="AG56" s="282"/>
      <c r="AH56" s="282"/>
      <c r="AI56" s="287"/>
      <c r="AJ56" s="223"/>
      <c r="AK56" s="288"/>
      <c r="AL56" s="223"/>
      <c r="AM56" s="223"/>
      <c r="AN56" s="223"/>
      <c r="AO56" s="289"/>
      <c r="AP56" s="223"/>
      <c r="AQ56" s="223"/>
      <c r="AR56" s="223"/>
      <c r="AS56" s="288"/>
      <c r="AT56" s="288"/>
      <c r="AU56" s="288"/>
      <c r="AV56" s="287"/>
      <c r="AW56" s="223"/>
      <c r="AX56" s="223"/>
      <c r="AY56" s="223"/>
      <c r="AZ56" s="223"/>
      <c r="BA56" s="3"/>
      <c r="BB56" s="11"/>
      <c r="BC56" s="11"/>
      <c r="BD56" s="11"/>
    </row>
    <row r="57" spans="2:56" ht="15.75" thickBot="1"/>
    <row r="58" spans="2:56" ht="15.75">
      <c r="B58" s="17">
        <v>41101</v>
      </c>
      <c r="C58" s="15" t="s">
        <v>0</v>
      </c>
      <c r="D58" s="19">
        <v>8</v>
      </c>
      <c r="E58" s="4"/>
      <c r="F58" s="11">
        <v>0</v>
      </c>
      <c r="G58" s="11">
        <v>0</v>
      </c>
      <c r="H58" s="11">
        <v>0</v>
      </c>
      <c r="I58" s="11">
        <v>1.75</v>
      </c>
      <c r="J58" s="11">
        <v>0</v>
      </c>
      <c r="K58" s="11">
        <f>SUM(F58:J58)</f>
        <v>1.75</v>
      </c>
      <c r="L58" s="4"/>
      <c r="M58" s="11">
        <v>0</v>
      </c>
      <c r="N58" s="11">
        <v>0</v>
      </c>
      <c r="O58" s="4"/>
      <c r="P58" s="21">
        <f>D58-(M58+N58)</f>
        <v>8</v>
      </c>
      <c r="Q58" s="4"/>
      <c r="R58" s="11" t="s">
        <v>85</v>
      </c>
      <c r="S58" s="23">
        <v>0.185</v>
      </c>
      <c r="T58" s="23">
        <v>0.186</v>
      </c>
      <c r="U58" s="23">
        <f>S58+T58</f>
        <v>0.371</v>
      </c>
      <c r="V58" s="11">
        <v>80</v>
      </c>
      <c r="W58" s="24">
        <f>P58*V58</f>
        <v>640</v>
      </c>
      <c r="X58" s="4"/>
      <c r="Y58" s="22">
        <v>513</v>
      </c>
      <c r="Z58" s="22">
        <v>513</v>
      </c>
      <c r="AA58" s="25">
        <v>0</v>
      </c>
      <c r="AB58" s="27">
        <v>0</v>
      </c>
      <c r="AC58" s="176">
        <v>513</v>
      </c>
      <c r="AD58" s="34"/>
      <c r="AE58" s="31">
        <v>10</v>
      </c>
      <c r="AF58" s="29">
        <v>10</v>
      </c>
      <c r="AG58" s="27">
        <v>0</v>
      </c>
      <c r="AH58" s="27">
        <v>10</v>
      </c>
      <c r="AI58" s="7"/>
      <c r="AJ58" s="24">
        <f>AC58*U58</f>
        <v>190.32300000000001</v>
      </c>
      <c r="AK58" s="87">
        <v>3.74</v>
      </c>
      <c r="AL58" s="11">
        <v>7.63</v>
      </c>
      <c r="AM58" s="11">
        <v>0</v>
      </c>
      <c r="AN58" s="24">
        <f>AK58+AM58</f>
        <v>3.74</v>
      </c>
      <c r="AO58" s="6"/>
      <c r="AP58" s="11">
        <v>0</v>
      </c>
      <c r="AQ58" s="11">
        <v>0</v>
      </c>
      <c r="AR58" s="11">
        <f>100- ((AP58+AQ58)/(AC58*2))*100</f>
        <v>100</v>
      </c>
      <c r="AS58" s="90">
        <f>AU55</f>
        <v>626.99599999999998</v>
      </c>
      <c r="AT58" s="90">
        <f>AJ58+AK58+AL58+AM58</f>
        <v>201.69300000000001</v>
      </c>
      <c r="AU58" s="90">
        <f>AS58-AT58</f>
        <v>425.303</v>
      </c>
      <c r="AV58" s="7"/>
      <c r="AW58" s="24">
        <f>(AC58/W58)*100</f>
        <v>80.15625</v>
      </c>
      <c r="AX58" s="11" t="s">
        <v>59</v>
      </c>
      <c r="AY58" s="24">
        <f>(AK58/(AJ58+AK58))*100</f>
        <v>1.927209205258086</v>
      </c>
      <c r="AZ58" s="11">
        <f>(AN58/AJ58)*100</f>
        <v>1.9650804159245072</v>
      </c>
      <c r="BA58" s="4"/>
      <c r="BB58" s="11" t="s">
        <v>114</v>
      </c>
      <c r="BC58" s="11" t="s">
        <v>114</v>
      </c>
      <c r="BD58" s="11" t="s">
        <v>75</v>
      </c>
    </row>
    <row r="59" spans="2:56" ht="16.5" thickBot="1">
      <c r="B59" s="18" t="s">
        <v>115</v>
      </c>
      <c r="C59" s="16"/>
      <c r="D59" s="16"/>
      <c r="E59" s="4"/>
      <c r="F59" s="12"/>
      <c r="G59" s="12"/>
      <c r="H59" s="12"/>
      <c r="I59" s="12"/>
      <c r="J59" s="12"/>
      <c r="K59" s="12"/>
      <c r="L59" s="4"/>
      <c r="M59" s="12"/>
      <c r="N59" s="12"/>
      <c r="O59" s="4"/>
      <c r="P59" s="13"/>
      <c r="Q59" s="4"/>
      <c r="R59" s="12"/>
      <c r="S59" s="12"/>
      <c r="T59" s="12"/>
      <c r="U59" s="12"/>
      <c r="V59" s="12"/>
      <c r="W59" s="12"/>
      <c r="X59" s="4"/>
      <c r="Y59" s="12"/>
      <c r="Z59" s="12"/>
      <c r="AA59" s="26"/>
      <c r="AB59" s="28"/>
      <c r="AC59" s="177"/>
      <c r="AD59" s="33"/>
      <c r="AE59" s="32"/>
      <c r="AF59" s="30"/>
      <c r="AG59" s="28"/>
      <c r="AH59" s="35"/>
      <c r="AI59" s="7"/>
      <c r="AJ59" s="12"/>
      <c r="AK59" s="88"/>
      <c r="AL59" s="12"/>
      <c r="AM59" s="12"/>
      <c r="AN59" s="12"/>
      <c r="AO59" s="6"/>
      <c r="AP59" s="12"/>
      <c r="AQ59" s="12"/>
      <c r="AR59" s="12"/>
      <c r="AS59" s="12"/>
      <c r="AT59" s="12"/>
      <c r="AU59" s="12"/>
      <c r="AV59" s="7"/>
      <c r="AW59" s="12"/>
      <c r="AX59" s="12" t="s">
        <v>10</v>
      </c>
      <c r="AY59" s="12"/>
      <c r="AZ59" s="12"/>
      <c r="BA59" s="4"/>
      <c r="BB59" s="12"/>
      <c r="BC59" s="12"/>
      <c r="BD59" s="14"/>
    </row>
    <row r="60" spans="2:56" ht="15.75" thickBot="1"/>
    <row r="61" spans="2:56" ht="16.5" thickBot="1">
      <c r="B61" s="17">
        <v>41101</v>
      </c>
      <c r="C61" s="15" t="s">
        <v>1</v>
      </c>
      <c r="D61" s="19">
        <v>7.5</v>
      </c>
      <c r="E61" s="4"/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f>SUM(F61:J61)</f>
        <v>0</v>
      </c>
      <c r="L61" s="4"/>
      <c r="M61" s="11">
        <v>2.5</v>
      </c>
      <c r="N61" s="11">
        <v>0</v>
      </c>
      <c r="O61" s="4"/>
      <c r="P61" s="21">
        <f>D61-(M61+N61)</f>
        <v>5</v>
      </c>
      <c r="Q61" s="4"/>
      <c r="R61" s="11" t="s">
        <v>85</v>
      </c>
      <c r="S61" s="23">
        <v>0.185</v>
      </c>
      <c r="T61" s="23">
        <v>0.186</v>
      </c>
      <c r="U61" s="23">
        <f>S61+T61</f>
        <v>0.371</v>
      </c>
      <c r="V61" s="11">
        <v>80</v>
      </c>
      <c r="W61" s="24">
        <f>P61*V61</f>
        <v>400</v>
      </c>
      <c r="X61" s="4"/>
      <c r="Y61" s="22">
        <v>378</v>
      </c>
      <c r="Z61" s="22">
        <v>378</v>
      </c>
      <c r="AA61" s="25">
        <v>0</v>
      </c>
      <c r="AB61" s="27">
        <v>0</v>
      </c>
      <c r="AC61" s="176">
        <v>378</v>
      </c>
      <c r="AD61" s="34"/>
      <c r="AE61" s="31">
        <v>0</v>
      </c>
      <c r="AF61" s="29">
        <v>0</v>
      </c>
      <c r="AG61" s="27">
        <v>0</v>
      </c>
      <c r="AH61" s="27">
        <v>0</v>
      </c>
      <c r="AI61" s="7"/>
      <c r="AJ61" s="24">
        <f>AC61*U61</f>
        <v>140.238</v>
      </c>
      <c r="AK61" s="87">
        <v>0</v>
      </c>
      <c r="AL61" s="11">
        <v>7.02</v>
      </c>
      <c r="AM61" s="11">
        <v>0</v>
      </c>
      <c r="AN61" s="24">
        <f>AK61+AM61</f>
        <v>0</v>
      </c>
      <c r="AO61" s="6"/>
      <c r="AP61" s="11">
        <v>0</v>
      </c>
      <c r="AQ61" s="11">
        <v>10</v>
      </c>
      <c r="AR61" s="11">
        <f>100- ((AP61+AQ61)/(AC61*2))*100</f>
        <v>98.677248677248684</v>
      </c>
      <c r="AS61" s="90">
        <f>AU58</f>
        <v>425.303</v>
      </c>
      <c r="AT61" s="90">
        <f>AJ61+AK61+AL61+AM61</f>
        <v>147.25800000000001</v>
      </c>
      <c r="AU61" s="90">
        <f>AS61-AT61</f>
        <v>278.04499999999996</v>
      </c>
      <c r="AV61" s="7"/>
      <c r="AW61" s="24">
        <f>(AC61/W61)*100</f>
        <v>94.5</v>
      </c>
      <c r="AX61" s="11" t="s">
        <v>59</v>
      </c>
      <c r="AY61" s="24">
        <f>(AK61/(AJ61+AK61))*100</f>
        <v>0</v>
      </c>
      <c r="AZ61" s="11">
        <f>(AN61/AJ61)*100</f>
        <v>0</v>
      </c>
      <c r="BA61" s="4"/>
      <c r="BB61" s="11" t="s">
        <v>114</v>
      </c>
      <c r="BC61" s="11" t="s">
        <v>97</v>
      </c>
      <c r="BD61" s="11" t="s">
        <v>75</v>
      </c>
    </row>
    <row r="62" spans="2:56" ht="16.5" thickBot="1">
      <c r="B62" s="18" t="s">
        <v>116</v>
      </c>
      <c r="C62" s="16"/>
      <c r="D62" s="16"/>
      <c r="E62" s="4"/>
      <c r="F62" s="12"/>
      <c r="G62" s="12"/>
      <c r="H62" s="12"/>
      <c r="I62" s="12"/>
      <c r="J62" s="12"/>
      <c r="K62" s="12"/>
      <c r="L62" s="4"/>
      <c r="M62" s="12"/>
      <c r="N62" s="12"/>
      <c r="O62" s="4"/>
      <c r="P62" s="21"/>
      <c r="Q62" s="4"/>
      <c r="R62" s="11" t="s">
        <v>10</v>
      </c>
      <c r="S62" s="23"/>
      <c r="T62" s="23"/>
      <c r="U62" s="23"/>
      <c r="V62" s="223"/>
      <c r="W62" s="223"/>
      <c r="X62" s="3"/>
      <c r="Y62" s="280"/>
      <c r="Z62" s="280"/>
      <c r="AA62" s="281"/>
      <c r="AB62" s="282"/>
      <c r="AC62" s="283"/>
      <c r="AD62" s="284"/>
      <c r="AE62" s="285"/>
      <c r="AF62" s="286"/>
      <c r="AG62" s="282"/>
      <c r="AH62" s="282"/>
      <c r="AI62" s="287"/>
      <c r="AJ62" s="223"/>
      <c r="AK62" s="288"/>
      <c r="AL62" s="223"/>
      <c r="AM62" s="223"/>
      <c r="AN62" s="223"/>
      <c r="AO62" s="289"/>
      <c r="AP62" s="223"/>
      <c r="AQ62" s="223"/>
      <c r="AR62" s="223"/>
      <c r="AS62" s="288"/>
      <c r="AT62" s="288"/>
      <c r="AU62" s="288"/>
      <c r="AV62" s="287"/>
      <c r="AW62" s="223"/>
      <c r="AX62" s="223"/>
      <c r="AY62" s="223"/>
      <c r="AZ62" s="223"/>
      <c r="BA62" s="3"/>
      <c r="BB62" s="11"/>
      <c r="BC62" s="11"/>
      <c r="BD62" s="11"/>
    </row>
    <row r="63" spans="2:56" ht="15.75" thickBot="1"/>
    <row r="64" spans="2:56" ht="15.75">
      <c r="B64" s="17">
        <v>41102</v>
      </c>
      <c r="C64" s="15" t="s">
        <v>0</v>
      </c>
      <c r="D64" s="19">
        <v>8</v>
      </c>
      <c r="E64" s="4"/>
      <c r="F64" s="11">
        <v>0.75</v>
      </c>
      <c r="G64" s="11">
        <v>0</v>
      </c>
      <c r="H64" s="11">
        <v>0</v>
      </c>
      <c r="I64" s="11">
        <v>0</v>
      </c>
      <c r="J64" s="11">
        <v>0</v>
      </c>
      <c r="K64" s="11">
        <f>SUM(F64:J64)</f>
        <v>0.75</v>
      </c>
      <c r="L64" s="4"/>
      <c r="M64" s="11">
        <v>0</v>
      </c>
      <c r="N64" s="11">
        <v>0</v>
      </c>
      <c r="O64" s="4"/>
      <c r="P64" s="21">
        <f>D64-(M64+N64)</f>
        <v>8</v>
      </c>
      <c r="Q64" s="4"/>
      <c r="R64" s="11" t="s">
        <v>85</v>
      </c>
      <c r="S64" s="23">
        <v>0.185</v>
      </c>
      <c r="T64" s="23">
        <v>0.186</v>
      </c>
      <c r="U64" s="23">
        <f>S64+T64</f>
        <v>0.371</v>
      </c>
      <c r="V64" s="11">
        <v>80</v>
      </c>
      <c r="W64" s="24">
        <f>P64*V64</f>
        <v>640</v>
      </c>
      <c r="X64" s="4"/>
      <c r="Y64" s="22">
        <v>603</v>
      </c>
      <c r="Z64" s="22">
        <v>603</v>
      </c>
      <c r="AA64" s="25">
        <v>0</v>
      </c>
      <c r="AB64" s="27">
        <v>0</v>
      </c>
      <c r="AC64" s="176">
        <v>603</v>
      </c>
      <c r="AD64" s="34"/>
      <c r="AE64" s="31">
        <v>7</v>
      </c>
      <c r="AF64" s="29">
        <v>7</v>
      </c>
      <c r="AG64" s="27">
        <v>0</v>
      </c>
      <c r="AH64" s="27">
        <v>7</v>
      </c>
      <c r="AI64" s="7"/>
      <c r="AJ64" s="24">
        <f>AC64*U64</f>
        <v>223.71299999999999</v>
      </c>
      <c r="AK64" s="87">
        <v>2.48</v>
      </c>
      <c r="AL64" s="11">
        <v>9.7799999999999994</v>
      </c>
      <c r="AM64" s="11">
        <v>0</v>
      </c>
      <c r="AN64" s="24">
        <f>AK64+AM64</f>
        <v>2.48</v>
      </c>
      <c r="AO64" s="6"/>
      <c r="AP64" s="11">
        <v>0</v>
      </c>
      <c r="AQ64" s="11">
        <v>0</v>
      </c>
      <c r="AR64" s="11">
        <f>100- ((AP64+AQ64)/(AC64*2))*100</f>
        <v>100</v>
      </c>
      <c r="AS64" s="90">
        <f>AU61</f>
        <v>278.04499999999996</v>
      </c>
      <c r="AT64" s="90">
        <f>AJ64+AK64+AL64+AM64</f>
        <v>235.97299999999998</v>
      </c>
      <c r="AU64" s="90">
        <f>AS64-AT64</f>
        <v>42.071999999999974</v>
      </c>
      <c r="AV64" s="7"/>
      <c r="AW64" s="24">
        <f>(AC64/W64)*100</f>
        <v>94.21875</v>
      </c>
      <c r="AX64" s="11" t="s">
        <v>59</v>
      </c>
      <c r="AY64" s="24">
        <f>(AK64/(AJ64+AK64))*100</f>
        <v>1.096408819017388</v>
      </c>
      <c r="AZ64" s="11">
        <f>(AN64/AJ64)*100</f>
        <v>1.1085632037476589</v>
      </c>
      <c r="BA64" s="4"/>
      <c r="BB64" s="11" t="s">
        <v>114</v>
      </c>
      <c r="BC64" s="11" t="s">
        <v>114</v>
      </c>
      <c r="BD64" s="11" t="s">
        <v>75</v>
      </c>
    </row>
    <row r="65" spans="2:56" ht="16.5" thickBot="1">
      <c r="B65" s="18" t="s">
        <v>115</v>
      </c>
      <c r="C65" s="16"/>
      <c r="D65" s="16"/>
      <c r="E65" s="4"/>
      <c r="F65" s="12"/>
      <c r="G65" s="12"/>
      <c r="H65" s="12"/>
      <c r="I65" s="12"/>
      <c r="J65" s="12"/>
      <c r="K65" s="12"/>
      <c r="L65" s="4"/>
      <c r="M65" s="12"/>
      <c r="N65" s="12"/>
      <c r="O65" s="4"/>
      <c r="P65" s="13"/>
      <c r="Q65" s="4"/>
      <c r="R65" s="12"/>
      <c r="S65" s="12"/>
      <c r="T65" s="12"/>
      <c r="U65" s="12"/>
      <c r="V65" s="12"/>
      <c r="W65" s="12"/>
      <c r="X65" s="4"/>
      <c r="Y65" s="12"/>
      <c r="Z65" s="12"/>
      <c r="AA65" s="26"/>
      <c r="AB65" s="28"/>
      <c r="AC65" s="177"/>
      <c r="AD65" s="33"/>
      <c r="AE65" s="32"/>
      <c r="AF65" s="30"/>
      <c r="AG65" s="28"/>
      <c r="AH65" s="35"/>
      <c r="AI65" s="7"/>
      <c r="AJ65" s="12"/>
      <c r="AK65" s="88"/>
      <c r="AL65" s="12"/>
      <c r="AM65" s="12"/>
      <c r="AN65" s="12"/>
      <c r="AO65" s="6"/>
      <c r="AP65" s="12"/>
      <c r="AQ65" s="12"/>
      <c r="AR65" s="12"/>
      <c r="AS65" s="12"/>
      <c r="AT65" s="12"/>
      <c r="AU65" s="12"/>
      <c r="AV65" s="7"/>
      <c r="AW65" s="12"/>
      <c r="AX65" s="12" t="s">
        <v>10</v>
      </c>
      <c r="AY65" s="12"/>
      <c r="AZ65" s="12"/>
      <c r="BA65" s="4"/>
      <c r="BB65" s="12"/>
      <c r="BC65" s="12"/>
      <c r="BD65" s="14"/>
    </row>
    <row r="66" spans="2:56" ht="15.75" thickBot="1"/>
    <row r="67" spans="2:56">
      <c r="B67" s="57" t="s">
        <v>42</v>
      </c>
      <c r="C67" s="58" t="s">
        <v>2</v>
      </c>
      <c r="D67" s="59" t="s">
        <v>2</v>
      </c>
      <c r="E67" s="136"/>
      <c r="F67" s="718" t="s">
        <v>14</v>
      </c>
      <c r="G67" s="719"/>
      <c r="H67" s="719"/>
      <c r="I67" s="719"/>
      <c r="J67" s="719"/>
      <c r="K67" s="720"/>
      <c r="L67" s="19"/>
      <c r="M67" s="721" t="s">
        <v>43</v>
      </c>
      <c r="N67" s="722"/>
      <c r="O67" s="19"/>
      <c r="P67" s="91" t="s">
        <v>12</v>
      </c>
      <c r="Q67" s="136"/>
      <c r="R67" s="91" t="s">
        <v>24</v>
      </c>
      <c r="S67" s="718" t="s">
        <v>44</v>
      </c>
      <c r="T67" s="719"/>
      <c r="U67" s="720"/>
      <c r="V67" s="91" t="s">
        <v>39</v>
      </c>
      <c r="W67" s="137" t="s">
        <v>19</v>
      </c>
      <c r="X67" s="136" t="s">
        <v>10</v>
      </c>
      <c r="Y67" s="723" t="s">
        <v>15</v>
      </c>
      <c r="Z67" s="724"/>
      <c r="AA67" s="724"/>
      <c r="AB67" s="724"/>
      <c r="AC67" s="138" t="s">
        <v>19</v>
      </c>
      <c r="AD67" s="139"/>
      <c r="AE67" s="725" t="s">
        <v>55</v>
      </c>
      <c r="AF67" s="726"/>
      <c r="AG67" s="726"/>
      <c r="AH67" s="140" t="s">
        <v>57</v>
      </c>
      <c r="AI67" s="136"/>
      <c r="AJ67" s="141" t="s">
        <v>51</v>
      </c>
      <c r="AK67" s="142"/>
      <c r="AL67" s="143"/>
      <c r="AM67" s="144"/>
      <c r="AN67" s="91" t="s">
        <v>13</v>
      </c>
      <c r="AO67" s="136"/>
      <c r="AP67" s="743" t="s">
        <v>68</v>
      </c>
      <c r="AQ67" s="744"/>
      <c r="AR67" s="745"/>
      <c r="AS67" s="743" t="s">
        <v>52</v>
      </c>
      <c r="AT67" s="744"/>
      <c r="AU67" s="745"/>
      <c r="AV67" s="136"/>
      <c r="AW67" s="145" t="s">
        <v>32</v>
      </c>
      <c r="AX67" s="137" t="s">
        <v>32</v>
      </c>
      <c r="AY67" s="91" t="s">
        <v>29</v>
      </c>
      <c r="AZ67" s="91" t="s">
        <v>29</v>
      </c>
      <c r="BA67" s="136"/>
      <c r="BB67" s="19" t="s">
        <v>32</v>
      </c>
      <c r="BC67" s="19" t="s">
        <v>10</v>
      </c>
      <c r="BD67" s="146" t="s">
        <v>10</v>
      </c>
    </row>
    <row r="68" spans="2:56" ht="15.75" thickBot="1">
      <c r="B68" s="60" t="s">
        <v>10</v>
      </c>
      <c r="C68" s="49" t="s">
        <v>10</v>
      </c>
      <c r="D68" s="61" t="s">
        <v>12</v>
      </c>
      <c r="E68" s="5"/>
      <c r="F68" s="65" t="s">
        <v>4</v>
      </c>
      <c r="G68" s="65" t="s">
        <v>5</v>
      </c>
      <c r="H68" s="65" t="s">
        <v>6</v>
      </c>
      <c r="I68" s="65" t="s">
        <v>7</v>
      </c>
      <c r="J68" s="65" t="s">
        <v>9</v>
      </c>
      <c r="K68" s="65" t="s">
        <v>13</v>
      </c>
      <c r="L68" s="4"/>
      <c r="M68" s="67" t="s">
        <v>12</v>
      </c>
      <c r="N68" s="68" t="s">
        <v>46</v>
      </c>
      <c r="O68" s="3"/>
      <c r="P68" s="49" t="s">
        <v>3</v>
      </c>
      <c r="Q68" s="5"/>
      <c r="R68" s="49" t="s">
        <v>23</v>
      </c>
      <c r="S68" s="53" t="s">
        <v>16</v>
      </c>
      <c r="T68" s="49" t="s">
        <v>17</v>
      </c>
      <c r="U68" s="49" t="s">
        <v>45</v>
      </c>
      <c r="V68" s="49" t="s">
        <v>63</v>
      </c>
      <c r="W68" s="72" t="s">
        <v>21</v>
      </c>
      <c r="X68" s="5" t="s">
        <v>10</v>
      </c>
      <c r="Y68" s="713" t="s">
        <v>26</v>
      </c>
      <c r="Z68" s="714"/>
      <c r="AA68" s="714"/>
      <c r="AB68" s="715"/>
      <c r="AC68" s="39" t="s">
        <v>13</v>
      </c>
      <c r="AD68" s="8"/>
      <c r="AE68" s="716" t="s">
        <v>56</v>
      </c>
      <c r="AF68" s="717"/>
      <c r="AG68" s="717"/>
      <c r="AH68" s="82" t="s">
        <v>58</v>
      </c>
      <c r="AI68" s="5"/>
      <c r="AJ68" s="48" t="s">
        <v>33</v>
      </c>
      <c r="AK68" s="85" t="s">
        <v>27</v>
      </c>
      <c r="AL68" s="48" t="s">
        <v>35</v>
      </c>
      <c r="AM68" s="48" t="s">
        <v>36</v>
      </c>
      <c r="AN68" s="49" t="s">
        <v>40</v>
      </c>
      <c r="AO68" s="20"/>
      <c r="AP68" s="51"/>
      <c r="AQ68" s="52"/>
      <c r="AR68" s="53"/>
      <c r="AS68" s="51" t="s">
        <v>50</v>
      </c>
      <c r="AT68" s="52" t="s">
        <v>120</v>
      </c>
      <c r="AU68" s="53"/>
      <c r="AV68" s="5"/>
      <c r="AW68" s="76" t="s">
        <v>19</v>
      </c>
      <c r="AX68" s="72" t="s">
        <v>19</v>
      </c>
      <c r="AY68" s="49" t="s">
        <v>37</v>
      </c>
      <c r="AZ68" s="49" t="s">
        <v>38</v>
      </c>
      <c r="BA68" s="5"/>
      <c r="BB68" s="4" t="s">
        <v>19</v>
      </c>
      <c r="BC68" s="4" t="s">
        <v>37</v>
      </c>
      <c r="BD68" s="147" t="s">
        <v>38</v>
      </c>
    </row>
    <row r="69" spans="2:56" ht="15.75" thickBot="1">
      <c r="B69" s="62"/>
      <c r="C69" s="63"/>
      <c r="D69" s="64" t="s">
        <v>10</v>
      </c>
      <c r="E69" s="111"/>
      <c r="F69" s="148"/>
      <c r="G69" s="148"/>
      <c r="H69" s="148"/>
      <c r="I69" s="148" t="s">
        <v>8</v>
      </c>
      <c r="J69" s="148"/>
      <c r="K69" s="148"/>
      <c r="L69" s="16"/>
      <c r="M69" s="104" t="s">
        <v>20</v>
      </c>
      <c r="N69" s="148" t="s">
        <v>11</v>
      </c>
      <c r="O69" s="16"/>
      <c r="P69" s="63" t="s">
        <v>10</v>
      </c>
      <c r="Q69" s="111"/>
      <c r="R69" s="63"/>
      <c r="S69" s="149"/>
      <c r="T69" s="63"/>
      <c r="U69" s="63"/>
      <c r="V69" s="63" t="s">
        <v>18</v>
      </c>
      <c r="W69" s="150" t="s">
        <v>22</v>
      </c>
      <c r="X69" s="111"/>
      <c r="Y69" s="151" t="s">
        <v>16</v>
      </c>
      <c r="Z69" s="151" t="s">
        <v>17</v>
      </c>
      <c r="AA69" s="152" t="s">
        <v>25</v>
      </c>
      <c r="AB69" s="79" t="s">
        <v>28</v>
      </c>
      <c r="AC69" s="153"/>
      <c r="AD69" s="111"/>
      <c r="AE69" s="154" t="s">
        <v>16</v>
      </c>
      <c r="AF69" s="155" t="s">
        <v>17</v>
      </c>
      <c r="AG69" s="80" t="s">
        <v>28</v>
      </c>
      <c r="AH69" s="81" t="s">
        <v>28</v>
      </c>
      <c r="AI69" s="156"/>
      <c r="AJ69" s="63" t="s">
        <v>34</v>
      </c>
      <c r="AK69" s="157" t="s">
        <v>34</v>
      </c>
      <c r="AL69" s="63" t="s">
        <v>34</v>
      </c>
      <c r="AM69" s="63" t="s">
        <v>34</v>
      </c>
      <c r="AN69" s="63" t="s">
        <v>34</v>
      </c>
      <c r="AO69" s="111"/>
      <c r="AP69" s="158" t="s">
        <v>70</v>
      </c>
      <c r="AQ69" s="159" t="s">
        <v>69</v>
      </c>
      <c r="AR69" s="160" t="s">
        <v>71</v>
      </c>
      <c r="AS69" s="161" t="s">
        <v>48</v>
      </c>
      <c r="AT69" s="159" t="s">
        <v>47</v>
      </c>
      <c r="AU69" s="160" t="s">
        <v>49</v>
      </c>
      <c r="AV69" s="111"/>
      <c r="AW69" s="162" t="s">
        <v>29</v>
      </c>
      <c r="AX69" s="150" t="s">
        <v>29</v>
      </c>
      <c r="AY69" s="63"/>
      <c r="AZ69" s="63"/>
      <c r="BA69" s="111"/>
      <c r="BB69" s="163">
        <v>1</v>
      </c>
      <c r="BC69" s="164">
        <v>0</v>
      </c>
      <c r="BD69" s="115" t="s">
        <v>41</v>
      </c>
    </row>
    <row r="70" spans="2:56" ht="15.75" thickBot="1"/>
    <row r="71" spans="2:56" ht="16.5" thickBot="1">
      <c r="B71" s="17">
        <v>41102</v>
      </c>
      <c r="C71" s="15" t="s">
        <v>1</v>
      </c>
      <c r="D71" s="19">
        <v>7.5</v>
      </c>
      <c r="E71" s="4"/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f>SUM(F71:J71)</f>
        <v>0</v>
      </c>
      <c r="L71" s="4"/>
      <c r="M71" s="11">
        <v>2.5</v>
      </c>
      <c r="N71" s="11">
        <v>0</v>
      </c>
      <c r="O71" s="4"/>
      <c r="P71" s="21">
        <f>D71-(M71+N71)</f>
        <v>5</v>
      </c>
      <c r="Q71" s="4"/>
      <c r="R71" s="11" t="s">
        <v>85</v>
      </c>
      <c r="S71" s="23">
        <v>0.185</v>
      </c>
      <c r="T71" s="23">
        <v>0.186</v>
      </c>
      <c r="U71" s="23">
        <f>S71+T71</f>
        <v>0.371</v>
      </c>
      <c r="V71" s="11">
        <v>80</v>
      </c>
      <c r="W71" s="24">
        <f>P71*V71</f>
        <v>400</v>
      </c>
      <c r="X71" s="4"/>
      <c r="Y71" s="22">
        <v>189</v>
      </c>
      <c r="Z71" s="22">
        <v>189</v>
      </c>
      <c r="AA71" s="25">
        <v>0</v>
      </c>
      <c r="AB71" s="27">
        <v>0</v>
      </c>
      <c r="AC71" s="176">
        <v>189</v>
      </c>
      <c r="AD71" s="34"/>
      <c r="AE71" s="31">
        <v>1</v>
      </c>
      <c r="AF71" s="29">
        <v>1</v>
      </c>
      <c r="AG71" s="27">
        <v>0</v>
      </c>
      <c r="AH71" s="27">
        <v>1</v>
      </c>
      <c r="AI71" s="7"/>
      <c r="AJ71" s="24">
        <f>AC71*U71</f>
        <v>70.119</v>
      </c>
      <c r="AK71" s="87">
        <v>0.26100000000000001</v>
      </c>
      <c r="AL71" s="11">
        <v>2.81</v>
      </c>
      <c r="AM71" s="11">
        <v>0</v>
      </c>
      <c r="AN71" s="24">
        <f>AK71+AM71</f>
        <v>0.26100000000000001</v>
      </c>
      <c r="AO71" s="6"/>
      <c r="AP71" s="11">
        <v>0</v>
      </c>
      <c r="AQ71" s="11">
        <v>10</v>
      </c>
      <c r="AR71" s="11">
        <f>100- ((AP71+AQ71)/(AC71*2))*100</f>
        <v>97.354497354497354</v>
      </c>
      <c r="AS71" s="90">
        <v>755</v>
      </c>
      <c r="AT71" s="90">
        <f>AJ71+AK71+AL71+AM71</f>
        <v>73.19</v>
      </c>
      <c r="AU71" s="90">
        <f>AS71-AT71</f>
        <v>681.81</v>
      </c>
      <c r="AV71" s="7"/>
      <c r="AW71" s="24">
        <f>(AC71/W71)*100</f>
        <v>47.25</v>
      </c>
      <c r="AX71" s="11" t="s">
        <v>59</v>
      </c>
      <c r="AY71" s="24">
        <f>(AK71/(AJ71+AK71))*100</f>
        <v>0.37084398976982103</v>
      </c>
      <c r="AZ71" s="11">
        <f>(AN71/AJ71)*100</f>
        <v>0.37222436144269033</v>
      </c>
      <c r="BA71" s="4"/>
      <c r="BB71" s="11" t="s">
        <v>114</v>
      </c>
      <c r="BC71" s="11" t="s">
        <v>76</v>
      </c>
      <c r="BD71" s="11" t="s">
        <v>75</v>
      </c>
    </row>
    <row r="72" spans="2:56" ht="16.5" thickBot="1">
      <c r="B72" s="18" t="s">
        <v>116</v>
      </c>
      <c r="C72" s="16"/>
      <c r="D72" s="16"/>
      <c r="E72" s="4"/>
      <c r="F72" s="12"/>
      <c r="G72" s="12"/>
      <c r="H72" s="12"/>
      <c r="I72" s="12"/>
      <c r="J72" s="12"/>
      <c r="K72" s="12"/>
      <c r="L72" s="4"/>
      <c r="M72" s="12"/>
      <c r="N72" s="12"/>
      <c r="O72" s="4"/>
      <c r="P72" s="21"/>
      <c r="Q72" s="4"/>
      <c r="R72" s="11" t="s">
        <v>10</v>
      </c>
      <c r="S72" s="23"/>
      <c r="T72" s="23"/>
      <c r="U72" s="23"/>
      <c r="V72" s="223"/>
      <c r="W72" s="223"/>
      <c r="X72" s="3"/>
      <c r="Y72" s="280"/>
      <c r="Z72" s="280"/>
      <c r="AA72" s="281"/>
      <c r="AB72" s="282"/>
      <c r="AC72" s="283"/>
      <c r="AD72" s="284"/>
      <c r="AE72" s="285"/>
      <c r="AF72" s="286"/>
      <c r="AG72" s="282"/>
      <c r="AH72" s="282"/>
      <c r="AI72" s="287"/>
      <c r="AJ72" s="223"/>
      <c r="AK72" s="288"/>
      <c r="AL72" s="223"/>
      <c r="AM72" s="223"/>
      <c r="AN72" s="223"/>
      <c r="AO72" s="289"/>
      <c r="AP72" s="223"/>
      <c r="AQ72" s="223"/>
      <c r="AR72" s="223"/>
      <c r="AS72" s="288"/>
      <c r="AT72" s="288"/>
      <c r="AU72" s="288"/>
      <c r="AV72" s="287"/>
      <c r="AW72" s="223"/>
      <c r="AX72" s="223"/>
      <c r="AY72" s="223"/>
      <c r="AZ72" s="223"/>
      <c r="BA72" s="3"/>
      <c r="BB72" s="11"/>
      <c r="BC72" s="11"/>
      <c r="BD72" s="11"/>
    </row>
    <row r="73" spans="2:56" ht="15.75" thickBot="1"/>
    <row r="74" spans="2:56" ht="15.75">
      <c r="B74" s="17">
        <v>41103</v>
      </c>
      <c r="C74" s="15" t="s">
        <v>0</v>
      </c>
      <c r="D74" s="19">
        <v>8</v>
      </c>
      <c r="E74" s="4"/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f>SUM(F74:J74)</f>
        <v>0</v>
      </c>
      <c r="L74" s="4"/>
      <c r="M74" s="11">
        <v>0</v>
      </c>
      <c r="N74" s="11">
        <v>2</v>
      </c>
      <c r="O74" s="4"/>
      <c r="P74" s="21">
        <f>D74-(M74+N74)</f>
        <v>6</v>
      </c>
      <c r="Q74" s="4"/>
      <c r="R74" s="11" t="s">
        <v>85</v>
      </c>
      <c r="S74" s="23">
        <v>0.185</v>
      </c>
      <c r="T74" s="23">
        <v>0.186</v>
      </c>
      <c r="U74" s="23">
        <f>S74+T74</f>
        <v>0.371</v>
      </c>
      <c r="V74" s="11">
        <v>80</v>
      </c>
      <c r="W74" s="24">
        <f>P74*V74</f>
        <v>480</v>
      </c>
      <c r="X74" s="4"/>
      <c r="Y74" s="22">
        <v>308</v>
      </c>
      <c r="Z74" s="22">
        <v>308</v>
      </c>
      <c r="AA74" s="25">
        <v>0</v>
      </c>
      <c r="AB74" s="27">
        <v>0</v>
      </c>
      <c r="AC74" s="176">
        <v>308</v>
      </c>
      <c r="AD74" s="34"/>
      <c r="AE74" s="31">
        <v>9</v>
      </c>
      <c r="AF74" s="29">
        <v>9</v>
      </c>
      <c r="AG74" s="27">
        <v>0</v>
      </c>
      <c r="AH74" s="27">
        <v>9</v>
      </c>
      <c r="AI74" s="7"/>
      <c r="AJ74" s="24">
        <f>AC74*U74</f>
        <v>114.268</v>
      </c>
      <c r="AK74" s="87">
        <v>3.59</v>
      </c>
      <c r="AL74" s="11">
        <v>5.57</v>
      </c>
      <c r="AM74" s="11">
        <v>0</v>
      </c>
      <c r="AN74" s="24">
        <f>AK74+AM74</f>
        <v>3.59</v>
      </c>
      <c r="AO74" s="6"/>
      <c r="AP74" s="11">
        <v>0</v>
      </c>
      <c r="AQ74" s="11">
        <v>0</v>
      </c>
      <c r="AR74" s="11">
        <f>100- ((AP74+AQ74)/(AC74*2))*100</f>
        <v>100</v>
      </c>
      <c r="AS74" s="90">
        <f>AU71</f>
        <v>681.81</v>
      </c>
      <c r="AT74" s="90">
        <f>AJ74+AK74+AL74+AM74</f>
        <v>123.428</v>
      </c>
      <c r="AU74" s="90">
        <f>AS74-AT74</f>
        <v>558.38199999999995</v>
      </c>
      <c r="AV74" s="7"/>
      <c r="AW74" s="24">
        <f>(AC74/W74)*100</f>
        <v>64.166666666666671</v>
      </c>
      <c r="AX74" s="11" t="s">
        <v>59</v>
      </c>
      <c r="AY74" s="24">
        <f>(AK74/(AJ74+AK74))*100</f>
        <v>3.0460384530536748</v>
      </c>
      <c r="AZ74" s="11">
        <f>(AN74/AJ74)*100</f>
        <v>3.1417369692302306</v>
      </c>
      <c r="BA74" s="4"/>
      <c r="BB74" s="11" t="s">
        <v>114</v>
      </c>
      <c r="BC74" s="11" t="s">
        <v>114</v>
      </c>
      <c r="BD74" s="11" t="s">
        <v>76</v>
      </c>
    </row>
    <row r="75" spans="2:56" ht="16.5" thickBot="1">
      <c r="B75" s="18" t="s">
        <v>92</v>
      </c>
      <c r="C75" s="16"/>
      <c r="D75" s="16"/>
      <c r="E75" s="4"/>
      <c r="F75" s="12"/>
      <c r="G75" s="12"/>
      <c r="H75" s="12"/>
      <c r="I75" s="12"/>
      <c r="J75" s="12"/>
      <c r="K75" s="12"/>
      <c r="L75" s="4"/>
      <c r="M75" s="12"/>
      <c r="N75" s="12"/>
      <c r="O75" s="4"/>
      <c r="P75" s="13"/>
      <c r="Q75" s="4"/>
      <c r="R75" s="12"/>
      <c r="S75" s="12"/>
      <c r="T75" s="12"/>
      <c r="U75" s="12"/>
      <c r="V75" s="12"/>
      <c r="W75" s="12"/>
      <c r="X75" s="4"/>
      <c r="Y75" s="12"/>
      <c r="Z75" s="12"/>
      <c r="AA75" s="26"/>
      <c r="AB75" s="28"/>
      <c r="AC75" s="177"/>
      <c r="AD75" s="33"/>
      <c r="AE75" s="32"/>
      <c r="AF75" s="30"/>
      <c r="AG75" s="28"/>
      <c r="AH75" s="35"/>
      <c r="AI75" s="7"/>
      <c r="AJ75" s="12"/>
      <c r="AK75" s="88"/>
      <c r="AL75" s="12"/>
      <c r="AM75" s="12"/>
      <c r="AN75" s="12"/>
      <c r="AO75" s="6"/>
      <c r="AP75" s="12"/>
      <c r="AQ75" s="12"/>
      <c r="AR75" s="12"/>
      <c r="AS75" s="12"/>
      <c r="AT75" s="12"/>
      <c r="AU75" s="12"/>
      <c r="AV75" s="7"/>
      <c r="AW75" s="12"/>
      <c r="AX75" s="12" t="s">
        <v>10</v>
      </c>
      <c r="AY75" s="12"/>
      <c r="AZ75" s="12"/>
      <c r="BA75" s="4"/>
      <c r="BB75" s="12"/>
      <c r="BC75" s="12"/>
      <c r="BD75" s="14"/>
    </row>
    <row r="76" spans="2:56" ht="15.75" thickBot="1"/>
    <row r="77" spans="2:56">
      <c r="B77" s="57" t="s">
        <v>42</v>
      </c>
      <c r="C77" s="58" t="s">
        <v>2</v>
      </c>
      <c r="D77" s="59" t="s">
        <v>2</v>
      </c>
      <c r="E77" s="136"/>
      <c r="F77" s="718" t="s">
        <v>14</v>
      </c>
      <c r="G77" s="719"/>
      <c r="H77" s="719"/>
      <c r="I77" s="719"/>
      <c r="J77" s="719"/>
      <c r="K77" s="720"/>
      <c r="L77" s="19"/>
      <c r="M77" s="721" t="s">
        <v>43</v>
      </c>
      <c r="N77" s="722"/>
      <c r="O77" s="19"/>
      <c r="P77" s="91" t="s">
        <v>12</v>
      </c>
      <c r="Q77" s="136"/>
      <c r="R77" s="91" t="s">
        <v>24</v>
      </c>
      <c r="S77" s="718" t="s">
        <v>44</v>
      </c>
      <c r="T77" s="719"/>
      <c r="U77" s="720"/>
      <c r="V77" s="91" t="s">
        <v>39</v>
      </c>
      <c r="W77" s="137" t="s">
        <v>19</v>
      </c>
      <c r="X77" s="136" t="s">
        <v>10</v>
      </c>
      <c r="Y77" s="723" t="s">
        <v>15</v>
      </c>
      <c r="Z77" s="724"/>
      <c r="AA77" s="724"/>
      <c r="AB77" s="724"/>
      <c r="AC77" s="138" t="s">
        <v>19</v>
      </c>
      <c r="AD77" s="139"/>
      <c r="AE77" s="725" t="s">
        <v>55</v>
      </c>
      <c r="AF77" s="726"/>
      <c r="AG77" s="726"/>
      <c r="AH77" s="140" t="s">
        <v>57</v>
      </c>
      <c r="AI77" s="136"/>
      <c r="AJ77" s="141" t="s">
        <v>51</v>
      </c>
      <c r="AK77" s="142"/>
      <c r="AL77" s="143"/>
      <c r="AM77" s="144"/>
      <c r="AN77" s="91" t="s">
        <v>13</v>
      </c>
      <c r="AO77" s="136"/>
      <c r="AP77" s="743" t="s">
        <v>68</v>
      </c>
      <c r="AQ77" s="744"/>
      <c r="AR77" s="745"/>
      <c r="AS77" s="743" t="s">
        <v>52</v>
      </c>
      <c r="AT77" s="744"/>
      <c r="AU77" s="745"/>
      <c r="AV77" s="136"/>
      <c r="AW77" s="145" t="s">
        <v>32</v>
      </c>
      <c r="AX77" s="137" t="s">
        <v>32</v>
      </c>
      <c r="AY77" s="91" t="s">
        <v>29</v>
      </c>
      <c r="AZ77" s="91" t="s">
        <v>29</v>
      </c>
      <c r="BA77" s="136"/>
      <c r="BB77" s="19" t="s">
        <v>32</v>
      </c>
      <c r="BC77" s="19" t="s">
        <v>10</v>
      </c>
      <c r="BD77" s="146" t="s">
        <v>10</v>
      </c>
    </row>
    <row r="78" spans="2:56" ht="15.75" thickBot="1">
      <c r="B78" s="60" t="s">
        <v>10</v>
      </c>
      <c r="C78" s="49" t="s">
        <v>10</v>
      </c>
      <c r="D78" s="61" t="s">
        <v>12</v>
      </c>
      <c r="E78" s="5"/>
      <c r="F78" s="65" t="s">
        <v>4</v>
      </c>
      <c r="G78" s="65" t="s">
        <v>5</v>
      </c>
      <c r="H78" s="65" t="s">
        <v>6</v>
      </c>
      <c r="I78" s="65" t="s">
        <v>7</v>
      </c>
      <c r="J78" s="65" t="s">
        <v>9</v>
      </c>
      <c r="K78" s="65" t="s">
        <v>13</v>
      </c>
      <c r="L78" s="4"/>
      <c r="M78" s="67" t="s">
        <v>12</v>
      </c>
      <c r="N78" s="68" t="s">
        <v>46</v>
      </c>
      <c r="O78" s="3"/>
      <c r="P78" s="49" t="s">
        <v>3</v>
      </c>
      <c r="Q78" s="5"/>
      <c r="R78" s="49" t="s">
        <v>23</v>
      </c>
      <c r="S78" s="53" t="s">
        <v>16</v>
      </c>
      <c r="T78" s="49" t="s">
        <v>17</v>
      </c>
      <c r="U78" s="49" t="s">
        <v>45</v>
      </c>
      <c r="V78" s="49" t="s">
        <v>63</v>
      </c>
      <c r="W78" s="72" t="s">
        <v>21</v>
      </c>
      <c r="X78" s="5" t="s">
        <v>10</v>
      </c>
      <c r="Y78" s="713" t="s">
        <v>26</v>
      </c>
      <c r="Z78" s="714"/>
      <c r="AA78" s="714"/>
      <c r="AB78" s="715"/>
      <c r="AC78" s="39" t="s">
        <v>13</v>
      </c>
      <c r="AD78" s="8"/>
      <c r="AE78" s="716" t="s">
        <v>56</v>
      </c>
      <c r="AF78" s="717"/>
      <c r="AG78" s="717"/>
      <c r="AH78" s="82" t="s">
        <v>58</v>
      </c>
      <c r="AI78" s="5"/>
      <c r="AJ78" s="48" t="s">
        <v>33</v>
      </c>
      <c r="AK78" s="85" t="s">
        <v>27</v>
      </c>
      <c r="AL78" s="48" t="s">
        <v>35</v>
      </c>
      <c r="AM78" s="48" t="s">
        <v>36</v>
      </c>
      <c r="AN78" s="49" t="s">
        <v>40</v>
      </c>
      <c r="AO78" s="20"/>
      <c r="AP78" s="51"/>
      <c r="AQ78" s="52"/>
      <c r="AR78" s="53"/>
      <c r="AS78" s="51" t="s">
        <v>50</v>
      </c>
      <c r="AT78" s="52" t="s">
        <v>118</v>
      </c>
      <c r="AU78" s="53"/>
      <c r="AV78" s="5"/>
      <c r="AW78" s="76" t="s">
        <v>19</v>
      </c>
      <c r="AX78" s="72" t="s">
        <v>19</v>
      </c>
      <c r="AY78" s="49" t="s">
        <v>37</v>
      </c>
      <c r="AZ78" s="49" t="s">
        <v>38</v>
      </c>
      <c r="BA78" s="5"/>
      <c r="BB78" s="4" t="s">
        <v>19</v>
      </c>
      <c r="BC78" s="4" t="s">
        <v>37</v>
      </c>
      <c r="BD78" s="147" t="s">
        <v>38</v>
      </c>
    </row>
    <row r="79" spans="2:56" ht="15.75" thickBot="1">
      <c r="B79" s="62"/>
      <c r="C79" s="63"/>
      <c r="D79" s="64" t="s">
        <v>10</v>
      </c>
      <c r="E79" s="111"/>
      <c r="F79" s="148"/>
      <c r="G79" s="148"/>
      <c r="H79" s="148"/>
      <c r="I79" s="148" t="s">
        <v>8</v>
      </c>
      <c r="J79" s="148"/>
      <c r="K79" s="148"/>
      <c r="L79" s="16"/>
      <c r="M79" s="104" t="s">
        <v>20</v>
      </c>
      <c r="N79" s="148" t="s">
        <v>11</v>
      </c>
      <c r="O79" s="16"/>
      <c r="P79" s="63" t="s">
        <v>10</v>
      </c>
      <c r="Q79" s="111"/>
      <c r="R79" s="63"/>
      <c r="S79" s="149"/>
      <c r="T79" s="63"/>
      <c r="U79" s="63"/>
      <c r="V79" s="63" t="s">
        <v>18</v>
      </c>
      <c r="W79" s="150" t="s">
        <v>22</v>
      </c>
      <c r="X79" s="111"/>
      <c r="Y79" s="151" t="s">
        <v>16</v>
      </c>
      <c r="Z79" s="151" t="s">
        <v>17</v>
      </c>
      <c r="AA79" s="152" t="s">
        <v>25</v>
      </c>
      <c r="AB79" s="79" t="s">
        <v>28</v>
      </c>
      <c r="AC79" s="153"/>
      <c r="AD79" s="111"/>
      <c r="AE79" s="154" t="s">
        <v>16</v>
      </c>
      <c r="AF79" s="155" t="s">
        <v>17</v>
      </c>
      <c r="AG79" s="80" t="s">
        <v>28</v>
      </c>
      <c r="AH79" s="81" t="s">
        <v>28</v>
      </c>
      <c r="AI79" s="156"/>
      <c r="AJ79" s="63" t="s">
        <v>34</v>
      </c>
      <c r="AK79" s="157" t="s">
        <v>34</v>
      </c>
      <c r="AL79" s="63" t="s">
        <v>34</v>
      </c>
      <c r="AM79" s="63" t="s">
        <v>34</v>
      </c>
      <c r="AN79" s="63" t="s">
        <v>34</v>
      </c>
      <c r="AO79" s="111"/>
      <c r="AP79" s="158" t="s">
        <v>70</v>
      </c>
      <c r="AQ79" s="159" t="s">
        <v>69</v>
      </c>
      <c r="AR79" s="160" t="s">
        <v>71</v>
      </c>
      <c r="AS79" s="161" t="s">
        <v>48</v>
      </c>
      <c r="AT79" s="159" t="s">
        <v>47</v>
      </c>
      <c r="AU79" s="160" t="s">
        <v>49</v>
      </c>
      <c r="AV79" s="111"/>
      <c r="AW79" s="162" t="s">
        <v>29</v>
      </c>
      <c r="AX79" s="150" t="s">
        <v>29</v>
      </c>
      <c r="AY79" s="63"/>
      <c r="AZ79" s="63"/>
      <c r="BA79" s="111"/>
      <c r="BB79" s="163">
        <v>1</v>
      </c>
      <c r="BC79" s="164">
        <v>0</v>
      </c>
      <c r="BD79" s="115" t="s">
        <v>41</v>
      </c>
    </row>
    <row r="80" spans="2:56" ht="16.5" thickBot="1">
      <c r="B80" s="17">
        <v>41103</v>
      </c>
      <c r="C80" s="15" t="s">
        <v>1</v>
      </c>
      <c r="D80" s="19">
        <v>7.5</v>
      </c>
      <c r="E80" s="4"/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f>SUM(F80:J80)</f>
        <v>0</v>
      </c>
      <c r="L80" s="4"/>
      <c r="M80" s="11">
        <v>2.5</v>
      </c>
      <c r="N80" s="11">
        <v>0</v>
      </c>
      <c r="O80" s="4"/>
      <c r="P80" s="21">
        <f>D80-(M80+N80)</f>
        <v>5</v>
      </c>
      <c r="Q80" s="4"/>
      <c r="R80" s="11" t="s">
        <v>54</v>
      </c>
      <c r="S80" s="23">
        <v>0.122</v>
      </c>
      <c r="T80" s="23">
        <v>0.124</v>
      </c>
      <c r="U80" s="23">
        <f>S80+T80</f>
        <v>0.246</v>
      </c>
      <c r="V80" s="11">
        <v>70</v>
      </c>
      <c r="W80" s="24">
        <f>P80*V80</f>
        <v>350</v>
      </c>
      <c r="X80" s="4"/>
      <c r="Y80" s="22">
        <v>286</v>
      </c>
      <c r="Z80" s="22">
        <v>286</v>
      </c>
      <c r="AA80" s="25">
        <v>0</v>
      </c>
      <c r="AB80" s="27">
        <v>0</v>
      </c>
      <c r="AC80" s="176">
        <v>286</v>
      </c>
      <c r="AD80" s="34"/>
      <c r="AE80" s="31">
        <v>2</v>
      </c>
      <c r="AF80" s="29">
        <v>2</v>
      </c>
      <c r="AG80" s="27">
        <v>0</v>
      </c>
      <c r="AH80" s="27">
        <v>2</v>
      </c>
      <c r="AI80" s="7"/>
      <c r="AJ80" s="24">
        <f>AC80*U80</f>
        <v>70.355999999999995</v>
      </c>
      <c r="AK80" s="87">
        <v>0.48099999999999998</v>
      </c>
      <c r="AL80" s="11">
        <v>3.1</v>
      </c>
      <c r="AM80" s="11">
        <v>0</v>
      </c>
      <c r="AN80" s="24">
        <f>AK80+AM80</f>
        <v>0.48099999999999998</v>
      </c>
      <c r="AO80" s="6"/>
      <c r="AP80" s="11">
        <v>0</v>
      </c>
      <c r="AQ80" s="11">
        <v>10</v>
      </c>
      <c r="AR80" s="11">
        <f>100- ((AP80+AQ80)/(AC80*2))*100</f>
        <v>98.251748251748253</v>
      </c>
      <c r="AS80" s="90">
        <v>680</v>
      </c>
      <c r="AT80" s="90">
        <f>AJ80+AK80+AL80+AM80</f>
        <v>73.936999999999983</v>
      </c>
      <c r="AU80" s="90">
        <f>AS80-AT80</f>
        <v>606.06299999999999</v>
      </c>
      <c r="AV80" s="7"/>
      <c r="AW80" s="24">
        <f>(AC80/W80)*100</f>
        <v>81.714285714285722</v>
      </c>
      <c r="AX80" s="11" t="s">
        <v>59</v>
      </c>
      <c r="AY80" s="24">
        <f>(AK80/(AJ80+AK80))*100</f>
        <v>0.67902367406863651</v>
      </c>
      <c r="AZ80" s="11">
        <f>(AN80/AJ80)*100</f>
        <v>0.68366592756836664</v>
      </c>
      <c r="BA80" s="4"/>
      <c r="BB80" s="11" t="s">
        <v>114</v>
      </c>
      <c r="BC80" s="11" t="s">
        <v>76</v>
      </c>
      <c r="BD80" s="11" t="s">
        <v>75</v>
      </c>
    </row>
    <row r="81" spans="2:56" ht="16.5" thickBot="1">
      <c r="B81" s="18" t="s">
        <v>116</v>
      </c>
      <c r="C81" s="16"/>
      <c r="D81" s="16"/>
      <c r="E81" s="4"/>
      <c r="F81" s="12"/>
      <c r="G81" s="12"/>
      <c r="H81" s="12"/>
      <c r="I81" s="12"/>
      <c r="J81" s="12"/>
      <c r="K81" s="12"/>
      <c r="L81" s="4"/>
      <c r="M81" s="12"/>
      <c r="N81" s="12"/>
      <c r="O81" s="4"/>
      <c r="P81" s="21"/>
      <c r="Q81" s="4"/>
      <c r="R81" s="11" t="s">
        <v>10</v>
      </c>
      <c r="S81" s="23"/>
      <c r="T81" s="23"/>
      <c r="U81" s="23"/>
      <c r="V81" s="223"/>
      <c r="W81" s="223"/>
      <c r="X81" s="3"/>
      <c r="Y81" s="280"/>
      <c r="Z81" s="280"/>
      <c r="AA81" s="281"/>
      <c r="AB81" s="282"/>
      <c r="AC81" s="283"/>
      <c r="AD81" s="284"/>
      <c r="AE81" s="285"/>
      <c r="AF81" s="286"/>
      <c r="AG81" s="282"/>
      <c r="AH81" s="282"/>
      <c r="AI81" s="287"/>
      <c r="AJ81" s="223"/>
      <c r="AK81" s="288"/>
      <c r="AL81" s="223"/>
      <c r="AM81" s="223"/>
      <c r="AN81" s="223"/>
      <c r="AO81" s="289"/>
      <c r="AP81" s="223"/>
      <c r="AQ81" s="223"/>
      <c r="AR81" s="223"/>
      <c r="AS81" s="288"/>
      <c r="AT81" s="288"/>
      <c r="AU81" s="288"/>
      <c r="AV81" s="287"/>
      <c r="AW81" s="223"/>
      <c r="AX81" s="223"/>
      <c r="AY81" s="223"/>
      <c r="AZ81" s="223"/>
      <c r="BA81" s="3"/>
      <c r="BB81" s="11"/>
      <c r="BC81" s="11"/>
      <c r="BD81" s="11"/>
    </row>
    <row r="82" spans="2:56" ht="15.75" thickBot="1"/>
    <row r="83" spans="2:56">
      <c r="B83" s="57" t="s">
        <v>42</v>
      </c>
      <c r="C83" s="58" t="s">
        <v>2</v>
      </c>
      <c r="D83" s="59" t="s">
        <v>2</v>
      </c>
      <c r="E83" s="136"/>
      <c r="F83" s="718" t="s">
        <v>14</v>
      </c>
      <c r="G83" s="719"/>
      <c r="H83" s="719"/>
      <c r="I83" s="719"/>
      <c r="J83" s="719"/>
      <c r="K83" s="720"/>
      <c r="L83" s="19"/>
      <c r="M83" s="721" t="s">
        <v>43</v>
      </c>
      <c r="N83" s="722"/>
      <c r="O83" s="19"/>
      <c r="P83" s="91" t="s">
        <v>12</v>
      </c>
      <c r="Q83" s="136"/>
      <c r="R83" s="91" t="s">
        <v>24</v>
      </c>
      <c r="S83" s="718" t="s">
        <v>44</v>
      </c>
      <c r="T83" s="719"/>
      <c r="U83" s="720"/>
      <c r="V83" s="91" t="s">
        <v>39</v>
      </c>
      <c r="W83" s="137" t="s">
        <v>19</v>
      </c>
      <c r="X83" s="136" t="s">
        <v>10</v>
      </c>
      <c r="Y83" s="723" t="s">
        <v>15</v>
      </c>
      <c r="Z83" s="724"/>
      <c r="AA83" s="724"/>
      <c r="AB83" s="724"/>
      <c r="AC83" s="138" t="s">
        <v>19</v>
      </c>
      <c r="AD83" s="139"/>
      <c r="AE83" s="725" t="s">
        <v>55</v>
      </c>
      <c r="AF83" s="726"/>
      <c r="AG83" s="726"/>
      <c r="AH83" s="140" t="s">
        <v>57</v>
      </c>
      <c r="AI83" s="136"/>
      <c r="AJ83" s="141" t="s">
        <v>51</v>
      </c>
      <c r="AK83" s="142"/>
      <c r="AL83" s="143"/>
      <c r="AM83" s="144"/>
      <c r="AN83" s="91" t="s">
        <v>13</v>
      </c>
      <c r="AO83" s="136"/>
      <c r="AP83" s="743" t="s">
        <v>68</v>
      </c>
      <c r="AQ83" s="744"/>
      <c r="AR83" s="745"/>
      <c r="AS83" s="743" t="s">
        <v>52</v>
      </c>
      <c r="AT83" s="744"/>
      <c r="AU83" s="745"/>
      <c r="AV83" s="136"/>
      <c r="AW83" s="145" t="s">
        <v>32</v>
      </c>
      <c r="AX83" s="137" t="s">
        <v>32</v>
      </c>
      <c r="AY83" s="91" t="s">
        <v>29</v>
      </c>
      <c r="AZ83" s="91" t="s">
        <v>29</v>
      </c>
      <c r="BA83" s="136"/>
      <c r="BB83" s="19" t="s">
        <v>32</v>
      </c>
      <c r="BC83" s="19" t="s">
        <v>10</v>
      </c>
      <c r="BD83" s="146" t="s">
        <v>10</v>
      </c>
    </row>
    <row r="84" spans="2:56" ht="15.75" thickBot="1">
      <c r="B84" s="60" t="s">
        <v>10</v>
      </c>
      <c r="C84" s="49" t="s">
        <v>10</v>
      </c>
      <c r="D84" s="61" t="s">
        <v>12</v>
      </c>
      <c r="E84" s="5"/>
      <c r="F84" s="65" t="s">
        <v>4</v>
      </c>
      <c r="G84" s="65" t="s">
        <v>5</v>
      </c>
      <c r="H84" s="65" t="s">
        <v>6</v>
      </c>
      <c r="I84" s="65" t="s">
        <v>7</v>
      </c>
      <c r="J84" s="65" t="s">
        <v>9</v>
      </c>
      <c r="K84" s="65" t="s">
        <v>13</v>
      </c>
      <c r="L84" s="4"/>
      <c r="M84" s="67" t="s">
        <v>12</v>
      </c>
      <c r="N84" s="68" t="s">
        <v>46</v>
      </c>
      <c r="O84" s="3"/>
      <c r="P84" s="49" t="s">
        <v>3</v>
      </c>
      <c r="Q84" s="5"/>
      <c r="R84" s="49" t="s">
        <v>23</v>
      </c>
      <c r="S84" s="53" t="s">
        <v>16</v>
      </c>
      <c r="T84" s="49" t="s">
        <v>17</v>
      </c>
      <c r="U84" s="49" t="s">
        <v>45</v>
      </c>
      <c r="V84" s="49" t="s">
        <v>63</v>
      </c>
      <c r="W84" s="72" t="s">
        <v>21</v>
      </c>
      <c r="X84" s="5" t="s">
        <v>10</v>
      </c>
      <c r="Y84" s="713" t="s">
        <v>26</v>
      </c>
      <c r="Z84" s="714"/>
      <c r="AA84" s="714"/>
      <c r="AB84" s="715"/>
      <c r="AC84" s="39" t="s">
        <v>13</v>
      </c>
      <c r="AD84" s="8"/>
      <c r="AE84" s="716" t="s">
        <v>56</v>
      </c>
      <c r="AF84" s="717"/>
      <c r="AG84" s="717"/>
      <c r="AH84" s="82" t="s">
        <v>58</v>
      </c>
      <c r="AI84" s="5"/>
      <c r="AJ84" s="48" t="s">
        <v>33</v>
      </c>
      <c r="AK84" s="85" t="s">
        <v>27</v>
      </c>
      <c r="AL84" s="48" t="s">
        <v>35</v>
      </c>
      <c r="AM84" s="48" t="s">
        <v>36</v>
      </c>
      <c r="AN84" s="49" t="s">
        <v>40</v>
      </c>
      <c r="AO84" s="20"/>
      <c r="AP84" s="51"/>
      <c r="AQ84" s="52"/>
      <c r="AR84" s="53"/>
      <c r="AS84" s="51" t="s">
        <v>50</v>
      </c>
      <c r="AT84" s="52" t="s">
        <v>120</v>
      </c>
      <c r="AU84" s="53"/>
      <c r="AV84" s="5"/>
      <c r="AW84" s="76" t="s">
        <v>19</v>
      </c>
      <c r="AX84" s="72" t="s">
        <v>19</v>
      </c>
      <c r="AY84" s="49" t="s">
        <v>37</v>
      </c>
      <c r="AZ84" s="49" t="s">
        <v>38</v>
      </c>
      <c r="BA84" s="5"/>
      <c r="BB84" s="4" t="s">
        <v>19</v>
      </c>
      <c r="BC84" s="4" t="s">
        <v>37</v>
      </c>
      <c r="BD84" s="147" t="s">
        <v>38</v>
      </c>
    </row>
    <row r="85" spans="2:56" ht="15.75" thickBot="1">
      <c r="B85" s="62"/>
      <c r="C85" s="63"/>
      <c r="D85" s="64" t="s">
        <v>10</v>
      </c>
      <c r="E85" s="111"/>
      <c r="F85" s="148"/>
      <c r="G85" s="148"/>
      <c r="H85" s="148"/>
      <c r="I85" s="148" t="s">
        <v>8</v>
      </c>
      <c r="J85" s="148"/>
      <c r="K85" s="148"/>
      <c r="L85" s="16"/>
      <c r="M85" s="104" t="s">
        <v>20</v>
      </c>
      <c r="N85" s="148" t="s">
        <v>11</v>
      </c>
      <c r="O85" s="16"/>
      <c r="P85" s="63" t="s">
        <v>10</v>
      </c>
      <c r="Q85" s="111"/>
      <c r="R85" s="63"/>
      <c r="S85" s="149"/>
      <c r="T85" s="63"/>
      <c r="U85" s="63"/>
      <c r="V85" s="63" t="s">
        <v>18</v>
      </c>
      <c r="W85" s="150" t="s">
        <v>22</v>
      </c>
      <c r="X85" s="111"/>
      <c r="Y85" s="151" t="s">
        <v>16</v>
      </c>
      <c r="Z85" s="151" t="s">
        <v>17</v>
      </c>
      <c r="AA85" s="152" t="s">
        <v>25</v>
      </c>
      <c r="AB85" s="79" t="s">
        <v>28</v>
      </c>
      <c r="AC85" s="153"/>
      <c r="AD85" s="111"/>
      <c r="AE85" s="154" t="s">
        <v>16</v>
      </c>
      <c r="AF85" s="155" t="s">
        <v>17</v>
      </c>
      <c r="AG85" s="80" t="s">
        <v>28</v>
      </c>
      <c r="AH85" s="81" t="s">
        <v>28</v>
      </c>
      <c r="AI85" s="156"/>
      <c r="AJ85" s="63" t="s">
        <v>34</v>
      </c>
      <c r="AK85" s="157" t="s">
        <v>34</v>
      </c>
      <c r="AL85" s="63" t="s">
        <v>34</v>
      </c>
      <c r="AM85" s="63" t="s">
        <v>34</v>
      </c>
      <c r="AN85" s="63" t="s">
        <v>34</v>
      </c>
      <c r="AO85" s="111"/>
      <c r="AP85" s="158" t="s">
        <v>70</v>
      </c>
      <c r="AQ85" s="159" t="s">
        <v>69</v>
      </c>
      <c r="AR85" s="160" t="s">
        <v>71</v>
      </c>
      <c r="AS85" s="161" t="s">
        <v>48</v>
      </c>
      <c r="AT85" s="159" t="s">
        <v>47</v>
      </c>
      <c r="AU85" s="160" t="s">
        <v>49</v>
      </c>
      <c r="AV85" s="111"/>
      <c r="AW85" s="162" t="s">
        <v>29</v>
      </c>
      <c r="AX85" s="150" t="s">
        <v>29</v>
      </c>
      <c r="AY85" s="63"/>
      <c r="AZ85" s="63"/>
      <c r="BA85" s="111"/>
      <c r="BB85" s="163">
        <v>1</v>
      </c>
      <c r="BC85" s="164">
        <v>0</v>
      </c>
      <c r="BD85" s="115" t="s">
        <v>41</v>
      </c>
    </row>
    <row r="86" spans="2:56" ht="15.75" thickBot="1"/>
    <row r="87" spans="2:56" ht="16.5" thickBot="1">
      <c r="B87" s="17">
        <v>41104</v>
      </c>
      <c r="C87" s="15" t="s">
        <v>0</v>
      </c>
      <c r="D87" s="19">
        <v>8</v>
      </c>
      <c r="E87" s="4"/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f>SUM(F87:J87)</f>
        <v>0</v>
      </c>
      <c r="L87" s="4"/>
      <c r="M87" s="11">
        <v>0</v>
      </c>
      <c r="N87" s="11">
        <v>1</v>
      </c>
      <c r="O87" s="4"/>
      <c r="P87" s="21">
        <f>D87-(M87+N87)</f>
        <v>7</v>
      </c>
      <c r="Q87" s="4"/>
      <c r="R87" s="11" t="s">
        <v>85</v>
      </c>
      <c r="S87" s="23">
        <v>0.185</v>
      </c>
      <c r="T87" s="23">
        <v>0.186</v>
      </c>
      <c r="U87" s="23">
        <f>S87+T87</f>
        <v>0.371</v>
      </c>
      <c r="V87" s="11">
        <v>80</v>
      </c>
      <c r="W87" s="24">
        <f>P87*V87</f>
        <v>560</v>
      </c>
      <c r="X87" s="4"/>
      <c r="Y87" s="22">
        <v>108</v>
      </c>
      <c r="Z87" s="22">
        <v>108</v>
      </c>
      <c r="AA87" s="25">
        <v>0</v>
      </c>
      <c r="AB87" s="27">
        <v>0</v>
      </c>
      <c r="AC87" s="176">
        <v>108</v>
      </c>
      <c r="AD87" s="34"/>
      <c r="AE87" s="31">
        <v>3</v>
      </c>
      <c r="AF87" s="29">
        <v>3</v>
      </c>
      <c r="AG87" s="27">
        <v>0</v>
      </c>
      <c r="AH87" s="27">
        <v>3</v>
      </c>
      <c r="AI87" s="7"/>
      <c r="AJ87" s="24">
        <f>AC87*U87</f>
        <v>40.067999999999998</v>
      </c>
      <c r="AK87" s="87">
        <v>1.2</v>
      </c>
      <c r="AL87" s="11">
        <v>1</v>
      </c>
      <c r="AM87" s="11">
        <v>1.6</v>
      </c>
      <c r="AN87" s="24">
        <f>AK87+AM87</f>
        <v>2.8</v>
      </c>
      <c r="AO87" s="6"/>
      <c r="AP87" s="11">
        <v>0</v>
      </c>
      <c r="AQ87" s="11">
        <v>10</v>
      </c>
      <c r="AR87" s="11">
        <f>100- ((AP87+AQ87)/(AC87*2))*100</f>
        <v>95.370370370370367</v>
      </c>
      <c r="AS87" s="90">
        <f>AU74</f>
        <v>558.38199999999995</v>
      </c>
      <c r="AT87" s="90">
        <f>AJ87+AK87+AL87+AM87</f>
        <v>43.868000000000002</v>
      </c>
      <c r="AU87" s="90">
        <f>AS87-AT87</f>
        <v>514.5139999999999</v>
      </c>
      <c r="AV87" s="7"/>
      <c r="AW87" s="24">
        <f>(AC87/W87)*100</f>
        <v>19.285714285714288</v>
      </c>
      <c r="AX87" s="11" t="s">
        <v>59</v>
      </c>
      <c r="AY87" s="24">
        <f>(AK87/(AJ87+AK87))*100</f>
        <v>2.9078220412910727</v>
      </c>
      <c r="AZ87" s="11">
        <f>(AN87/AJ87)*100</f>
        <v>6.9881201956673662</v>
      </c>
      <c r="BA87" s="4"/>
      <c r="BB87" s="11" t="s">
        <v>114</v>
      </c>
      <c r="BC87" s="11" t="s">
        <v>76</v>
      </c>
      <c r="BD87" s="11" t="s">
        <v>114</v>
      </c>
    </row>
    <row r="88" spans="2:56" ht="16.5" thickBot="1">
      <c r="B88" s="18" t="s">
        <v>92</v>
      </c>
      <c r="C88" s="16"/>
      <c r="D88" s="16"/>
      <c r="E88" s="4"/>
      <c r="F88" s="12"/>
      <c r="G88" s="12"/>
      <c r="H88" s="12"/>
      <c r="I88" s="12"/>
      <c r="J88" s="12"/>
      <c r="K88" s="12"/>
      <c r="L88" s="4"/>
      <c r="M88" s="12"/>
      <c r="N88" s="12"/>
      <c r="O88" s="4"/>
      <c r="P88" s="21"/>
      <c r="Q88" s="4"/>
      <c r="R88" s="11" t="s">
        <v>10</v>
      </c>
      <c r="S88" s="23"/>
      <c r="T88" s="23"/>
      <c r="U88" s="23"/>
      <c r="V88" s="223"/>
      <c r="W88" s="223"/>
      <c r="X88" s="3"/>
      <c r="Y88" s="280"/>
      <c r="Z88" s="280"/>
      <c r="AA88" s="281"/>
      <c r="AB88" s="282"/>
      <c r="AC88" s="283"/>
      <c r="AD88" s="284"/>
      <c r="AE88" s="285"/>
      <c r="AF88" s="286"/>
      <c r="AG88" s="282"/>
      <c r="AH88" s="282"/>
      <c r="AI88" s="287"/>
      <c r="AJ88" s="223"/>
      <c r="AK88" s="288"/>
      <c r="AL88" s="223"/>
      <c r="AM88" s="223"/>
      <c r="AN88" s="223"/>
      <c r="AO88" s="289"/>
      <c r="AP88" s="223"/>
      <c r="AQ88" s="223"/>
      <c r="AR88" s="223"/>
      <c r="AS88" s="288"/>
      <c r="AT88" s="288"/>
      <c r="AU88" s="288"/>
      <c r="AV88" s="287"/>
      <c r="AW88" s="223"/>
      <c r="AX88" s="223"/>
      <c r="AY88" s="223"/>
      <c r="AZ88" s="223"/>
      <c r="BA88" s="3"/>
      <c r="BB88" s="11"/>
      <c r="BC88" s="11"/>
      <c r="BD88" s="11"/>
    </row>
    <row r="89" spans="2:56" ht="14.25" customHeight="1" thickBot="1">
      <c r="AL89" s="83"/>
    </row>
    <row r="90" spans="2:56" ht="16.5" thickBot="1">
      <c r="B90" s="17">
        <v>41104</v>
      </c>
      <c r="C90" s="15" t="s">
        <v>1</v>
      </c>
      <c r="D90" s="19">
        <v>7.5</v>
      </c>
      <c r="E90" s="4"/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f>SUM(F90:J90)</f>
        <v>0</v>
      </c>
      <c r="L90" s="4"/>
      <c r="M90" s="11">
        <v>2.5</v>
      </c>
      <c r="N90" s="11">
        <v>0</v>
      </c>
      <c r="O90" s="4"/>
      <c r="P90" s="21">
        <f>D90-(M90+N90)</f>
        <v>5</v>
      </c>
      <c r="Q90" s="4"/>
      <c r="R90" s="11" t="s">
        <v>85</v>
      </c>
      <c r="S90" s="23">
        <v>0.185</v>
      </c>
      <c r="T90" s="23">
        <v>0.186</v>
      </c>
      <c r="U90" s="23">
        <f>S90+T90</f>
        <v>0.371</v>
      </c>
      <c r="V90" s="11">
        <v>80</v>
      </c>
      <c r="W90" s="24">
        <f>P90*V90</f>
        <v>400</v>
      </c>
      <c r="X90" s="4"/>
      <c r="Y90" s="22">
        <v>257</v>
      </c>
      <c r="Z90" s="22">
        <v>257</v>
      </c>
      <c r="AA90" s="25">
        <v>0</v>
      </c>
      <c r="AB90" s="27">
        <v>0</v>
      </c>
      <c r="AC90" s="176">
        <v>257</v>
      </c>
      <c r="AD90" s="34"/>
      <c r="AE90" s="31">
        <v>15</v>
      </c>
      <c r="AF90" s="29">
        <v>15</v>
      </c>
      <c r="AG90" s="27">
        <v>0</v>
      </c>
      <c r="AH90" s="27">
        <v>15</v>
      </c>
      <c r="AI90" s="7"/>
      <c r="AJ90" s="24">
        <f>AC90*U90</f>
        <v>95.346999999999994</v>
      </c>
      <c r="AK90" s="87">
        <v>0.26100000000000001</v>
      </c>
      <c r="AL90" s="11">
        <v>2.81</v>
      </c>
      <c r="AM90" s="11">
        <v>0</v>
      </c>
      <c r="AN90" s="24">
        <f>AK90+AM90</f>
        <v>0.26100000000000001</v>
      </c>
      <c r="AO90" s="6"/>
      <c r="AP90" s="11">
        <v>0</v>
      </c>
      <c r="AQ90" s="11">
        <v>10</v>
      </c>
      <c r="AR90" s="11">
        <f>100- ((AP90+AQ90)/(AC90*2))*100</f>
        <v>98.054474708171213</v>
      </c>
      <c r="AS90" s="90">
        <f>AU87</f>
        <v>514.5139999999999</v>
      </c>
      <c r="AT90" s="90">
        <f>AJ90+AK90+AL90+AM90</f>
        <v>98.417999999999992</v>
      </c>
      <c r="AU90" s="90">
        <f>AS90-AT90</f>
        <v>416.09599999999989</v>
      </c>
      <c r="AV90" s="7"/>
      <c r="AW90" s="24">
        <f>(AC90/W90)*100</f>
        <v>64.25</v>
      </c>
      <c r="AX90" s="11" t="s">
        <v>59</v>
      </c>
      <c r="AY90" s="24">
        <f>(AK90/(AJ90+AK90))*100</f>
        <v>0.27298970797422817</v>
      </c>
      <c r="AZ90" s="11">
        <f>(AN90/AJ90)*100</f>
        <v>0.27373698176135591</v>
      </c>
      <c r="BA90" s="4"/>
      <c r="BB90" s="11" t="s">
        <v>114</v>
      </c>
      <c r="BC90" s="11" t="s">
        <v>76</v>
      </c>
      <c r="BD90" s="11" t="s">
        <v>75</v>
      </c>
    </row>
    <row r="91" spans="2:56" ht="16.5" thickBot="1">
      <c r="B91" s="18" t="s">
        <v>116</v>
      </c>
      <c r="C91" s="16"/>
      <c r="D91" s="16"/>
      <c r="E91" s="4"/>
      <c r="F91" s="12"/>
      <c r="G91" s="12"/>
      <c r="H91" s="12"/>
      <c r="I91" s="12"/>
      <c r="J91" s="12"/>
      <c r="K91" s="12"/>
      <c r="L91" s="4"/>
      <c r="M91" s="12"/>
      <c r="N91" s="12"/>
      <c r="O91" s="4"/>
      <c r="P91" s="21"/>
      <c r="Q91" s="4"/>
      <c r="R91" s="11" t="s">
        <v>10</v>
      </c>
      <c r="S91" s="23"/>
      <c r="T91" s="23"/>
      <c r="U91" s="23"/>
      <c r="V91" s="223"/>
      <c r="W91" s="223"/>
      <c r="X91" s="3"/>
      <c r="Y91" s="280"/>
      <c r="Z91" s="280"/>
      <c r="AA91" s="281"/>
      <c r="AB91" s="282"/>
      <c r="AC91" s="283"/>
      <c r="AD91" s="284"/>
      <c r="AE91" s="285"/>
      <c r="AF91" s="286"/>
      <c r="AG91" s="282"/>
      <c r="AH91" s="282"/>
      <c r="AI91" s="287"/>
      <c r="AJ91" s="223"/>
      <c r="AK91" s="288"/>
      <c r="AL91" s="223"/>
      <c r="AM91" s="223"/>
      <c r="AN91" s="223"/>
      <c r="AO91" s="289"/>
      <c r="AP91" s="223"/>
      <c r="AQ91" s="223"/>
      <c r="AR91" s="223"/>
      <c r="AS91" s="288"/>
      <c r="AT91" s="288"/>
      <c r="AU91" s="288"/>
      <c r="AV91" s="287"/>
      <c r="AW91" s="223"/>
      <c r="AX91" s="223"/>
      <c r="AY91" s="223"/>
      <c r="AZ91" s="223"/>
      <c r="BA91" s="3"/>
      <c r="BB91" s="11"/>
      <c r="BC91" s="11"/>
      <c r="BD91" s="11"/>
    </row>
    <row r="92" spans="2:56" ht="15.75" thickBot="1"/>
    <row r="93" spans="2:56" ht="16.5" thickBot="1">
      <c r="B93" s="17">
        <v>41106</v>
      </c>
      <c r="C93" s="15" t="s">
        <v>0</v>
      </c>
      <c r="D93" s="19">
        <v>8</v>
      </c>
      <c r="E93" s="4"/>
      <c r="F93" s="11">
        <v>1</v>
      </c>
      <c r="G93" s="11">
        <v>0</v>
      </c>
      <c r="H93" s="11">
        <v>0</v>
      </c>
      <c r="I93" s="11">
        <v>0.5</v>
      </c>
      <c r="J93" s="11">
        <v>0</v>
      </c>
      <c r="K93" s="11">
        <f>SUM(F93:J93)</f>
        <v>1.5</v>
      </c>
      <c r="L93" s="4"/>
      <c r="M93" s="11">
        <v>0</v>
      </c>
      <c r="N93" s="11">
        <v>0</v>
      </c>
      <c r="O93" s="4"/>
      <c r="P93" s="21">
        <f>D93-(M93+N93)</f>
        <v>8</v>
      </c>
      <c r="Q93" s="4"/>
      <c r="R93" s="11" t="s">
        <v>85</v>
      </c>
      <c r="S93" s="23">
        <v>0.185</v>
      </c>
      <c r="T93" s="23">
        <v>0.186</v>
      </c>
      <c r="U93" s="23">
        <f>S93+T93</f>
        <v>0.371</v>
      </c>
      <c r="V93" s="11">
        <v>80</v>
      </c>
      <c r="W93" s="24">
        <f>P93*V93</f>
        <v>640</v>
      </c>
      <c r="X93" s="4"/>
      <c r="Y93" s="22">
        <v>567</v>
      </c>
      <c r="Z93" s="22">
        <v>567</v>
      </c>
      <c r="AA93" s="25">
        <v>0</v>
      </c>
      <c r="AB93" s="27">
        <v>0</v>
      </c>
      <c r="AC93" s="176">
        <v>567</v>
      </c>
      <c r="AD93" s="34"/>
      <c r="AE93" s="31">
        <v>7</v>
      </c>
      <c r="AF93" s="29">
        <v>8</v>
      </c>
      <c r="AG93" s="27">
        <v>0</v>
      </c>
      <c r="AH93" s="27">
        <v>7</v>
      </c>
      <c r="AI93" s="7"/>
      <c r="AJ93" s="24">
        <f>AC93*U93</f>
        <v>210.357</v>
      </c>
      <c r="AK93" s="87">
        <v>2.0499999999999998</v>
      </c>
      <c r="AL93" s="11">
        <v>8.1</v>
      </c>
      <c r="AM93" s="11">
        <v>0</v>
      </c>
      <c r="AN93" s="24">
        <f>AK93+AM93</f>
        <v>2.0499999999999998</v>
      </c>
      <c r="AO93" s="6"/>
      <c r="AP93" s="11">
        <v>0</v>
      </c>
      <c r="AQ93" s="11">
        <v>10</v>
      </c>
      <c r="AR93" s="11">
        <f>100- ((AP93+AQ93)/(AC93*2))*100</f>
        <v>99.118165784832456</v>
      </c>
      <c r="AS93" s="90">
        <f>AU90</f>
        <v>416.09599999999989</v>
      </c>
      <c r="AT93" s="90">
        <f>AJ93+AK93+AL93+AM93</f>
        <v>220.50700000000001</v>
      </c>
      <c r="AU93" s="90">
        <f>AS93-AT93</f>
        <v>195.58899999999988</v>
      </c>
      <c r="AV93" s="7"/>
      <c r="AW93" s="24">
        <f>(AC93/W93)*100</f>
        <v>88.59375</v>
      </c>
      <c r="AX93" s="11" t="s">
        <v>59</v>
      </c>
      <c r="AY93" s="24">
        <f>(AK93/(AJ93+AK93))*100</f>
        <v>0.96512826790077533</v>
      </c>
      <c r="AZ93" s="11">
        <f>(AN93/AJ93)*100</f>
        <v>0.97453376878354414</v>
      </c>
      <c r="BA93" s="4"/>
      <c r="BB93" s="11" t="s">
        <v>114</v>
      </c>
      <c r="BC93" s="11" t="s">
        <v>76</v>
      </c>
      <c r="BD93" s="11" t="s">
        <v>75</v>
      </c>
    </row>
    <row r="94" spans="2:56" ht="16.5" thickBot="1">
      <c r="B94" s="18" t="s">
        <v>92</v>
      </c>
      <c r="C94" s="16"/>
      <c r="D94" s="16"/>
      <c r="E94" s="4"/>
      <c r="F94" s="12"/>
      <c r="G94" s="12"/>
      <c r="H94" s="12"/>
      <c r="I94" s="12"/>
      <c r="J94" s="12"/>
      <c r="K94" s="12"/>
      <c r="L94" s="4"/>
      <c r="M94" s="12"/>
      <c r="N94" s="12"/>
      <c r="O94" s="4"/>
      <c r="P94" s="21"/>
      <c r="Q94" s="4"/>
      <c r="R94" s="11" t="s">
        <v>10</v>
      </c>
      <c r="S94" s="23"/>
      <c r="T94" s="23"/>
      <c r="U94" s="23"/>
      <c r="V94" s="223"/>
      <c r="W94" s="223"/>
      <c r="X94" s="3"/>
      <c r="Y94" s="280"/>
      <c r="Z94" s="280"/>
      <c r="AA94" s="281"/>
      <c r="AB94" s="282"/>
      <c r="AC94" s="283"/>
      <c r="AD94" s="284"/>
      <c r="AE94" s="285"/>
      <c r="AF94" s="286"/>
      <c r="AG94" s="282"/>
      <c r="AH94" s="282"/>
      <c r="AI94" s="287"/>
      <c r="AJ94" s="223"/>
      <c r="AK94" s="288"/>
      <c r="AL94" s="223"/>
      <c r="AM94" s="223"/>
      <c r="AN94" s="223"/>
      <c r="AO94" s="289"/>
      <c r="AP94" s="223"/>
      <c r="AQ94" s="223"/>
      <c r="AR94" s="223"/>
      <c r="AS94" s="288"/>
      <c r="AT94" s="288"/>
      <c r="AU94" s="288"/>
      <c r="AV94" s="287"/>
      <c r="AW94" s="223"/>
      <c r="AX94" s="223"/>
      <c r="AY94" s="223"/>
      <c r="AZ94" s="223"/>
      <c r="BA94" s="3"/>
      <c r="BB94" s="11"/>
      <c r="BC94" s="11"/>
      <c r="BD94" s="11"/>
    </row>
    <row r="95" spans="2:56" ht="14.25" customHeight="1" thickBot="1">
      <c r="AL95" s="83"/>
    </row>
    <row r="96" spans="2:56" ht="16.5" thickBot="1">
      <c r="B96" s="17">
        <v>41106</v>
      </c>
      <c r="C96" s="15" t="s">
        <v>1</v>
      </c>
      <c r="D96" s="19">
        <v>7.5</v>
      </c>
      <c r="E96" s="4"/>
      <c r="F96" s="11">
        <v>0</v>
      </c>
      <c r="G96" s="11">
        <v>0</v>
      </c>
      <c r="H96" s="11">
        <v>0</v>
      </c>
      <c r="I96" s="11">
        <v>0.5</v>
      </c>
      <c r="J96" s="11">
        <v>0</v>
      </c>
      <c r="K96" s="11">
        <f>SUM(F96:J96)</f>
        <v>0.5</v>
      </c>
      <c r="L96" s="4"/>
      <c r="M96" s="11">
        <v>2.5</v>
      </c>
      <c r="N96" s="11">
        <v>0</v>
      </c>
      <c r="O96" s="4"/>
      <c r="P96" s="21">
        <f>D96-(M96+N96)</f>
        <v>5</v>
      </c>
      <c r="Q96" s="4"/>
      <c r="R96" s="11" t="s">
        <v>85</v>
      </c>
      <c r="S96" s="23">
        <v>0.185</v>
      </c>
      <c r="T96" s="23">
        <v>0.186</v>
      </c>
      <c r="U96" s="23">
        <f>S96+T96</f>
        <v>0.371</v>
      </c>
      <c r="V96" s="11">
        <v>80</v>
      </c>
      <c r="W96" s="24">
        <f>P96*V96</f>
        <v>400</v>
      </c>
      <c r="X96" s="4"/>
      <c r="Y96" s="22">
        <v>459</v>
      </c>
      <c r="Z96" s="22">
        <v>459</v>
      </c>
      <c r="AA96" s="25">
        <v>0</v>
      </c>
      <c r="AB96" s="27">
        <v>0</v>
      </c>
      <c r="AC96" s="176">
        <v>459</v>
      </c>
      <c r="AD96" s="34"/>
      <c r="AE96" s="31">
        <v>4</v>
      </c>
      <c r="AF96" s="29">
        <v>4</v>
      </c>
      <c r="AG96" s="27">
        <v>0</v>
      </c>
      <c r="AH96" s="27">
        <v>4</v>
      </c>
      <c r="AI96" s="7"/>
      <c r="AJ96" s="24">
        <f>AC96*U96</f>
        <v>170.28899999999999</v>
      </c>
      <c r="AK96" s="87">
        <v>1.48</v>
      </c>
      <c r="AL96" s="11">
        <v>3.2</v>
      </c>
      <c r="AM96" s="11">
        <v>0</v>
      </c>
      <c r="AN96" s="24">
        <f>AK96+AM96</f>
        <v>1.48</v>
      </c>
      <c r="AO96" s="6"/>
      <c r="AP96" s="11">
        <v>0</v>
      </c>
      <c r="AQ96" s="11">
        <v>10</v>
      </c>
      <c r="AR96" s="11">
        <f>100- ((AP96+AQ96)/(AC96*2))*100</f>
        <v>98.910675381263616</v>
      </c>
      <c r="AS96" s="90">
        <f>AU93</f>
        <v>195.58899999999988</v>
      </c>
      <c r="AT96" s="90">
        <f>AJ96+AK96+AL96+AM96</f>
        <v>174.96899999999997</v>
      </c>
      <c r="AU96" s="90">
        <f>AS96-AT96</f>
        <v>20.619999999999919</v>
      </c>
      <c r="AV96" s="7"/>
      <c r="AW96" s="24">
        <f>(AC96/W96)*100</f>
        <v>114.75</v>
      </c>
      <c r="AX96" s="11" t="s">
        <v>59</v>
      </c>
      <c r="AY96" s="24">
        <f>(AK96/(AJ96+AK96))*100</f>
        <v>0.86162229505906196</v>
      </c>
      <c r="AZ96" s="11">
        <f>(AN96/AJ96)*100</f>
        <v>0.86911074702417657</v>
      </c>
      <c r="BA96" s="4"/>
      <c r="BB96" s="11" t="s">
        <v>75</v>
      </c>
      <c r="BC96" s="11" t="s">
        <v>76</v>
      </c>
      <c r="BD96" s="11" t="s">
        <v>75</v>
      </c>
    </row>
    <row r="97" spans="2:56" ht="16.5" thickBot="1">
      <c r="B97" s="18" t="s">
        <v>116</v>
      </c>
      <c r="C97" s="16"/>
      <c r="D97" s="16"/>
      <c r="E97" s="4"/>
      <c r="F97" s="12"/>
      <c r="G97" s="12"/>
      <c r="H97" s="12"/>
      <c r="I97" s="12"/>
      <c r="J97" s="12"/>
      <c r="K97" s="12"/>
      <c r="L97" s="4"/>
      <c r="M97" s="12"/>
      <c r="N97" s="12"/>
      <c r="O97" s="4"/>
      <c r="P97" s="21"/>
      <c r="Q97" s="4"/>
      <c r="R97" s="11" t="s">
        <v>10</v>
      </c>
      <c r="S97" s="23"/>
      <c r="T97" s="23"/>
      <c r="U97" s="23"/>
      <c r="V97" s="223"/>
      <c r="W97" s="223"/>
      <c r="X97" s="3"/>
      <c r="Y97" s="280"/>
      <c r="Z97" s="280"/>
      <c r="AA97" s="281"/>
      <c r="AB97" s="282"/>
      <c r="AC97" s="283"/>
      <c r="AD97" s="284"/>
      <c r="AE97" s="285"/>
      <c r="AF97" s="286"/>
      <c r="AG97" s="282"/>
      <c r="AH97" s="282"/>
      <c r="AI97" s="287"/>
      <c r="AJ97" s="223"/>
      <c r="AK97" s="288"/>
      <c r="AL97" s="223"/>
      <c r="AM97" s="223"/>
      <c r="AN97" s="223"/>
      <c r="AO97" s="289"/>
      <c r="AP97" s="223"/>
      <c r="AQ97" s="223"/>
      <c r="AR97" s="223"/>
      <c r="AS97" s="288"/>
      <c r="AT97" s="288"/>
      <c r="AU97" s="288"/>
      <c r="AV97" s="287"/>
      <c r="AW97" s="223"/>
      <c r="AX97" s="223"/>
      <c r="AY97" s="223"/>
      <c r="AZ97" s="223"/>
      <c r="BA97" s="3"/>
      <c r="BB97" s="11"/>
      <c r="BC97" s="11"/>
      <c r="BD97" s="11"/>
    </row>
    <row r="98" spans="2:56" ht="15.75" thickBot="1"/>
    <row r="99" spans="2:56" ht="16.5" thickBot="1">
      <c r="B99" s="17">
        <v>41107</v>
      </c>
      <c r="C99" s="15" t="s">
        <v>0</v>
      </c>
      <c r="D99" s="19">
        <v>8</v>
      </c>
      <c r="E99" s="4"/>
      <c r="F99" s="11">
        <v>0</v>
      </c>
      <c r="G99" s="11">
        <v>2</v>
      </c>
      <c r="H99" s="11">
        <v>0</v>
      </c>
      <c r="I99" s="11">
        <v>0</v>
      </c>
      <c r="J99" s="11">
        <v>0</v>
      </c>
      <c r="K99" s="11">
        <f>SUM(F99:J99)</f>
        <v>2</v>
      </c>
      <c r="L99" s="4"/>
      <c r="M99" s="11">
        <v>0</v>
      </c>
      <c r="N99" s="11">
        <v>0</v>
      </c>
      <c r="O99" s="4"/>
      <c r="P99" s="21">
        <f>D99-(M99+N99)</f>
        <v>8</v>
      </c>
      <c r="Q99" s="4"/>
      <c r="R99" s="11" t="s">
        <v>85</v>
      </c>
      <c r="S99" s="23">
        <v>0.185</v>
      </c>
      <c r="T99" s="23">
        <v>0.186</v>
      </c>
      <c r="U99" s="23">
        <f>S99+T99</f>
        <v>0.371</v>
      </c>
      <c r="V99" s="11">
        <v>80</v>
      </c>
      <c r="W99" s="24">
        <f>P99*V99</f>
        <v>640</v>
      </c>
      <c r="X99" s="4"/>
      <c r="Y99" s="22">
        <v>486</v>
      </c>
      <c r="Z99" s="22">
        <v>486</v>
      </c>
      <c r="AA99" s="25">
        <v>0</v>
      </c>
      <c r="AB99" s="27">
        <v>0</v>
      </c>
      <c r="AC99" s="176">
        <v>486</v>
      </c>
      <c r="AD99" s="34"/>
      <c r="AE99" s="31">
        <v>2</v>
      </c>
      <c r="AF99" s="29">
        <v>2</v>
      </c>
      <c r="AG99" s="27">
        <v>0</v>
      </c>
      <c r="AH99" s="27">
        <v>2</v>
      </c>
      <c r="AI99" s="7"/>
      <c r="AJ99" s="24">
        <f>AC99*U99</f>
        <v>180.30600000000001</v>
      </c>
      <c r="AK99" s="87">
        <v>0.7</v>
      </c>
      <c r="AL99" s="11">
        <v>4.3</v>
      </c>
      <c r="AM99" s="11">
        <v>0</v>
      </c>
      <c r="AN99" s="24">
        <f>AK99+AM99</f>
        <v>0.7</v>
      </c>
      <c r="AO99" s="6"/>
      <c r="AP99" s="11">
        <v>0</v>
      </c>
      <c r="AQ99" s="11">
        <v>10</v>
      </c>
      <c r="AR99" s="11">
        <f>100- ((AP99+AQ99)/(AC99*2))*100</f>
        <v>98.971193415637856</v>
      </c>
      <c r="AS99" s="90">
        <f>AU96</f>
        <v>20.619999999999919</v>
      </c>
      <c r="AT99" s="90">
        <f>AJ99+AK99+AL99+AM99</f>
        <v>185.30600000000001</v>
      </c>
      <c r="AU99" s="90">
        <f>AS99-AT99</f>
        <v>-164.68600000000009</v>
      </c>
      <c r="AV99" s="7"/>
      <c r="AW99" s="24">
        <f>(AC99/W99)*100</f>
        <v>75.9375</v>
      </c>
      <c r="AX99" s="11" t="s">
        <v>59</v>
      </c>
      <c r="AY99" s="24">
        <f>(AK99/(AJ99+AK99))*100</f>
        <v>0.38672751179518905</v>
      </c>
      <c r="AZ99" s="11">
        <f>(AN99/AJ99)*100</f>
        <v>0.38822889975929803</v>
      </c>
      <c r="BA99" s="4"/>
      <c r="BB99" s="11" t="s">
        <v>114</v>
      </c>
      <c r="BC99" s="11" t="s">
        <v>76</v>
      </c>
      <c r="BD99" s="11" t="s">
        <v>75</v>
      </c>
    </row>
    <row r="100" spans="2:56" ht="16.5" thickBot="1">
      <c r="B100" s="18" t="s">
        <v>90</v>
      </c>
      <c r="C100" s="16"/>
      <c r="D100" s="16"/>
      <c r="E100" s="4"/>
      <c r="F100" s="12"/>
      <c r="G100" s="12"/>
      <c r="H100" s="12"/>
      <c r="I100" s="12"/>
      <c r="J100" s="12"/>
      <c r="K100" s="12"/>
      <c r="L100" s="4"/>
      <c r="M100" s="12"/>
      <c r="N100" s="12"/>
      <c r="O100" s="4"/>
      <c r="P100" s="21"/>
      <c r="Q100" s="4"/>
      <c r="R100" s="11" t="s">
        <v>10</v>
      </c>
      <c r="S100" s="23"/>
      <c r="T100" s="23"/>
      <c r="U100" s="23"/>
      <c r="V100" s="223"/>
      <c r="W100" s="223"/>
      <c r="X100" s="3"/>
      <c r="Y100" s="280"/>
      <c r="Z100" s="280"/>
      <c r="AA100" s="281"/>
      <c r="AB100" s="282"/>
      <c r="AC100" s="283"/>
      <c r="AD100" s="284"/>
      <c r="AE100" s="285"/>
      <c r="AF100" s="286"/>
      <c r="AG100" s="282"/>
      <c r="AH100" s="282"/>
      <c r="AI100" s="287"/>
      <c r="AJ100" s="223"/>
      <c r="AK100" s="288"/>
      <c r="AL100" s="223"/>
      <c r="AM100" s="223"/>
      <c r="AN100" s="223"/>
      <c r="AO100" s="289"/>
      <c r="AP100" s="223"/>
      <c r="AQ100" s="223"/>
      <c r="AR100" s="223"/>
      <c r="AS100" s="288"/>
      <c r="AT100" s="288"/>
      <c r="AU100" s="288"/>
      <c r="AV100" s="287"/>
      <c r="AW100" s="223"/>
      <c r="AX100" s="223"/>
      <c r="AY100" s="223"/>
      <c r="AZ100" s="223"/>
      <c r="BA100" s="3"/>
      <c r="BB100" s="11"/>
      <c r="BC100" s="11"/>
      <c r="BD100" s="11"/>
    </row>
    <row r="101" spans="2:56" ht="15.75" thickBot="1"/>
    <row r="102" spans="2:56">
      <c r="B102" s="57" t="s">
        <v>42</v>
      </c>
      <c r="C102" s="58" t="s">
        <v>2</v>
      </c>
      <c r="D102" s="59" t="s">
        <v>2</v>
      </c>
      <c r="E102" s="136"/>
      <c r="F102" s="718" t="s">
        <v>14</v>
      </c>
      <c r="G102" s="719"/>
      <c r="H102" s="719"/>
      <c r="I102" s="719"/>
      <c r="J102" s="719"/>
      <c r="K102" s="720"/>
      <c r="L102" s="19"/>
      <c r="M102" s="721" t="s">
        <v>43</v>
      </c>
      <c r="N102" s="722"/>
      <c r="O102" s="19"/>
      <c r="P102" s="91" t="s">
        <v>12</v>
      </c>
      <c r="Q102" s="136"/>
      <c r="R102" s="91" t="s">
        <v>24</v>
      </c>
      <c r="S102" s="718" t="s">
        <v>44</v>
      </c>
      <c r="T102" s="719"/>
      <c r="U102" s="720"/>
      <c r="V102" s="91" t="s">
        <v>39</v>
      </c>
      <c r="W102" s="137" t="s">
        <v>19</v>
      </c>
      <c r="X102" s="136" t="s">
        <v>10</v>
      </c>
      <c r="Y102" s="723" t="s">
        <v>15</v>
      </c>
      <c r="Z102" s="724"/>
      <c r="AA102" s="724"/>
      <c r="AB102" s="724"/>
      <c r="AC102" s="138" t="s">
        <v>19</v>
      </c>
      <c r="AD102" s="139"/>
      <c r="AE102" s="725" t="s">
        <v>55</v>
      </c>
      <c r="AF102" s="726"/>
      <c r="AG102" s="726"/>
      <c r="AH102" s="140" t="s">
        <v>57</v>
      </c>
      <c r="AI102" s="136"/>
      <c r="AJ102" s="141" t="s">
        <v>51</v>
      </c>
      <c r="AK102" s="142"/>
      <c r="AL102" s="143"/>
      <c r="AM102" s="144"/>
      <c r="AN102" s="91" t="s">
        <v>13</v>
      </c>
      <c r="AO102" s="136"/>
      <c r="AP102" s="743" t="s">
        <v>68</v>
      </c>
      <c r="AQ102" s="744"/>
      <c r="AR102" s="745"/>
      <c r="AS102" s="743" t="s">
        <v>52</v>
      </c>
      <c r="AT102" s="744"/>
      <c r="AU102" s="745"/>
      <c r="AV102" s="136"/>
      <c r="AW102" s="145" t="s">
        <v>32</v>
      </c>
      <c r="AX102" s="137" t="s">
        <v>32</v>
      </c>
      <c r="AY102" s="91" t="s">
        <v>29</v>
      </c>
      <c r="AZ102" s="91" t="s">
        <v>29</v>
      </c>
      <c r="BA102" s="136"/>
      <c r="BB102" s="19" t="s">
        <v>32</v>
      </c>
      <c r="BC102" s="19" t="s">
        <v>10</v>
      </c>
      <c r="BD102" s="146" t="s">
        <v>10</v>
      </c>
    </row>
    <row r="103" spans="2:56" ht="15.75" thickBot="1">
      <c r="B103" s="60" t="s">
        <v>10</v>
      </c>
      <c r="C103" s="49" t="s">
        <v>10</v>
      </c>
      <c r="D103" s="61" t="s">
        <v>12</v>
      </c>
      <c r="E103" s="5"/>
      <c r="F103" s="65" t="s">
        <v>4</v>
      </c>
      <c r="G103" s="65" t="s">
        <v>5</v>
      </c>
      <c r="H103" s="65" t="s">
        <v>6</v>
      </c>
      <c r="I103" s="65" t="s">
        <v>7</v>
      </c>
      <c r="J103" s="65" t="s">
        <v>9</v>
      </c>
      <c r="K103" s="65" t="s">
        <v>13</v>
      </c>
      <c r="L103" s="4"/>
      <c r="M103" s="67" t="s">
        <v>12</v>
      </c>
      <c r="N103" s="68" t="s">
        <v>46</v>
      </c>
      <c r="O103" s="3"/>
      <c r="P103" s="49" t="s">
        <v>3</v>
      </c>
      <c r="Q103" s="5"/>
      <c r="R103" s="49" t="s">
        <v>23</v>
      </c>
      <c r="S103" s="53" t="s">
        <v>16</v>
      </c>
      <c r="T103" s="49" t="s">
        <v>17</v>
      </c>
      <c r="U103" s="49" t="s">
        <v>45</v>
      </c>
      <c r="V103" s="49" t="s">
        <v>63</v>
      </c>
      <c r="W103" s="72" t="s">
        <v>21</v>
      </c>
      <c r="X103" s="5" t="s">
        <v>10</v>
      </c>
      <c r="Y103" s="713" t="s">
        <v>26</v>
      </c>
      <c r="Z103" s="714"/>
      <c r="AA103" s="714"/>
      <c r="AB103" s="715"/>
      <c r="AC103" s="39" t="s">
        <v>13</v>
      </c>
      <c r="AD103" s="8"/>
      <c r="AE103" s="716" t="s">
        <v>56</v>
      </c>
      <c r="AF103" s="717"/>
      <c r="AG103" s="717"/>
      <c r="AH103" s="82" t="s">
        <v>58</v>
      </c>
      <c r="AI103" s="5"/>
      <c r="AJ103" s="48" t="s">
        <v>33</v>
      </c>
      <c r="AK103" s="85" t="s">
        <v>27</v>
      </c>
      <c r="AL103" s="48" t="s">
        <v>35</v>
      </c>
      <c r="AM103" s="48" t="s">
        <v>36</v>
      </c>
      <c r="AN103" s="49" t="s">
        <v>40</v>
      </c>
      <c r="AO103" s="20"/>
      <c r="AP103" s="51"/>
      <c r="AQ103" s="52"/>
      <c r="AR103" s="53"/>
      <c r="AS103" s="51" t="s">
        <v>50</v>
      </c>
      <c r="AT103" s="52" t="s">
        <v>118</v>
      </c>
      <c r="AU103" s="53"/>
      <c r="AV103" s="5"/>
      <c r="AW103" s="76" t="s">
        <v>19</v>
      </c>
      <c r="AX103" s="72" t="s">
        <v>19</v>
      </c>
      <c r="AY103" s="49" t="s">
        <v>37</v>
      </c>
      <c r="AZ103" s="49" t="s">
        <v>38</v>
      </c>
      <c r="BA103" s="5"/>
      <c r="BB103" s="4" t="s">
        <v>19</v>
      </c>
      <c r="BC103" s="4" t="s">
        <v>37</v>
      </c>
      <c r="BD103" s="147" t="s">
        <v>38</v>
      </c>
    </row>
    <row r="104" spans="2:56" ht="15.75" thickBot="1">
      <c r="B104" s="62"/>
      <c r="C104" s="63"/>
      <c r="D104" s="64" t="s">
        <v>10</v>
      </c>
      <c r="E104" s="111"/>
      <c r="F104" s="148"/>
      <c r="G104" s="148"/>
      <c r="H104" s="148"/>
      <c r="I104" s="148" t="s">
        <v>8</v>
      </c>
      <c r="J104" s="148"/>
      <c r="K104" s="148"/>
      <c r="L104" s="16"/>
      <c r="M104" s="104" t="s">
        <v>20</v>
      </c>
      <c r="N104" s="148" t="s">
        <v>11</v>
      </c>
      <c r="O104" s="16"/>
      <c r="P104" s="63" t="s">
        <v>10</v>
      </c>
      <c r="Q104" s="111"/>
      <c r="R104" s="63"/>
      <c r="S104" s="149"/>
      <c r="T104" s="63"/>
      <c r="U104" s="63"/>
      <c r="V104" s="63" t="s">
        <v>18</v>
      </c>
      <c r="W104" s="150" t="s">
        <v>22</v>
      </c>
      <c r="X104" s="111"/>
      <c r="Y104" s="151" t="s">
        <v>16</v>
      </c>
      <c r="Z104" s="151" t="s">
        <v>17</v>
      </c>
      <c r="AA104" s="152" t="s">
        <v>25</v>
      </c>
      <c r="AB104" s="79" t="s">
        <v>28</v>
      </c>
      <c r="AC104" s="153"/>
      <c r="AD104" s="111"/>
      <c r="AE104" s="154" t="s">
        <v>16</v>
      </c>
      <c r="AF104" s="155" t="s">
        <v>17</v>
      </c>
      <c r="AG104" s="80" t="s">
        <v>28</v>
      </c>
      <c r="AH104" s="81" t="s">
        <v>28</v>
      </c>
      <c r="AI104" s="156"/>
      <c r="AJ104" s="63" t="s">
        <v>34</v>
      </c>
      <c r="AK104" s="157" t="s">
        <v>34</v>
      </c>
      <c r="AL104" s="63" t="s">
        <v>34</v>
      </c>
      <c r="AM104" s="63" t="s">
        <v>34</v>
      </c>
      <c r="AN104" s="63" t="s">
        <v>34</v>
      </c>
      <c r="AO104" s="111"/>
      <c r="AP104" s="158" t="s">
        <v>70</v>
      </c>
      <c r="AQ104" s="159" t="s">
        <v>69</v>
      </c>
      <c r="AR104" s="160" t="s">
        <v>71</v>
      </c>
      <c r="AS104" s="161" t="s">
        <v>48</v>
      </c>
      <c r="AT104" s="159" t="s">
        <v>47</v>
      </c>
      <c r="AU104" s="160" t="s">
        <v>49</v>
      </c>
      <c r="AV104" s="111"/>
      <c r="AW104" s="162" t="s">
        <v>29</v>
      </c>
      <c r="AX104" s="150" t="s">
        <v>29</v>
      </c>
      <c r="AY104" s="63"/>
      <c r="AZ104" s="63"/>
      <c r="BA104" s="111"/>
      <c r="BB104" s="163">
        <v>1</v>
      </c>
      <c r="BC104" s="164">
        <v>0</v>
      </c>
      <c r="BD104" s="115" t="s">
        <v>41</v>
      </c>
    </row>
    <row r="105" spans="2:56" s="130" customFormat="1" ht="15.75" thickBot="1">
      <c r="B105" s="290"/>
      <c r="C105" s="3"/>
      <c r="D105" s="289"/>
      <c r="E105" s="20"/>
      <c r="F105" s="291"/>
      <c r="G105" s="291"/>
      <c r="H105" s="291"/>
      <c r="I105" s="291"/>
      <c r="J105" s="291"/>
      <c r="K105" s="291"/>
      <c r="L105" s="3"/>
      <c r="M105" s="292"/>
      <c r="N105" s="291"/>
      <c r="O105" s="3"/>
      <c r="P105" s="3"/>
      <c r="Q105" s="20"/>
      <c r="R105" s="3"/>
      <c r="S105" s="287"/>
      <c r="T105" s="3"/>
      <c r="U105" s="3"/>
      <c r="V105" s="3"/>
      <c r="W105" s="3"/>
      <c r="X105" s="20"/>
      <c r="Y105" s="3"/>
      <c r="Z105" s="3"/>
      <c r="AA105" s="289"/>
      <c r="AB105" s="293"/>
      <c r="AC105" s="20"/>
      <c r="AD105" s="20"/>
      <c r="AE105" s="290"/>
      <c r="AF105" s="20"/>
      <c r="AG105" s="294"/>
      <c r="AH105" s="295"/>
      <c r="AI105" s="20"/>
      <c r="AJ105" s="3"/>
      <c r="AK105" s="296"/>
      <c r="AL105" s="3"/>
      <c r="AM105" s="3"/>
      <c r="AN105" s="3"/>
      <c r="AO105" s="20"/>
      <c r="AP105" s="297"/>
      <c r="AQ105" s="298"/>
      <c r="AR105" s="3"/>
      <c r="AS105" s="299"/>
      <c r="AT105" s="298"/>
      <c r="AU105" s="3"/>
      <c r="AV105" s="20"/>
      <c r="AW105" s="3"/>
      <c r="AX105" s="3"/>
      <c r="AY105" s="3"/>
      <c r="AZ105" s="3"/>
      <c r="BA105" s="20"/>
      <c r="BB105" s="300"/>
      <c r="BC105" s="301"/>
      <c r="BD105" s="289"/>
    </row>
    <row r="106" spans="2:56" ht="16.5" thickBot="1">
      <c r="B106" s="17">
        <v>41107</v>
      </c>
      <c r="C106" s="15" t="s">
        <v>1</v>
      </c>
      <c r="D106" s="19">
        <v>7.5</v>
      </c>
      <c r="E106" s="4"/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f>SUM(F106:J106)</f>
        <v>0</v>
      </c>
      <c r="L106" s="4"/>
      <c r="M106" s="11">
        <v>2.5</v>
      </c>
      <c r="N106" s="11">
        <v>0</v>
      </c>
      <c r="O106" s="4"/>
      <c r="P106" s="21">
        <f>D106-(M106+N106)</f>
        <v>5</v>
      </c>
      <c r="Q106" s="4"/>
      <c r="R106" s="11" t="s">
        <v>54</v>
      </c>
      <c r="S106" s="23">
        <v>0.124</v>
      </c>
      <c r="T106" s="23">
        <v>0.122</v>
      </c>
      <c r="U106" s="23">
        <f>S106+T106</f>
        <v>0.246</v>
      </c>
      <c r="V106" s="11">
        <v>70</v>
      </c>
      <c r="W106" s="24">
        <f>P106*V106</f>
        <v>350</v>
      </c>
      <c r="X106" s="4"/>
      <c r="Y106" s="22">
        <v>420</v>
      </c>
      <c r="Z106" s="22">
        <v>420</v>
      </c>
      <c r="AA106" s="25">
        <v>0</v>
      </c>
      <c r="AB106" s="27">
        <v>0</v>
      </c>
      <c r="AC106" s="176">
        <v>420</v>
      </c>
      <c r="AD106" s="34"/>
      <c r="AE106" s="31">
        <v>4</v>
      </c>
      <c r="AF106" s="29">
        <v>4</v>
      </c>
      <c r="AG106" s="27">
        <v>0</v>
      </c>
      <c r="AH106" s="27">
        <v>4</v>
      </c>
      <c r="AI106" s="7"/>
      <c r="AJ106" s="24">
        <f>AC106*U106</f>
        <v>103.32</v>
      </c>
      <c r="AK106" s="87">
        <v>0.2</v>
      </c>
      <c r="AL106" s="11">
        <v>4</v>
      </c>
      <c r="AM106" s="11">
        <v>3</v>
      </c>
      <c r="AN106" s="24">
        <f>AK106+AM106</f>
        <v>3.2</v>
      </c>
      <c r="AO106" s="6"/>
      <c r="AP106" s="11">
        <v>0</v>
      </c>
      <c r="AQ106" s="11">
        <v>10</v>
      </c>
      <c r="AR106" s="11">
        <f>100- ((AP106+AQ106)/(AC106*2))*100</f>
        <v>98.80952380952381</v>
      </c>
      <c r="AS106" s="90">
        <f>AU80</f>
        <v>606.06299999999999</v>
      </c>
      <c r="AT106" s="90">
        <f>AJ106+AK106+AL106+AM106</f>
        <v>110.52</v>
      </c>
      <c r="AU106" s="90">
        <f>AS106-AT106</f>
        <v>495.54300000000001</v>
      </c>
      <c r="AV106" s="7"/>
      <c r="AW106" s="24">
        <f>(AC106/W106)*100</f>
        <v>120</v>
      </c>
      <c r="AX106" s="11" t="s">
        <v>59</v>
      </c>
      <c r="AY106" s="24">
        <f>(AK106/(AJ106+AK106))*100</f>
        <v>0.19319938176197837</v>
      </c>
      <c r="AZ106" s="11">
        <f>(AN106/AJ106)*100</f>
        <v>3.0971738288811461</v>
      </c>
      <c r="BA106" s="4"/>
      <c r="BB106" s="11" t="s">
        <v>75</v>
      </c>
      <c r="BC106" s="11" t="s">
        <v>76</v>
      </c>
      <c r="BD106" s="11" t="s">
        <v>75</v>
      </c>
    </row>
    <row r="107" spans="2:56" ht="16.5" thickBot="1">
      <c r="B107" s="18" t="s">
        <v>121</v>
      </c>
      <c r="C107" s="16"/>
      <c r="D107" s="16"/>
      <c r="E107" s="4"/>
      <c r="F107" s="12"/>
      <c r="G107" s="12"/>
      <c r="H107" s="12"/>
      <c r="I107" s="12"/>
      <c r="J107" s="12"/>
      <c r="K107" s="12"/>
      <c r="L107" s="4"/>
      <c r="M107" s="12"/>
      <c r="N107" s="12"/>
      <c r="O107" s="4"/>
      <c r="P107" s="21"/>
      <c r="Q107" s="4"/>
      <c r="R107" s="11" t="s">
        <v>10</v>
      </c>
      <c r="S107" s="23"/>
      <c r="T107" s="23"/>
      <c r="U107" s="23"/>
      <c r="V107" s="223"/>
      <c r="W107" s="223"/>
      <c r="X107" s="3"/>
      <c r="Y107" s="280"/>
      <c r="Z107" s="280"/>
      <c r="AA107" s="281"/>
      <c r="AB107" s="282"/>
      <c r="AC107" s="283"/>
      <c r="AD107" s="284"/>
      <c r="AE107" s="285"/>
      <c r="AF107" s="286"/>
      <c r="AG107" s="282"/>
      <c r="AH107" s="282"/>
      <c r="AI107" s="287"/>
      <c r="AJ107" s="223"/>
      <c r="AK107" s="288"/>
      <c r="AL107" s="223"/>
      <c r="AM107" s="223"/>
      <c r="AN107" s="223"/>
      <c r="AO107" s="289"/>
      <c r="AP107" s="223"/>
      <c r="AQ107" s="223"/>
      <c r="AR107" s="223"/>
      <c r="AS107" s="288"/>
      <c r="AT107" s="288"/>
      <c r="AU107" s="288"/>
      <c r="AV107" s="287"/>
      <c r="AW107" s="223"/>
      <c r="AX107" s="223"/>
      <c r="AY107" s="223"/>
      <c r="AZ107" s="223"/>
      <c r="BA107" s="3"/>
      <c r="BB107" s="11"/>
      <c r="BC107" s="11"/>
      <c r="BD107" s="11"/>
    </row>
    <row r="108" spans="2:56" ht="15.75" thickBot="1"/>
    <row r="109" spans="2:56" ht="16.5" thickBot="1">
      <c r="B109" s="17">
        <v>41108</v>
      </c>
      <c r="C109" s="15" t="s">
        <v>0</v>
      </c>
      <c r="D109" s="19">
        <v>8</v>
      </c>
      <c r="E109" s="4"/>
      <c r="F109" s="11">
        <v>0</v>
      </c>
      <c r="G109" s="11">
        <v>0</v>
      </c>
      <c r="H109" s="11">
        <v>0</v>
      </c>
      <c r="I109" s="11">
        <v>0.5</v>
      </c>
      <c r="J109" s="11">
        <v>0</v>
      </c>
      <c r="K109" s="11">
        <f>SUM(F109:J109)</f>
        <v>0.5</v>
      </c>
      <c r="L109" s="4"/>
      <c r="M109" s="11">
        <v>0</v>
      </c>
      <c r="N109" s="11">
        <v>0</v>
      </c>
      <c r="O109" s="4"/>
      <c r="P109" s="21">
        <f>D109-(M109+N109)</f>
        <v>8</v>
      </c>
      <c r="Q109" s="4"/>
      <c r="R109" s="11" t="s">
        <v>54</v>
      </c>
      <c r="S109" s="23">
        <v>0.124</v>
      </c>
      <c r="T109" s="23">
        <v>0.122</v>
      </c>
      <c r="U109" s="23">
        <f>S109+T109</f>
        <v>0.246</v>
      </c>
      <c r="V109" s="11">
        <v>70</v>
      </c>
      <c r="W109" s="24">
        <f>P109*V109</f>
        <v>560</v>
      </c>
      <c r="X109" s="4"/>
      <c r="Y109" s="22">
        <v>462</v>
      </c>
      <c r="Z109" s="22">
        <v>462</v>
      </c>
      <c r="AA109" s="25">
        <v>0</v>
      </c>
      <c r="AB109" s="27">
        <v>0</v>
      </c>
      <c r="AC109" s="176">
        <v>462</v>
      </c>
      <c r="AD109" s="34"/>
      <c r="AE109" s="31">
        <v>7</v>
      </c>
      <c r="AF109" s="29">
        <v>7</v>
      </c>
      <c r="AG109" s="27">
        <v>0</v>
      </c>
      <c r="AH109" s="27">
        <v>7</v>
      </c>
      <c r="AI109" s="7"/>
      <c r="AJ109" s="24">
        <f>AC109*U109</f>
        <v>113.652</v>
      </c>
      <c r="AK109" s="87">
        <v>1.78</v>
      </c>
      <c r="AL109" s="11">
        <v>4.8</v>
      </c>
      <c r="AM109" s="11">
        <v>0</v>
      </c>
      <c r="AN109" s="24">
        <f>AK109+AM109</f>
        <v>1.78</v>
      </c>
      <c r="AO109" s="6"/>
      <c r="AP109" s="11">
        <v>0</v>
      </c>
      <c r="AQ109" s="11">
        <v>10</v>
      </c>
      <c r="AR109" s="11">
        <f>100- ((AP109+AQ109)/(AC109*2))*100</f>
        <v>98.917748917748924</v>
      </c>
      <c r="AS109" s="90">
        <f>AU106</f>
        <v>495.54300000000001</v>
      </c>
      <c r="AT109" s="90">
        <f>AJ109+AK109+AL109+AM109</f>
        <v>120.232</v>
      </c>
      <c r="AU109" s="90">
        <f>AS109-AT109</f>
        <v>375.31100000000004</v>
      </c>
      <c r="AV109" s="7"/>
      <c r="AW109" s="24">
        <f>(AC109/W109)*100</f>
        <v>82.5</v>
      </c>
      <c r="AX109" s="11" t="s">
        <v>59</v>
      </c>
      <c r="AY109" s="24">
        <f>(AK109/(AJ109+AK109))*100</f>
        <v>1.5420334049483679</v>
      </c>
      <c r="AZ109" s="11">
        <f>(AN109/AJ109)*100</f>
        <v>1.5661844930137614</v>
      </c>
      <c r="BA109" s="4"/>
      <c r="BB109" s="11" t="s">
        <v>114</v>
      </c>
      <c r="BC109" s="11" t="s">
        <v>76</v>
      </c>
      <c r="BD109" s="11" t="s">
        <v>75</v>
      </c>
    </row>
    <row r="110" spans="2:56" ht="16.5" thickBot="1">
      <c r="B110" s="18" t="s">
        <v>90</v>
      </c>
      <c r="C110" s="16"/>
      <c r="D110" s="16"/>
      <c r="E110" s="4"/>
      <c r="F110" s="12"/>
      <c r="G110" s="12"/>
      <c r="H110" s="12"/>
      <c r="I110" s="12"/>
      <c r="J110" s="12"/>
      <c r="K110" s="12"/>
      <c r="L110" s="4"/>
      <c r="M110" s="12"/>
      <c r="N110" s="12"/>
      <c r="O110" s="4"/>
      <c r="P110" s="21"/>
      <c r="Q110" s="4"/>
      <c r="R110" s="11" t="s">
        <v>10</v>
      </c>
      <c r="S110" s="23"/>
      <c r="T110" s="23"/>
      <c r="U110" s="23"/>
      <c r="V110" s="223"/>
      <c r="W110" s="223"/>
      <c r="X110" s="3"/>
      <c r="Y110" s="280"/>
      <c r="Z110" s="280"/>
      <c r="AA110" s="281"/>
      <c r="AB110" s="282"/>
      <c r="AC110" s="283"/>
      <c r="AD110" s="284"/>
      <c r="AE110" s="285"/>
      <c r="AF110" s="286"/>
      <c r="AG110" s="282"/>
      <c r="AH110" s="282"/>
      <c r="AI110" s="287"/>
      <c r="AJ110" s="223"/>
      <c r="AK110" s="288"/>
      <c r="AL110" s="223"/>
      <c r="AM110" s="223"/>
      <c r="AN110" s="223"/>
      <c r="AO110" s="289"/>
      <c r="AP110" s="223"/>
      <c r="AQ110" s="223"/>
      <c r="AR110" s="223"/>
      <c r="AS110" s="288"/>
      <c r="AT110" s="288"/>
      <c r="AU110" s="288"/>
      <c r="AV110" s="287"/>
      <c r="AW110" s="223"/>
      <c r="AX110" s="223"/>
      <c r="AY110" s="223"/>
      <c r="AZ110" s="223"/>
      <c r="BA110" s="3"/>
      <c r="BB110" s="11"/>
      <c r="BC110" s="11"/>
      <c r="BD110" s="11"/>
    </row>
    <row r="111" spans="2:56" ht="15.75" thickBot="1"/>
    <row r="112" spans="2:56" ht="16.5" thickBot="1">
      <c r="B112" s="17">
        <v>41108</v>
      </c>
      <c r="C112" s="15" t="s">
        <v>1</v>
      </c>
      <c r="D112" s="19">
        <v>7.5</v>
      </c>
      <c r="E112" s="4"/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f>SUM(F112:J112)</f>
        <v>0</v>
      </c>
      <c r="L112" s="4"/>
      <c r="M112" s="11">
        <v>2.5</v>
      </c>
      <c r="N112" s="11">
        <v>2</v>
      </c>
      <c r="O112" s="4"/>
      <c r="P112" s="21">
        <f>D112-(M112+N112)</f>
        <v>3</v>
      </c>
      <c r="Q112" s="4"/>
      <c r="R112" s="11" t="s">
        <v>54</v>
      </c>
      <c r="S112" s="23">
        <v>0.124</v>
      </c>
      <c r="T112" s="23">
        <v>0.122</v>
      </c>
      <c r="U112" s="23">
        <f>S112+T112</f>
        <v>0.246</v>
      </c>
      <c r="V112" s="11">
        <v>70</v>
      </c>
      <c r="W112" s="24">
        <f>P112*V112</f>
        <v>210</v>
      </c>
      <c r="X112" s="4"/>
      <c r="Y112" s="22">
        <v>120</v>
      </c>
      <c r="Z112" s="22">
        <v>120</v>
      </c>
      <c r="AA112" s="25">
        <v>0</v>
      </c>
      <c r="AB112" s="27">
        <v>0</v>
      </c>
      <c r="AC112" s="176">
        <v>120</v>
      </c>
      <c r="AD112" s="34"/>
      <c r="AE112" s="31">
        <v>4</v>
      </c>
      <c r="AF112" s="29">
        <v>4</v>
      </c>
      <c r="AG112" s="27">
        <v>0</v>
      </c>
      <c r="AH112" s="27">
        <v>4</v>
      </c>
      <c r="AI112" s="7"/>
      <c r="AJ112" s="24">
        <f>AC112*U112</f>
        <v>29.52</v>
      </c>
      <c r="AK112" s="87">
        <v>0.54</v>
      </c>
      <c r="AL112" s="11">
        <v>1.8</v>
      </c>
      <c r="AM112" s="11">
        <v>0</v>
      </c>
      <c r="AN112" s="24">
        <f>AK112+AM112</f>
        <v>0.54</v>
      </c>
      <c r="AO112" s="6"/>
      <c r="AP112" s="11">
        <v>0</v>
      </c>
      <c r="AQ112" s="11">
        <v>10</v>
      </c>
      <c r="AR112" s="11">
        <f>100- ((AP112+AQ112)/(AC112*2))*100</f>
        <v>95.833333333333329</v>
      </c>
      <c r="AS112" s="90">
        <f>AU109</f>
        <v>375.31100000000004</v>
      </c>
      <c r="AT112" s="90">
        <f>AJ112+AK112+AL112+AM112</f>
        <v>31.86</v>
      </c>
      <c r="AU112" s="90">
        <f>AS112-AT112</f>
        <v>343.45100000000002</v>
      </c>
      <c r="AV112" s="7"/>
      <c r="AW112" s="24">
        <f>(AC112/W112)*100</f>
        <v>57.142857142857139</v>
      </c>
      <c r="AX112" s="11" t="s">
        <v>59</v>
      </c>
      <c r="AY112" s="24">
        <f>(AK112/(AJ112+AK112))*100</f>
        <v>1.7964071856287429</v>
      </c>
      <c r="AZ112" s="11">
        <f>(AN112/AJ112)*100</f>
        <v>1.8292682926829271</v>
      </c>
      <c r="BA112" s="4"/>
      <c r="BB112" s="11" t="s">
        <v>114</v>
      </c>
      <c r="BC112" s="11" t="s">
        <v>76</v>
      </c>
      <c r="BD112" s="11" t="s">
        <v>75</v>
      </c>
    </row>
    <row r="113" spans="2:56" ht="16.5" thickBot="1">
      <c r="B113" s="18" t="s">
        <v>89</v>
      </c>
      <c r="C113" s="16"/>
      <c r="D113" s="16"/>
      <c r="E113" s="4"/>
      <c r="F113" s="12"/>
      <c r="G113" s="12"/>
      <c r="H113" s="12"/>
      <c r="I113" s="12"/>
      <c r="J113" s="12"/>
      <c r="K113" s="12"/>
      <c r="L113" s="4"/>
      <c r="M113" s="12"/>
      <c r="N113" s="12"/>
      <c r="O113" s="4"/>
      <c r="P113" s="21"/>
      <c r="Q113" s="4"/>
      <c r="R113" s="11" t="s">
        <v>10</v>
      </c>
      <c r="S113" s="23"/>
      <c r="T113" s="23"/>
      <c r="U113" s="23"/>
      <c r="V113" s="223"/>
      <c r="W113" s="223"/>
      <c r="X113" s="3"/>
      <c r="Y113" s="280"/>
      <c r="Z113" s="280"/>
      <c r="AA113" s="281"/>
      <c r="AB113" s="282"/>
      <c r="AC113" s="283"/>
      <c r="AD113" s="284"/>
      <c r="AE113" s="285"/>
      <c r="AF113" s="286"/>
      <c r="AG113" s="282"/>
      <c r="AH113" s="282"/>
      <c r="AI113" s="287"/>
      <c r="AJ113" s="223"/>
      <c r="AK113" s="288"/>
      <c r="AL113" s="223"/>
      <c r="AM113" s="223"/>
      <c r="AN113" s="223"/>
      <c r="AO113" s="289"/>
      <c r="AP113" s="223"/>
      <c r="AQ113" s="223"/>
      <c r="AR113" s="223"/>
      <c r="AS113" s="288"/>
      <c r="AT113" s="288"/>
      <c r="AU113" s="288"/>
      <c r="AV113" s="287"/>
      <c r="AW113" s="223"/>
      <c r="AX113" s="223"/>
      <c r="AY113" s="223"/>
      <c r="AZ113" s="223"/>
      <c r="BA113" s="3"/>
      <c r="BB113" s="11"/>
      <c r="BC113" s="11"/>
      <c r="BD113" s="11"/>
    </row>
    <row r="114" spans="2:56" ht="15.75" thickBot="1"/>
    <row r="115" spans="2:56">
      <c r="B115" s="57" t="s">
        <v>42</v>
      </c>
      <c r="C115" s="58" t="s">
        <v>2</v>
      </c>
      <c r="D115" s="59" t="s">
        <v>2</v>
      </c>
      <c r="E115" s="136"/>
      <c r="F115" s="718" t="s">
        <v>14</v>
      </c>
      <c r="G115" s="719"/>
      <c r="H115" s="719"/>
      <c r="I115" s="719"/>
      <c r="J115" s="719"/>
      <c r="K115" s="720"/>
      <c r="L115" s="19"/>
      <c r="M115" s="721" t="s">
        <v>43</v>
      </c>
      <c r="N115" s="722"/>
      <c r="O115" s="19"/>
      <c r="P115" s="91" t="s">
        <v>12</v>
      </c>
      <c r="Q115" s="136"/>
      <c r="R115" s="91" t="s">
        <v>24</v>
      </c>
      <c r="S115" s="718" t="s">
        <v>44</v>
      </c>
      <c r="T115" s="719"/>
      <c r="U115" s="720"/>
      <c r="V115" s="91" t="s">
        <v>39</v>
      </c>
      <c r="W115" s="137" t="s">
        <v>19</v>
      </c>
      <c r="X115" s="136" t="s">
        <v>10</v>
      </c>
      <c r="Y115" s="723" t="s">
        <v>15</v>
      </c>
      <c r="Z115" s="724"/>
      <c r="AA115" s="724"/>
      <c r="AB115" s="724"/>
      <c r="AC115" s="138" t="s">
        <v>19</v>
      </c>
      <c r="AD115" s="139"/>
      <c r="AE115" s="725" t="s">
        <v>55</v>
      </c>
      <c r="AF115" s="726"/>
      <c r="AG115" s="726"/>
      <c r="AH115" s="140" t="s">
        <v>57</v>
      </c>
      <c r="AI115" s="136"/>
      <c r="AJ115" s="141" t="s">
        <v>51</v>
      </c>
      <c r="AK115" s="142"/>
      <c r="AL115" s="143"/>
      <c r="AM115" s="144"/>
      <c r="AN115" s="91" t="s">
        <v>13</v>
      </c>
      <c r="AO115" s="136"/>
      <c r="AP115" s="743" t="s">
        <v>68</v>
      </c>
      <c r="AQ115" s="744"/>
      <c r="AR115" s="745"/>
      <c r="AS115" s="743" t="s">
        <v>52</v>
      </c>
      <c r="AT115" s="744"/>
      <c r="AU115" s="745"/>
      <c r="AV115" s="136"/>
      <c r="AW115" s="145" t="s">
        <v>32</v>
      </c>
      <c r="AX115" s="137" t="s">
        <v>32</v>
      </c>
      <c r="AY115" s="91" t="s">
        <v>29</v>
      </c>
      <c r="AZ115" s="91" t="s">
        <v>29</v>
      </c>
      <c r="BA115" s="136"/>
      <c r="BB115" s="19" t="s">
        <v>32</v>
      </c>
      <c r="BC115" s="19" t="s">
        <v>10</v>
      </c>
      <c r="BD115" s="146" t="s">
        <v>10</v>
      </c>
    </row>
    <row r="116" spans="2:56" ht="15.75" thickBot="1">
      <c r="B116" s="60" t="s">
        <v>10</v>
      </c>
      <c r="C116" s="49" t="s">
        <v>10</v>
      </c>
      <c r="D116" s="61" t="s">
        <v>12</v>
      </c>
      <c r="E116" s="5"/>
      <c r="F116" s="65" t="s">
        <v>4</v>
      </c>
      <c r="G116" s="65" t="s">
        <v>5</v>
      </c>
      <c r="H116" s="65" t="s">
        <v>6</v>
      </c>
      <c r="I116" s="65" t="s">
        <v>7</v>
      </c>
      <c r="J116" s="65" t="s">
        <v>9</v>
      </c>
      <c r="K116" s="65" t="s">
        <v>13</v>
      </c>
      <c r="L116" s="4"/>
      <c r="M116" s="67" t="s">
        <v>12</v>
      </c>
      <c r="N116" s="68" t="s">
        <v>46</v>
      </c>
      <c r="O116" s="3"/>
      <c r="P116" s="49" t="s">
        <v>3</v>
      </c>
      <c r="Q116" s="5"/>
      <c r="R116" s="49" t="s">
        <v>23</v>
      </c>
      <c r="S116" s="53" t="s">
        <v>16</v>
      </c>
      <c r="T116" s="49" t="s">
        <v>17</v>
      </c>
      <c r="U116" s="49" t="s">
        <v>45</v>
      </c>
      <c r="V116" s="49" t="s">
        <v>63</v>
      </c>
      <c r="W116" s="72" t="s">
        <v>21</v>
      </c>
      <c r="X116" s="5" t="s">
        <v>10</v>
      </c>
      <c r="Y116" s="713" t="s">
        <v>26</v>
      </c>
      <c r="Z116" s="714"/>
      <c r="AA116" s="714"/>
      <c r="AB116" s="715"/>
      <c r="AC116" s="39" t="s">
        <v>13</v>
      </c>
      <c r="AD116" s="8"/>
      <c r="AE116" s="716" t="s">
        <v>56</v>
      </c>
      <c r="AF116" s="717"/>
      <c r="AG116" s="717"/>
      <c r="AH116" s="82" t="s">
        <v>58</v>
      </c>
      <c r="AI116" s="5"/>
      <c r="AJ116" s="48" t="s">
        <v>33</v>
      </c>
      <c r="AK116" s="85" t="s">
        <v>27</v>
      </c>
      <c r="AL116" s="48" t="s">
        <v>35</v>
      </c>
      <c r="AM116" s="48" t="s">
        <v>36</v>
      </c>
      <c r="AN116" s="49" t="s">
        <v>40</v>
      </c>
      <c r="AO116" s="20"/>
      <c r="AP116" s="51"/>
      <c r="AQ116" s="52"/>
      <c r="AR116" s="53"/>
      <c r="AS116" s="51" t="s">
        <v>50</v>
      </c>
      <c r="AT116" s="52" t="s">
        <v>122</v>
      </c>
      <c r="AU116" s="53"/>
      <c r="AV116" s="5"/>
      <c r="AW116" s="76" t="s">
        <v>19</v>
      </c>
      <c r="AX116" s="72" t="s">
        <v>19</v>
      </c>
      <c r="AY116" s="49" t="s">
        <v>37</v>
      </c>
      <c r="AZ116" s="49" t="s">
        <v>38</v>
      </c>
      <c r="BA116" s="5"/>
      <c r="BB116" s="4" t="s">
        <v>19</v>
      </c>
      <c r="BC116" s="4" t="s">
        <v>37</v>
      </c>
      <c r="BD116" s="147" t="s">
        <v>38</v>
      </c>
    </row>
    <row r="117" spans="2:56" ht="15.75" thickBot="1">
      <c r="B117" s="62"/>
      <c r="C117" s="63"/>
      <c r="D117" s="64" t="s">
        <v>10</v>
      </c>
      <c r="E117" s="111"/>
      <c r="F117" s="148"/>
      <c r="G117" s="148"/>
      <c r="H117" s="148"/>
      <c r="I117" s="148" t="s">
        <v>8</v>
      </c>
      <c r="J117" s="148"/>
      <c r="K117" s="148"/>
      <c r="L117" s="16"/>
      <c r="M117" s="104" t="s">
        <v>20</v>
      </c>
      <c r="N117" s="148" t="s">
        <v>11</v>
      </c>
      <c r="O117" s="16"/>
      <c r="P117" s="63" t="s">
        <v>10</v>
      </c>
      <c r="Q117" s="111"/>
      <c r="R117" s="63"/>
      <c r="S117" s="149"/>
      <c r="T117" s="63"/>
      <c r="U117" s="63"/>
      <c r="V117" s="63" t="s">
        <v>18</v>
      </c>
      <c r="W117" s="150" t="s">
        <v>22</v>
      </c>
      <c r="X117" s="111"/>
      <c r="Y117" s="151" t="s">
        <v>16</v>
      </c>
      <c r="Z117" s="151" t="s">
        <v>17</v>
      </c>
      <c r="AA117" s="152" t="s">
        <v>25</v>
      </c>
      <c r="AB117" s="79" t="s">
        <v>28</v>
      </c>
      <c r="AC117" s="153"/>
      <c r="AD117" s="111"/>
      <c r="AE117" s="154" t="s">
        <v>16</v>
      </c>
      <c r="AF117" s="155" t="s">
        <v>17</v>
      </c>
      <c r="AG117" s="80" t="s">
        <v>28</v>
      </c>
      <c r="AH117" s="81" t="s">
        <v>28</v>
      </c>
      <c r="AI117" s="156"/>
      <c r="AJ117" s="63" t="s">
        <v>34</v>
      </c>
      <c r="AK117" s="157" t="s">
        <v>34</v>
      </c>
      <c r="AL117" s="63" t="s">
        <v>34</v>
      </c>
      <c r="AM117" s="63" t="s">
        <v>34</v>
      </c>
      <c r="AN117" s="63" t="s">
        <v>34</v>
      </c>
      <c r="AO117" s="111"/>
      <c r="AP117" s="158" t="s">
        <v>70</v>
      </c>
      <c r="AQ117" s="159" t="s">
        <v>69</v>
      </c>
      <c r="AR117" s="160" t="s">
        <v>71</v>
      </c>
      <c r="AS117" s="161" t="s">
        <v>48</v>
      </c>
      <c r="AT117" s="159" t="s">
        <v>47</v>
      </c>
      <c r="AU117" s="160" t="s">
        <v>49</v>
      </c>
      <c r="AV117" s="111"/>
      <c r="AW117" s="162" t="s">
        <v>29</v>
      </c>
      <c r="AX117" s="150" t="s">
        <v>29</v>
      </c>
      <c r="AY117" s="63"/>
      <c r="AZ117" s="63"/>
      <c r="BA117" s="111"/>
      <c r="BB117" s="163">
        <v>1</v>
      </c>
      <c r="BC117" s="164">
        <v>0</v>
      </c>
      <c r="BD117" s="115" t="s">
        <v>41</v>
      </c>
    </row>
    <row r="118" spans="2:56" ht="16.5" thickBot="1">
      <c r="B118" s="17">
        <v>41109</v>
      </c>
      <c r="C118" s="15" t="s">
        <v>0</v>
      </c>
      <c r="D118" s="19">
        <v>8</v>
      </c>
      <c r="E118" s="4"/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f>SUM(F118:J118)</f>
        <v>0</v>
      </c>
      <c r="L118" s="4"/>
      <c r="M118" s="11">
        <v>0</v>
      </c>
      <c r="N118" s="11">
        <v>0</v>
      </c>
      <c r="O118" s="4"/>
      <c r="P118" s="21">
        <f>D118-(M118+N118)</f>
        <v>8</v>
      </c>
      <c r="Q118" s="4"/>
      <c r="R118" s="11" t="s">
        <v>85</v>
      </c>
      <c r="S118" s="23">
        <v>0.185</v>
      </c>
      <c r="T118" s="23">
        <v>0.186</v>
      </c>
      <c r="U118" s="23">
        <f>S118+T118</f>
        <v>0.371</v>
      </c>
      <c r="V118" s="11">
        <v>80</v>
      </c>
      <c r="W118" s="24">
        <f>P118*V118</f>
        <v>640</v>
      </c>
      <c r="X118" s="4"/>
      <c r="Y118" s="22">
        <v>648</v>
      </c>
      <c r="Z118" s="22">
        <v>648</v>
      </c>
      <c r="AA118" s="25">
        <v>0</v>
      </c>
      <c r="AB118" s="27">
        <v>0</v>
      </c>
      <c r="AC118" s="176">
        <v>648</v>
      </c>
      <c r="AD118" s="34"/>
      <c r="AE118" s="31">
        <v>6</v>
      </c>
      <c r="AF118" s="29">
        <v>6</v>
      </c>
      <c r="AG118" s="27">
        <v>0</v>
      </c>
      <c r="AH118" s="27">
        <v>6</v>
      </c>
      <c r="AI118" s="7"/>
      <c r="AJ118" s="24">
        <f>AC118*U118</f>
        <v>240.40799999999999</v>
      </c>
      <c r="AK118" s="87">
        <v>2.2200000000000002</v>
      </c>
      <c r="AL118" s="11">
        <v>6.7</v>
      </c>
      <c r="AM118" s="11">
        <v>0</v>
      </c>
      <c r="AN118" s="24">
        <f>AK118+AM118</f>
        <v>2.2200000000000002</v>
      </c>
      <c r="AO118" s="6"/>
      <c r="AP118" s="11">
        <v>0</v>
      </c>
      <c r="AQ118" s="11">
        <v>10</v>
      </c>
      <c r="AR118" s="11">
        <f>100- ((AP118+AQ118)/(AC118*2))*100</f>
        <v>99.228395061728392</v>
      </c>
      <c r="AS118" s="90">
        <v>755</v>
      </c>
      <c r="AT118" s="90">
        <f>AJ118+AK118+AL118+AM118</f>
        <v>249.32799999999997</v>
      </c>
      <c r="AU118" s="90">
        <f>AS118-AT118</f>
        <v>505.67200000000003</v>
      </c>
      <c r="AV118" s="7"/>
      <c r="AW118" s="24">
        <f>(AC118/W118)*100</f>
        <v>101.25</v>
      </c>
      <c r="AX118" s="11" t="s">
        <v>59</v>
      </c>
      <c r="AY118" s="24">
        <f>(AK118/(AJ118+AK118))*100</f>
        <v>0.91498095850437722</v>
      </c>
      <c r="AZ118" s="11">
        <f>(AN118/AJ118)*100</f>
        <v>0.92343016871318773</v>
      </c>
      <c r="BA118" s="4"/>
      <c r="BB118" s="11" t="s">
        <v>97</v>
      </c>
      <c r="BC118" s="11" t="s">
        <v>76</v>
      </c>
      <c r="BD118" s="11" t="s">
        <v>75</v>
      </c>
    </row>
    <row r="119" spans="2:56" ht="16.5" thickBot="1">
      <c r="B119" s="18" t="s">
        <v>90</v>
      </c>
      <c r="C119" s="16"/>
      <c r="D119" s="16"/>
      <c r="E119" s="4"/>
      <c r="F119" s="12"/>
      <c r="G119" s="12"/>
      <c r="H119" s="12"/>
      <c r="I119" s="12"/>
      <c r="J119" s="12"/>
      <c r="K119" s="12"/>
      <c r="L119" s="4"/>
      <c r="M119" s="12"/>
      <c r="N119" s="12"/>
      <c r="O119" s="4"/>
      <c r="P119" s="21"/>
      <c r="Q119" s="4"/>
      <c r="R119" s="11" t="s">
        <v>10</v>
      </c>
      <c r="S119" s="23"/>
      <c r="T119" s="23"/>
      <c r="U119" s="23"/>
      <c r="V119" s="223"/>
      <c r="W119" s="223"/>
      <c r="X119" s="3"/>
      <c r="Y119" s="280"/>
      <c r="Z119" s="280"/>
      <c r="AA119" s="281"/>
      <c r="AB119" s="282"/>
      <c r="AC119" s="283"/>
      <c r="AD119" s="284"/>
      <c r="AE119" s="285"/>
      <c r="AF119" s="286"/>
      <c r="AG119" s="282"/>
      <c r="AH119" s="282"/>
      <c r="AI119" s="287"/>
      <c r="AJ119" s="223"/>
      <c r="AK119" s="288"/>
      <c r="AL119" s="223"/>
      <c r="AM119" s="223"/>
      <c r="AN119" s="223"/>
      <c r="AO119" s="289"/>
      <c r="AP119" s="223"/>
      <c r="AQ119" s="223"/>
      <c r="AR119" s="223"/>
      <c r="AS119" s="288"/>
      <c r="AT119" s="288"/>
      <c r="AU119" s="288"/>
      <c r="AV119" s="287"/>
      <c r="AW119" s="223"/>
      <c r="AX119" s="223"/>
      <c r="AY119" s="223"/>
      <c r="AZ119" s="223"/>
      <c r="BA119" s="3"/>
      <c r="BB119" s="11"/>
      <c r="BC119" s="11"/>
      <c r="BD119" s="11"/>
    </row>
    <row r="120" spans="2:56" ht="15.75" thickBot="1"/>
    <row r="121" spans="2:56" ht="16.5" thickBot="1">
      <c r="B121" s="17">
        <v>41109</v>
      </c>
      <c r="C121" s="15" t="s">
        <v>1</v>
      </c>
      <c r="D121" s="19">
        <v>7.5</v>
      </c>
      <c r="E121" s="4"/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f>SUM(F121:J121)</f>
        <v>0</v>
      </c>
      <c r="L121" s="4"/>
      <c r="M121" s="11">
        <v>2.5</v>
      </c>
      <c r="N121" s="11">
        <v>0</v>
      </c>
      <c r="O121" s="4"/>
      <c r="P121" s="21">
        <f>D121-(M121+N121)</f>
        <v>5</v>
      </c>
      <c r="Q121" s="4"/>
      <c r="R121" s="11" t="s">
        <v>85</v>
      </c>
      <c r="S121" s="23">
        <v>0.185</v>
      </c>
      <c r="T121" s="23">
        <v>0.186</v>
      </c>
      <c r="U121" s="23">
        <f>S121+T121</f>
        <v>0.371</v>
      </c>
      <c r="V121" s="11">
        <v>80</v>
      </c>
      <c r="W121" s="24">
        <f>P121*V121</f>
        <v>400</v>
      </c>
      <c r="X121" s="4"/>
      <c r="Y121" s="22">
        <v>405</v>
      </c>
      <c r="Z121" s="22">
        <v>405</v>
      </c>
      <c r="AA121" s="25">
        <v>0</v>
      </c>
      <c r="AB121" s="27">
        <v>0</v>
      </c>
      <c r="AC121" s="176">
        <v>405</v>
      </c>
      <c r="AD121" s="34"/>
      <c r="AE121" s="31">
        <v>8</v>
      </c>
      <c r="AF121" s="29">
        <v>8</v>
      </c>
      <c r="AG121" s="27">
        <v>0</v>
      </c>
      <c r="AH121" s="27">
        <v>8</v>
      </c>
      <c r="AI121" s="7"/>
      <c r="AJ121" s="24">
        <f>AC121*U121</f>
        <v>150.255</v>
      </c>
      <c r="AK121" s="87">
        <v>3.58</v>
      </c>
      <c r="AL121" s="11">
        <v>6.58</v>
      </c>
      <c r="AM121" s="11">
        <v>0</v>
      </c>
      <c r="AN121" s="24">
        <f>AK121+AM121</f>
        <v>3.58</v>
      </c>
      <c r="AO121" s="6"/>
      <c r="AP121" s="11">
        <v>0</v>
      </c>
      <c r="AQ121" s="11">
        <v>10</v>
      </c>
      <c r="AR121" s="11">
        <f>100- ((AP121+AQ121)/(AC121*2))*100</f>
        <v>98.76543209876543</v>
      </c>
      <c r="AS121" s="90">
        <f>AU118</f>
        <v>505.67200000000003</v>
      </c>
      <c r="AT121" s="90">
        <f>AJ121+AK121+AL121+AM121</f>
        <v>160.41500000000002</v>
      </c>
      <c r="AU121" s="90">
        <f>AS121-AT121</f>
        <v>345.25700000000001</v>
      </c>
      <c r="AV121" s="7"/>
      <c r="AW121" s="24">
        <f>(AC121/W121)*100</f>
        <v>101.25</v>
      </c>
      <c r="AX121" s="11" t="s">
        <v>59</v>
      </c>
      <c r="AY121" s="24">
        <f>(AK121/(AJ121+AK121))*100</f>
        <v>2.3271687197321804</v>
      </c>
      <c r="AZ121" s="11">
        <f>(AN121/AJ121)*100</f>
        <v>2.3826162190942064</v>
      </c>
      <c r="BA121" s="4"/>
      <c r="BB121" s="11" t="s">
        <v>75</v>
      </c>
      <c r="BC121" s="11" t="s">
        <v>76</v>
      </c>
      <c r="BD121" s="11" t="s">
        <v>75</v>
      </c>
    </row>
    <row r="122" spans="2:56" ht="16.5" thickBot="1">
      <c r="B122" s="18" t="s">
        <v>121</v>
      </c>
      <c r="C122" s="16"/>
      <c r="D122" s="16"/>
      <c r="E122" s="4"/>
      <c r="F122" s="12"/>
      <c r="G122" s="12"/>
      <c r="H122" s="12"/>
      <c r="I122" s="12"/>
      <c r="J122" s="12"/>
      <c r="K122" s="12"/>
      <c r="L122" s="4"/>
      <c r="M122" s="12"/>
      <c r="N122" s="12"/>
      <c r="O122" s="4"/>
      <c r="P122" s="21"/>
      <c r="Q122" s="4"/>
      <c r="R122" s="11" t="s">
        <v>10</v>
      </c>
      <c r="S122" s="23"/>
      <c r="T122" s="23"/>
      <c r="U122" s="23"/>
      <c r="V122" s="223"/>
      <c r="W122" s="223"/>
      <c r="X122" s="3"/>
      <c r="Y122" s="280"/>
      <c r="Z122" s="280"/>
      <c r="AA122" s="281"/>
      <c r="AB122" s="282"/>
      <c r="AC122" s="283"/>
      <c r="AD122" s="284"/>
      <c r="AE122" s="285"/>
      <c r="AF122" s="286"/>
      <c r="AG122" s="282"/>
      <c r="AH122" s="282"/>
      <c r="AI122" s="287"/>
      <c r="AJ122" s="223"/>
      <c r="AK122" s="288"/>
      <c r="AL122" s="223"/>
      <c r="AM122" s="223"/>
      <c r="AN122" s="223"/>
      <c r="AO122" s="289"/>
      <c r="AP122" s="223"/>
      <c r="AQ122" s="223"/>
      <c r="AR122" s="223"/>
      <c r="AS122" s="288"/>
      <c r="AT122" s="288"/>
      <c r="AU122" s="288"/>
      <c r="AV122" s="287"/>
      <c r="AW122" s="223"/>
      <c r="AX122" s="223"/>
      <c r="AY122" s="223"/>
      <c r="AZ122" s="223"/>
      <c r="BA122" s="3"/>
      <c r="BB122" s="11"/>
      <c r="BC122" s="11"/>
      <c r="BD122" s="11"/>
    </row>
    <row r="123" spans="2:56" ht="15.75" thickBot="1"/>
    <row r="124" spans="2:56" ht="16.5" thickBot="1">
      <c r="B124" s="17">
        <v>41110</v>
      </c>
      <c r="C124" s="15" t="s">
        <v>0</v>
      </c>
      <c r="D124" s="19">
        <v>8</v>
      </c>
      <c r="E124" s="4"/>
      <c r="F124" s="11">
        <v>0.5</v>
      </c>
      <c r="G124" s="11">
        <v>0</v>
      </c>
      <c r="H124" s="11">
        <v>0</v>
      </c>
      <c r="I124" s="11">
        <v>1.5</v>
      </c>
      <c r="J124" s="11">
        <v>0</v>
      </c>
      <c r="K124" s="11">
        <f>SUM(F124:J124)</f>
        <v>2</v>
      </c>
      <c r="L124" s="4"/>
      <c r="M124" s="11">
        <v>0</v>
      </c>
      <c r="N124" s="11">
        <v>0</v>
      </c>
      <c r="O124" s="4"/>
      <c r="P124" s="21">
        <f>D124-(M124+N124)</f>
        <v>8</v>
      </c>
      <c r="Q124" s="4"/>
      <c r="R124" s="11" t="s">
        <v>85</v>
      </c>
      <c r="S124" s="23">
        <v>0.185</v>
      </c>
      <c r="T124" s="23">
        <v>0.186</v>
      </c>
      <c r="U124" s="23">
        <f>S124+T124</f>
        <v>0.371</v>
      </c>
      <c r="V124" s="11">
        <v>80</v>
      </c>
      <c r="W124" s="24">
        <f>P124*V124</f>
        <v>640</v>
      </c>
      <c r="X124" s="4"/>
      <c r="Y124" s="22">
        <v>648</v>
      </c>
      <c r="Z124" s="22">
        <v>648</v>
      </c>
      <c r="AA124" s="25">
        <v>0</v>
      </c>
      <c r="AB124" s="27">
        <v>0</v>
      </c>
      <c r="AC124" s="176">
        <v>648</v>
      </c>
      <c r="AD124" s="34"/>
      <c r="AE124" s="31">
        <v>3</v>
      </c>
      <c r="AF124" s="29">
        <v>3</v>
      </c>
      <c r="AG124" s="27">
        <v>0</v>
      </c>
      <c r="AH124" s="27">
        <v>3</v>
      </c>
      <c r="AI124" s="7"/>
      <c r="AJ124" s="24">
        <f>AC124*U124</f>
        <v>240.40799999999999</v>
      </c>
      <c r="AK124" s="87">
        <v>0.48</v>
      </c>
      <c r="AL124" s="11">
        <v>6.3</v>
      </c>
      <c r="AM124" s="11">
        <v>0</v>
      </c>
      <c r="AN124" s="24">
        <f>AK124+AM124</f>
        <v>0.48</v>
      </c>
      <c r="AO124" s="6"/>
      <c r="AP124" s="11">
        <v>0</v>
      </c>
      <c r="AQ124" s="11">
        <v>10</v>
      </c>
      <c r="AR124" s="11">
        <f>100- ((AP124+AQ124)/(AC124*2))*100</f>
        <v>99.228395061728392</v>
      </c>
      <c r="AS124" s="90">
        <f>AU121</f>
        <v>345.25700000000001</v>
      </c>
      <c r="AT124" s="90">
        <f>AJ124+AK124+AL124+AM124</f>
        <v>247.18799999999999</v>
      </c>
      <c r="AU124" s="90">
        <f>AS124-AT124</f>
        <v>98.069000000000017</v>
      </c>
      <c r="AV124" s="7"/>
      <c r="AW124" s="24">
        <f>(AC124/W124)*100</f>
        <v>101.25</v>
      </c>
      <c r="AX124" s="11" t="s">
        <v>59</v>
      </c>
      <c r="AY124" s="24">
        <f>(AK124/(AJ124+AK124))*100</f>
        <v>0.19926272790674504</v>
      </c>
      <c r="AZ124" s="11">
        <f>(AN124/AJ124)*100</f>
        <v>0.19966057701906759</v>
      </c>
      <c r="BA124" s="4"/>
      <c r="BB124" s="11" t="s">
        <v>97</v>
      </c>
      <c r="BC124" s="11" t="s">
        <v>76</v>
      </c>
      <c r="BD124" s="11" t="s">
        <v>75</v>
      </c>
    </row>
    <row r="125" spans="2:56" ht="16.5" thickBot="1">
      <c r="B125" s="18" t="s">
        <v>90</v>
      </c>
      <c r="C125" s="16"/>
      <c r="D125" s="16"/>
      <c r="E125" s="4"/>
      <c r="F125" s="12"/>
      <c r="G125" s="12"/>
      <c r="H125" s="12"/>
      <c r="I125" s="12"/>
      <c r="J125" s="12"/>
      <c r="K125" s="12"/>
      <c r="L125" s="4"/>
      <c r="M125" s="12"/>
      <c r="N125" s="12"/>
      <c r="O125" s="4"/>
      <c r="P125" s="21"/>
      <c r="Q125" s="4"/>
      <c r="R125" s="11" t="s">
        <v>10</v>
      </c>
      <c r="S125" s="23"/>
      <c r="T125" s="23"/>
      <c r="U125" s="23"/>
      <c r="V125" s="223"/>
      <c r="W125" s="223"/>
      <c r="X125" s="3"/>
      <c r="Y125" s="280"/>
      <c r="Z125" s="280"/>
      <c r="AA125" s="281"/>
      <c r="AB125" s="282"/>
      <c r="AC125" s="283"/>
      <c r="AD125" s="284"/>
      <c r="AE125" s="285"/>
      <c r="AF125" s="286"/>
      <c r="AG125" s="282"/>
      <c r="AH125" s="282"/>
      <c r="AI125" s="287"/>
      <c r="AJ125" s="223"/>
      <c r="AK125" s="288"/>
      <c r="AL125" s="223"/>
      <c r="AM125" s="223"/>
      <c r="AN125" s="223"/>
      <c r="AO125" s="289"/>
      <c r="AP125" s="223"/>
      <c r="AQ125" s="223"/>
      <c r="AR125" s="223"/>
      <c r="AS125" s="288"/>
      <c r="AT125" s="288"/>
      <c r="AU125" s="288"/>
      <c r="AV125" s="287"/>
      <c r="AW125" s="223"/>
      <c r="AX125" s="223"/>
      <c r="AY125" s="223"/>
      <c r="AZ125" s="223"/>
      <c r="BA125" s="3"/>
      <c r="BB125" s="11"/>
      <c r="BC125" s="11"/>
      <c r="BD125" s="11"/>
    </row>
    <row r="126" spans="2:56" ht="15.75" thickBot="1"/>
    <row r="127" spans="2:56" ht="16.5" thickBot="1">
      <c r="B127" s="17">
        <v>41110</v>
      </c>
      <c r="C127" s="15" t="s">
        <v>1</v>
      </c>
      <c r="D127" s="19">
        <v>7.5</v>
      </c>
      <c r="E127" s="4"/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f>SUM(F127:J127)</f>
        <v>0</v>
      </c>
      <c r="L127" s="4"/>
      <c r="M127" s="11">
        <v>2.5</v>
      </c>
      <c r="N127" s="11">
        <v>1</v>
      </c>
      <c r="O127" s="4"/>
      <c r="P127" s="21">
        <f>D127-(M127+N127)</f>
        <v>4</v>
      </c>
      <c r="Q127" s="4"/>
      <c r="R127" s="11" t="s">
        <v>85</v>
      </c>
      <c r="S127" s="23">
        <v>0.185</v>
      </c>
      <c r="T127" s="23">
        <v>0.186</v>
      </c>
      <c r="U127" s="23">
        <f>S127+T127</f>
        <v>0.371</v>
      </c>
      <c r="V127" s="11">
        <v>80</v>
      </c>
      <c r="W127" s="24">
        <f>P127*V127</f>
        <v>320</v>
      </c>
      <c r="X127" s="4"/>
      <c r="Y127" s="22">
        <v>351</v>
      </c>
      <c r="Z127" s="22">
        <v>351</v>
      </c>
      <c r="AA127" s="25">
        <v>0</v>
      </c>
      <c r="AB127" s="27">
        <v>0</v>
      </c>
      <c r="AC127" s="176">
        <v>351</v>
      </c>
      <c r="AD127" s="34"/>
      <c r="AE127" s="31">
        <v>16</v>
      </c>
      <c r="AF127" s="29">
        <v>16</v>
      </c>
      <c r="AG127" s="27">
        <v>0</v>
      </c>
      <c r="AH127" s="27">
        <v>16</v>
      </c>
      <c r="AI127" s="7"/>
      <c r="AJ127" s="24">
        <f>AC127*U127</f>
        <v>130.221</v>
      </c>
      <c r="AK127" s="87">
        <v>3.8</v>
      </c>
      <c r="AL127" s="11">
        <v>4.6500000000000004</v>
      </c>
      <c r="AM127" s="11">
        <v>0</v>
      </c>
      <c r="AN127" s="24">
        <f>AK127+AM127</f>
        <v>3.8</v>
      </c>
      <c r="AO127" s="6"/>
      <c r="AP127" s="11">
        <v>0</v>
      </c>
      <c r="AQ127" s="11">
        <v>10</v>
      </c>
      <c r="AR127" s="11">
        <f>100- ((AP127+AQ127)/(AC127*2))*100</f>
        <v>98.575498575498571</v>
      </c>
      <c r="AS127" s="90">
        <f>AU124</f>
        <v>98.069000000000017</v>
      </c>
      <c r="AT127" s="90">
        <f>AJ127+AK127+AL127+AM127</f>
        <v>138.67100000000002</v>
      </c>
      <c r="AU127" s="90">
        <f>AS127-AT127</f>
        <v>-40.602000000000004</v>
      </c>
      <c r="AV127" s="7"/>
      <c r="AW127" s="24">
        <f>(AC127/W127)*100</f>
        <v>109.6875</v>
      </c>
      <c r="AX127" s="11" t="s">
        <v>59</v>
      </c>
      <c r="AY127" s="24">
        <f>(AK127/(AJ127+AK127))*100</f>
        <v>2.8353765454667545</v>
      </c>
      <c r="AZ127" s="11">
        <f>(AN127/AJ127)*100</f>
        <v>2.9181161256632953</v>
      </c>
      <c r="BA127" s="4"/>
      <c r="BB127" s="11" t="s">
        <v>97</v>
      </c>
      <c r="BC127" s="11" t="s">
        <v>76</v>
      </c>
      <c r="BD127" s="11" t="s">
        <v>75</v>
      </c>
    </row>
    <row r="128" spans="2:56" ht="16.5" thickBot="1">
      <c r="B128" s="18" t="s">
        <v>121</v>
      </c>
      <c r="C128" s="16"/>
      <c r="D128" s="16"/>
      <c r="E128" s="4"/>
      <c r="F128" s="12"/>
      <c r="G128" s="12"/>
      <c r="H128" s="12"/>
      <c r="I128" s="12"/>
      <c r="J128" s="12"/>
      <c r="K128" s="12"/>
      <c r="L128" s="4"/>
      <c r="M128" s="12"/>
      <c r="N128" s="12"/>
      <c r="O128" s="4"/>
      <c r="P128" s="21"/>
      <c r="Q128" s="4"/>
      <c r="R128" s="11" t="s">
        <v>10</v>
      </c>
      <c r="S128" s="23"/>
      <c r="T128" s="23"/>
      <c r="U128" s="23"/>
      <c r="V128" s="223"/>
      <c r="W128" s="223"/>
      <c r="X128" s="3"/>
      <c r="Y128" s="280"/>
      <c r="Z128" s="280"/>
      <c r="AA128" s="281"/>
      <c r="AB128" s="282"/>
      <c r="AC128" s="283"/>
      <c r="AD128" s="284"/>
      <c r="AE128" s="285"/>
      <c r="AF128" s="286"/>
      <c r="AG128" s="282"/>
      <c r="AH128" s="282"/>
      <c r="AI128" s="287"/>
      <c r="AJ128" s="223"/>
      <c r="AK128" s="288"/>
      <c r="AL128" s="223"/>
      <c r="AM128" s="223"/>
      <c r="AN128" s="223"/>
      <c r="AO128" s="289"/>
      <c r="AP128" s="223"/>
      <c r="AQ128" s="223"/>
      <c r="AR128" s="223"/>
      <c r="AS128" s="288"/>
      <c r="AT128" s="288"/>
      <c r="AU128" s="288"/>
      <c r="AV128" s="287"/>
      <c r="AW128" s="223"/>
      <c r="AX128" s="223"/>
      <c r="AY128" s="223"/>
      <c r="AZ128" s="223"/>
      <c r="BA128" s="3"/>
      <c r="BB128" s="11"/>
      <c r="BC128" s="11"/>
      <c r="BD128" s="11"/>
    </row>
    <row r="129" spans="2:56" ht="15.75">
      <c r="B129" s="116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120"/>
      <c r="Q129" s="5"/>
      <c r="R129" s="5"/>
      <c r="S129" s="302"/>
      <c r="T129" s="302"/>
      <c r="U129" s="302"/>
      <c r="V129" s="20"/>
      <c r="W129" s="20"/>
      <c r="X129" s="20"/>
      <c r="Y129" s="122"/>
      <c r="Z129" s="122"/>
      <c r="AA129" s="122"/>
      <c r="AB129" s="122"/>
      <c r="AC129" s="211"/>
      <c r="AD129" s="122"/>
      <c r="AE129" s="122"/>
      <c r="AF129" s="122"/>
      <c r="AG129" s="122"/>
      <c r="AH129" s="122"/>
      <c r="AI129" s="20"/>
      <c r="AJ129" s="20"/>
      <c r="AK129" s="123"/>
      <c r="AL129" s="20"/>
      <c r="AM129" s="20"/>
      <c r="AN129" s="20"/>
      <c r="AO129" s="20"/>
      <c r="AP129" s="20"/>
      <c r="AQ129" s="20"/>
      <c r="AR129" s="20"/>
      <c r="AS129" s="123"/>
      <c r="AT129" s="123"/>
      <c r="AU129" s="123"/>
      <c r="AV129" s="20"/>
      <c r="AW129" s="20"/>
      <c r="AX129" s="20"/>
      <c r="AY129" s="20"/>
      <c r="AZ129" s="20"/>
      <c r="BA129" s="20"/>
      <c r="BB129" s="5"/>
      <c r="BC129" s="5"/>
      <c r="BD129" s="5"/>
    </row>
    <row r="130" spans="2:56" ht="15.75" thickBot="1"/>
    <row r="131" spans="2:56">
      <c r="B131" s="57" t="s">
        <v>42</v>
      </c>
      <c r="C131" s="58" t="s">
        <v>2</v>
      </c>
      <c r="D131" s="59" t="s">
        <v>2</v>
      </c>
      <c r="E131" s="136"/>
      <c r="F131" s="718" t="s">
        <v>14</v>
      </c>
      <c r="G131" s="719"/>
      <c r="H131" s="719"/>
      <c r="I131" s="719"/>
      <c r="J131" s="719"/>
      <c r="K131" s="720"/>
      <c r="L131" s="19"/>
      <c r="M131" s="721" t="s">
        <v>43</v>
      </c>
      <c r="N131" s="722"/>
      <c r="O131" s="19"/>
      <c r="P131" s="91" t="s">
        <v>12</v>
      </c>
      <c r="Q131" s="136"/>
      <c r="R131" s="91" t="s">
        <v>24</v>
      </c>
      <c r="S131" s="718" t="s">
        <v>44</v>
      </c>
      <c r="T131" s="719"/>
      <c r="U131" s="720"/>
      <c r="V131" s="91" t="s">
        <v>39</v>
      </c>
      <c r="W131" s="137" t="s">
        <v>19</v>
      </c>
      <c r="X131" s="136" t="s">
        <v>10</v>
      </c>
      <c r="Y131" s="723" t="s">
        <v>15</v>
      </c>
      <c r="Z131" s="724"/>
      <c r="AA131" s="724"/>
      <c r="AB131" s="724"/>
      <c r="AC131" s="138" t="s">
        <v>19</v>
      </c>
      <c r="AD131" s="139"/>
      <c r="AE131" s="725" t="s">
        <v>55</v>
      </c>
      <c r="AF131" s="726"/>
      <c r="AG131" s="726"/>
      <c r="AH131" s="140" t="s">
        <v>57</v>
      </c>
      <c r="AI131" s="136"/>
      <c r="AJ131" s="141" t="s">
        <v>51</v>
      </c>
      <c r="AK131" s="142"/>
      <c r="AL131" s="143"/>
      <c r="AM131" s="144"/>
      <c r="AN131" s="91" t="s">
        <v>13</v>
      </c>
      <c r="AO131" s="136"/>
      <c r="AP131" s="743" t="s">
        <v>68</v>
      </c>
      <c r="AQ131" s="744"/>
      <c r="AR131" s="745"/>
      <c r="AS131" s="743" t="s">
        <v>52</v>
      </c>
      <c r="AT131" s="744"/>
      <c r="AU131" s="745"/>
      <c r="AV131" s="136"/>
      <c r="AW131" s="145" t="s">
        <v>32</v>
      </c>
      <c r="AX131" s="137" t="s">
        <v>32</v>
      </c>
      <c r="AY131" s="91" t="s">
        <v>29</v>
      </c>
      <c r="AZ131" s="91" t="s">
        <v>29</v>
      </c>
      <c r="BA131" s="136"/>
      <c r="BB131" s="19" t="s">
        <v>32</v>
      </c>
      <c r="BC131" s="19" t="s">
        <v>10</v>
      </c>
      <c r="BD131" s="146" t="s">
        <v>10</v>
      </c>
    </row>
    <row r="132" spans="2:56" ht="15.75" thickBot="1">
      <c r="B132" s="60" t="s">
        <v>10</v>
      </c>
      <c r="C132" s="49" t="s">
        <v>10</v>
      </c>
      <c r="D132" s="61" t="s">
        <v>12</v>
      </c>
      <c r="E132" s="5"/>
      <c r="F132" s="65" t="s">
        <v>4</v>
      </c>
      <c r="G132" s="65" t="s">
        <v>5</v>
      </c>
      <c r="H132" s="65" t="s">
        <v>6</v>
      </c>
      <c r="I132" s="65" t="s">
        <v>7</v>
      </c>
      <c r="J132" s="65" t="s">
        <v>9</v>
      </c>
      <c r="K132" s="65" t="s">
        <v>13</v>
      </c>
      <c r="L132" s="4"/>
      <c r="M132" s="67" t="s">
        <v>12</v>
      </c>
      <c r="N132" s="68" t="s">
        <v>46</v>
      </c>
      <c r="O132" s="3"/>
      <c r="P132" s="49" t="s">
        <v>3</v>
      </c>
      <c r="Q132" s="5"/>
      <c r="R132" s="49" t="s">
        <v>23</v>
      </c>
      <c r="S132" s="53" t="s">
        <v>16</v>
      </c>
      <c r="T132" s="49" t="s">
        <v>17</v>
      </c>
      <c r="U132" s="49" t="s">
        <v>45</v>
      </c>
      <c r="V132" s="49" t="s">
        <v>63</v>
      </c>
      <c r="W132" s="72" t="s">
        <v>21</v>
      </c>
      <c r="X132" s="5" t="s">
        <v>10</v>
      </c>
      <c r="Y132" s="713" t="s">
        <v>26</v>
      </c>
      <c r="Z132" s="714"/>
      <c r="AA132" s="714"/>
      <c r="AB132" s="715"/>
      <c r="AC132" s="39" t="s">
        <v>13</v>
      </c>
      <c r="AD132" s="8"/>
      <c r="AE132" s="716" t="s">
        <v>56</v>
      </c>
      <c r="AF132" s="717"/>
      <c r="AG132" s="717"/>
      <c r="AH132" s="82" t="s">
        <v>58</v>
      </c>
      <c r="AI132" s="5"/>
      <c r="AJ132" s="48" t="s">
        <v>33</v>
      </c>
      <c r="AK132" s="85" t="s">
        <v>27</v>
      </c>
      <c r="AL132" s="48" t="s">
        <v>35</v>
      </c>
      <c r="AM132" s="48" t="s">
        <v>36</v>
      </c>
      <c r="AN132" s="49" t="s">
        <v>40</v>
      </c>
      <c r="AO132" s="20"/>
      <c r="AP132" s="51"/>
      <c r="AQ132" s="52"/>
      <c r="AR132" s="53"/>
      <c r="AS132" s="51" t="s">
        <v>50</v>
      </c>
      <c r="AT132" s="52" t="s">
        <v>118</v>
      </c>
      <c r="AU132" s="53"/>
      <c r="AV132" s="5"/>
      <c r="AW132" s="76" t="s">
        <v>19</v>
      </c>
      <c r="AX132" s="72" t="s">
        <v>19</v>
      </c>
      <c r="AY132" s="49" t="s">
        <v>37</v>
      </c>
      <c r="AZ132" s="49" t="s">
        <v>38</v>
      </c>
      <c r="BA132" s="5"/>
      <c r="BB132" s="4" t="s">
        <v>19</v>
      </c>
      <c r="BC132" s="4" t="s">
        <v>37</v>
      </c>
      <c r="BD132" s="147" t="s">
        <v>38</v>
      </c>
    </row>
    <row r="133" spans="2:56" ht="15.75" thickBot="1">
      <c r="B133" s="62"/>
      <c r="C133" s="63"/>
      <c r="D133" s="64" t="s">
        <v>10</v>
      </c>
      <c r="E133" s="111"/>
      <c r="F133" s="148"/>
      <c r="G133" s="148"/>
      <c r="H133" s="148"/>
      <c r="I133" s="148" t="s">
        <v>8</v>
      </c>
      <c r="J133" s="148"/>
      <c r="K133" s="148"/>
      <c r="L133" s="16"/>
      <c r="M133" s="104" t="s">
        <v>20</v>
      </c>
      <c r="N133" s="148" t="s">
        <v>11</v>
      </c>
      <c r="O133" s="16"/>
      <c r="P133" s="63" t="s">
        <v>10</v>
      </c>
      <c r="Q133" s="111"/>
      <c r="R133" s="63"/>
      <c r="S133" s="149"/>
      <c r="T133" s="63"/>
      <c r="U133" s="63"/>
      <c r="V133" s="63" t="s">
        <v>18</v>
      </c>
      <c r="W133" s="150" t="s">
        <v>22</v>
      </c>
      <c r="X133" s="111"/>
      <c r="Y133" s="151" t="s">
        <v>16</v>
      </c>
      <c r="Z133" s="151" t="s">
        <v>17</v>
      </c>
      <c r="AA133" s="152" t="s">
        <v>25</v>
      </c>
      <c r="AB133" s="79" t="s">
        <v>28</v>
      </c>
      <c r="AC133" s="153"/>
      <c r="AD133" s="111"/>
      <c r="AE133" s="154" t="s">
        <v>16</v>
      </c>
      <c r="AF133" s="155" t="s">
        <v>17</v>
      </c>
      <c r="AG133" s="80" t="s">
        <v>28</v>
      </c>
      <c r="AH133" s="81" t="s">
        <v>28</v>
      </c>
      <c r="AI133" s="156"/>
      <c r="AJ133" s="63" t="s">
        <v>34</v>
      </c>
      <c r="AK133" s="157" t="s">
        <v>34</v>
      </c>
      <c r="AL133" s="63" t="s">
        <v>34</v>
      </c>
      <c r="AM133" s="63" t="s">
        <v>34</v>
      </c>
      <c r="AN133" s="63" t="s">
        <v>34</v>
      </c>
      <c r="AO133" s="111"/>
      <c r="AP133" s="158" t="s">
        <v>70</v>
      </c>
      <c r="AQ133" s="159" t="s">
        <v>69</v>
      </c>
      <c r="AR133" s="160" t="s">
        <v>71</v>
      </c>
      <c r="AS133" s="161" t="s">
        <v>48</v>
      </c>
      <c r="AT133" s="159" t="s">
        <v>47</v>
      </c>
      <c r="AU133" s="160" t="s">
        <v>49</v>
      </c>
      <c r="AV133" s="111"/>
      <c r="AW133" s="162" t="s">
        <v>29</v>
      </c>
      <c r="AX133" s="150" t="s">
        <v>29</v>
      </c>
      <c r="AY133" s="63"/>
      <c r="AZ133" s="63"/>
      <c r="BA133" s="111"/>
      <c r="BB133" s="163">
        <v>1</v>
      </c>
      <c r="BC133" s="164">
        <v>0</v>
      </c>
      <c r="BD133" s="115" t="s">
        <v>41</v>
      </c>
    </row>
    <row r="134" spans="2:56" ht="15.75" thickBot="1"/>
    <row r="135" spans="2:56" ht="16.5" thickBot="1">
      <c r="B135" s="17">
        <v>41111</v>
      </c>
      <c r="C135" s="15" t="s">
        <v>0</v>
      </c>
      <c r="D135" s="19">
        <v>8</v>
      </c>
      <c r="E135" s="4"/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f>SUM(F135:J135)</f>
        <v>0</v>
      </c>
      <c r="L135" s="4"/>
      <c r="M135" s="11">
        <v>0</v>
      </c>
      <c r="N135" s="11">
        <v>1.5</v>
      </c>
      <c r="O135" s="4"/>
      <c r="P135" s="21">
        <f>D135-(M135+N135)</f>
        <v>6.5</v>
      </c>
      <c r="Q135" s="4"/>
      <c r="R135" s="11" t="s">
        <v>67</v>
      </c>
      <c r="S135" s="23">
        <v>0.13</v>
      </c>
      <c r="T135" s="23">
        <v>0.13</v>
      </c>
      <c r="U135" s="23">
        <f>S135+T135</f>
        <v>0.26</v>
      </c>
      <c r="V135" s="11">
        <v>75</v>
      </c>
      <c r="W135" s="24">
        <f>P135*V135</f>
        <v>487.5</v>
      </c>
      <c r="X135" s="4"/>
      <c r="Y135" s="22">
        <v>320</v>
      </c>
      <c r="Z135" s="22">
        <v>320</v>
      </c>
      <c r="AA135" s="25">
        <v>0</v>
      </c>
      <c r="AB135" s="27">
        <v>0</v>
      </c>
      <c r="AC135" s="176">
        <v>320</v>
      </c>
      <c r="AD135" s="34"/>
      <c r="AE135" s="31">
        <v>25</v>
      </c>
      <c r="AF135" s="29">
        <v>25</v>
      </c>
      <c r="AG135" s="27">
        <v>0</v>
      </c>
      <c r="AH135" s="27">
        <v>25</v>
      </c>
      <c r="AI135" s="7"/>
      <c r="AJ135" s="24">
        <f>AC135*U135</f>
        <v>83.2</v>
      </c>
      <c r="AK135" s="87">
        <v>6.35</v>
      </c>
      <c r="AL135" s="11">
        <v>5.0999999999999996</v>
      </c>
      <c r="AM135" s="11">
        <v>0</v>
      </c>
      <c r="AN135" s="24">
        <f>AK135+AM135</f>
        <v>6.35</v>
      </c>
      <c r="AO135" s="6"/>
      <c r="AP135" s="11">
        <v>0</v>
      </c>
      <c r="AQ135" s="11">
        <v>10</v>
      </c>
      <c r="AR135" s="11">
        <f>100- ((AP135+AQ135)/(AC135*2))*100</f>
        <v>98.4375</v>
      </c>
      <c r="AS135" s="90">
        <f>AU112</f>
        <v>343.45100000000002</v>
      </c>
      <c r="AT135" s="90">
        <f>AJ135+AK135+AL135+AM135</f>
        <v>94.649999999999991</v>
      </c>
      <c r="AU135" s="90">
        <f>AS135-AT135</f>
        <v>248.80100000000004</v>
      </c>
      <c r="AV135" s="7"/>
      <c r="AW135" s="24">
        <f>(AC135/W135)*100</f>
        <v>65.641025641025635</v>
      </c>
      <c r="AX135" s="11" t="s">
        <v>59</v>
      </c>
      <c r="AY135" s="24">
        <f>(AK135/(AJ135+AK135))*100</f>
        <v>7.0910106085985483</v>
      </c>
      <c r="AZ135" s="11">
        <f>(AN135/AJ135)*100</f>
        <v>7.6322115384615374</v>
      </c>
      <c r="BA135" s="4"/>
      <c r="BB135" s="11" t="s">
        <v>76</v>
      </c>
      <c r="BC135" s="11" t="s">
        <v>76</v>
      </c>
      <c r="BD135" s="11" t="s">
        <v>76</v>
      </c>
    </row>
    <row r="136" spans="2:56" ht="16.5" thickBot="1">
      <c r="B136" s="18" t="s">
        <v>90</v>
      </c>
      <c r="C136" s="16"/>
      <c r="D136" s="16"/>
      <c r="E136" s="4"/>
      <c r="F136" s="12"/>
      <c r="G136" s="12"/>
      <c r="H136" s="12"/>
      <c r="I136" s="12"/>
      <c r="J136" s="12"/>
      <c r="K136" s="12"/>
      <c r="L136" s="4"/>
      <c r="M136" s="12"/>
      <c r="N136" s="12"/>
      <c r="O136" s="4"/>
      <c r="P136" s="21"/>
      <c r="Q136" s="4"/>
      <c r="R136" s="11" t="s">
        <v>10</v>
      </c>
      <c r="S136" s="23"/>
      <c r="T136" s="23"/>
      <c r="U136" s="23"/>
      <c r="V136" s="223"/>
      <c r="W136" s="223"/>
      <c r="X136" s="3"/>
      <c r="Y136" s="280"/>
      <c r="Z136" s="280"/>
      <c r="AA136" s="281"/>
      <c r="AB136" s="282"/>
      <c r="AC136" s="283"/>
      <c r="AD136" s="284"/>
      <c r="AE136" s="285"/>
      <c r="AF136" s="286"/>
      <c r="AG136" s="282"/>
      <c r="AH136" s="282"/>
      <c r="AI136" s="287"/>
      <c r="AJ136" s="223"/>
      <c r="AK136" s="288"/>
      <c r="AL136" s="223"/>
      <c r="AM136" s="223"/>
      <c r="AN136" s="223"/>
      <c r="AO136" s="289"/>
      <c r="AP136" s="223"/>
      <c r="AQ136" s="223"/>
      <c r="AR136" s="223"/>
      <c r="AS136" s="288"/>
      <c r="AT136" s="288"/>
      <c r="AU136" s="288"/>
      <c r="AV136" s="287"/>
      <c r="AW136" s="223"/>
      <c r="AX136" s="223"/>
      <c r="AY136" s="223"/>
      <c r="AZ136" s="223"/>
      <c r="BA136" s="3"/>
      <c r="BB136" s="11"/>
      <c r="BC136" s="11"/>
      <c r="BD136" s="11"/>
    </row>
    <row r="137" spans="2:56" ht="15.75" thickBot="1"/>
    <row r="138" spans="2:56" ht="16.5" thickBot="1">
      <c r="B138" s="17">
        <v>41111</v>
      </c>
      <c r="C138" s="15" t="s">
        <v>1</v>
      </c>
      <c r="D138" s="19">
        <v>7.5</v>
      </c>
      <c r="E138" s="4"/>
      <c r="F138" s="11">
        <v>3</v>
      </c>
      <c r="G138" s="11">
        <v>0</v>
      </c>
      <c r="H138" s="11">
        <v>0</v>
      </c>
      <c r="I138" s="11">
        <v>0</v>
      </c>
      <c r="J138" s="11">
        <v>0</v>
      </c>
      <c r="K138" s="11">
        <f>SUM(F138:J138)</f>
        <v>3</v>
      </c>
      <c r="L138" s="4"/>
      <c r="M138" s="11">
        <v>2.5</v>
      </c>
      <c r="N138" s="11">
        <v>0</v>
      </c>
      <c r="O138" s="4"/>
      <c r="P138" s="21">
        <f>D138-(M138+N138)</f>
        <v>5</v>
      </c>
      <c r="Q138" s="4"/>
      <c r="R138" s="11" t="s">
        <v>67</v>
      </c>
      <c r="S138" s="23">
        <v>0.13</v>
      </c>
      <c r="T138" s="23">
        <v>0.13</v>
      </c>
      <c r="U138" s="23">
        <f>S138+T138</f>
        <v>0.26</v>
      </c>
      <c r="V138" s="11">
        <v>75</v>
      </c>
      <c r="W138" s="24">
        <f>P138*V138</f>
        <v>375</v>
      </c>
      <c r="X138" s="4"/>
      <c r="Y138" s="22">
        <v>144</v>
      </c>
      <c r="Z138" s="22">
        <v>144</v>
      </c>
      <c r="AA138" s="25">
        <v>0</v>
      </c>
      <c r="AB138" s="27">
        <v>0</v>
      </c>
      <c r="AC138" s="176">
        <v>144</v>
      </c>
      <c r="AD138" s="34"/>
      <c r="AE138" s="31">
        <v>16</v>
      </c>
      <c r="AF138" s="29">
        <v>16</v>
      </c>
      <c r="AG138" s="27">
        <v>0</v>
      </c>
      <c r="AH138" s="27">
        <v>16</v>
      </c>
      <c r="AI138" s="7"/>
      <c r="AJ138" s="24">
        <f>AC138*U138</f>
        <v>37.44</v>
      </c>
      <c r="AK138" s="87">
        <v>1.5</v>
      </c>
      <c r="AL138" s="11">
        <v>2</v>
      </c>
      <c r="AM138" s="11">
        <v>0</v>
      </c>
      <c r="AN138" s="24">
        <f>AK138+AM138</f>
        <v>1.5</v>
      </c>
      <c r="AO138" s="6"/>
      <c r="AP138" s="11">
        <v>0</v>
      </c>
      <c r="AQ138" s="11">
        <v>10</v>
      </c>
      <c r="AR138" s="11">
        <f>100- ((AP138+AQ138)/(AC138*2))*100</f>
        <v>96.527777777777771</v>
      </c>
      <c r="AS138" s="90">
        <f>AU135</f>
        <v>248.80100000000004</v>
      </c>
      <c r="AT138" s="90">
        <f>AJ138+AK138+AL138+AM138</f>
        <v>40.94</v>
      </c>
      <c r="AU138" s="90">
        <f>AS138-AT138</f>
        <v>207.86100000000005</v>
      </c>
      <c r="AV138" s="7"/>
      <c r="AW138" s="24">
        <f>(AC138/W138)*100</f>
        <v>38.4</v>
      </c>
      <c r="AX138" s="11" t="s">
        <v>59</v>
      </c>
      <c r="AY138" s="24">
        <f>(AK138/(AJ138+AK138))*100</f>
        <v>3.8520801232665645</v>
      </c>
      <c r="AZ138" s="11">
        <f>(AN138/AJ138)*100</f>
        <v>4.0064102564102564</v>
      </c>
      <c r="BA138" s="4"/>
      <c r="BB138" s="11" t="s">
        <v>114</v>
      </c>
      <c r="BC138" s="11" t="s">
        <v>76</v>
      </c>
      <c r="BD138" s="11" t="s">
        <v>114</v>
      </c>
    </row>
    <row r="139" spans="2:56" ht="16.5" thickBot="1">
      <c r="B139" s="18" t="s">
        <v>121</v>
      </c>
      <c r="C139" s="16"/>
      <c r="D139" s="16"/>
      <c r="E139" s="4"/>
      <c r="F139" s="12"/>
      <c r="G139" s="12"/>
      <c r="H139" s="12"/>
      <c r="I139" s="12"/>
      <c r="J139" s="12"/>
      <c r="K139" s="12"/>
      <c r="L139" s="4"/>
      <c r="M139" s="12"/>
      <c r="N139" s="12"/>
      <c r="O139" s="4"/>
      <c r="P139" s="21"/>
      <c r="Q139" s="4"/>
      <c r="R139" s="11" t="s">
        <v>10</v>
      </c>
      <c r="S139" s="23"/>
      <c r="T139" s="23"/>
      <c r="U139" s="23"/>
      <c r="V139" s="223"/>
      <c r="W139" s="223"/>
      <c r="X139" s="3"/>
      <c r="Y139" s="280"/>
      <c r="Z139" s="280"/>
      <c r="AA139" s="281"/>
      <c r="AB139" s="282"/>
      <c r="AC139" s="283"/>
      <c r="AD139" s="284"/>
      <c r="AE139" s="285"/>
      <c r="AF139" s="286"/>
      <c r="AG139" s="282"/>
      <c r="AH139" s="282"/>
      <c r="AI139" s="287"/>
      <c r="AJ139" s="223"/>
      <c r="AK139" s="288"/>
      <c r="AL139" s="223"/>
      <c r="AM139" s="223"/>
      <c r="AN139" s="223"/>
      <c r="AO139" s="289"/>
      <c r="AP139" s="223"/>
      <c r="AQ139" s="223"/>
      <c r="AR139" s="223"/>
      <c r="AS139" s="288"/>
      <c r="AT139" s="288"/>
      <c r="AU139" s="288"/>
      <c r="AV139" s="287"/>
      <c r="AW139" s="223"/>
      <c r="AX139" s="223"/>
      <c r="AY139" s="223"/>
      <c r="AZ139" s="223"/>
      <c r="BA139" s="3"/>
      <c r="BB139" s="11"/>
      <c r="BC139" s="11"/>
      <c r="BD139" s="11"/>
    </row>
    <row r="140" spans="2:56" ht="15.75" thickBot="1"/>
    <row r="141" spans="2:56" ht="16.5" thickBot="1">
      <c r="B141" s="17">
        <v>41113</v>
      </c>
      <c r="C141" s="15" t="s">
        <v>0</v>
      </c>
      <c r="D141" s="19">
        <v>8</v>
      </c>
      <c r="E141" s="4"/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f>SUM(F141:J141)</f>
        <v>0</v>
      </c>
      <c r="L141" s="4"/>
      <c r="M141" s="11">
        <v>0</v>
      </c>
      <c r="N141" s="11">
        <v>0</v>
      </c>
      <c r="O141" s="4"/>
      <c r="P141" s="21">
        <f>D141-(M141+N141)</f>
        <v>8</v>
      </c>
      <c r="Q141" s="4"/>
      <c r="R141" s="11" t="s">
        <v>67</v>
      </c>
      <c r="S141" s="23">
        <v>0.13</v>
      </c>
      <c r="T141" s="23">
        <v>0.13</v>
      </c>
      <c r="U141" s="23">
        <f>S141+T141</f>
        <v>0.26</v>
      </c>
      <c r="V141" s="11">
        <v>75</v>
      </c>
      <c r="W141" s="24">
        <f>P141*V141</f>
        <v>600</v>
      </c>
      <c r="X141" s="4"/>
      <c r="Y141" s="22">
        <v>472</v>
      </c>
      <c r="Z141" s="22">
        <v>472</v>
      </c>
      <c r="AA141" s="25">
        <v>0</v>
      </c>
      <c r="AB141" s="27">
        <v>0</v>
      </c>
      <c r="AC141" s="176">
        <v>472</v>
      </c>
      <c r="AD141" s="34"/>
      <c r="AE141" s="31">
        <v>31</v>
      </c>
      <c r="AF141" s="29">
        <v>31</v>
      </c>
      <c r="AG141" s="27">
        <v>0</v>
      </c>
      <c r="AH141" s="27">
        <v>31</v>
      </c>
      <c r="AI141" s="7"/>
      <c r="AJ141" s="24">
        <f>AC141*U141</f>
        <v>122.72</v>
      </c>
      <c r="AK141" s="87">
        <v>4.16</v>
      </c>
      <c r="AL141" s="11">
        <v>10.11</v>
      </c>
      <c r="AM141" s="11">
        <v>0</v>
      </c>
      <c r="AN141" s="24">
        <f>AK141+AM141</f>
        <v>4.16</v>
      </c>
      <c r="AO141" s="6"/>
      <c r="AP141" s="11">
        <v>0</v>
      </c>
      <c r="AQ141" s="11">
        <v>10</v>
      </c>
      <c r="AR141" s="11">
        <f>100- ((AP141+AQ141)/(AC141*2))*100</f>
        <v>98.940677966101688</v>
      </c>
      <c r="AS141" s="90">
        <f>AU138</f>
        <v>207.86100000000005</v>
      </c>
      <c r="AT141" s="90">
        <f>AJ141+AK141+AL141+AM141</f>
        <v>136.99</v>
      </c>
      <c r="AU141" s="90">
        <f>AS141-AT141</f>
        <v>70.871000000000038</v>
      </c>
      <c r="AV141" s="7"/>
      <c r="AW141" s="24">
        <f>(AC141/W141)*100</f>
        <v>78.666666666666657</v>
      </c>
      <c r="AX141" s="11" t="s">
        <v>59</v>
      </c>
      <c r="AY141" s="24">
        <f>(AK141/(AJ141+AK141))*100</f>
        <v>3.278688524590164</v>
      </c>
      <c r="AZ141" s="11">
        <f>(AN141/AJ141)*100</f>
        <v>3.3898305084745761</v>
      </c>
      <c r="BA141" s="4"/>
      <c r="BB141" s="11" t="s">
        <v>76</v>
      </c>
      <c r="BC141" s="11" t="s">
        <v>76</v>
      </c>
      <c r="BD141" s="11" t="s">
        <v>76</v>
      </c>
    </row>
    <row r="142" spans="2:56" ht="16.5" thickBot="1">
      <c r="B142" s="18" t="s">
        <v>89</v>
      </c>
      <c r="C142" s="16"/>
      <c r="D142" s="16"/>
      <c r="E142" s="4"/>
      <c r="F142" s="12"/>
      <c r="G142" s="12"/>
      <c r="H142" s="12"/>
      <c r="I142" s="12"/>
      <c r="J142" s="12"/>
      <c r="K142" s="12"/>
      <c r="L142" s="4"/>
      <c r="M142" s="12"/>
      <c r="N142" s="12"/>
      <c r="O142" s="4"/>
      <c r="P142" s="21"/>
      <c r="Q142" s="4"/>
      <c r="R142" s="11" t="s">
        <v>10</v>
      </c>
      <c r="S142" s="23"/>
      <c r="T142" s="23"/>
      <c r="U142" s="23"/>
      <c r="V142" s="223"/>
      <c r="W142" s="223"/>
      <c r="X142" s="3"/>
      <c r="Y142" s="280"/>
      <c r="Z142" s="280"/>
      <c r="AA142" s="281"/>
      <c r="AB142" s="282"/>
      <c r="AC142" s="283"/>
      <c r="AD142" s="284"/>
      <c r="AE142" s="285"/>
      <c r="AF142" s="286"/>
      <c r="AG142" s="282"/>
      <c r="AH142" s="282"/>
      <c r="AI142" s="287"/>
      <c r="AJ142" s="223"/>
      <c r="AK142" s="288"/>
      <c r="AL142" s="223"/>
      <c r="AM142" s="223"/>
      <c r="AN142" s="223"/>
      <c r="AO142" s="289"/>
      <c r="AP142" s="223"/>
      <c r="AQ142" s="223"/>
      <c r="AR142" s="223"/>
      <c r="AS142" s="288"/>
      <c r="AT142" s="288"/>
      <c r="AU142" s="288"/>
      <c r="AV142" s="287"/>
      <c r="AW142" s="223"/>
      <c r="AX142" s="223"/>
      <c r="AY142" s="223"/>
      <c r="AZ142" s="223"/>
      <c r="BA142" s="3"/>
      <c r="BB142" s="11"/>
      <c r="BC142" s="11"/>
      <c r="BD142" s="11"/>
    </row>
    <row r="143" spans="2:56" ht="15.75" thickBot="1"/>
    <row r="144" spans="2:56">
      <c r="B144" s="57" t="s">
        <v>42</v>
      </c>
      <c r="C144" s="58" t="s">
        <v>2</v>
      </c>
      <c r="D144" s="59" t="s">
        <v>2</v>
      </c>
      <c r="E144" s="136"/>
      <c r="F144" s="718" t="s">
        <v>14</v>
      </c>
      <c r="G144" s="719"/>
      <c r="H144" s="719"/>
      <c r="I144" s="719"/>
      <c r="J144" s="719"/>
      <c r="K144" s="720"/>
      <c r="L144" s="19"/>
      <c r="M144" s="721" t="s">
        <v>43</v>
      </c>
      <c r="N144" s="722"/>
      <c r="O144" s="19"/>
      <c r="P144" s="91" t="s">
        <v>12</v>
      </c>
      <c r="Q144" s="136"/>
      <c r="R144" s="91" t="s">
        <v>24</v>
      </c>
      <c r="S144" s="718" t="s">
        <v>44</v>
      </c>
      <c r="T144" s="719"/>
      <c r="U144" s="720"/>
      <c r="V144" s="91" t="s">
        <v>39</v>
      </c>
      <c r="W144" s="137" t="s">
        <v>19</v>
      </c>
      <c r="X144" s="136" t="s">
        <v>10</v>
      </c>
      <c r="Y144" s="723" t="s">
        <v>15</v>
      </c>
      <c r="Z144" s="724"/>
      <c r="AA144" s="724"/>
      <c r="AB144" s="724"/>
      <c r="AC144" s="138" t="s">
        <v>19</v>
      </c>
      <c r="AD144" s="139"/>
      <c r="AE144" s="725" t="s">
        <v>55</v>
      </c>
      <c r="AF144" s="726"/>
      <c r="AG144" s="726"/>
      <c r="AH144" s="140" t="s">
        <v>57</v>
      </c>
      <c r="AI144" s="136"/>
      <c r="AJ144" s="141" t="s">
        <v>51</v>
      </c>
      <c r="AK144" s="142"/>
      <c r="AL144" s="143"/>
      <c r="AM144" s="144"/>
      <c r="AN144" s="91" t="s">
        <v>13</v>
      </c>
      <c r="AO144" s="136"/>
      <c r="AP144" s="743" t="s">
        <v>68</v>
      </c>
      <c r="AQ144" s="744"/>
      <c r="AR144" s="745"/>
      <c r="AS144" s="743" t="s">
        <v>52</v>
      </c>
      <c r="AT144" s="744"/>
      <c r="AU144" s="745"/>
      <c r="AV144" s="136"/>
      <c r="AW144" s="145" t="s">
        <v>32</v>
      </c>
      <c r="AX144" s="137" t="s">
        <v>32</v>
      </c>
      <c r="AY144" s="91" t="s">
        <v>29</v>
      </c>
      <c r="AZ144" s="91" t="s">
        <v>29</v>
      </c>
      <c r="BA144" s="136"/>
      <c r="BB144" s="19" t="s">
        <v>32</v>
      </c>
      <c r="BC144" s="19" t="s">
        <v>10</v>
      </c>
      <c r="BD144" s="146" t="s">
        <v>10</v>
      </c>
    </row>
    <row r="145" spans="2:56" ht="15.75" thickBot="1">
      <c r="B145" s="60" t="s">
        <v>10</v>
      </c>
      <c r="C145" s="49" t="s">
        <v>10</v>
      </c>
      <c r="D145" s="61" t="s">
        <v>12</v>
      </c>
      <c r="E145" s="5"/>
      <c r="F145" s="65" t="s">
        <v>4</v>
      </c>
      <c r="G145" s="65" t="s">
        <v>5</v>
      </c>
      <c r="H145" s="65" t="s">
        <v>6</v>
      </c>
      <c r="I145" s="65" t="s">
        <v>7</v>
      </c>
      <c r="J145" s="65" t="s">
        <v>9</v>
      </c>
      <c r="K145" s="65" t="s">
        <v>13</v>
      </c>
      <c r="L145" s="4"/>
      <c r="M145" s="67" t="s">
        <v>12</v>
      </c>
      <c r="N145" s="68" t="s">
        <v>46</v>
      </c>
      <c r="O145" s="3"/>
      <c r="P145" s="49" t="s">
        <v>3</v>
      </c>
      <c r="Q145" s="5"/>
      <c r="R145" s="49" t="s">
        <v>23</v>
      </c>
      <c r="S145" s="53" t="s">
        <v>16</v>
      </c>
      <c r="T145" s="49" t="s">
        <v>17</v>
      </c>
      <c r="U145" s="49" t="s">
        <v>45</v>
      </c>
      <c r="V145" s="49" t="s">
        <v>63</v>
      </c>
      <c r="W145" s="72" t="s">
        <v>21</v>
      </c>
      <c r="X145" s="5" t="s">
        <v>10</v>
      </c>
      <c r="Y145" s="713" t="s">
        <v>26</v>
      </c>
      <c r="Z145" s="714"/>
      <c r="AA145" s="714"/>
      <c r="AB145" s="715"/>
      <c r="AC145" s="39" t="s">
        <v>13</v>
      </c>
      <c r="AD145" s="8"/>
      <c r="AE145" s="716" t="s">
        <v>56</v>
      </c>
      <c r="AF145" s="717"/>
      <c r="AG145" s="717"/>
      <c r="AH145" s="82" t="s">
        <v>58</v>
      </c>
      <c r="AI145" s="5"/>
      <c r="AJ145" s="48" t="s">
        <v>33</v>
      </c>
      <c r="AK145" s="85" t="s">
        <v>27</v>
      </c>
      <c r="AL145" s="48" t="s">
        <v>35</v>
      </c>
      <c r="AM145" s="48" t="s">
        <v>36</v>
      </c>
      <c r="AN145" s="49" t="s">
        <v>40</v>
      </c>
      <c r="AO145" s="20"/>
      <c r="AP145" s="51"/>
      <c r="AQ145" s="52"/>
      <c r="AR145" s="53"/>
      <c r="AS145" s="51" t="s">
        <v>50</v>
      </c>
      <c r="AT145" s="52" t="s">
        <v>123</v>
      </c>
      <c r="AU145" s="53"/>
      <c r="AV145" s="5"/>
      <c r="AW145" s="76" t="s">
        <v>19</v>
      </c>
      <c r="AX145" s="72" t="s">
        <v>19</v>
      </c>
      <c r="AY145" s="49" t="s">
        <v>37</v>
      </c>
      <c r="AZ145" s="49" t="s">
        <v>38</v>
      </c>
      <c r="BA145" s="5"/>
      <c r="BB145" s="4" t="s">
        <v>19</v>
      </c>
      <c r="BC145" s="4" t="s">
        <v>37</v>
      </c>
      <c r="BD145" s="147" t="s">
        <v>38</v>
      </c>
    </row>
    <row r="146" spans="2:56" ht="15.75" thickBot="1">
      <c r="B146" s="62"/>
      <c r="C146" s="63"/>
      <c r="D146" s="64" t="s">
        <v>10</v>
      </c>
      <c r="E146" s="111"/>
      <c r="F146" s="148"/>
      <c r="G146" s="148"/>
      <c r="H146" s="148"/>
      <c r="I146" s="148" t="s">
        <v>8</v>
      </c>
      <c r="J146" s="148"/>
      <c r="K146" s="148"/>
      <c r="L146" s="16"/>
      <c r="M146" s="104" t="s">
        <v>20</v>
      </c>
      <c r="N146" s="148" t="s">
        <v>11</v>
      </c>
      <c r="O146" s="16"/>
      <c r="P146" s="63" t="s">
        <v>10</v>
      </c>
      <c r="Q146" s="111"/>
      <c r="R146" s="63"/>
      <c r="S146" s="149"/>
      <c r="T146" s="63"/>
      <c r="U146" s="63"/>
      <c r="V146" s="63" t="s">
        <v>18</v>
      </c>
      <c r="W146" s="150" t="s">
        <v>22</v>
      </c>
      <c r="X146" s="111"/>
      <c r="Y146" s="151" t="s">
        <v>16</v>
      </c>
      <c r="Z146" s="151" t="s">
        <v>17</v>
      </c>
      <c r="AA146" s="152" t="s">
        <v>25</v>
      </c>
      <c r="AB146" s="79" t="s">
        <v>28</v>
      </c>
      <c r="AC146" s="153"/>
      <c r="AD146" s="111"/>
      <c r="AE146" s="154" t="s">
        <v>16</v>
      </c>
      <c r="AF146" s="155" t="s">
        <v>17</v>
      </c>
      <c r="AG146" s="80" t="s">
        <v>28</v>
      </c>
      <c r="AH146" s="81" t="s">
        <v>28</v>
      </c>
      <c r="AI146" s="156"/>
      <c r="AJ146" s="63" t="s">
        <v>34</v>
      </c>
      <c r="AK146" s="157" t="s">
        <v>34</v>
      </c>
      <c r="AL146" s="63" t="s">
        <v>34</v>
      </c>
      <c r="AM146" s="63" t="s">
        <v>34</v>
      </c>
      <c r="AN146" s="63" t="s">
        <v>34</v>
      </c>
      <c r="AO146" s="111"/>
      <c r="AP146" s="158" t="s">
        <v>70</v>
      </c>
      <c r="AQ146" s="159" t="s">
        <v>69</v>
      </c>
      <c r="AR146" s="160" t="s">
        <v>71</v>
      </c>
      <c r="AS146" s="161" t="s">
        <v>48</v>
      </c>
      <c r="AT146" s="159" t="s">
        <v>47</v>
      </c>
      <c r="AU146" s="160" t="s">
        <v>49</v>
      </c>
      <c r="AV146" s="111"/>
      <c r="AW146" s="162" t="s">
        <v>29</v>
      </c>
      <c r="AX146" s="150" t="s">
        <v>29</v>
      </c>
      <c r="AY146" s="63"/>
      <c r="AZ146" s="63"/>
      <c r="BA146" s="111"/>
      <c r="BB146" s="163">
        <v>1</v>
      </c>
      <c r="BC146" s="164">
        <v>0</v>
      </c>
      <c r="BD146" s="115" t="s">
        <v>41</v>
      </c>
    </row>
    <row r="147" spans="2:56" ht="16.5" thickBot="1">
      <c r="B147" s="17">
        <v>41113</v>
      </c>
      <c r="C147" s="15" t="s">
        <v>1</v>
      </c>
      <c r="D147" s="19">
        <v>7.5</v>
      </c>
      <c r="E147" s="4"/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f>SUM(F147:J147)</f>
        <v>0</v>
      </c>
      <c r="L147" s="4"/>
      <c r="M147" s="11">
        <v>2.5</v>
      </c>
      <c r="N147" s="11">
        <v>1.5</v>
      </c>
      <c r="O147" s="4"/>
      <c r="P147" s="21">
        <f>D147-(M147+N147)</f>
        <v>3.5</v>
      </c>
      <c r="Q147" s="4"/>
      <c r="R147" s="11" t="s">
        <v>66</v>
      </c>
      <c r="S147" s="23">
        <v>0.185</v>
      </c>
      <c r="T147" s="23">
        <v>0.185</v>
      </c>
      <c r="U147" s="23">
        <f>S147+T147</f>
        <v>0.37</v>
      </c>
      <c r="V147" s="11">
        <v>80</v>
      </c>
      <c r="W147" s="24">
        <f>P147*V147</f>
        <v>280</v>
      </c>
      <c r="X147" s="4"/>
      <c r="Y147" s="22">
        <v>162</v>
      </c>
      <c r="Z147" s="22">
        <v>162</v>
      </c>
      <c r="AA147" s="25">
        <v>0</v>
      </c>
      <c r="AB147" s="27">
        <v>0</v>
      </c>
      <c r="AC147" s="176">
        <v>162</v>
      </c>
      <c r="AD147" s="34"/>
      <c r="AE147" s="31">
        <v>13</v>
      </c>
      <c r="AF147" s="29">
        <v>13</v>
      </c>
      <c r="AG147" s="27">
        <v>0</v>
      </c>
      <c r="AH147" s="27">
        <v>13</v>
      </c>
      <c r="AI147" s="7"/>
      <c r="AJ147" s="24">
        <f>AC147*U147</f>
        <v>59.94</v>
      </c>
      <c r="AK147" s="87">
        <v>4.5999999999999996</v>
      </c>
      <c r="AL147" s="11">
        <v>2.2999999999999998</v>
      </c>
      <c r="AM147" s="11">
        <v>0</v>
      </c>
      <c r="AN147" s="24">
        <f>AK147+AM147</f>
        <v>4.5999999999999996</v>
      </c>
      <c r="AO147" s="6"/>
      <c r="AP147" s="11">
        <v>0</v>
      </c>
      <c r="AQ147" s="11">
        <v>10</v>
      </c>
      <c r="AR147" s="11">
        <f>100- ((AP147+AQ147)/(AC147*2))*100</f>
        <v>96.913580246913583</v>
      </c>
      <c r="AS147" s="90">
        <v>755</v>
      </c>
      <c r="AT147" s="90">
        <f>AJ147+AK147+AL147+AM147</f>
        <v>66.839999999999989</v>
      </c>
      <c r="AU147" s="90">
        <f>AS147-AT147</f>
        <v>688.16</v>
      </c>
      <c r="AV147" s="7"/>
      <c r="AW147" s="24">
        <f>(AC147/W147)*100</f>
        <v>57.857142857142861</v>
      </c>
      <c r="AX147" s="11" t="s">
        <v>59</v>
      </c>
      <c r="AY147" s="24">
        <f>(AK147/(AJ147+AK147))*100</f>
        <v>7.1273628757359777</v>
      </c>
      <c r="AZ147" s="11">
        <f>(AN147/AJ147)*100</f>
        <v>7.6743410076743404</v>
      </c>
      <c r="BA147" s="4"/>
      <c r="BB147" s="11" t="s">
        <v>114</v>
      </c>
      <c r="BC147" s="11" t="s">
        <v>76</v>
      </c>
      <c r="BD147" s="11" t="s">
        <v>114</v>
      </c>
    </row>
    <row r="148" spans="2:56" ht="16.5" thickBot="1">
      <c r="B148" s="18" t="s">
        <v>90</v>
      </c>
      <c r="C148" s="16"/>
      <c r="D148" s="16"/>
      <c r="E148" s="4"/>
      <c r="F148" s="12"/>
      <c r="G148" s="12"/>
      <c r="H148" s="12"/>
      <c r="I148" s="12"/>
      <c r="J148" s="12"/>
      <c r="K148" s="12"/>
      <c r="L148" s="4"/>
      <c r="M148" s="12"/>
      <c r="N148" s="12"/>
      <c r="O148" s="4"/>
      <c r="P148" s="21"/>
      <c r="Q148" s="4"/>
      <c r="R148" s="11" t="s">
        <v>10</v>
      </c>
      <c r="S148" s="23"/>
      <c r="T148" s="23"/>
      <c r="U148" s="23"/>
      <c r="V148" s="223"/>
      <c r="W148" s="223"/>
      <c r="X148" s="3"/>
      <c r="Y148" s="280"/>
      <c r="Z148" s="280"/>
      <c r="AA148" s="281"/>
      <c r="AB148" s="282"/>
      <c r="AC148" s="283"/>
      <c r="AD148" s="284"/>
      <c r="AE148" s="285"/>
      <c r="AF148" s="286"/>
      <c r="AG148" s="282"/>
      <c r="AH148" s="282"/>
      <c r="AI148" s="287"/>
      <c r="AJ148" s="223"/>
      <c r="AK148" s="288"/>
      <c r="AL148" s="223"/>
      <c r="AM148" s="223"/>
      <c r="AN148" s="223"/>
      <c r="AO148" s="289"/>
      <c r="AP148" s="223"/>
      <c r="AQ148" s="223"/>
      <c r="AR148" s="223"/>
      <c r="AS148" s="288"/>
      <c r="AT148" s="288"/>
      <c r="AU148" s="288"/>
      <c r="AV148" s="287"/>
      <c r="AW148" s="223"/>
      <c r="AX148" s="223"/>
      <c r="AY148" s="223"/>
      <c r="AZ148" s="223"/>
      <c r="BA148" s="3"/>
      <c r="BB148" s="11"/>
      <c r="BC148" s="11"/>
      <c r="BD148" s="11"/>
    </row>
    <row r="149" spans="2:56" ht="15.75" thickBot="1"/>
    <row r="150" spans="2:56" ht="16.5" thickBot="1">
      <c r="B150" s="17">
        <v>41114</v>
      </c>
      <c r="C150" s="15" t="s">
        <v>0</v>
      </c>
      <c r="D150" s="19">
        <v>8</v>
      </c>
      <c r="E150" s="4"/>
      <c r="F150" s="11">
        <v>0.5</v>
      </c>
      <c r="G150" s="11">
        <v>0</v>
      </c>
      <c r="H150" s="11">
        <v>0</v>
      </c>
      <c r="I150" s="11">
        <v>0</v>
      </c>
      <c r="J150" s="11">
        <v>0</v>
      </c>
      <c r="K150" s="11">
        <f>SUM(F150:J150)</f>
        <v>0.5</v>
      </c>
      <c r="L150" s="4"/>
      <c r="M150" s="11">
        <v>0</v>
      </c>
      <c r="N150" s="11">
        <v>0</v>
      </c>
      <c r="O150" s="4"/>
      <c r="P150" s="21">
        <f>D150-(M150+N150)</f>
        <v>8</v>
      </c>
      <c r="Q150" s="4"/>
      <c r="R150" s="11" t="s">
        <v>66</v>
      </c>
      <c r="S150" s="23">
        <v>0.185</v>
      </c>
      <c r="T150" s="23">
        <v>0.185</v>
      </c>
      <c r="U150" s="23">
        <f>S150+T150</f>
        <v>0.37</v>
      </c>
      <c r="V150" s="11">
        <v>80</v>
      </c>
      <c r="W150" s="24">
        <f>P150*V150</f>
        <v>640</v>
      </c>
      <c r="X150" s="4"/>
      <c r="Y150" s="22">
        <v>650</v>
      </c>
      <c r="Z150" s="22">
        <v>650</v>
      </c>
      <c r="AA150" s="25">
        <v>0</v>
      </c>
      <c r="AB150" s="27">
        <v>0</v>
      </c>
      <c r="AC150" s="176">
        <v>650</v>
      </c>
      <c r="AD150" s="34"/>
      <c r="AE150" s="31">
        <v>13</v>
      </c>
      <c r="AF150" s="29">
        <v>13</v>
      </c>
      <c r="AG150" s="27">
        <v>0</v>
      </c>
      <c r="AH150" s="27">
        <v>13</v>
      </c>
      <c r="AI150" s="7"/>
      <c r="AJ150" s="24">
        <f>AC150*U150</f>
        <v>240.5</v>
      </c>
      <c r="AK150" s="87">
        <v>4.83</v>
      </c>
      <c r="AL150" s="11">
        <v>10.37</v>
      </c>
      <c r="AM150" s="11">
        <v>0</v>
      </c>
      <c r="AN150" s="24">
        <f>AK150+AM150</f>
        <v>4.83</v>
      </c>
      <c r="AO150" s="6"/>
      <c r="AP150" s="11">
        <v>0</v>
      </c>
      <c r="AQ150" s="11">
        <v>10</v>
      </c>
      <c r="AR150" s="11">
        <f>100- ((AP150+AQ150)/(AC150*2))*100</f>
        <v>99.230769230769226</v>
      </c>
      <c r="AS150" s="90">
        <f>AU147</f>
        <v>688.16</v>
      </c>
      <c r="AT150" s="90">
        <f>AJ150+AK150+AL150+AM150</f>
        <v>255.70000000000002</v>
      </c>
      <c r="AU150" s="90">
        <f>AS150-AT150</f>
        <v>432.45999999999992</v>
      </c>
      <c r="AV150" s="7"/>
      <c r="AW150" s="24">
        <f>(AC150/W150)*100</f>
        <v>101.5625</v>
      </c>
      <c r="AX150" s="11" t="s">
        <v>59</v>
      </c>
      <c r="AY150" s="24">
        <f>(AK150/(AJ150+AK150))*100</f>
        <v>1.9687767496840991</v>
      </c>
      <c r="AZ150" s="11">
        <f>(AN150/AJ150)*100</f>
        <v>2.0083160083160081</v>
      </c>
      <c r="BA150" s="4"/>
      <c r="BB150" s="11" t="s">
        <v>97</v>
      </c>
      <c r="BC150" s="11" t="s">
        <v>76</v>
      </c>
      <c r="BD150" s="11" t="s">
        <v>97</v>
      </c>
    </row>
    <row r="151" spans="2:56" ht="16.5" thickBot="1">
      <c r="B151" s="18" t="s">
        <v>89</v>
      </c>
      <c r="C151" s="16"/>
      <c r="D151" s="16"/>
      <c r="E151" s="4"/>
      <c r="F151" s="12"/>
      <c r="G151" s="12"/>
      <c r="H151" s="12"/>
      <c r="I151" s="12"/>
      <c r="J151" s="12"/>
      <c r="K151" s="12"/>
      <c r="L151" s="4"/>
      <c r="M151" s="12"/>
      <c r="N151" s="12"/>
      <c r="O151" s="4"/>
      <c r="P151" s="21"/>
      <c r="Q151" s="4"/>
      <c r="R151" s="11" t="s">
        <v>10</v>
      </c>
      <c r="S151" s="23"/>
      <c r="T151" s="23"/>
      <c r="U151" s="23"/>
      <c r="V151" s="223"/>
      <c r="W151" s="223"/>
      <c r="X151" s="3"/>
      <c r="Y151" s="280"/>
      <c r="Z151" s="280"/>
      <c r="AA151" s="281"/>
      <c r="AB151" s="282"/>
      <c r="AC151" s="283"/>
      <c r="AD151" s="284"/>
      <c r="AE151" s="285"/>
      <c r="AF151" s="286"/>
      <c r="AG151" s="282"/>
      <c r="AH151" s="282"/>
      <c r="AI151" s="287"/>
      <c r="AJ151" s="223"/>
      <c r="AK151" s="288"/>
      <c r="AL151" s="223"/>
      <c r="AM151" s="223"/>
      <c r="AN151" s="223"/>
      <c r="AO151" s="289"/>
      <c r="AP151" s="223"/>
      <c r="AQ151" s="223"/>
      <c r="AR151" s="223"/>
      <c r="AS151" s="288"/>
      <c r="AT151" s="288"/>
      <c r="AU151" s="288"/>
      <c r="AV151" s="287"/>
      <c r="AW151" s="223"/>
      <c r="AX151" s="223"/>
      <c r="AY151" s="223"/>
      <c r="AZ151" s="223"/>
      <c r="BA151" s="3"/>
      <c r="BB151" s="11"/>
      <c r="BC151" s="11"/>
      <c r="BD151" s="11"/>
    </row>
    <row r="152" spans="2:56" ht="15.75" thickBot="1"/>
    <row r="153" spans="2:56" ht="16.5" thickBot="1">
      <c r="B153" s="17">
        <v>41114</v>
      </c>
      <c r="C153" s="15" t="s">
        <v>1</v>
      </c>
      <c r="D153" s="19">
        <v>7.5</v>
      </c>
      <c r="E153" s="4"/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f>SUM(F153:J153)</f>
        <v>0</v>
      </c>
      <c r="L153" s="4"/>
      <c r="M153" s="11">
        <v>2.5</v>
      </c>
      <c r="N153" s="11">
        <v>0</v>
      </c>
      <c r="O153" s="4"/>
      <c r="P153" s="21">
        <f>D153-(M153+N153)</f>
        <v>5</v>
      </c>
      <c r="Q153" s="4"/>
      <c r="R153" s="11" t="s">
        <v>66</v>
      </c>
      <c r="S153" s="23">
        <v>0.185</v>
      </c>
      <c r="T153" s="23">
        <v>0.185</v>
      </c>
      <c r="U153" s="23">
        <f>S153+T153</f>
        <v>0.37</v>
      </c>
      <c r="V153" s="11">
        <v>80</v>
      </c>
      <c r="W153" s="24">
        <f>P153*V153</f>
        <v>400</v>
      </c>
      <c r="X153" s="4"/>
      <c r="Y153" s="22">
        <v>432</v>
      </c>
      <c r="Z153" s="22">
        <v>432</v>
      </c>
      <c r="AA153" s="25">
        <v>0</v>
      </c>
      <c r="AB153" s="27">
        <v>0</v>
      </c>
      <c r="AC153" s="176">
        <v>432</v>
      </c>
      <c r="AD153" s="34"/>
      <c r="AE153" s="31">
        <v>1</v>
      </c>
      <c r="AF153" s="29">
        <v>2</v>
      </c>
      <c r="AG153" s="27">
        <v>0</v>
      </c>
      <c r="AH153" s="27">
        <v>1</v>
      </c>
      <c r="AI153" s="7"/>
      <c r="AJ153" s="24">
        <f>AC153*U153</f>
        <v>159.84</v>
      </c>
      <c r="AK153" s="87">
        <v>0.53600000000000003</v>
      </c>
      <c r="AL153" s="11">
        <v>4.5999999999999996</v>
      </c>
      <c r="AM153" s="11">
        <v>0</v>
      </c>
      <c r="AN153" s="24">
        <f>AK153+AM153</f>
        <v>0.53600000000000003</v>
      </c>
      <c r="AO153" s="6"/>
      <c r="AP153" s="11">
        <v>0</v>
      </c>
      <c r="AQ153" s="11">
        <v>10</v>
      </c>
      <c r="AR153" s="11">
        <f>100- ((AP153+AQ153)/(AC153*2))*100</f>
        <v>98.842592592592595</v>
      </c>
      <c r="AS153" s="90">
        <f>AU150</f>
        <v>432.45999999999992</v>
      </c>
      <c r="AT153" s="90">
        <f>AJ153+AK153+AL153+AM153</f>
        <v>164.976</v>
      </c>
      <c r="AU153" s="90">
        <f>AS153-AT153</f>
        <v>267.48399999999992</v>
      </c>
      <c r="AV153" s="7"/>
      <c r="AW153" s="24">
        <f>(AC153/W153)*100</f>
        <v>108</v>
      </c>
      <c r="AX153" s="11" t="s">
        <v>59</v>
      </c>
      <c r="AY153" s="24">
        <f>(AK153/(AJ153+AK153))*100</f>
        <v>0.33421459570010476</v>
      </c>
      <c r="AZ153" s="11">
        <f>(AN153/AJ153)*100</f>
        <v>0.33533533533533533</v>
      </c>
      <c r="BA153" s="4"/>
      <c r="BB153" s="11" t="s">
        <v>75</v>
      </c>
      <c r="BC153" s="11" t="s">
        <v>76</v>
      </c>
      <c r="BD153" s="11" t="s">
        <v>97</v>
      </c>
    </row>
    <row r="154" spans="2:56" ht="16.5" thickBot="1">
      <c r="B154" s="18" t="s">
        <v>90</v>
      </c>
      <c r="C154" s="16"/>
      <c r="D154" s="16"/>
      <c r="E154" s="4"/>
      <c r="F154" s="12"/>
      <c r="G154" s="12"/>
      <c r="H154" s="12"/>
      <c r="I154" s="12"/>
      <c r="J154" s="12"/>
      <c r="K154" s="12"/>
      <c r="L154" s="4"/>
      <c r="M154" s="12"/>
      <c r="N154" s="12"/>
      <c r="O154" s="4"/>
      <c r="P154" s="21"/>
      <c r="Q154" s="4"/>
      <c r="R154" s="11" t="s">
        <v>10</v>
      </c>
      <c r="S154" s="23"/>
      <c r="T154" s="23"/>
      <c r="U154" s="23"/>
      <c r="V154" s="223"/>
      <c r="W154" s="223"/>
      <c r="X154" s="3"/>
      <c r="Y154" s="280"/>
      <c r="Z154" s="280"/>
      <c r="AA154" s="281"/>
      <c r="AB154" s="282"/>
      <c r="AC154" s="283"/>
      <c r="AD154" s="284"/>
      <c r="AE154" s="285"/>
      <c r="AF154" s="286"/>
      <c r="AG154" s="282"/>
      <c r="AH154" s="282"/>
      <c r="AI154" s="287"/>
      <c r="AJ154" s="223"/>
      <c r="AK154" s="288"/>
      <c r="AL154" s="223"/>
      <c r="AM154" s="223"/>
      <c r="AN154" s="223"/>
      <c r="AO154" s="289"/>
      <c r="AP154" s="223"/>
      <c r="AQ154" s="223"/>
      <c r="AR154" s="223"/>
      <c r="AS154" s="288"/>
      <c r="AT154" s="288"/>
      <c r="AU154" s="288"/>
      <c r="AV154" s="287"/>
      <c r="AW154" s="223"/>
      <c r="AX154" s="223"/>
      <c r="AY154" s="223"/>
      <c r="AZ154" s="223"/>
      <c r="BA154" s="3"/>
      <c r="BB154" s="11"/>
      <c r="BC154" s="11"/>
      <c r="BD154" s="11"/>
    </row>
    <row r="155" spans="2:56" ht="15.75" thickBot="1"/>
    <row r="156" spans="2:56" ht="16.5" thickBot="1">
      <c r="B156" s="17">
        <v>41115</v>
      </c>
      <c r="C156" s="15" t="s">
        <v>0</v>
      </c>
      <c r="D156" s="19">
        <v>8</v>
      </c>
      <c r="E156" s="4"/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f>SUM(F156:J156)</f>
        <v>0</v>
      </c>
      <c r="L156" s="4"/>
      <c r="M156" s="11">
        <v>0</v>
      </c>
      <c r="N156" s="11">
        <v>0</v>
      </c>
      <c r="O156" s="4"/>
      <c r="P156" s="21">
        <f>D156-(M156+N156)</f>
        <v>8</v>
      </c>
      <c r="Q156" s="4"/>
      <c r="R156" s="11" t="s">
        <v>66</v>
      </c>
      <c r="S156" s="23">
        <v>0.185</v>
      </c>
      <c r="T156" s="23">
        <v>0.185</v>
      </c>
      <c r="U156" s="23">
        <f>S156+T156</f>
        <v>0.37</v>
      </c>
      <c r="V156" s="11">
        <v>80</v>
      </c>
      <c r="W156" s="24">
        <f>P156*V156</f>
        <v>640</v>
      </c>
      <c r="X156" s="4"/>
      <c r="Y156" s="22">
        <v>655</v>
      </c>
      <c r="Z156" s="22">
        <v>655</v>
      </c>
      <c r="AA156" s="25">
        <v>0</v>
      </c>
      <c r="AB156" s="27">
        <v>0</v>
      </c>
      <c r="AC156" s="176">
        <v>655</v>
      </c>
      <c r="AD156" s="34"/>
      <c r="AE156" s="31">
        <v>0</v>
      </c>
      <c r="AF156" s="29">
        <v>1</v>
      </c>
      <c r="AG156" s="27">
        <v>0</v>
      </c>
      <c r="AH156" s="27">
        <v>1</v>
      </c>
      <c r="AI156" s="7"/>
      <c r="AJ156" s="24">
        <f>AC156*U156</f>
        <v>242.35</v>
      </c>
      <c r="AK156" s="87">
        <v>0.18</v>
      </c>
      <c r="AL156" s="11">
        <v>10.84</v>
      </c>
      <c r="AM156" s="11">
        <v>0</v>
      </c>
      <c r="AN156" s="24">
        <f>AK156+AM156</f>
        <v>0.18</v>
      </c>
      <c r="AO156" s="6"/>
      <c r="AP156" s="11">
        <v>0</v>
      </c>
      <c r="AQ156" s="11">
        <v>10</v>
      </c>
      <c r="AR156" s="11">
        <f>100- ((AP156+AQ156)/(AC156*2))*100</f>
        <v>99.236641221374043</v>
      </c>
      <c r="AS156" s="90">
        <f>AU153</f>
        <v>267.48399999999992</v>
      </c>
      <c r="AT156" s="90">
        <f>AJ156+AK156+AL156+AM156</f>
        <v>253.37</v>
      </c>
      <c r="AU156" s="90">
        <f>AS156-AT156</f>
        <v>14.113999999999919</v>
      </c>
      <c r="AV156" s="7"/>
      <c r="AW156" s="24">
        <f>(AC156/W156)*100</f>
        <v>102.34375</v>
      </c>
      <c r="AX156" s="11" t="s">
        <v>59</v>
      </c>
      <c r="AY156" s="24">
        <f>(AK156/(AJ156+AK156))*100</f>
        <v>7.4217622562157248E-2</v>
      </c>
      <c r="AZ156" s="11">
        <f>(AN156/AJ156)*100</f>
        <v>7.4272746028471212E-2</v>
      </c>
      <c r="BA156" s="4"/>
      <c r="BB156" s="11" t="s">
        <v>97</v>
      </c>
      <c r="BC156" s="11" t="s">
        <v>76</v>
      </c>
      <c r="BD156" s="11" t="s">
        <v>97</v>
      </c>
    </row>
    <row r="157" spans="2:56" ht="16.5" thickBot="1">
      <c r="B157" s="18" t="s">
        <v>89</v>
      </c>
      <c r="C157" s="16"/>
      <c r="D157" s="16"/>
      <c r="E157" s="4"/>
      <c r="F157" s="12"/>
      <c r="G157" s="12"/>
      <c r="H157" s="12"/>
      <c r="I157" s="12"/>
      <c r="J157" s="12"/>
      <c r="K157" s="12"/>
      <c r="L157" s="4"/>
      <c r="M157" s="12"/>
      <c r="N157" s="12"/>
      <c r="O157" s="4"/>
      <c r="P157" s="21"/>
      <c r="Q157" s="4"/>
      <c r="R157" s="11" t="s">
        <v>10</v>
      </c>
      <c r="S157" s="23"/>
      <c r="T157" s="23"/>
      <c r="U157" s="23"/>
      <c r="V157" s="223"/>
      <c r="W157" s="223"/>
      <c r="X157" s="3"/>
      <c r="Y157" s="280"/>
      <c r="Z157" s="280"/>
      <c r="AA157" s="281"/>
      <c r="AB157" s="282"/>
      <c r="AC157" s="283"/>
      <c r="AD157" s="284"/>
      <c r="AE157" s="285"/>
      <c r="AF157" s="286"/>
      <c r="AG157" s="282"/>
      <c r="AH157" s="282"/>
      <c r="AI157" s="287"/>
      <c r="AJ157" s="223"/>
      <c r="AK157" s="288"/>
      <c r="AL157" s="223"/>
      <c r="AM157" s="223"/>
      <c r="AN157" s="223"/>
      <c r="AO157" s="289"/>
      <c r="AP157" s="223"/>
      <c r="AQ157" s="223"/>
      <c r="AR157" s="223"/>
      <c r="AS157" s="288"/>
      <c r="AT157" s="288"/>
      <c r="AU157" s="288"/>
      <c r="AV157" s="287"/>
      <c r="AW157" s="223"/>
      <c r="AX157" s="223"/>
      <c r="AY157" s="223"/>
      <c r="AZ157" s="223"/>
      <c r="BA157" s="3"/>
      <c r="BB157" s="11"/>
      <c r="BC157" s="11"/>
      <c r="BD157" s="11"/>
    </row>
    <row r="158" spans="2:56" ht="15.75" thickBot="1"/>
    <row r="159" spans="2:56">
      <c r="B159" s="57" t="s">
        <v>42</v>
      </c>
      <c r="C159" s="58" t="s">
        <v>2</v>
      </c>
      <c r="D159" s="59" t="s">
        <v>2</v>
      </c>
      <c r="E159" s="136"/>
      <c r="F159" s="718" t="s">
        <v>14</v>
      </c>
      <c r="G159" s="719"/>
      <c r="H159" s="719"/>
      <c r="I159" s="719"/>
      <c r="J159" s="719"/>
      <c r="K159" s="720"/>
      <c r="L159" s="19"/>
      <c r="M159" s="721" t="s">
        <v>43</v>
      </c>
      <c r="N159" s="722"/>
      <c r="O159" s="19"/>
      <c r="P159" s="91" t="s">
        <v>12</v>
      </c>
      <c r="Q159" s="136"/>
      <c r="R159" s="91" t="s">
        <v>24</v>
      </c>
      <c r="S159" s="718" t="s">
        <v>44</v>
      </c>
      <c r="T159" s="719"/>
      <c r="U159" s="720"/>
      <c r="V159" s="91" t="s">
        <v>39</v>
      </c>
      <c r="W159" s="137" t="s">
        <v>19</v>
      </c>
      <c r="X159" s="136" t="s">
        <v>10</v>
      </c>
      <c r="Y159" s="723" t="s">
        <v>15</v>
      </c>
      <c r="Z159" s="724"/>
      <c r="AA159" s="724"/>
      <c r="AB159" s="724"/>
      <c r="AC159" s="138" t="s">
        <v>19</v>
      </c>
      <c r="AD159" s="139"/>
      <c r="AE159" s="725" t="s">
        <v>55</v>
      </c>
      <c r="AF159" s="726"/>
      <c r="AG159" s="726"/>
      <c r="AH159" s="140" t="s">
        <v>57</v>
      </c>
      <c r="AI159" s="136"/>
      <c r="AJ159" s="141" t="s">
        <v>51</v>
      </c>
      <c r="AK159" s="142"/>
      <c r="AL159" s="143"/>
      <c r="AM159" s="144"/>
      <c r="AN159" s="91" t="s">
        <v>13</v>
      </c>
      <c r="AO159" s="136"/>
      <c r="AP159" s="743" t="s">
        <v>68</v>
      </c>
      <c r="AQ159" s="744"/>
      <c r="AR159" s="745"/>
      <c r="AS159" s="743" t="s">
        <v>52</v>
      </c>
      <c r="AT159" s="744"/>
      <c r="AU159" s="745"/>
      <c r="AV159" s="136"/>
      <c r="AW159" s="145" t="s">
        <v>32</v>
      </c>
      <c r="AX159" s="137" t="s">
        <v>32</v>
      </c>
      <c r="AY159" s="91" t="s">
        <v>29</v>
      </c>
      <c r="AZ159" s="91" t="s">
        <v>29</v>
      </c>
      <c r="BA159" s="136"/>
      <c r="BB159" s="19" t="s">
        <v>32</v>
      </c>
      <c r="BC159" s="19" t="s">
        <v>10</v>
      </c>
      <c r="BD159" s="146" t="s">
        <v>10</v>
      </c>
    </row>
    <row r="160" spans="2:56" ht="15.75" thickBot="1">
      <c r="B160" s="60" t="s">
        <v>10</v>
      </c>
      <c r="C160" s="49" t="s">
        <v>10</v>
      </c>
      <c r="D160" s="61" t="s">
        <v>12</v>
      </c>
      <c r="E160" s="5"/>
      <c r="F160" s="65" t="s">
        <v>4</v>
      </c>
      <c r="G160" s="65" t="s">
        <v>5</v>
      </c>
      <c r="H160" s="65" t="s">
        <v>6</v>
      </c>
      <c r="I160" s="65" t="s">
        <v>7</v>
      </c>
      <c r="J160" s="65" t="s">
        <v>9</v>
      </c>
      <c r="K160" s="65" t="s">
        <v>13</v>
      </c>
      <c r="L160" s="4"/>
      <c r="M160" s="67" t="s">
        <v>12</v>
      </c>
      <c r="N160" s="68" t="s">
        <v>46</v>
      </c>
      <c r="O160" s="3"/>
      <c r="P160" s="49" t="s">
        <v>3</v>
      </c>
      <c r="Q160" s="5"/>
      <c r="R160" s="49" t="s">
        <v>23</v>
      </c>
      <c r="S160" s="53" t="s">
        <v>16</v>
      </c>
      <c r="T160" s="49" t="s">
        <v>17</v>
      </c>
      <c r="U160" s="49" t="s">
        <v>45</v>
      </c>
      <c r="V160" s="49" t="s">
        <v>63</v>
      </c>
      <c r="W160" s="72" t="s">
        <v>21</v>
      </c>
      <c r="X160" s="5" t="s">
        <v>10</v>
      </c>
      <c r="Y160" s="713" t="s">
        <v>26</v>
      </c>
      <c r="Z160" s="714"/>
      <c r="AA160" s="714"/>
      <c r="AB160" s="715"/>
      <c r="AC160" s="39" t="s">
        <v>13</v>
      </c>
      <c r="AD160" s="8"/>
      <c r="AE160" s="716" t="s">
        <v>56</v>
      </c>
      <c r="AF160" s="717"/>
      <c r="AG160" s="717"/>
      <c r="AH160" s="82" t="s">
        <v>58</v>
      </c>
      <c r="AI160" s="5"/>
      <c r="AJ160" s="48" t="s">
        <v>33</v>
      </c>
      <c r="AK160" s="85" t="s">
        <v>27</v>
      </c>
      <c r="AL160" s="48" t="s">
        <v>35</v>
      </c>
      <c r="AM160" s="48" t="s">
        <v>36</v>
      </c>
      <c r="AN160" s="49" t="s">
        <v>40</v>
      </c>
      <c r="AO160" s="20"/>
      <c r="AP160" s="51"/>
      <c r="AQ160" s="52"/>
      <c r="AR160" s="53"/>
      <c r="AS160" s="51" t="s">
        <v>50</v>
      </c>
      <c r="AT160" s="52" t="s">
        <v>125</v>
      </c>
      <c r="AU160" s="53"/>
      <c r="AV160" s="5"/>
      <c r="AW160" s="76" t="s">
        <v>19</v>
      </c>
      <c r="AX160" s="72" t="s">
        <v>19</v>
      </c>
      <c r="AY160" s="49" t="s">
        <v>37</v>
      </c>
      <c r="AZ160" s="49" t="s">
        <v>38</v>
      </c>
      <c r="BA160" s="5"/>
      <c r="BB160" s="4" t="s">
        <v>19</v>
      </c>
      <c r="BC160" s="4" t="s">
        <v>37</v>
      </c>
      <c r="BD160" s="147" t="s">
        <v>38</v>
      </c>
    </row>
    <row r="161" spans="2:56" ht="15.75" thickBot="1">
      <c r="B161" s="62"/>
      <c r="C161" s="63"/>
      <c r="D161" s="64" t="s">
        <v>10</v>
      </c>
      <c r="E161" s="111"/>
      <c r="F161" s="148"/>
      <c r="G161" s="148"/>
      <c r="H161" s="148"/>
      <c r="I161" s="148" t="s">
        <v>8</v>
      </c>
      <c r="J161" s="148"/>
      <c r="K161" s="148"/>
      <c r="L161" s="16"/>
      <c r="M161" s="104" t="s">
        <v>20</v>
      </c>
      <c r="N161" s="148" t="s">
        <v>11</v>
      </c>
      <c r="O161" s="16"/>
      <c r="P161" s="63" t="s">
        <v>10</v>
      </c>
      <c r="Q161" s="111"/>
      <c r="R161" s="63"/>
      <c r="S161" s="149"/>
      <c r="T161" s="63"/>
      <c r="U161" s="63"/>
      <c r="V161" s="63" t="s">
        <v>18</v>
      </c>
      <c r="W161" s="150" t="s">
        <v>22</v>
      </c>
      <c r="X161" s="111"/>
      <c r="Y161" s="151" t="s">
        <v>16</v>
      </c>
      <c r="Z161" s="151" t="s">
        <v>17</v>
      </c>
      <c r="AA161" s="152" t="s">
        <v>25</v>
      </c>
      <c r="AB161" s="79" t="s">
        <v>28</v>
      </c>
      <c r="AC161" s="153"/>
      <c r="AD161" s="111"/>
      <c r="AE161" s="154" t="s">
        <v>16</v>
      </c>
      <c r="AF161" s="155" t="s">
        <v>17</v>
      </c>
      <c r="AG161" s="80" t="s">
        <v>28</v>
      </c>
      <c r="AH161" s="81" t="s">
        <v>28</v>
      </c>
      <c r="AI161" s="156"/>
      <c r="AJ161" s="63" t="s">
        <v>34</v>
      </c>
      <c r="AK161" s="157" t="s">
        <v>34</v>
      </c>
      <c r="AL161" s="63" t="s">
        <v>34</v>
      </c>
      <c r="AM161" s="63" t="s">
        <v>34</v>
      </c>
      <c r="AN161" s="63" t="s">
        <v>34</v>
      </c>
      <c r="AO161" s="111"/>
      <c r="AP161" s="158" t="s">
        <v>70</v>
      </c>
      <c r="AQ161" s="159" t="s">
        <v>69</v>
      </c>
      <c r="AR161" s="160" t="s">
        <v>71</v>
      </c>
      <c r="AS161" s="161" t="s">
        <v>48</v>
      </c>
      <c r="AT161" s="159" t="s">
        <v>47</v>
      </c>
      <c r="AU161" s="160" t="s">
        <v>49</v>
      </c>
      <c r="AV161" s="111"/>
      <c r="AW161" s="162" t="s">
        <v>29</v>
      </c>
      <c r="AX161" s="150" t="s">
        <v>29</v>
      </c>
      <c r="AY161" s="63"/>
      <c r="AZ161" s="63"/>
      <c r="BA161" s="111"/>
      <c r="BB161" s="163">
        <v>1</v>
      </c>
      <c r="BC161" s="164">
        <v>0</v>
      </c>
      <c r="BD161" s="115" t="s">
        <v>41</v>
      </c>
    </row>
    <row r="162" spans="2:56" ht="15.75" thickBot="1"/>
    <row r="163" spans="2:56" ht="16.5" thickBot="1">
      <c r="B163" s="17">
        <v>41120</v>
      </c>
      <c r="C163" s="15" t="s">
        <v>0</v>
      </c>
      <c r="D163" s="19">
        <v>8</v>
      </c>
      <c r="E163" s="4"/>
      <c r="F163" s="11">
        <v>0</v>
      </c>
      <c r="G163" s="11">
        <v>0</v>
      </c>
      <c r="H163" s="11">
        <v>0</v>
      </c>
      <c r="I163" s="11">
        <v>0</v>
      </c>
      <c r="J163" s="11">
        <v>0.5</v>
      </c>
      <c r="K163" s="11">
        <f>SUM(F163:J163)</f>
        <v>0.5</v>
      </c>
      <c r="L163" s="4"/>
      <c r="M163" s="11">
        <v>0</v>
      </c>
      <c r="N163" s="11">
        <v>0</v>
      </c>
      <c r="O163" s="4"/>
      <c r="P163" s="21">
        <f>D163-(M163+N163)</f>
        <v>8</v>
      </c>
      <c r="Q163" s="4"/>
      <c r="R163" s="11" t="s">
        <v>66</v>
      </c>
      <c r="S163" s="23">
        <v>0.185</v>
      </c>
      <c r="T163" s="23">
        <v>0.185</v>
      </c>
      <c r="U163" s="23">
        <f>S163+T163</f>
        <v>0.37</v>
      </c>
      <c r="V163" s="11">
        <v>80</v>
      </c>
      <c r="W163" s="24">
        <f>P163*V163</f>
        <v>640</v>
      </c>
      <c r="X163" s="4"/>
      <c r="Y163" s="22">
        <v>648</v>
      </c>
      <c r="Z163" s="22">
        <v>648</v>
      </c>
      <c r="AA163" s="25">
        <v>0</v>
      </c>
      <c r="AB163" s="27">
        <v>0</v>
      </c>
      <c r="AC163" s="176">
        <v>648</v>
      </c>
      <c r="AD163" s="34"/>
      <c r="AE163" s="31">
        <v>2</v>
      </c>
      <c r="AF163" s="29">
        <v>2</v>
      </c>
      <c r="AG163" s="27">
        <v>0</v>
      </c>
      <c r="AH163" s="27">
        <v>2</v>
      </c>
      <c r="AI163" s="7"/>
      <c r="AJ163" s="24">
        <f>AC163*U163</f>
        <v>239.76</v>
      </c>
      <c r="AK163" s="87">
        <v>0.128</v>
      </c>
      <c r="AL163" s="11">
        <v>6.8</v>
      </c>
      <c r="AM163" s="11">
        <v>0</v>
      </c>
      <c r="AN163" s="24">
        <f>AK163+AM163</f>
        <v>0.128</v>
      </c>
      <c r="AO163" s="6"/>
      <c r="AP163" s="11">
        <v>0</v>
      </c>
      <c r="AQ163" s="11">
        <v>10</v>
      </c>
      <c r="AR163" s="11">
        <f>100- ((AP163+AQ163)/(AC163*2))*100</f>
        <v>99.228395061728392</v>
      </c>
      <c r="AS163" s="90">
        <v>750</v>
      </c>
      <c r="AT163" s="90">
        <f>AJ163+AK163+AL163+AM163</f>
        <v>246.68799999999999</v>
      </c>
      <c r="AU163" s="90">
        <f>AS163-AT163</f>
        <v>503.31200000000001</v>
      </c>
      <c r="AV163" s="7"/>
      <c r="AW163" s="24">
        <f>(AC163/W163)*100</f>
        <v>101.25</v>
      </c>
      <c r="AX163" s="11" t="s">
        <v>59</v>
      </c>
      <c r="AY163" s="24">
        <f>(AK163/(AJ163+AK163))*100</f>
        <v>5.3358233842459822E-2</v>
      </c>
      <c r="AZ163" s="11">
        <f>(AN163/AJ163)*100</f>
        <v>5.3386720053386724E-2</v>
      </c>
      <c r="BA163" s="4"/>
      <c r="BB163" s="11" t="s">
        <v>75</v>
      </c>
      <c r="BC163" s="11" t="s">
        <v>76</v>
      </c>
      <c r="BD163" s="11" t="s">
        <v>97</v>
      </c>
    </row>
    <row r="164" spans="2:56" ht="16.5" thickBot="1">
      <c r="B164" s="18" t="s">
        <v>90</v>
      </c>
      <c r="C164" s="16"/>
      <c r="D164" s="16"/>
      <c r="E164" s="4"/>
      <c r="F164" s="12"/>
      <c r="G164" s="12"/>
      <c r="H164" s="12"/>
      <c r="I164" s="12"/>
      <c r="J164" s="12"/>
      <c r="K164" s="12"/>
      <c r="L164" s="4"/>
      <c r="M164" s="12"/>
      <c r="N164" s="12"/>
      <c r="O164" s="4"/>
      <c r="P164" s="21"/>
      <c r="Q164" s="4"/>
      <c r="R164" s="11" t="s">
        <v>10</v>
      </c>
      <c r="S164" s="23"/>
      <c r="T164" s="23"/>
      <c r="U164" s="23"/>
      <c r="V164" s="223"/>
      <c r="W164" s="223"/>
      <c r="X164" s="3"/>
      <c r="Y164" s="280"/>
      <c r="Z164" s="280"/>
      <c r="AA164" s="281"/>
      <c r="AB164" s="282"/>
      <c r="AC164" s="283"/>
      <c r="AD164" s="284"/>
      <c r="AE164" s="285"/>
      <c r="AF164" s="286"/>
      <c r="AG164" s="282"/>
      <c r="AH164" s="282"/>
      <c r="AI164" s="287"/>
      <c r="AJ164" s="223"/>
      <c r="AK164" s="288"/>
      <c r="AL164" s="223"/>
      <c r="AM164" s="223"/>
      <c r="AN164" s="223"/>
      <c r="AO164" s="289"/>
      <c r="AP164" s="223"/>
      <c r="AQ164" s="223"/>
      <c r="AR164" s="223"/>
      <c r="AS164" s="288"/>
      <c r="AT164" s="288"/>
      <c r="AU164" s="288"/>
      <c r="AV164" s="287"/>
      <c r="AW164" s="223"/>
      <c r="AX164" s="223"/>
      <c r="AY164" s="223"/>
      <c r="AZ164" s="223"/>
      <c r="BA164" s="3"/>
      <c r="BB164" s="11"/>
      <c r="BC164" s="11"/>
      <c r="BD164" s="11"/>
    </row>
    <row r="165" spans="2:56" ht="15.75" thickBot="1"/>
    <row r="166" spans="2:56" ht="16.5" thickBot="1">
      <c r="B166" s="17">
        <v>41120</v>
      </c>
      <c r="C166" s="15" t="s">
        <v>1</v>
      </c>
      <c r="D166" s="19">
        <v>7.5</v>
      </c>
      <c r="E166" s="4"/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f>SUM(F166:J166)</f>
        <v>0</v>
      </c>
      <c r="L166" s="4"/>
      <c r="M166" s="11">
        <v>2.5</v>
      </c>
      <c r="N166" s="11">
        <v>0</v>
      </c>
      <c r="O166" s="4"/>
      <c r="P166" s="21">
        <f>D166-(M166+N166)</f>
        <v>5</v>
      </c>
      <c r="Q166" s="4"/>
      <c r="R166" s="11" t="s">
        <v>66</v>
      </c>
      <c r="S166" s="23">
        <v>0.185</v>
      </c>
      <c r="T166" s="23">
        <v>0.185</v>
      </c>
      <c r="U166" s="23">
        <f>S166+T166</f>
        <v>0.37</v>
      </c>
      <c r="V166" s="11">
        <v>80</v>
      </c>
      <c r="W166" s="24">
        <f>P166*V166</f>
        <v>400</v>
      </c>
      <c r="X166" s="4"/>
      <c r="Y166" s="22">
        <v>497</v>
      </c>
      <c r="Z166" s="22">
        <v>497</v>
      </c>
      <c r="AA166" s="25">
        <v>0</v>
      </c>
      <c r="AB166" s="27">
        <v>0</v>
      </c>
      <c r="AC166" s="176">
        <v>497</v>
      </c>
      <c r="AD166" s="34"/>
      <c r="AE166" s="31">
        <v>0</v>
      </c>
      <c r="AF166" s="29">
        <v>1</v>
      </c>
      <c r="AG166" s="27">
        <v>0</v>
      </c>
      <c r="AH166" s="27">
        <v>0.5</v>
      </c>
      <c r="AI166" s="7"/>
      <c r="AJ166" s="24">
        <f>AC166*U166</f>
        <v>183.89</v>
      </c>
      <c r="AK166" s="87">
        <v>0.16</v>
      </c>
      <c r="AL166" s="11">
        <v>8.14</v>
      </c>
      <c r="AM166" s="11">
        <v>0</v>
      </c>
      <c r="AN166" s="24">
        <f>AK166+AM166</f>
        <v>0.16</v>
      </c>
      <c r="AO166" s="6"/>
      <c r="AP166" s="11">
        <v>0</v>
      </c>
      <c r="AQ166" s="11">
        <v>10</v>
      </c>
      <c r="AR166" s="11">
        <f>100- ((AP166+AQ166)/(AC166*2))*100</f>
        <v>98.99396378269617</v>
      </c>
      <c r="AS166" s="90">
        <f>AU163</f>
        <v>503.31200000000001</v>
      </c>
      <c r="AT166" s="90">
        <f>AJ166+AK166+AL166+AM166</f>
        <v>192.19</v>
      </c>
      <c r="AU166" s="90">
        <f>AS166-AT166</f>
        <v>311.12200000000001</v>
      </c>
      <c r="AV166" s="7"/>
      <c r="AW166" s="24">
        <f>(AC166/W166)*100</f>
        <v>124.25</v>
      </c>
      <c r="AX166" s="11" t="s">
        <v>59</v>
      </c>
      <c r="AY166" s="24">
        <f>(AK166/(AJ166+AK166))*100</f>
        <v>8.6932898668839992E-2</v>
      </c>
      <c r="AZ166" s="11">
        <f>(AN166/AJ166)*100</f>
        <v>8.7008537712763068E-2</v>
      </c>
      <c r="BA166" s="4"/>
      <c r="BB166" s="11" t="s">
        <v>97</v>
      </c>
      <c r="BC166" s="11" t="s">
        <v>76</v>
      </c>
      <c r="BD166" s="11" t="s">
        <v>97</v>
      </c>
    </row>
    <row r="167" spans="2:56" ht="16.5" thickBot="1">
      <c r="B167" s="18" t="s">
        <v>89</v>
      </c>
      <c r="C167" s="16"/>
      <c r="D167" s="16"/>
      <c r="E167" s="4"/>
      <c r="F167" s="12"/>
      <c r="G167" s="12"/>
      <c r="H167" s="12"/>
      <c r="I167" s="12"/>
      <c r="J167" s="12"/>
      <c r="K167" s="12"/>
      <c r="L167" s="4"/>
      <c r="M167" s="12"/>
      <c r="N167" s="12"/>
      <c r="O167" s="4"/>
      <c r="P167" s="21"/>
      <c r="Q167" s="4"/>
      <c r="R167" s="11" t="s">
        <v>10</v>
      </c>
      <c r="S167" s="23"/>
      <c r="T167" s="23"/>
      <c r="U167" s="23"/>
      <c r="V167" s="223"/>
      <c r="W167" s="223"/>
      <c r="X167" s="3"/>
      <c r="Y167" s="280"/>
      <c r="Z167" s="280"/>
      <c r="AA167" s="281"/>
      <c r="AB167" s="282"/>
      <c r="AC167" s="283"/>
      <c r="AD167" s="284"/>
      <c r="AE167" s="285"/>
      <c r="AF167" s="286"/>
      <c r="AG167" s="282"/>
      <c r="AH167" s="282"/>
      <c r="AI167" s="287"/>
      <c r="AJ167" s="223"/>
      <c r="AK167" s="288"/>
      <c r="AL167" s="223"/>
      <c r="AM167" s="223"/>
      <c r="AN167" s="223"/>
      <c r="AO167" s="289"/>
      <c r="AP167" s="223"/>
      <c r="AQ167" s="223"/>
      <c r="AR167" s="223"/>
      <c r="AS167" s="288"/>
      <c r="AT167" s="288"/>
      <c r="AU167" s="288"/>
      <c r="AV167" s="287"/>
      <c r="AW167" s="223"/>
      <c r="AX167" s="223"/>
      <c r="AY167" s="223"/>
      <c r="AZ167" s="223"/>
      <c r="BA167" s="3"/>
      <c r="BB167" s="11"/>
      <c r="BC167" s="11"/>
      <c r="BD167" s="11"/>
    </row>
    <row r="168" spans="2:56" s="130" customFormat="1" ht="16.5" thickBot="1">
      <c r="B168" s="118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120"/>
      <c r="Q168" s="20"/>
      <c r="R168" s="20"/>
      <c r="S168" s="121"/>
      <c r="T168" s="121"/>
      <c r="U168" s="121"/>
      <c r="V168" s="20"/>
      <c r="W168" s="20"/>
      <c r="X168" s="20"/>
      <c r="Y168" s="122"/>
      <c r="Z168" s="122"/>
      <c r="AA168" s="122"/>
      <c r="AB168" s="122"/>
      <c r="AC168" s="211"/>
      <c r="AD168" s="122"/>
      <c r="AE168" s="122"/>
      <c r="AF168" s="122"/>
      <c r="AG168" s="122"/>
      <c r="AH168" s="122"/>
      <c r="AI168" s="20"/>
      <c r="AJ168" s="20"/>
      <c r="AK168" s="123"/>
      <c r="AL168" s="20"/>
      <c r="AM168" s="20"/>
      <c r="AN168" s="20"/>
      <c r="AO168" s="20"/>
      <c r="AP168" s="20"/>
      <c r="AQ168" s="20"/>
      <c r="AR168" s="20"/>
      <c r="AS168" s="123"/>
      <c r="AT168" s="123"/>
      <c r="AU168" s="123"/>
      <c r="AV168" s="20"/>
      <c r="AW168" s="20"/>
      <c r="AX168" s="20"/>
      <c r="AY168" s="20"/>
      <c r="AZ168" s="20"/>
      <c r="BA168" s="20"/>
      <c r="BB168" s="20"/>
      <c r="BC168" s="20"/>
      <c r="BD168" s="20"/>
    </row>
    <row r="169" spans="2:56">
      <c r="B169" s="57" t="s">
        <v>42</v>
      </c>
      <c r="C169" s="58" t="s">
        <v>2</v>
      </c>
      <c r="D169" s="59" t="s">
        <v>2</v>
      </c>
      <c r="E169" s="136"/>
      <c r="F169" s="718" t="s">
        <v>14</v>
      </c>
      <c r="G169" s="719"/>
      <c r="H169" s="719"/>
      <c r="I169" s="719"/>
      <c r="J169" s="719"/>
      <c r="K169" s="720"/>
      <c r="L169" s="19"/>
      <c r="M169" s="721" t="s">
        <v>43</v>
      </c>
      <c r="N169" s="722"/>
      <c r="O169" s="19"/>
      <c r="P169" s="91" t="s">
        <v>12</v>
      </c>
      <c r="Q169" s="136"/>
      <c r="R169" s="91" t="s">
        <v>24</v>
      </c>
      <c r="S169" s="718" t="s">
        <v>44</v>
      </c>
      <c r="T169" s="719"/>
      <c r="U169" s="720"/>
      <c r="V169" s="91" t="s">
        <v>39</v>
      </c>
      <c r="W169" s="137" t="s">
        <v>19</v>
      </c>
      <c r="X169" s="136" t="s">
        <v>10</v>
      </c>
      <c r="Y169" s="723" t="s">
        <v>15</v>
      </c>
      <c r="Z169" s="724"/>
      <c r="AA169" s="724"/>
      <c r="AB169" s="724"/>
      <c r="AC169" s="138" t="s">
        <v>19</v>
      </c>
      <c r="AD169" s="139"/>
      <c r="AE169" s="725" t="s">
        <v>55</v>
      </c>
      <c r="AF169" s="726"/>
      <c r="AG169" s="726"/>
      <c r="AH169" s="140" t="s">
        <v>57</v>
      </c>
      <c r="AI169" s="136"/>
      <c r="AJ169" s="141" t="s">
        <v>51</v>
      </c>
      <c r="AK169" s="142"/>
      <c r="AL169" s="143"/>
      <c r="AM169" s="144"/>
      <c r="AN169" s="91" t="s">
        <v>13</v>
      </c>
      <c r="AO169" s="136"/>
      <c r="AP169" s="743" t="s">
        <v>68</v>
      </c>
      <c r="AQ169" s="744"/>
      <c r="AR169" s="745"/>
      <c r="AS169" s="743" t="s">
        <v>52</v>
      </c>
      <c r="AT169" s="744"/>
      <c r="AU169" s="745"/>
      <c r="AV169" s="136"/>
      <c r="AW169" s="145" t="s">
        <v>32</v>
      </c>
      <c r="AX169" s="137" t="s">
        <v>32</v>
      </c>
      <c r="AY169" s="91" t="s">
        <v>29</v>
      </c>
      <c r="AZ169" s="91" t="s">
        <v>29</v>
      </c>
      <c r="BA169" s="136"/>
      <c r="BB169" s="19" t="s">
        <v>32</v>
      </c>
      <c r="BC169" s="19" t="s">
        <v>10</v>
      </c>
      <c r="BD169" s="146" t="s">
        <v>10</v>
      </c>
    </row>
    <row r="170" spans="2:56" ht="15.75" thickBot="1">
      <c r="B170" s="60" t="s">
        <v>10</v>
      </c>
      <c r="C170" s="49" t="s">
        <v>10</v>
      </c>
      <c r="D170" s="61" t="s">
        <v>12</v>
      </c>
      <c r="E170" s="5"/>
      <c r="F170" s="65" t="s">
        <v>4</v>
      </c>
      <c r="G170" s="65" t="s">
        <v>5</v>
      </c>
      <c r="H170" s="65" t="s">
        <v>6</v>
      </c>
      <c r="I170" s="65" t="s">
        <v>7</v>
      </c>
      <c r="J170" s="65" t="s">
        <v>9</v>
      </c>
      <c r="K170" s="65" t="s">
        <v>13</v>
      </c>
      <c r="L170" s="4"/>
      <c r="M170" s="67" t="s">
        <v>12</v>
      </c>
      <c r="N170" s="68" t="s">
        <v>46</v>
      </c>
      <c r="O170" s="3"/>
      <c r="P170" s="49" t="s">
        <v>3</v>
      </c>
      <c r="Q170" s="5"/>
      <c r="R170" s="49" t="s">
        <v>23</v>
      </c>
      <c r="S170" s="53" t="s">
        <v>16</v>
      </c>
      <c r="T170" s="49" t="s">
        <v>17</v>
      </c>
      <c r="U170" s="49" t="s">
        <v>45</v>
      </c>
      <c r="V170" s="49" t="s">
        <v>63</v>
      </c>
      <c r="W170" s="72" t="s">
        <v>21</v>
      </c>
      <c r="X170" s="5" t="s">
        <v>10</v>
      </c>
      <c r="Y170" s="713" t="s">
        <v>26</v>
      </c>
      <c r="Z170" s="714"/>
      <c r="AA170" s="714"/>
      <c r="AB170" s="715"/>
      <c r="AC170" s="39" t="s">
        <v>13</v>
      </c>
      <c r="AD170" s="8"/>
      <c r="AE170" s="716" t="s">
        <v>56</v>
      </c>
      <c r="AF170" s="717"/>
      <c r="AG170" s="717"/>
      <c r="AH170" s="82" t="s">
        <v>58</v>
      </c>
      <c r="AI170" s="5"/>
      <c r="AJ170" s="48" t="s">
        <v>33</v>
      </c>
      <c r="AK170" s="85" t="s">
        <v>27</v>
      </c>
      <c r="AL170" s="48" t="s">
        <v>35</v>
      </c>
      <c r="AM170" s="48" t="s">
        <v>36</v>
      </c>
      <c r="AN170" s="49" t="s">
        <v>40</v>
      </c>
      <c r="AO170" s="20"/>
      <c r="AP170" s="51"/>
      <c r="AQ170" s="52"/>
      <c r="AR170" s="53"/>
      <c r="AS170" s="51" t="s">
        <v>50</v>
      </c>
      <c r="AT170" s="52" t="s">
        <v>125</v>
      </c>
      <c r="AU170" s="53"/>
      <c r="AV170" s="5"/>
      <c r="AW170" s="76" t="s">
        <v>19</v>
      </c>
      <c r="AX170" s="72" t="s">
        <v>19</v>
      </c>
      <c r="AY170" s="49" t="s">
        <v>37</v>
      </c>
      <c r="AZ170" s="49" t="s">
        <v>38</v>
      </c>
      <c r="BA170" s="5"/>
      <c r="BB170" s="4" t="s">
        <v>19</v>
      </c>
      <c r="BC170" s="4" t="s">
        <v>37</v>
      </c>
      <c r="BD170" s="147" t="s">
        <v>38</v>
      </c>
    </row>
    <row r="171" spans="2:56" ht="15.75" thickBot="1">
      <c r="B171" s="62"/>
      <c r="C171" s="63"/>
      <c r="D171" s="64" t="s">
        <v>10</v>
      </c>
      <c r="E171" s="111"/>
      <c r="F171" s="148"/>
      <c r="G171" s="148"/>
      <c r="H171" s="148"/>
      <c r="I171" s="148" t="s">
        <v>8</v>
      </c>
      <c r="J171" s="148"/>
      <c r="K171" s="148"/>
      <c r="L171" s="16"/>
      <c r="M171" s="104" t="s">
        <v>20</v>
      </c>
      <c r="N171" s="148" t="s">
        <v>11</v>
      </c>
      <c r="O171" s="16"/>
      <c r="P171" s="63" t="s">
        <v>10</v>
      </c>
      <c r="Q171" s="111"/>
      <c r="R171" s="63"/>
      <c r="S171" s="149"/>
      <c r="T171" s="63"/>
      <c r="U171" s="63"/>
      <c r="V171" s="63" t="s">
        <v>18</v>
      </c>
      <c r="W171" s="150" t="s">
        <v>22</v>
      </c>
      <c r="X171" s="111"/>
      <c r="Y171" s="151" t="s">
        <v>16</v>
      </c>
      <c r="Z171" s="151" t="s">
        <v>17</v>
      </c>
      <c r="AA171" s="152" t="s">
        <v>25</v>
      </c>
      <c r="AB171" s="79" t="s">
        <v>28</v>
      </c>
      <c r="AC171" s="153"/>
      <c r="AD171" s="111"/>
      <c r="AE171" s="154" t="s">
        <v>16</v>
      </c>
      <c r="AF171" s="155" t="s">
        <v>17</v>
      </c>
      <c r="AG171" s="80" t="s">
        <v>28</v>
      </c>
      <c r="AH171" s="81" t="s">
        <v>28</v>
      </c>
      <c r="AI171" s="156"/>
      <c r="AJ171" s="63" t="s">
        <v>34</v>
      </c>
      <c r="AK171" s="157" t="s">
        <v>34</v>
      </c>
      <c r="AL171" s="63" t="s">
        <v>34</v>
      </c>
      <c r="AM171" s="63" t="s">
        <v>34</v>
      </c>
      <c r="AN171" s="63" t="s">
        <v>34</v>
      </c>
      <c r="AO171" s="111"/>
      <c r="AP171" s="158" t="s">
        <v>70</v>
      </c>
      <c r="AQ171" s="159" t="s">
        <v>69</v>
      </c>
      <c r="AR171" s="160" t="s">
        <v>71</v>
      </c>
      <c r="AS171" s="161" t="s">
        <v>48</v>
      </c>
      <c r="AT171" s="159" t="s">
        <v>47</v>
      </c>
      <c r="AU171" s="160" t="s">
        <v>49</v>
      </c>
      <c r="AV171" s="111"/>
      <c r="AW171" s="162" t="s">
        <v>29</v>
      </c>
      <c r="AX171" s="150" t="s">
        <v>29</v>
      </c>
      <c r="AY171" s="63"/>
      <c r="AZ171" s="63"/>
      <c r="BA171" s="111"/>
      <c r="BB171" s="163">
        <v>1</v>
      </c>
      <c r="BC171" s="164">
        <v>0</v>
      </c>
      <c r="BD171" s="115" t="s">
        <v>41</v>
      </c>
    </row>
    <row r="172" spans="2:56" s="130" customFormat="1" ht="16.5" thickBot="1">
      <c r="B172" s="118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120"/>
      <c r="Q172" s="20"/>
      <c r="R172" s="20"/>
      <c r="S172" s="121"/>
      <c r="T172" s="121"/>
      <c r="U172" s="121"/>
      <c r="V172" s="20"/>
      <c r="W172" s="20"/>
      <c r="X172" s="20"/>
      <c r="Y172" s="122"/>
      <c r="Z172" s="122"/>
      <c r="AA172" s="122"/>
      <c r="AB172" s="122"/>
      <c r="AC172" s="211"/>
      <c r="AD172" s="122"/>
      <c r="AE172" s="122"/>
      <c r="AF172" s="122"/>
      <c r="AG172" s="122"/>
      <c r="AH172" s="122"/>
      <c r="AI172" s="20"/>
      <c r="AJ172" s="20"/>
      <c r="AK172" s="123"/>
      <c r="AL172" s="20"/>
      <c r="AM172" s="20"/>
      <c r="AN172" s="20"/>
      <c r="AO172" s="20"/>
      <c r="AP172" s="20"/>
      <c r="AQ172" s="20"/>
      <c r="AR172" s="20"/>
      <c r="AS172" s="123"/>
      <c r="AT172" s="123"/>
      <c r="AU172" s="123"/>
      <c r="AV172" s="20"/>
      <c r="AW172" s="20"/>
      <c r="AX172" s="20"/>
      <c r="AY172" s="20"/>
      <c r="AZ172" s="20"/>
      <c r="BA172" s="20"/>
      <c r="BB172" s="20"/>
      <c r="BC172" s="20"/>
      <c r="BD172" s="20"/>
    </row>
    <row r="173" spans="2:56" ht="16.5" thickBot="1">
      <c r="B173" s="17">
        <v>41121</v>
      </c>
      <c r="C173" s="15" t="s">
        <v>0</v>
      </c>
      <c r="D173" s="19">
        <v>3</v>
      </c>
      <c r="E173" s="4"/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f>SUM(F173:J173)</f>
        <v>0</v>
      </c>
      <c r="L173" s="4"/>
      <c r="M173" s="11">
        <v>0</v>
      </c>
      <c r="N173" s="11">
        <v>0</v>
      </c>
      <c r="O173" s="4"/>
      <c r="P173" s="21">
        <f>D173-(M173+N173)</f>
        <v>3</v>
      </c>
      <c r="Q173" s="4"/>
      <c r="R173" s="11" t="s">
        <v>66</v>
      </c>
      <c r="S173" s="23">
        <v>0.185</v>
      </c>
      <c r="T173" s="23">
        <v>0.185</v>
      </c>
      <c r="U173" s="23">
        <f>S173+T173</f>
        <v>0.37</v>
      </c>
      <c r="V173" s="11">
        <v>80</v>
      </c>
      <c r="W173" s="24">
        <f>P173*V173</f>
        <v>240</v>
      </c>
      <c r="X173" s="4"/>
      <c r="Y173" s="22">
        <v>189</v>
      </c>
      <c r="Z173" s="22">
        <v>189</v>
      </c>
      <c r="AA173" s="25">
        <v>0</v>
      </c>
      <c r="AB173" s="27">
        <v>0</v>
      </c>
      <c r="AC173" s="176">
        <v>189</v>
      </c>
      <c r="AD173" s="34"/>
      <c r="AE173" s="31">
        <v>3</v>
      </c>
      <c r="AF173" s="29">
        <v>3</v>
      </c>
      <c r="AG173" s="27">
        <v>0</v>
      </c>
      <c r="AH173" s="27">
        <v>3</v>
      </c>
      <c r="AI173" s="7"/>
      <c r="AJ173" s="24">
        <f>AC173*U173</f>
        <v>69.929999999999993</v>
      </c>
      <c r="AK173" s="87">
        <v>0.54600000000000004</v>
      </c>
      <c r="AL173" s="11">
        <v>1.2</v>
      </c>
      <c r="AM173" s="11">
        <v>0</v>
      </c>
      <c r="AN173" s="24">
        <f>AK173+AM173</f>
        <v>0.54600000000000004</v>
      </c>
      <c r="AO173" s="6"/>
      <c r="AP173" s="11">
        <v>0</v>
      </c>
      <c r="AQ173" s="11">
        <v>10</v>
      </c>
      <c r="AR173" s="11">
        <f>100- ((AP173+AQ173)/(AC173*2))*100</f>
        <v>97.354497354497354</v>
      </c>
      <c r="AS173" s="90">
        <f>AU166</f>
        <v>311.12200000000001</v>
      </c>
      <c r="AT173" s="90">
        <f>AJ173+AK173+AL173+AM173</f>
        <v>71.676000000000002</v>
      </c>
      <c r="AU173" s="90">
        <f>AS173-AT173</f>
        <v>239.44600000000003</v>
      </c>
      <c r="AV173" s="7"/>
      <c r="AW173" s="24">
        <f>(AC173/W173)*100</f>
        <v>78.75</v>
      </c>
      <c r="AX173" s="11" t="s">
        <v>59</v>
      </c>
      <c r="AY173" s="24">
        <f>(AK173/(AJ173+AK173))*100</f>
        <v>0.77473182359952331</v>
      </c>
      <c r="AZ173" s="11">
        <f>(AN173/AJ173)*100</f>
        <v>0.78078078078078095</v>
      </c>
      <c r="BA173" s="4"/>
      <c r="BB173" s="11" t="s">
        <v>76</v>
      </c>
      <c r="BC173" s="11" t="s">
        <v>76</v>
      </c>
      <c r="BD173" s="11" t="s">
        <v>97</v>
      </c>
    </row>
    <row r="174" spans="2:56" ht="16.5" thickBot="1">
      <c r="B174" s="18" t="s">
        <v>90</v>
      </c>
      <c r="C174" s="16"/>
      <c r="D174" s="16"/>
      <c r="E174" s="4"/>
      <c r="F174" s="12"/>
      <c r="G174" s="12"/>
      <c r="H174" s="12"/>
      <c r="I174" s="12"/>
      <c r="J174" s="12"/>
      <c r="K174" s="12"/>
      <c r="L174" s="4"/>
      <c r="M174" s="12"/>
      <c r="N174" s="12"/>
      <c r="O174" s="4"/>
      <c r="P174" s="21"/>
      <c r="Q174" s="4"/>
      <c r="R174" s="11" t="s">
        <v>10</v>
      </c>
      <c r="S174" s="23"/>
      <c r="T174" s="23"/>
      <c r="U174" s="23"/>
      <c r="V174" s="223"/>
      <c r="W174" s="223"/>
      <c r="X174" s="3"/>
      <c r="Y174" s="280"/>
      <c r="Z174" s="280"/>
      <c r="AA174" s="281"/>
      <c r="AB174" s="282"/>
      <c r="AC174" s="283"/>
      <c r="AD174" s="284"/>
      <c r="AE174" s="285"/>
      <c r="AF174" s="286"/>
      <c r="AG174" s="282"/>
      <c r="AH174" s="282"/>
      <c r="AI174" s="287"/>
      <c r="AJ174" s="223"/>
      <c r="AK174" s="288"/>
      <c r="AL174" s="223"/>
      <c r="AM174" s="223"/>
      <c r="AN174" s="223"/>
      <c r="AO174" s="289"/>
      <c r="AP174" s="223"/>
      <c r="AQ174" s="223"/>
      <c r="AR174" s="223"/>
      <c r="AS174" s="288"/>
      <c r="AT174" s="288"/>
      <c r="AU174" s="288"/>
      <c r="AV174" s="287"/>
      <c r="AW174" s="223"/>
      <c r="AX174" s="223"/>
      <c r="AY174" s="223"/>
      <c r="AZ174" s="223"/>
      <c r="BA174" s="3"/>
      <c r="BB174" s="11"/>
      <c r="BC174" s="11"/>
      <c r="BD174" s="11"/>
    </row>
    <row r="175" spans="2:56" ht="15.75" thickBot="1"/>
    <row r="176" spans="2:56">
      <c r="B176" s="57" t="s">
        <v>42</v>
      </c>
      <c r="C176" s="58" t="s">
        <v>2</v>
      </c>
      <c r="D176" s="59" t="s">
        <v>2</v>
      </c>
      <c r="E176" s="136"/>
      <c r="F176" s="718" t="s">
        <v>14</v>
      </c>
      <c r="G176" s="719"/>
      <c r="H176" s="719"/>
      <c r="I176" s="719"/>
      <c r="J176" s="719"/>
      <c r="K176" s="720"/>
      <c r="L176" s="19"/>
      <c r="M176" s="721" t="s">
        <v>43</v>
      </c>
      <c r="N176" s="722"/>
      <c r="O176" s="19"/>
      <c r="P176" s="91" t="s">
        <v>12</v>
      </c>
      <c r="Q176" s="136"/>
      <c r="R176" s="91" t="s">
        <v>24</v>
      </c>
      <c r="S176" s="718" t="s">
        <v>44</v>
      </c>
      <c r="T176" s="719"/>
      <c r="U176" s="720"/>
      <c r="V176" s="91" t="s">
        <v>39</v>
      </c>
      <c r="W176" s="137" t="s">
        <v>19</v>
      </c>
      <c r="X176" s="136" t="s">
        <v>10</v>
      </c>
      <c r="Y176" s="723" t="s">
        <v>15</v>
      </c>
      <c r="Z176" s="724"/>
      <c r="AA176" s="724"/>
      <c r="AB176" s="724"/>
      <c r="AC176" s="138" t="s">
        <v>19</v>
      </c>
      <c r="AD176" s="139"/>
      <c r="AE176" s="725" t="s">
        <v>55</v>
      </c>
      <c r="AF176" s="726"/>
      <c r="AG176" s="726"/>
      <c r="AH176" s="140" t="s">
        <v>57</v>
      </c>
      <c r="AI176" s="136"/>
      <c r="AJ176" s="141" t="s">
        <v>51</v>
      </c>
      <c r="AK176" s="142"/>
      <c r="AL176" s="143"/>
      <c r="AM176" s="144"/>
      <c r="AN176" s="91" t="s">
        <v>13</v>
      </c>
      <c r="AO176" s="136"/>
      <c r="AP176" s="743" t="s">
        <v>68</v>
      </c>
      <c r="AQ176" s="744"/>
      <c r="AR176" s="745"/>
      <c r="AS176" s="743" t="s">
        <v>52</v>
      </c>
      <c r="AT176" s="744"/>
      <c r="AU176" s="745"/>
      <c r="AV176" s="136"/>
      <c r="AW176" s="145" t="s">
        <v>32</v>
      </c>
      <c r="AX176" s="137" t="s">
        <v>32</v>
      </c>
      <c r="AY176" s="91" t="s">
        <v>29</v>
      </c>
      <c r="AZ176" s="91" t="s">
        <v>29</v>
      </c>
      <c r="BA176" s="136"/>
      <c r="BB176" s="19" t="s">
        <v>32</v>
      </c>
      <c r="BC176" s="19" t="s">
        <v>10</v>
      </c>
      <c r="BD176" s="146" t="s">
        <v>10</v>
      </c>
    </row>
    <row r="177" spans="2:56" ht="15.75" thickBot="1">
      <c r="B177" s="60" t="s">
        <v>10</v>
      </c>
      <c r="C177" s="49" t="s">
        <v>10</v>
      </c>
      <c r="D177" s="61" t="s">
        <v>12</v>
      </c>
      <c r="E177" s="5"/>
      <c r="F177" s="65" t="s">
        <v>4</v>
      </c>
      <c r="G177" s="65" t="s">
        <v>5</v>
      </c>
      <c r="H177" s="65" t="s">
        <v>6</v>
      </c>
      <c r="I177" s="65" t="s">
        <v>7</v>
      </c>
      <c r="J177" s="65" t="s">
        <v>9</v>
      </c>
      <c r="K177" s="65" t="s">
        <v>13</v>
      </c>
      <c r="L177" s="4"/>
      <c r="M177" s="67" t="s">
        <v>12</v>
      </c>
      <c r="N177" s="68" t="s">
        <v>46</v>
      </c>
      <c r="O177" s="3"/>
      <c r="P177" s="49" t="s">
        <v>3</v>
      </c>
      <c r="Q177" s="5"/>
      <c r="R177" s="49" t="s">
        <v>23</v>
      </c>
      <c r="S177" s="53" t="s">
        <v>16</v>
      </c>
      <c r="T177" s="49" t="s">
        <v>17</v>
      </c>
      <c r="U177" s="49" t="s">
        <v>45</v>
      </c>
      <c r="V177" s="49" t="s">
        <v>63</v>
      </c>
      <c r="W177" s="72" t="s">
        <v>21</v>
      </c>
      <c r="X177" s="5" t="s">
        <v>10</v>
      </c>
      <c r="Y177" s="713" t="s">
        <v>26</v>
      </c>
      <c r="Z177" s="714"/>
      <c r="AA177" s="714"/>
      <c r="AB177" s="715"/>
      <c r="AC177" s="39" t="s">
        <v>13</v>
      </c>
      <c r="AD177" s="8"/>
      <c r="AE177" s="716" t="s">
        <v>56</v>
      </c>
      <c r="AF177" s="717"/>
      <c r="AG177" s="717"/>
      <c r="AH177" s="82" t="s">
        <v>58</v>
      </c>
      <c r="AI177" s="5"/>
      <c r="AJ177" s="48" t="s">
        <v>33</v>
      </c>
      <c r="AK177" s="85" t="s">
        <v>27</v>
      </c>
      <c r="AL177" s="48" t="s">
        <v>35</v>
      </c>
      <c r="AM177" s="48" t="s">
        <v>36</v>
      </c>
      <c r="AN177" s="49" t="s">
        <v>40</v>
      </c>
      <c r="AO177" s="20"/>
      <c r="AP177" s="51"/>
      <c r="AQ177" s="52"/>
      <c r="AR177" s="53"/>
      <c r="AS177" s="51" t="s">
        <v>50</v>
      </c>
      <c r="AT177" s="52" t="s">
        <v>126</v>
      </c>
      <c r="AU177" s="53"/>
      <c r="AV177" s="5"/>
      <c r="AW177" s="76" t="s">
        <v>19</v>
      </c>
      <c r="AX177" s="72" t="s">
        <v>19</v>
      </c>
      <c r="AY177" s="49" t="s">
        <v>37</v>
      </c>
      <c r="AZ177" s="49" t="s">
        <v>38</v>
      </c>
      <c r="BA177" s="5"/>
      <c r="BB177" s="4" t="s">
        <v>19</v>
      </c>
      <c r="BC177" s="4" t="s">
        <v>37</v>
      </c>
      <c r="BD177" s="147" t="s">
        <v>38</v>
      </c>
    </row>
    <row r="178" spans="2:56" ht="15.75" thickBot="1">
      <c r="B178" s="62"/>
      <c r="C178" s="63"/>
      <c r="D178" s="64" t="s">
        <v>10</v>
      </c>
      <c r="E178" s="111"/>
      <c r="F178" s="148"/>
      <c r="G178" s="148"/>
      <c r="H178" s="148"/>
      <c r="I178" s="148" t="s">
        <v>8</v>
      </c>
      <c r="J178" s="148"/>
      <c r="K178" s="148"/>
      <c r="L178" s="16"/>
      <c r="M178" s="104" t="s">
        <v>20</v>
      </c>
      <c r="N178" s="148" t="s">
        <v>11</v>
      </c>
      <c r="O178" s="16"/>
      <c r="P178" s="63" t="s">
        <v>10</v>
      </c>
      <c r="Q178" s="111"/>
      <c r="R178" s="63"/>
      <c r="S178" s="149"/>
      <c r="T178" s="63"/>
      <c r="U178" s="63"/>
      <c r="V178" s="63" t="s">
        <v>18</v>
      </c>
      <c r="W178" s="150" t="s">
        <v>22</v>
      </c>
      <c r="X178" s="111"/>
      <c r="Y178" s="151" t="s">
        <v>16</v>
      </c>
      <c r="Z178" s="151" t="s">
        <v>17</v>
      </c>
      <c r="AA178" s="152" t="s">
        <v>25</v>
      </c>
      <c r="AB178" s="79" t="s">
        <v>28</v>
      </c>
      <c r="AC178" s="153"/>
      <c r="AD178" s="111"/>
      <c r="AE178" s="154" t="s">
        <v>16</v>
      </c>
      <c r="AF178" s="155" t="s">
        <v>17</v>
      </c>
      <c r="AG178" s="80" t="s">
        <v>28</v>
      </c>
      <c r="AH178" s="81" t="s">
        <v>28</v>
      </c>
      <c r="AI178" s="156"/>
      <c r="AJ178" s="63" t="s">
        <v>34</v>
      </c>
      <c r="AK178" s="157" t="s">
        <v>34</v>
      </c>
      <c r="AL178" s="63" t="s">
        <v>34</v>
      </c>
      <c r="AM178" s="63" t="s">
        <v>34</v>
      </c>
      <c r="AN178" s="63" t="s">
        <v>34</v>
      </c>
      <c r="AO178" s="111"/>
      <c r="AP178" s="158" t="s">
        <v>70</v>
      </c>
      <c r="AQ178" s="159" t="s">
        <v>69</v>
      </c>
      <c r="AR178" s="160" t="s">
        <v>71</v>
      </c>
      <c r="AS178" s="161" t="s">
        <v>48</v>
      </c>
      <c r="AT178" s="159" t="s">
        <v>47</v>
      </c>
      <c r="AU178" s="160" t="s">
        <v>49</v>
      </c>
      <c r="AV178" s="111"/>
      <c r="AW178" s="162" t="s">
        <v>29</v>
      </c>
      <c r="AX178" s="150" t="s">
        <v>29</v>
      </c>
      <c r="AY178" s="63"/>
      <c r="AZ178" s="63"/>
      <c r="BA178" s="111"/>
      <c r="BB178" s="163">
        <v>1</v>
      </c>
      <c r="BC178" s="164">
        <v>0</v>
      </c>
      <c r="BD178" s="115" t="s">
        <v>41</v>
      </c>
    </row>
    <row r="179" spans="2:56" ht="16.5" thickBot="1">
      <c r="B179" s="17">
        <v>41121</v>
      </c>
      <c r="C179" s="15" t="s">
        <v>0</v>
      </c>
      <c r="D179" s="19">
        <v>5</v>
      </c>
      <c r="E179" s="4"/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f>SUM(F179:J179)</f>
        <v>0</v>
      </c>
      <c r="L179" s="4"/>
      <c r="M179" s="11">
        <v>0</v>
      </c>
      <c r="N179" s="11">
        <v>1</v>
      </c>
      <c r="O179" s="4"/>
      <c r="P179" s="21">
        <f>D179-(M179+N179)</f>
        <v>4</v>
      </c>
      <c r="Q179" s="4"/>
      <c r="R179" s="11" t="s">
        <v>111</v>
      </c>
      <c r="S179" s="23">
        <v>0.122</v>
      </c>
      <c r="T179" s="23">
        <v>0.12</v>
      </c>
      <c r="U179" s="23">
        <f>S179+T179</f>
        <v>0.24199999999999999</v>
      </c>
      <c r="V179" s="11">
        <v>70</v>
      </c>
      <c r="W179" s="24">
        <f>P179*V179</f>
        <v>280</v>
      </c>
      <c r="X179" s="4"/>
      <c r="Y179" s="22">
        <v>132</v>
      </c>
      <c r="Z179" s="22">
        <v>132</v>
      </c>
      <c r="AA179" s="25">
        <v>0</v>
      </c>
      <c r="AB179" s="27">
        <v>0</v>
      </c>
      <c r="AC179" s="176">
        <v>132</v>
      </c>
      <c r="AD179" s="34"/>
      <c r="AE179" s="31">
        <v>2</v>
      </c>
      <c r="AF179" s="29">
        <v>2</v>
      </c>
      <c r="AG179" s="27">
        <v>0</v>
      </c>
      <c r="AH179" s="27">
        <v>2</v>
      </c>
      <c r="AI179" s="7"/>
      <c r="AJ179" s="24">
        <f>AC179*U179</f>
        <v>31.943999999999999</v>
      </c>
      <c r="AK179" s="87">
        <v>0.76</v>
      </c>
      <c r="AL179" s="11">
        <v>3.18</v>
      </c>
      <c r="AM179" s="11">
        <v>0</v>
      </c>
      <c r="AN179" s="24">
        <f>AK179+AM179</f>
        <v>0.76</v>
      </c>
      <c r="AO179" s="6"/>
      <c r="AP179" s="11">
        <v>0</v>
      </c>
      <c r="AQ179" s="11">
        <v>10</v>
      </c>
      <c r="AR179" s="11">
        <f>100- ((AP179+AQ179)/(AC179*2))*100</f>
        <v>96.212121212121218</v>
      </c>
      <c r="AS179" s="90">
        <v>680</v>
      </c>
      <c r="AT179" s="90">
        <f>AJ179+AK179+AL179+AM179</f>
        <v>35.884</v>
      </c>
      <c r="AU179" s="90">
        <f>AS179-AT179</f>
        <v>644.11599999999999</v>
      </c>
      <c r="AV179" s="7"/>
      <c r="AW179" s="24">
        <f>(AC179/W179)*100</f>
        <v>47.142857142857139</v>
      </c>
      <c r="AX179" s="11" t="s">
        <v>59</v>
      </c>
      <c r="AY179" s="24">
        <f>(AK179/(AJ179+AK179))*100</f>
        <v>2.3238747553816044</v>
      </c>
      <c r="AZ179" s="11">
        <f>(AN179/AJ179)*100</f>
        <v>2.3791635361883294</v>
      </c>
      <c r="BA179" s="4"/>
      <c r="BB179" s="11" t="s">
        <v>76</v>
      </c>
      <c r="BC179" s="11" t="s">
        <v>76</v>
      </c>
      <c r="BD179" s="11" t="s">
        <v>97</v>
      </c>
    </row>
    <row r="180" spans="2:56" ht="16.5" thickBot="1">
      <c r="B180" s="18" t="s">
        <v>90</v>
      </c>
      <c r="C180" s="16"/>
      <c r="D180" s="16"/>
      <c r="E180" s="4"/>
      <c r="F180" s="12"/>
      <c r="G180" s="12"/>
      <c r="H180" s="12"/>
      <c r="I180" s="12"/>
      <c r="J180" s="12"/>
      <c r="K180" s="12"/>
      <c r="L180" s="4"/>
      <c r="M180" s="12"/>
      <c r="N180" s="12"/>
      <c r="O180" s="4"/>
      <c r="P180" s="21"/>
      <c r="Q180" s="4"/>
      <c r="R180" s="11" t="s">
        <v>10</v>
      </c>
      <c r="S180" s="23"/>
      <c r="T180" s="23"/>
      <c r="U180" s="23"/>
      <c r="V180" s="223"/>
      <c r="W180" s="223"/>
      <c r="X180" s="3"/>
      <c r="Y180" s="280"/>
      <c r="Z180" s="280"/>
      <c r="AA180" s="281"/>
      <c r="AB180" s="282"/>
      <c r="AC180" s="283"/>
      <c r="AD180" s="284"/>
      <c r="AE180" s="285"/>
      <c r="AF180" s="286"/>
      <c r="AG180" s="282"/>
      <c r="AH180" s="282"/>
      <c r="AI180" s="287"/>
      <c r="AJ180" s="223"/>
      <c r="AK180" s="288"/>
      <c r="AL180" s="223"/>
      <c r="AM180" s="223"/>
      <c r="AN180" s="223"/>
      <c r="AO180" s="289"/>
      <c r="AP180" s="223"/>
      <c r="AQ180" s="223"/>
      <c r="AR180" s="223"/>
      <c r="AS180" s="288"/>
      <c r="AT180" s="288"/>
      <c r="AU180" s="288"/>
      <c r="AV180" s="287"/>
      <c r="AW180" s="223"/>
      <c r="AX180" s="223"/>
      <c r="AY180" s="223"/>
      <c r="AZ180" s="223"/>
      <c r="BA180" s="3"/>
      <c r="BB180" s="11"/>
      <c r="BC180" s="11"/>
      <c r="BD180" s="11"/>
    </row>
    <row r="181" spans="2:56" ht="15.75" thickBot="1"/>
    <row r="182" spans="2:56" ht="16.5" thickBot="1">
      <c r="B182" s="17">
        <v>41121</v>
      </c>
      <c r="C182" s="15" t="s">
        <v>1</v>
      </c>
      <c r="D182" s="19">
        <v>7.5</v>
      </c>
      <c r="E182" s="4"/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f>SUM(F182:J182)</f>
        <v>0</v>
      </c>
      <c r="L182" s="4"/>
      <c r="M182" s="11">
        <v>2.5</v>
      </c>
      <c r="N182" s="11">
        <v>0</v>
      </c>
      <c r="O182" s="4"/>
      <c r="P182" s="21">
        <f>D182-(M182+N182)</f>
        <v>5</v>
      </c>
      <c r="Q182" s="4"/>
      <c r="R182" s="11" t="s">
        <v>111</v>
      </c>
      <c r="S182" s="23">
        <v>0.122</v>
      </c>
      <c r="T182" s="23">
        <v>0.12</v>
      </c>
      <c r="U182" s="23">
        <f>S182+T182</f>
        <v>0.24199999999999999</v>
      </c>
      <c r="V182" s="11">
        <v>80</v>
      </c>
      <c r="W182" s="24">
        <f>P182*V182</f>
        <v>400</v>
      </c>
      <c r="X182" s="4"/>
      <c r="Y182" s="22">
        <v>330</v>
      </c>
      <c r="Z182" s="22">
        <v>330</v>
      </c>
      <c r="AA182" s="25">
        <v>0</v>
      </c>
      <c r="AB182" s="27">
        <v>0</v>
      </c>
      <c r="AC182" s="176">
        <v>330</v>
      </c>
      <c r="AD182" s="34"/>
      <c r="AE182" s="31">
        <v>4</v>
      </c>
      <c r="AF182" s="29">
        <v>4</v>
      </c>
      <c r="AG182" s="27">
        <v>0</v>
      </c>
      <c r="AH182" s="27">
        <v>4</v>
      </c>
      <c r="AI182" s="7"/>
      <c r="AJ182" s="24">
        <f>AC182*U182</f>
        <v>79.86</v>
      </c>
      <c r="AK182" s="87">
        <v>0.91</v>
      </c>
      <c r="AL182" s="11">
        <v>3.57</v>
      </c>
      <c r="AM182" s="11">
        <v>0</v>
      </c>
      <c r="AN182" s="24">
        <f>AK182+AM182</f>
        <v>0.91</v>
      </c>
      <c r="AO182" s="6"/>
      <c r="AP182" s="11">
        <v>0</v>
      </c>
      <c r="AQ182" s="11">
        <v>10</v>
      </c>
      <c r="AR182" s="11">
        <f>100- ((AP182+AQ182)/(AC182*2))*100</f>
        <v>98.484848484848484</v>
      </c>
      <c r="AS182" s="90">
        <f>AU179</f>
        <v>644.11599999999999</v>
      </c>
      <c r="AT182" s="90">
        <f>AJ182+AK182+AL182+AM182</f>
        <v>84.339999999999989</v>
      </c>
      <c r="AU182" s="90">
        <f>AS182-AT182</f>
        <v>559.77599999999995</v>
      </c>
      <c r="AV182" s="7"/>
      <c r="AW182" s="24">
        <f>(AC182/W182)*100</f>
        <v>82.5</v>
      </c>
      <c r="AX182" s="11" t="s">
        <v>59</v>
      </c>
      <c r="AY182" s="24">
        <f>(AK182/(AJ182+AK182))*100</f>
        <v>1.1266559366101276</v>
      </c>
      <c r="AZ182" s="11">
        <f>(AN182/AJ182)*100</f>
        <v>1.1394941147007263</v>
      </c>
      <c r="BA182" s="4"/>
      <c r="BB182" s="11" t="s">
        <v>76</v>
      </c>
      <c r="BC182" s="11" t="s">
        <v>76</v>
      </c>
      <c r="BD182" s="11" t="s">
        <v>97</v>
      </c>
    </row>
    <row r="183" spans="2:56" ht="16.5" thickBot="1">
      <c r="B183" s="18" t="s">
        <v>89</v>
      </c>
      <c r="C183" s="16"/>
      <c r="D183" s="16"/>
      <c r="E183" s="4"/>
      <c r="F183" s="12"/>
      <c r="G183" s="12"/>
      <c r="H183" s="12"/>
      <c r="I183" s="12"/>
      <c r="J183" s="12"/>
      <c r="K183" s="12"/>
      <c r="L183" s="4"/>
      <c r="M183" s="12"/>
      <c r="N183" s="12"/>
      <c r="O183" s="4"/>
      <c r="P183" s="21"/>
      <c r="Q183" s="4"/>
      <c r="R183" s="11" t="s">
        <v>10</v>
      </c>
      <c r="S183" s="23"/>
      <c r="T183" s="23"/>
      <c r="U183" s="23"/>
      <c r="V183" s="223"/>
      <c r="W183" s="223"/>
      <c r="X183" s="3"/>
      <c r="Y183" s="280"/>
      <c r="Z183" s="280"/>
      <c r="AA183" s="281"/>
      <c r="AB183" s="282"/>
      <c r="AC183" s="283"/>
      <c r="AD183" s="284"/>
      <c r="AE183" s="285"/>
      <c r="AF183" s="286"/>
      <c r="AG183" s="282"/>
      <c r="AH183" s="282"/>
      <c r="AI183" s="287"/>
      <c r="AJ183" s="223"/>
      <c r="AK183" s="288"/>
      <c r="AL183" s="223"/>
      <c r="AM183" s="223"/>
      <c r="AN183" s="223"/>
      <c r="AO183" s="289"/>
      <c r="AP183" s="223"/>
      <c r="AQ183" s="223"/>
      <c r="AR183" s="223"/>
      <c r="AS183" s="288"/>
      <c r="AT183" s="288"/>
      <c r="AU183" s="288"/>
      <c r="AV183" s="287"/>
      <c r="AW183" s="223"/>
      <c r="AX183" s="223"/>
      <c r="AY183" s="223"/>
      <c r="AZ183" s="223"/>
      <c r="BA183" s="3"/>
      <c r="BB183" s="11"/>
      <c r="BC183" s="11"/>
      <c r="BD183" s="11"/>
    </row>
    <row r="185" spans="2:56" s="321" customFormat="1">
      <c r="B185" s="321" t="s">
        <v>42</v>
      </c>
      <c r="C185" s="322" t="s">
        <v>2</v>
      </c>
      <c r="D185" s="322" t="s">
        <v>2</v>
      </c>
      <c r="F185" s="786" t="s">
        <v>14</v>
      </c>
      <c r="G185" s="786"/>
      <c r="H185" s="786"/>
      <c r="I185" s="786"/>
      <c r="J185" s="786"/>
      <c r="K185" s="786"/>
      <c r="M185" s="787" t="s">
        <v>43</v>
      </c>
      <c r="N185" s="787"/>
      <c r="P185" s="321" t="s">
        <v>12</v>
      </c>
      <c r="R185" s="321" t="s">
        <v>24</v>
      </c>
      <c r="S185" s="786" t="s">
        <v>44</v>
      </c>
      <c r="T185" s="786"/>
      <c r="U185" s="786"/>
      <c r="V185" s="321" t="s">
        <v>39</v>
      </c>
      <c r="W185" s="321" t="s">
        <v>19</v>
      </c>
      <c r="X185" s="321" t="s">
        <v>10</v>
      </c>
      <c r="Y185" s="786" t="s">
        <v>15</v>
      </c>
      <c r="Z185" s="786"/>
      <c r="AA185" s="786"/>
      <c r="AB185" s="786"/>
      <c r="AC185" s="323" t="s">
        <v>19</v>
      </c>
      <c r="AD185" s="323"/>
      <c r="AE185" s="786" t="s">
        <v>55</v>
      </c>
      <c r="AF185" s="786"/>
      <c r="AG185" s="786"/>
      <c r="AH185" s="324" t="s">
        <v>57</v>
      </c>
      <c r="AJ185" s="321" t="s">
        <v>51</v>
      </c>
      <c r="AK185" s="325"/>
      <c r="AN185" s="321" t="s">
        <v>13</v>
      </c>
      <c r="AP185" s="785" t="s">
        <v>68</v>
      </c>
      <c r="AQ185" s="785"/>
      <c r="AR185" s="785"/>
      <c r="AS185" s="785" t="s">
        <v>52</v>
      </c>
      <c r="AT185" s="785"/>
      <c r="AU185" s="785"/>
      <c r="AW185" s="321" t="s">
        <v>32</v>
      </c>
      <c r="AX185" s="321" t="s">
        <v>32</v>
      </c>
      <c r="AY185" s="321" t="s">
        <v>29</v>
      </c>
      <c r="AZ185" s="321" t="s">
        <v>29</v>
      </c>
      <c r="BB185" s="321" t="s">
        <v>32</v>
      </c>
      <c r="BC185" s="321" t="s">
        <v>10</v>
      </c>
      <c r="BD185" s="321" t="s">
        <v>10</v>
      </c>
    </row>
    <row r="186" spans="2:56" s="321" customFormat="1">
      <c r="B186" s="321" t="s">
        <v>10</v>
      </c>
      <c r="C186" s="321" t="s">
        <v>10</v>
      </c>
      <c r="D186" s="321" t="s">
        <v>12</v>
      </c>
      <c r="F186" s="326" t="s">
        <v>4</v>
      </c>
      <c r="G186" s="326" t="s">
        <v>5</v>
      </c>
      <c r="H186" s="326" t="s">
        <v>6</v>
      </c>
      <c r="I186" s="326" t="s">
        <v>7</v>
      </c>
      <c r="J186" s="326" t="s">
        <v>9</v>
      </c>
      <c r="K186" s="326" t="s">
        <v>13</v>
      </c>
      <c r="M186" s="323" t="s">
        <v>12</v>
      </c>
      <c r="N186" s="327" t="s">
        <v>46</v>
      </c>
      <c r="P186" s="321" t="s">
        <v>3</v>
      </c>
      <c r="R186" s="321" t="s">
        <v>23</v>
      </c>
      <c r="S186" s="321" t="s">
        <v>16</v>
      </c>
      <c r="T186" s="321" t="s">
        <v>17</v>
      </c>
      <c r="U186" s="321" t="s">
        <v>45</v>
      </c>
      <c r="V186" s="321" t="s">
        <v>63</v>
      </c>
      <c r="W186" s="321" t="s">
        <v>21</v>
      </c>
      <c r="X186" s="321" t="s">
        <v>10</v>
      </c>
      <c r="Y186" s="786" t="s">
        <v>26</v>
      </c>
      <c r="Z186" s="786"/>
      <c r="AA186" s="786"/>
      <c r="AB186" s="786"/>
      <c r="AC186" s="323" t="s">
        <v>13</v>
      </c>
      <c r="AD186" s="323"/>
      <c r="AE186" s="786" t="s">
        <v>56</v>
      </c>
      <c r="AF186" s="786"/>
      <c r="AG186" s="786"/>
      <c r="AH186" s="328" t="s">
        <v>58</v>
      </c>
      <c r="AJ186" s="321" t="s">
        <v>33</v>
      </c>
      <c r="AK186" s="325" t="s">
        <v>27</v>
      </c>
      <c r="AL186" s="321" t="s">
        <v>35</v>
      </c>
      <c r="AM186" s="321" t="s">
        <v>36</v>
      </c>
      <c r="AN186" s="321" t="s">
        <v>40</v>
      </c>
      <c r="AS186" s="321" t="s">
        <v>50</v>
      </c>
      <c r="AT186" s="321" t="s">
        <v>108</v>
      </c>
      <c r="AW186" s="321" t="s">
        <v>19</v>
      </c>
      <c r="AX186" s="321" t="s">
        <v>19</v>
      </c>
      <c r="AY186" s="321" t="s">
        <v>37</v>
      </c>
      <c r="AZ186" s="321" t="s">
        <v>38</v>
      </c>
      <c r="BB186" s="321" t="s">
        <v>19</v>
      </c>
      <c r="BC186" s="321" t="s">
        <v>37</v>
      </c>
      <c r="BD186" s="321" t="s">
        <v>38</v>
      </c>
    </row>
    <row r="187" spans="2:56" s="321" customFormat="1">
      <c r="D187" s="321" t="s">
        <v>10</v>
      </c>
      <c r="F187" s="326"/>
      <c r="G187" s="326"/>
      <c r="H187" s="326"/>
      <c r="I187" s="326" t="s">
        <v>8</v>
      </c>
      <c r="J187" s="326"/>
      <c r="K187" s="326"/>
      <c r="M187" s="322" t="s">
        <v>20</v>
      </c>
      <c r="N187" s="326" t="s">
        <v>11</v>
      </c>
      <c r="P187" s="321" t="s">
        <v>10</v>
      </c>
      <c r="V187" s="321" t="s">
        <v>18</v>
      </c>
      <c r="W187" s="321" t="s">
        <v>22</v>
      </c>
      <c r="Y187" s="321" t="s">
        <v>16</v>
      </c>
      <c r="Z187" s="321" t="s">
        <v>17</v>
      </c>
      <c r="AA187" s="321" t="s">
        <v>25</v>
      </c>
      <c r="AB187" s="321" t="s">
        <v>28</v>
      </c>
      <c r="AE187" s="321" t="s">
        <v>16</v>
      </c>
      <c r="AF187" s="321" t="s">
        <v>17</v>
      </c>
      <c r="AG187" s="321" t="s">
        <v>28</v>
      </c>
      <c r="AH187" s="329" t="s">
        <v>28</v>
      </c>
      <c r="AJ187" s="321" t="s">
        <v>34</v>
      </c>
      <c r="AK187" s="325" t="s">
        <v>34</v>
      </c>
      <c r="AL187" s="321" t="s">
        <v>34</v>
      </c>
      <c r="AM187" s="321" t="s">
        <v>34</v>
      </c>
      <c r="AN187" s="321" t="s">
        <v>34</v>
      </c>
      <c r="AP187" s="330" t="s">
        <v>70</v>
      </c>
      <c r="AQ187" s="327" t="s">
        <v>69</v>
      </c>
      <c r="AR187" s="321" t="s">
        <v>71</v>
      </c>
      <c r="AS187" s="323" t="s">
        <v>48</v>
      </c>
      <c r="AT187" s="327" t="s">
        <v>47</v>
      </c>
      <c r="AU187" s="321" t="s">
        <v>49</v>
      </c>
      <c r="AW187" s="321" t="s">
        <v>29</v>
      </c>
      <c r="AX187" s="321" t="s">
        <v>29</v>
      </c>
      <c r="BB187" s="331">
        <v>1</v>
      </c>
      <c r="BC187" s="332">
        <v>0</v>
      </c>
      <c r="BD187" s="321" t="s">
        <v>41</v>
      </c>
    </row>
    <row r="188" spans="2:56" s="333" customFormat="1">
      <c r="B188" s="333" t="s">
        <v>106</v>
      </c>
      <c r="AK188" s="334"/>
    </row>
    <row r="189" spans="2:56" s="333" customFormat="1">
      <c r="B189" s="333" t="s">
        <v>124</v>
      </c>
      <c r="K189" s="333">
        <f>K33+K36+K39+K42+K45+K80+K106+K109+K112+K135+K138+K141</f>
        <v>3.91</v>
      </c>
      <c r="P189" s="333">
        <f>P33+P36+P39+P42+P45+P80+P106+P109+P112+P135+P138+P141</f>
        <v>70.5</v>
      </c>
      <c r="V189" s="333">
        <f>V33+V36+V39+V42+V45+V80+V106+V109+V112+V135+V138+V141</f>
        <v>870</v>
      </c>
      <c r="W189" s="333">
        <f>W33+W36+W39+W42+W45+W80+W106+W109+W112+W135+W138+W141</f>
        <v>5117.5</v>
      </c>
      <c r="AC189" s="333">
        <f>AC33+AC36+AC39+AC42+AC45+AC80+AC106+AC109+AC112+AC135+AC138+AC141+AC179+AC182+AC48</f>
        <v>5223</v>
      </c>
      <c r="AH189" s="333">
        <f>AH33+AH36+AH39+AH42+AH45+AH80+AH106+AH109+AH112+AH135+AH138+AH141</f>
        <v>119</v>
      </c>
      <c r="AJ189" s="333">
        <f>AJ33+AJ36+AJ39+AJ42+AJ45+AJ80+AJ106+AJ109+AJ112+AJ135+AJ138+AJ141</f>
        <v>1103.9490000000001</v>
      </c>
      <c r="AK189" s="333">
        <f>AK33+AK36+AK39+AK42+AK45+AK80+AK106+AK109+AK112+AK135+AK138+AK141+AK179+AK182+AK48</f>
        <v>30.920999999999999</v>
      </c>
      <c r="AL189" s="333">
        <f>AL33+AL36+AL39+AL42+AL45+AL80+AL106+AL109+AL112+AL135+AL138+AL141+AL179+AL182+AL48</f>
        <v>67.849999999999994</v>
      </c>
      <c r="AM189" s="333">
        <f>AM33+AM36+AM39+AM42+AM45+AM80+AM106+AM109+AM112+AM135+AM138+AM141+AM179+AM182+AM48</f>
        <v>3.68</v>
      </c>
      <c r="AN189" s="334">
        <f>AK189+AL189+AM189</f>
        <v>102.45099999999999</v>
      </c>
      <c r="AT189" s="333">
        <f>AT33+AT36+AT39+AT42+AT45+AT80+AT106+AT109+AT112+AT135+AT138+AT141</f>
        <v>1190.6199999999999</v>
      </c>
    </row>
    <row r="190" spans="2:56" s="333" customFormat="1">
      <c r="B190" s="333" t="s">
        <v>78</v>
      </c>
      <c r="K190" s="333">
        <f>K14+K17+K20+K23+K26+K55+K58+K61+K64+K71+K74+K87+K90+K93+K13+K96+K99+K118+K121+K124+K127+K147+K150+K153+K156+K163+K166</f>
        <v>14.5</v>
      </c>
      <c r="P190" s="333">
        <f>P14+P17+P20+P23+P26+P55+P58+P61+P64+P71+P74+P87+P90+P93+P96+P99+P118+P121+P124+P127+P147+P150+P153+P156+P163+P166+P173</f>
        <v>168.5</v>
      </c>
      <c r="AC190" s="333">
        <f>AC14+AC17+AC20+AC23+AC26+AC55+AC58+AC61+AC64+AC71+AC74+AC87+AC90+AC93+AC13+AC96+AC99+AC118+AC121+AC124+AC127+AC147+AC150+AC153+AC156+AC163+AC166+AC173</f>
        <v>11489</v>
      </c>
      <c r="AH190" s="334">
        <f>AH14+AH17+AH20+AH23+AH26+AH55+AH58+AH61+AH64+AH71+AH74+AH87+AH90+AH93+AH96+AH99+AH118+AH121+AH124+AH127+AH147+AH150+AH153+AH156+AH163+AH166+AH173</f>
        <v>144.5</v>
      </c>
      <c r="AJ190" s="333">
        <f>AJ14+AJ17+AJ20+AJ23+AJ26+AJ55+AJ58+AJ61+AJ64+AJ71+AJ74+AJ87+AJ90+AJ93+AJ96+AJ99+AJ118+AJ121+AJ124+AJ127+AJ147+AJ150+AJ153+AJ156+AJ163+AJ166</f>
        <v>4187.2440000000006</v>
      </c>
      <c r="AK190" s="334">
        <f>AK14+AK17+AK20+AK23+AK26+AK55+AK58+AK61+AK64+AK71+AK74+AK87+AK90+AK93+AK96+AK99+AK118+AK121+AK124+AK127+AK147+AK150+AK153+AK156+AK163+AK166+AK173</f>
        <v>43.781999999999996</v>
      </c>
      <c r="AL190" s="333">
        <f>AL14+AL17+AL20+AL23+AL26+AL55+AL58+AL61+AL64+AL71+AL74+AL87+AL90+AL93+AL96+AL99+AL118+AL121+AL124+AL127+AL147+AL150+AL153+AL156+AL163+AL166+AL179+AL182</f>
        <v>161.45000000000005</v>
      </c>
      <c r="AM190" s="333">
        <f>AM14+AM17+AM20+AM23+AM26+AM55+AM58+AM61+AM64+AM71+AM74+AM87+AM90+AM93+AM96+AM99+AM118+AM121+AM124+AM127+AM147+AM150+AM153+AM156+AM163+AM1626+AM179+AM182</f>
        <v>1.6</v>
      </c>
      <c r="AN190" s="334">
        <f>AK190+AL190+AM190</f>
        <v>206.83200000000002</v>
      </c>
      <c r="AT190" s="333">
        <f>AT14+AT17+AT20+AT23+AT26+AT55+AT58+AT61+AT64+AT71+AT74+AT87+AT90+AT93+AT96+AT99+AT118+AT121+AT124+AT127+AT147+AT150+AT153+AT156+AT163+AT166</f>
        <v>4386.7799999999988</v>
      </c>
    </row>
    <row r="191" spans="2:56"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  <c r="X191" s="268"/>
      <c r="Y191" s="268"/>
      <c r="Z191" s="268"/>
      <c r="AA191" s="268"/>
      <c r="AB191" s="268"/>
      <c r="AC191" s="268"/>
      <c r="AD191" s="268"/>
      <c r="AE191" s="268"/>
      <c r="AF191" s="268"/>
      <c r="AG191" s="268"/>
      <c r="AH191" s="268"/>
      <c r="AI191" s="268"/>
      <c r="AJ191" s="268"/>
      <c r="AK191" s="279"/>
      <c r="AL191" s="268"/>
      <c r="AM191" s="268"/>
      <c r="AN191" s="268"/>
      <c r="AO191" s="268"/>
      <c r="AP191" s="268"/>
      <c r="AQ191" s="268"/>
      <c r="AR191" s="268"/>
      <c r="AS191" s="268"/>
      <c r="AT191" s="268"/>
      <c r="AU191" s="268"/>
      <c r="AV191" s="268"/>
      <c r="AW191" s="268"/>
    </row>
    <row r="192" spans="2:56"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  <c r="X192" s="268"/>
      <c r="Y192" s="268"/>
      <c r="Z192" s="268"/>
      <c r="AA192" s="268"/>
      <c r="AB192" s="268"/>
      <c r="AC192" s="268"/>
      <c r="AD192" s="268"/>
      <c r="AE192" s="268"/>
      <c r="AF192" s="268"/>
      <c r="AG192" s="268"/>
      <c r="AH192" s="268"/>
      <c r="AI192" s="268"/>
      <c r="AJ192" s="268"/>
      <c r="AK192" s="279"/>
      <c r="AL192" s="268"/>
      <c r="AM192" s="268"/>
      <c r="AN192" s="268"/>
      <c r="AO192" s="268"/>
      <c r="AP192" s="268"/>
      <c r="AQ192" s="268"/>
      <c r="AR192" s="268"/>
      <c r="AS192" s="268"/>
      <c r="AT192" s="268"/>
      <c r="AU192" s="268"/>
      <c r="AV192" s="268"/>
      <c r="AW192" s="268"/>
    </row>
    <row r="193" spans="6:49"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  <c r="X193" s="268"/>
      <c r="Y193" s="268"/>
      <c r="Z193" s="268"/>
      <c r="AA193" s="268"/>
      <c r="AB193" s="268"/>
      <c r="AC193" s="268"/>
      <c r="AD193" s="268"/>
      <c r="AE193" s="268"/>
      <c r="AF193" s="268"/>
      <c r="AG193" s="268"/>
      <c r="AH193" s="268"/>
      <c r="AI193" s="268"/>
      <c r="AJ193" s="268"/>
      <c r="AK193" s="279"/>
      <c r="AL193" s="268"/>
      <c r="AM193" s="268"/>
      <c r="AN193" s="268"/>
      <c r="AO193" s="268"/>
      <c r="AP193" s="268"/>
      <c r="AQ193" s="268"/>
      <c r="AR193" s="268"/>
      <c r="AS193" s="268"/>
      <c r="AT193" s="268"/>
      <c r="AU193" s="268"/>
      <c r="AV193" s="268"/>
      <c r="AW193" s="268"/>
    </row>
    <row r="194" spans="6:49"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  <c r="X194" s="268"/>
      <c r="Y194" s="268"/>
      <c r="Z194" s="268"/>
      <c r="AA194" s="268"/>
      <c r="AB194" s="268"/>
      <c r="AC194" s="268"/>
      <c r="AD194" s="268"/>
      <c r="AE194" s="268"/>
      <c r="AF194" s="268"/>
      <c r="AG194" s="268"/>
      <c r="AH194" s="268"/>
      <c r="AI194" s="268"/>
      <c r="AJ194" s="268"/>
      <c r="AK194" s="279"/>
      <c r="AL194" s="268"/>
      <c r="AM194" s="268"/>
      <c r="AN194" s="268"/>
      <c r="AO194" s="268"/>
      <c r="AP194" s="268"/>
      <c r="AQ194" s="268"/>
      <c r="AR194" s="268"/>
      <c r="AS194" s="268"/>
      <c r="AT194" s="268"/>
      <c r="AU194" s="268"/>
      <c r="AV194" s="268"/>
      <c r="AW194" s="268"/>
    </row>
    <row r="195" spans="6:49"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  <c r="X195" s="268"/>
      <c r="Y195" s="268"/>
      <c r="Z195" s="268"/>
      <c r="AA195" s="268"/>
      <c r="AB195" s="268"/>
      <c r="AC195" s="268"/>
      <c r="AD195" s="268"/>
      <c r="AE195" s="268"/>
      <c r="AF195" s="268"/>
      <c r="AG195" s="268"/>
      <c r="AH195" s="268"/>
      <c r="AI195" s="268"/>
      <c r="AJ195" s="268"/>
      <c r="AK195" s="279"/>
      <c r="AL195" s="268"/>
      <c r="AM195" s="268"/>
      <c r="AN195" s="268"/>
      <c r="AO195" s="268"/>
      <c r="AP195" s="268"/>
      <c r="AQ195" s="268"/>
      <c r="AR195" s="268"/>
      <c r="AS195" s="268"/>
      <c r="AT195" s="268"/>
      <c r="AU195" s="268"/>
      <c r="AV195" s="268"/>
      <c r="AW195" s="268"/>
    </row>
    <row r="196" spans="6:49"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  <c r="X196" s="268"/>
      <c r="Y196" s="268"/>
      <c r="Z196" s="268"/>
      <c r="AA196" s="268"/>
      <c r="AB196" s="268"/>
      <c r="AC196" s="268"/>
      <c r="AD196" s="268"/>
      <c r="AE196" s="268"/>
      <c r="AF196" s="268"/>
      <c r="AG196" s="268"/>
      <c r="AH196" s="268"/>
      <c r="AI196" s="268"/>
      <c r="AJ196" s="268"/>
      <c r="AK196" s="279"/>
      <c r="AL196" s="268"/>
      <c r="AM196" s="268"/>
      <c r="AN196" s="268"/>
      <c r="AO196" s="268"/>
      <c r="AP196" s="268"/>
      <c r="AQ196" s="268"/>
      <c r="AR196" s="268"/>
      <c r="AS196" s="268"/>
      <c r="AT196" s="268"/>
      <c r="AU196" s="268"/>
      <c r="AV196" s="268"/>
      <c r="AW196" s="268"/>
    </row>
    <row r="197" spans="6:49"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  <c r="X197" s="268"/>
      <c r="Y197" s="268"/>
      <c r="Z197" s="268"/>
      <c r="AA197" s="268"/>
      <c r="AB197" s="268"/>
      <c r="AC197" s="268"/>
      <c r="AD197" s="268"/>
      <c r="AE197" s="268"/>
      <c r="AF197" s="268"/>
      <c r="AG197" s="268"/>
      <c r="AH197" s="268"/>
      <c r="AI197" s="268"/>
      <c r="AJ197" s="268"/>
      <c r="AK197" s="279"/>
      <c r="AL197" s="268"/>
      <c r="AM197" s="268"/>
      <c r="AN197" s="268"/>
      <c r="AO197" s="268"/>
      <c r="AP197" s="268"/>
      <c r="AQ197" s="268"/>
      <c r="AR197" s="268"/>
      <c r="AS197" s="268"/>
      <c r="AT197" s="268"/>
      <c r="AU197" s="268"/>
      <c r="AV197" s="268"/>
      <c r="AW197" s="268"/>
    </row>
    <row r="198" spans="6:49"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  <c r="X198" s="268"/>
      <c r="Y198" s="268"/>
      <c r="Z198" s="268"/>
      <c r="AA198" s="268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79"/>
      <c r="AL198" s="268"/>
      <c r="AM198" s="268"/>
      <c r="AN198" s="268"/>
      <c r="AO198" s="268"/>
      <c r="AP198" s="268"/>
      <c r="AQ198" s="268"/>
      <c r="AR198" s="268"/>
      <c r="AS198" s="268"/>
      <c r="AT198" s="268"/>
      <c r="AU198" s="268"/>
      <c r="AV198" s="268"/>
      <c r="AW198" s="268"/>
    </row>
    <row r="199" spans="6:49"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68"/>
      <c r="AI199" s="268"/>
      <c r="AJ199" s="268"/>
      <c r="AK199" s="279"/>
      <c r="AL199" s="268"/>
      <c r="AM199" s="268"/>
      <c r="AN199" s="268"/>
      <c r="AO199" s="268"/>
      <c r="AP199" s="268"/>
      <c r="AQ199" s="268"/>
      <c r="AR199" s="268"/>
      <c r="AS199" s="268"/>
      <c r="AT199" s="268"/>
      <c r="AU199" s="268"/>
      <c r="AV199" s="268"/>
      <c r="AW199" s="268"/>
    </row>
    <row r="200" spans="6:49"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  <c r="X200" s="268"/>
      <c r="Y200" s="268"/>
      <c r="Z200" s="268"/>
      <c r="AA200" s="268"/>
      <c r="AB200" s="268"/>
      <c r="AC200" s="268"/>
      <c r="AD200" s="268"/>
      <c r="AE200" s="268"/>
      <c r="AF200" s="268"/>
      <c r="AG200" s="268"/>
      <c r="AH200" s="268"/>
      <c r="AI200" s="268"/>
      <c r="AJ200" s="268"/>
      <c r="AK200" s="279"/>
      <c r="AL200" s="268"/>
      <c r="AM200" s="268"/>
      <c r="AN200" s="268"/>
      <c r="AO200" s="268"/>
      <c r="AP200" s="268"/>
      <c r="AQ200" s="268"/>
      <c r="AR200" s="268"/>
      <c r="AS200" s="268"/>
      <c r="AT200" s="268"/>
      <c r="AU200" s="268"/>
      <c r="AV200" s="268"/>
      <c r="AW200" s="268"/>
    </row>
    <row r="201" spans="6:49"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  <c r="X201" s="268"/>
      <c r="Y201" s="268"/>
      <c r="Z201" s="268"/>
      <c r="AA201" s="268"/>
      <c r="AB201" s="268"/>
      <c r="AC201" s="268"/>
      <c r="AD201" s="268"/>
      <c r="AE201" s="268"/>
      <c r="AF201" s="268"/>
      <c r="AG201" s="268"/>
      <c r="AH201" s="268"/>
      <c r="AI201" s="268"/>
      <c r="AJ201" s="268"/>
      <c r="AK201" s="279"/>
      <c r="AL201" s="268"/>
      <c r="AM201" s="268"/>
      <c r="AN201" s="268"/>
      <c r="AO201" s="268"/>
      <c r="AP201" s="268"/>
      <c r="AQ201" s="268"/>
      <c r="AR201" s="268"/>
      <c r="AS201" s="268"/>
      <c r="AT201" s="268"/>
      <c r="AU201" s="268"/>
      <c r="AV201" s="268"/>
      <c r="AW201" s="268"/>
    </row>
    <row r="202" spans="6:49"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/>
      <c r="Z202" s="268"/>
      <c r="AA202" s="268"/>
      <c r="AB202" s="268"/>
      <c r="AC202" s="268"/>
      <c r="AD202" s="268"/>
      <c r="AE202" s="268"/>
      <c r="AF202" s="268"/>
      <c r="AG202" s="268"/>
      <c r="AH202" s="268"/>
      <c r="AI202" s="268"/>
      <c r="AJ202" s="268"/>
      <c r="AK202" s="279"/>
      <c r="AL202" s="268"/>
      <c r="AM202" s="268"/>
      <c r="AN202" s="268"/>
      <c r="AO202" s="268"/>
      <c r="AP202" s="268"/>
      <c r="AQ202" s="268"/>
      <c r="AR202" s="268"/>
      <c r="AS202" s="268"/>
      <c r="AT202" s="268"/>
      <c r="AU202" s="268"/>
      <c r="AV202" s="268"/>
      <c r="AW202" s="268"/>
    </row>
    <row r="203" spans="6:49">
      <c r="F203" s="268"/>
      <c r="G203" s="268"/>
      <c r="H203" s="268"/>
      <c r="I203" s="268"/>
      <c r="J203" s="268"/>
      <c r="K203" s="268"/>
      <c r="L203" s="268"/>
      <c r="M203" s="268"/>
      <c r="N203" s="268"/>
      <c r="O203" s="268"/>
      <c r="P203" s="268"/>
      <c r="Q203" s="268"/>
      <c r="R203" s="268"/>
      <c r="S203" s="268"/>
      <c r="T203" s="268"/>
      <c r="U203" s="268"/>
      <c r="V203" s="268"/>
      <c r="W203" s="268"/>
      <c r="X203" s="268"/>
      <c r="Y203" s="268"/>
      <c r="Z203" s="268"/>
      <c r="AA203" s="268"/>
      <c r="AB203" s="268"/>
      <c r="AC203" s="268"/>
      <c r="AD203" s="268"/>
      <c r="AE203" s="268"/>
      <c r="AF203" s="268"/>
      <c r="AG203" s="268"/>
      <c r="AH203" s="268"/>
      <c r="AI203" s="268"/>
      <c r="AJ203" s="268"/>
      <c r="AK203" s="279"/>
      <c r="AL203" s="268"/>
      <c r="AM203" s="268"/>
      <c r="AN203" s="268"/>
      <c r="AO203" s="268"/>
      <c r="AP203" s="268"/>
      <c r="AQ203" s="268"/>
      <c r="AR203" s="268"/>
      <c r="AS203" s="268"/>
      <c r="AT203" s="268"/>
      <c r="AU203" s="268"/>
      <c r="AV203" s="268"/>
      <c r="AW203" s="268"/>
    </row>
  </sheetData>
  <mergeCells count="131">
    <mergeCell ref="F176:K176"/>
    <mergeCell ref="M176:N176"/>
    <mergeCell ref="S176:U176"/>
    <mergeCell ref="Y176:AB176"/>
    <mergeCell ref="AE176:AG176"/>
    <mergeCell ref="AP176:AR176"/>
    <mergeCell ref="AS176:AU176"/>
    <mergeCell ref="Y177:AB177"/>
    <mergeCell ref="AE177:AG177"/>
    <mergeCell ref="F169:K169"/>
    <mergeCell ref="M169:N169"/>
    <mergeCell ref="S169:U169"/>
    <mergeCell ref="Y169:AB169"/>
    <mergeCell ref="AE169:AG169"/>
    <mergeCell ref="AP169:AR169"/>
    <mergeCell ref="AS169:AU169"/>
    <mergeCell ref="Y170:AB170"/>
    <mergeCell ref="AE170:AG170"/>
    <mergeCell ref="F159:K159"/>
    <mergeCell ref="M159:N159"/>
    <mergeCell ref="S159:U159"/>
    <mergeCell ref="Y159:AB159"/>
    <mergeCell ref="AE159:AG159"/>
    <mergeCell ref="AP159:AR159"/>
    <mergeCell ref="AS159:AU159"/>
    <mergeCell ref="Y160:AB160"/>
    <mergeCell ref="AE160:AG160"/>
    <mergeCell ref="AP185:AR185"/>
    <mergeCell ref="AS185:AU185"/>
    <mergeCell ref="Y186:AB186"/>
    <mergeCell ref="AE186:AG186"/>
    <mergeCell ref="F185:K185"/>
    <mergeCell ref="M185:N185"/>
    <mergeCell ref="S185:U185"/>
    <mergeCell ref="Y185:AB185"/>
    <mergeCell ref="AE185:AG185"/>
    <mergeCell ref="AP131:AR131"/>
    <mergeCell ref="AS131:AU131"/>
    <mergeCell ref="Y132:AB132"/>
    <mergeCell ref="AE132:AG132"/>
    <mergeCell ref="F131:K131"/>
    <mergeCell ref="M131:N131"/>
    <mergeCell ref="S131:U131"/>
    <mergeCell ref="Y131:AB131"/>
    <mergeCell ref="AE131:AG131"/>
    <mergeCell ref="AP115:AR115"/>
    <mergeCell ref="AS115:AU115"/>
    <mergeCell ref="Y116:AB116"/>
    <mergeCell ref="AE116:AG116"/>
    <mergeCell ref="F115:K115"/>
    <mergeCell ref="M115:N115"/>
    <mergeCell ref="S115:U115"/>
    <mergeCell ref="Y115:AB115"/>
    <mergeCell ref="AE115:AG115"/>
    <mergeCell ref="AE51:AG51"/>
    <mergeCell ref="AP77:AR77"/>
    <mergeCell ref="AS77:AU77"/>
    <mergeCell ref="Y78:AB78"/>
    <mergeCell ref="AE78:AG78"/>
    <mergeCell ref="F77:K77"/>
    <mergeCell ref="M77:N77"/>
    <mergeCell ref="S77:U77"/>
    <mergeCell ref="Y77:AB77"/>
    <mergeCell ref="AE77:AG77"/>
    <mergeCell ref="Y68:AB68"/>
    <mergeCell ref="AE68:AG68"/>
    <mergeCell ref="F67:K67"/>
    <mergeCell ref="M67:N67"/>
    <mergeCell ref="S67:U67"/>
    <mergeCell ref="Y67:AB67"/>
    <mergeCell ref="AE67:AG67"/>
    <mergeCell ref="AP67:AR67"/>
    <mergeCell ref="AS67:AU67"/>
    <mergeCell ref="Y12:AB12"/>
    <mergeCell ref="AE12:AG12"/>
    <mergeCell ref="BB10:BD10"/>
    <mergeCell ref="F11:K11"/>
    <mergeCell ref="M11:N11"/>
    <mergeCell ref="S11:U11"/>
    <mergeCell ref="Y11:AB11"/>
    <mergeCell ref="AE11:AG11"/>
    <mergeCell ref="AP11:AR11"/>
    <mergeCell ref="AS11:AU11"/>
    <mergeCell ref="Y84:AB84"/>
    <mergeCell ref="AE84:AG84"/>
    <mergeCell ref="F83:K83"/>
    <mergeCell ref="M83:N83"/>
    <mergeCell ref="S83:U83"/>
    <mergeCell ref="Y83:AB83"/>
    <mergeCell ref="AE83:AG83"/>
    <mergeCell ref="AP29:AR29"/>
    <mergeCell ref="AS29:AU29"/>
    <mergeCell ref="Y30:AB30"/>
    <mergeCell ref="AE30:AG30"/>
    <mergeCell ref="F29:K29"/>
    <mergeCell ref="M29:N29"/>
    <mergeCell ref="S29:U29"/>
    <mergeCell ref="Y29:AB29"/>
    <mergeCell ref="AE29:AG29"/>
    <mergeCell ref="AP51:AR51"/>
    <mergeCell ref="AS51:AU51"/>
    <mergeCell ref="Y52:AB52"/>
    <mergeCell ref="AE52:AG52"/>
    <mergeCell ref="F51:K51"/>
    <mergeCell ref="M51:N51"/>
    <mergeCell ref="S51:U51"/>
    <mergeCell ref="Y51:AB51"/>
    <mergeCell ref="AP83:AR83"/>
    <mergeCell ref="AS83:AU83"/>
    <mergeCell ref="I2:AN5"/>
    <mergeCell ref="AS2:AZ5"/>
    <mergeCell ref="I6:AL6"/>
    <mergeCell ref="R7:W7"/>
    <mergeCell ref="AP144:AR144"/>
    <mergeCell ref="AS144:AU144"/>
    <mergeCell ref="Y145:AB145"/>
    <mergeCell ref="AE145:AG145"/>
    <mergeCell ref="F144:K144"/>
    <mergeCell ref="M144:N144"/>
    <mergeCell ref="S144:U144"/>
    <mergeCell ref="Y144:AB144"/>
    <mergeCell ref="AE144:AG144"/>
    <mergeCell ref="AP102:AR102"/>
    <mergeCell ref="AS102:AU102"/>
    <mergeCell ref="Y103:AB103"/>
    <mergeCell ref="AE103:AG103"/>
    <mergeCell ref="F102:K102"/>
    <mergeCell ref="M102:N102"/>
    <mergeCell ref="S102:U102"/>
    <mergeCell ref="Y102:AB102"/>
    <mergeCell ref="AE102:AG102"/>
  </mergeCells>
  <conditionalFormatting sqref="BB14:BD14 BB17:BD17 BB20:BD20 BB23:BD24 BB26:BD26 BB33:BD34 BB39:BD40 BB36:BD36 BB45:BD46 BB42:BD42 BB48:BD48 BB55:BD56 BB58:BD58 BB61:BD62 BB64:BD64 BB71:BD72 BB74:BD74 BB80:BD81 BB87:BD88 BB90:BD91 BB93:BD94 BB96:BD97 BB99:BD100 BB106:BD107 BB109:BD110 BB112:BD113 BB118:BD119 BB121:BD122 BB124:BD125 BB127:BD129 BB7:BD7">
    <cfRule type="containsText" dxfId="317" priority="163" operator="containsText" text="Si">
      <formula>NOT(ISERROR(SEARCH("Si",BB7)))</formula>
    </cfRule>
    <cfRule type="containsText" dxfId="316" priority="164" operator="containsText" text="No">
      <formula>NOT(ISERROR(SEARCH("No",BB7)))</formula>
    </cfRule>
  </conditionalFormatting>
  <conditionalFormatting sqref="BB135:BD136">
    <cfRule type="containsText" dxfId="315" priority="23" operator="containsText" text="Si">
      <formula>NOT(ISERROR(SEARCH("Si",BB135)))</formula>
    </cfRule>
    <cfRule type="containsText" dxfId="314" priority="24" operator="containsText" text="No">
      <formula>NOT(ISERROR(SEARCH("No",BB135)))</formula>
    </cfRule>
  </conditionalFormatting>
  <conditionalFormatting sqref="BB138:BD139">
    <cfRule type="containsText" dxfId="313" priority="21" operator="containsText" text="Si">
      <formula>NOT(ISERROR(SEARCH("Si",BB138)))</formula>
    </cfRule>
    <cfRule type="containsText" dxfId="312" priority="22" operator="containsText" text="No">
      <formula>NOT(ISERROR(SEARCH("No",BB138)))</formula>
    </cfRule>
  </conditionalFormatting>
  <conditionalFormatting sqref="BB141:BD142">
    <cfRule type="containsText" dxfId="311" priority="19" operator="containsText" text="Si">
      <formula>NOT(ISERROR(SEARCH("Si",BB141)))</formula>
    </cfRule>
    <cfRule type="containsText" dxfId="310" priority="20" operator="containsText" text="No">
      <formula>NOT(ISERROR(SEARCH("No",BB141)))</formula>
    </cfRule>
  </conditionalFormatting>
  <conditionalFormatting sqref="BB147:BD148">
    <cfRule type="containsText" dxfId="309" priority="17" operator="containsText" text="Si">
      <formula>NOT(ISERROR(SEARCH("Si",BB147)))</formula>
    </cfRule>
    <cfRule type="containsText" dxfId="308" priority="18" operator="containsText" text="No">
      <formula>NOT(ISERROR(SEARCH("No",BB147)))</formula>
    </cfRule>
  </conditionalFormatting>
  <conditionalFormatting sqref="BB150:BD151">
    <cfRule type="containsText" dxfId="307" priority="15" operator="containsText" text="Si">
      <formula>NOT(ISERROR(SEARCH("Si",BB150)))</formula>
    </cfRule>
    <cfRule type="containsText" dxfId="306" priority="16" operator="containsText" text="No">
      <formula>NOT(ISERROR(SEARCH("No",BB150)))</formula>
    </cfRule>
  </conditionalFormatting>
  <conditionalFormatting sqref="BB153:BD154">
    <cfRule type="containsText" dxfId="305" priority="13" operator="containsText" text="Si">
      <formula>NOT(ISERROR(SEARCH("Si",BB153)))</formula>
    </cfRule>
    <cfRule type="containsText" dxfId="304" priority="14" operator="containsText" text="No">
      <formula>NOT(ISERROR(SEARCH("No",BB153)))</formula>
    </cfRule>
  </conditionalFormatting>
  <conditionalFormatting sqref="BB156:BD157">
    <cfRule type="containsText" dxfId="303" priority="11" operator="containsText" text="Si">
      <formula>NOT(ISERROR(SEARCH("Si",BB156)))</formula>
    </cfRule>
    <cfRule type="containsText" dxfId="302" priority="12" operator="containsText" text="No">
      <formula>NOT(ISERROR(SEARCH("No",BB156)))</formula>
    </cfRule>
  </conditionalFormatting>
  <conditionalFormatting sqref="BB163:BD164">
    <cfRule type="containsText" dxfId="301" priority="9" operator="containsText" text="Si">
      <formula>NOT(ISERROR(SEARCH("Si",BB163)))</formula>
    </cfRule>
    <cfRule type="containsText" dxfId="300" priority="10" operator="containsText" text="No">
      <formula>NOT(ISERROR(SEARCH("No",BB163)))</formula>
    </cfRule>
  </conditionalFormatting>
  <conditionalFormatting sqref="BB166:BD168 BB172:BD175 BB179:BD183">
    <cfRule type="containsText" dxfId="299" priority="7" operator="containsText" text="Si">
      <formula>NOT(ISERROR(SEARCH("Si",BB166)))</formula>
    </cfRule>
    <cfRule type="containsText" dxfId="298" priority="8" operator="containsText" text="No">
      <formula>NOT(ISERROR(SEARCH("No",BB166)))</formula>
    </cfRule>
  </conditionalFormatting>
  <conditionalFormatting sqref="BB173:BD174">
    <cfRule type="containsText" dxfId="297" priority="5" operator="containsText" text="Si">
      <formula>NOT(ISERROR(SEARCH("Si",BB173)))</formula>
    </cfRule>
    <cfRule type="containsText" dxfId="296" priority="6" operator="containsText" text="No">
      <formula>NOT(ISERROR(SEARCH("No",BB173)))</formula>
    </cfRule>
  </conditionalFormatting>
  <conditionalFormatting sqref="BB179:BD180">
    <cfRule type="containsText" dxfId="295" priority="3" operator="containsText" text="Si">
      <formula>NOT(ISERROR(SEARCH("Si",BB179)))</formula>
    </cfRule>
    <cfRule type="containsText" dxfId="294" priority="4" operator="containsText" text="No">
      <formula>NOT(ISERROR(SEARCH("No",BB179)))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4373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BD266"/>
  <sheetViews>
    <sheetView topLeftCell="A220" zoomScale="115" zoomScaleNormal="115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3.710937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" customWidth="1"/>
    <col min="17" max="17" width="0.5703125" customWidth="1"/>
    <col min="18" max="18" width="5.8554687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5.42578125" style="83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7.7109375" bestFit="1" customWidth="1"/>
    <col min="46" max="46" width="9.140625" bestFit="1" customWidth="1"/>
    <col min="47" max="47" width="7.85546875" bestFit="1" customWidth="1"/>
    <col min="48" max="48" width="1" customWidth="1"/>
    <col min="49" max="51" width="4.7109375" customWidth="1"/>
    <col min="52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/>
    <row r="2" spans="1:56" ht="11.25" customHeight="1" thickBot="1"/>
    <row r="3" spans="1:56" ht="23.25" customHeight="1">
      <c r="A3" s="484"/>
      <c r="B3" s="136"/>
      <c r="C3" s="136"/>
      <c r="D3" s="136"/>
      <c r="E3" s="136"/>
      <c r="F3" s="136"/>
      <c r="G3" s="136"/>
      <c r="H3" s="136"/>
      <c r="I3" s="767" t="s">
        <v>340</v>
      </c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9"/>
      <c r="AO3" s="136"/>
      <c r="AP3" s="136"/>
      <c r="AQ3" s="136"/>
      <c r="AR3" s="136"/>
      <c r="AS3" s="776" t="s">
        <v>341</v>
      </c>
      <c r="AT3" s="777"/>
      <c r="AU3" s="777"/>
      <c r="AV3" s="777"/>
      <c r="AW3" s="777"/>
      <c r="AX3" s="777"/>
      <c r="AY3" s="777"/>
      <c r="AZ3" s="778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>
      <c r="A5" s="33"/>
      <c r="B5" s="5"/>
      <c r="C5" s="5"/>
      <c r="D5" s="5"/>
      <c r="E5" s="5"/>
      <c r="F5" s="5"/>
      <c r="G5" s="5"/>
      <c r="H5" s="5"/>
      <c r="I5" s="770"/>
      <c r="J5" s="771"/>
      <c r="K5" s="771"/>
      <c r="L5" s="771"/>
      <c r="M5" s="771"/>
      <c r="N5" s="771"/>
      <c r="O5" s="771"/>
      <c r="P5" s="771"/>
      <c r="Q5" s="771"/>
      <c r="R5" s="771"/>
      <c r="S5" s="771"/>
      <c r="T5" s="771"/>
      <c r="U5" s="771"/>
      <c r="V5" s="771"/>
      <c r="W5" s="771"/>
      <c r="X5" s="771"/>
      <c r="Y5" s="771"/>
      <c r="Z5" s="771"/>
      <c r="AA5" s="771"/>
      <c r="AB5" s="771"/>
      <c r="AC5" s="771"/>
      <c r="AD5" s="771"/>
      <c r="AE5" s="771"/>
      <c r="AF5" s="771"/>
      <c r="AG5" s="771"/>
      <c r="AH5" s="771"/>
      <c r="AI5" s="771"/>
      <c r="AJ5" s="771"/>
      <c r="AK5" s="771"/>
      <c r="AL5" s="771"/>
      <c r="AM5" s="771"/>
      <c r="AN5" s="772"/>
      <c r="AO5" s="5"/>
      <c r="AP5" s="5"/>
      <c r="AQ5" s="5"/>
      <c r="AR5" s="5"/>
      <c r="AS5" s="779"/>
      <c r="AT5" s="779"/>
      <c r="AU5" s="779"/>
      <c r="AV5" s="779"/>
      <c r="AW5" s="779"/>
      <c r="AX5" s="779"/>
      <c r="AY5" s="779"/>
      <c r="AZ5" s="780"/>
    </row>
    <row r="6" spans="1:56" ht="23.25" customHeight="1" thickBot="1">
      <c r="A6" s="109"/>
      <c r="B6" s="111"/>
      <c r="C6" s="111"/>
      <c r="D6" s="111"/>
      <c r="E6" s="111"/>
      <c r="F6" s="111"/>
      <c r="G6" s="111"/>
      <c r="H6" s="111"/>
      <c r="I6" s="773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74"/>
      <c r="W6" s="774"/>
      <c r="X6" s="774"/>
      <c r="Y6" s="774"/>
      <c r="Z6" s="774"/>
      <c r="AA6" s="774"/>
      <c r="AB6" s="774"/>
      <c r="AC6" s="774"/>
      <c r="AD6" s="774"/>
      <c r="AE6" s="774"/>
      <c r="AF6" s="774"/>
      <c r="AG6" s="774"/>
      <c r="AH6" s="774"/>
      <c r="AI6" s="774"/>
      <c r="AJ6" s="774"/>
      <c r="AK6" s="774"/>
      <c r="AL6" s="774"/>
      <c r="AM6" s="774"/>
      <c r="AN6" s="775"/>
      <c r="AO6" s="111"/>
      <c r="AP6" s="111"/>
      <c r="AQ6" s="111"/>
      <c r="AR6" s="111"/>
      <c r="AS6" s="781"/>
      <c r="AT6" s="781"/>
      <c r="AU6" s="781"/>
      <c r="AV6" s="781"/>
      <c r="AW6" s="781"/>
      <c r="AX6" s="781"/>
      <c r="AY6" s="781"/>
      <c r="AZ6" s="782"/>
    </row>
    <row r="7" spans="1:56" ht="21">
      <c r="I7" s="727"/>
      <c r="J7" s="727"/>
      <c r="K7" s="727"/>
      <c r="L7" s="727"/>
      <c r="M7" s="727"/>
      <c r="N7" s="727"/>
      <c r="O7" s="727"/>
      <c r="P7" s="727"/>
      <c r="Q7" s="727"/>
      <c r="R7" s="727"/>
      <c r="S7" s="727"/>
      <c r="T7" s="727"/>
      <c r="U7" s="727"/>
      <c r="V7" s="727"/>
      <c r="W7" s="727"/>
      <c r="X7" s="727"/>
      <c r="Y7" s="727"/>
      <c r="Z7" s="727"/>
      <c r="AA7" s="727"/>
      <c r="AB7" s="727"/>
      <c r="AC7" s="727"/>
      <c r="AD7" s="727"/>
      <c r="AE7" s="727"/>
      <c r="AF7" s="727"/>
      <c r="AG7" s="727"/>
      <c r="AH7" s="727"/>
      <c r="AI7" s="727"/>
      <c r="AJ7" s="727"/>
      <c r="AK7" s="727"/>
      <c r="AL7" s="727"/>
    </row>
    <row r="8" spans="1:56" ht="26.25">
      <c r="B8" s="78" t="s">
        <v>342</v>
      </c>
      <c r="C8" s="78"/>
      <c r="D8" s="78"/>
      <c r="K8" s="451"/>
      <c r="R8" s="783">
        <v>41122</v>
      </c>
      <c r="S8" s="784"/>
      <c r="T8" s="784"/>
      <c r="U8" s="784"/>
      <c r="V8" s="784"/>
      <c r="W8" s="784"/>
    </row>
    <row r="10" spans="1:56">
      <c r="AV10" s="20"/>
      <c r="AW10" s="20"/>
      <c r="AX10" s="20"/>
      <c r="BB10" s="728" t="s">
        <v>61</v>
      </c>
      <c r="BC10" s="729"/>
      <c r="BD10" s="730"/>
    </row>
    <row r="11" spans="1:56" ht="15.75" thickBot="1"/>
    <row r="12" spans="1:56">
      <c r="B12" s="57" t="s">
        <v>42</v>
      </c>
      <c r="C12" s="58" t="s">
        <v>2</v>
      </c>
      <c r="D12" s="59" t="s">
        <v>2</v>
      </c>
      <c r="E12" s="136"/>
      <c r="F12" s="718" t="s">
        <v>14</v>
      </c>
      <c r="G12" s="719"/>
      <c r="H12" s="719"/>
      <c r="I12" s="719"/>
      <c r="J12" s="719"/>
      <c r="K12" s="720"/>
      <c r="L12" s="19"/>
      <c r="M12" s="721" t="s">
        <v>43</v>
      </c>
      <c r="N12" s="722"/>
      <c r="O12" s="19"/>
      <c r="P12" s="91" t="s">
        <v>12</v>
      </c>
      <c r="Q12" s="136"/>
      <c r="R12" s="91" t="s">
        <v>24</v>
      </c>
      <c r="S12" s="718" t="s">
        <v>44</v>
      </c>
      <c r="T12" s="719"/>
      <c r="U12" s="720"/>
      <c r="V12" s="91" t="s">
        <v>39</v>
      </c>
      <c r="W12" s="137" t="s">
        <v>19</v>
      </c>
      <c r="X12" s="136" t="s">
        <v>10</v>
      </c>
      <c r="Y12" s="723" t="s">
        <v>15</v>
      </c>
      <c r="Z12" s="724"/>
      <c r="AA12" s="724"/>
      <c r="AB12" s="724"/>
      <c r="AC12" s="138" t="s">
        <v>19</v>
      </c>
      <c r="AD12" s="139"/>
      <c r="AE12" s="725" t="s">
        <v>55</v>
      </c>
      <c r="AF12" s="726"/>
      <c r="AG12" s="726"/>
      <c r="AH12" s="140" t="s">
        <v>57</v>
      </c>
      <c r="AI12" s="136"/>
      <c r="AJ12" s="141" t="s">
        <v>51</v>
      </c>
      <c r="AK12" s="142"/>
      <c r="AL12" s="143"/>
      <c r="AM12" s="144"/>
      <c r="AN12" s="91" t="s">
        <v>13</v>
      </c>
      <c r="AO12" s="136"/>
      <c r="AP12" s="743" t="s">
        <v>68</v>
      </c>
      <c r="AQ12" s="744"/>
      <c r="AR12" s="745"/>
      <c r="AS12" s="743" t="s">
        <v>52</v>
      </c>
      <c r="AT12" s="744"/>
      <c r="AU12" s="745"/>
      <c r="AV12" s="136"/>
      <c r="AW12" s="145" t="s">
        <v>32</v>
      </c>
      <c r="AX12" s="137" t="s">
        <v>32</v>
      </c>
      <c r="AY12" s="91" t="s">
        <v>29</v>
      </c>
      <c r="AZ12" s="91" t="s">
        <v>29</v>
      </c>
      <c r="BA12" s="136"/>
      <c r="BB12" s="19" t="s">
        <v>32</v>
      </c>
      <c r="BC12" s="19" t="s">
        <v>10</v>
      </c>
      <c r="BD12" s="146" t="s">
        <v>10</v>
      </c>
    </row>
    <row r="13" spans="1:56" ht="15.75" thickBot="1">
      <c r="B13" s="60" t="s">
        <v>10</v>
      </c>
      <c r="C13" s="49" t="s">
        <v>10</v>
      </c>
      <c r="D13" s="61" t="s">
        <v>12</v>
      </c>
      <c r="E13" s="5"/>
      <c r="F13" s="65" t="s">
        <v>4</v>
      </c>
      <c r="G13" s="65" t="s">
        <v>5</v>
      </c>
      <c r="H13" s="65" t="s">
        <v>6</v>
      </c>
      <c r="I13" s="65" t="s">
        <v>7</v>
      </c>
      <c r="J13" s="65" t="s">
        <v>9</v>
      </c>
      <c r="K13" s="65" t="s">
        <v>13</v>
      </c>
      <c r="L13" s="4"/>
      <c r="M13" s="67" t="s">
        <v>12</v>
      </c>
      <c r="N13" s="68" t="s">
        <v>46</v>
      </c>
      <c r="O13" s="3"/>
      <c r="P13" s="49" t="s">
        <v>3</v>
      </c>
      <c r="Q13" s="5"/>
      <c r="R13" s="49" t="s">
        <v>23</v>
      </c>
      <c r="S13" s="53" t="s">
        <v>16</v>
      </c>
      <c r="T13" s="49" t="s">
        <v>17</v>
      </c>
      <c r="U13" s="49" t="s">
        <v>45</v>
      </c>
      <c r="V13" s="49" t="s">
        <v>63</v>
      </c>
      <c r="W13" s="72" t="s">
        <v>21</v>
      </c>
      <c r="X13" s="5" t="s">
        <v>10</v>
      </c>
      <c r="Y13" s="713" t="s">
        <v>26</v>
      </c>
      <c r="Z13" s="714"/>
      <c r="AA13" s="714"/>
      <c r="AB13" s="715"/>
      <c r="AC13" s="39" t="s">
        <v>13</v>
      </c>
      <c r="AD13" s="8"/>
      <c r="AE13" s="716" t="s">
        <v>56</v>
      </c>
      <c r="AF13" s="717"/>
      <c r="AG13" s="717"/>
      <c r="AH13" s="82" t="s">
        <v>58</v>
      </c>
      <c r="AI13" s="5"/>
      <c r="AJ13" s="48" t="s">
        <v>33</v>
      </c>
      <c r="AK13" s="85" t="s">
        <v>27</v>
      </c>
      <c r="AL13" s="48" t="s">
        <v>35</v>
      </c>
      <c r="AM13" s="48" t="s">
        <v>36</v>
      </c>
      <c r="AN13" s="49" t="s">
        <v>40</v>
      </c>
      <c r="AO13" s="20"/>
      <c r="AP13" s="51"/>
      <c r="AQ13" s="52"/>
      <c r="AR13" s="53"/>
      <c r="AS13" s="51" t="s">
        <v>50</v>
      </c>
      <c r="AT13" s="336" t="s">
        <v>126</v>
      </c>
      <c r="AU13" s="53"/>
      <c r="AV13" s="5"/>
      <c r="AW13" s="76" t="s">
        <v>19</v>
      </c>
      <c r="AX13" s="72" t="s">
        <v>19</v>
      </c>
      <c r="AY13" s="49" t="s">
        <v>37</v>
      </c>
      <c r="AZ13" s="49" t="s">
        <v>38</v>
      </c>
      <c r="BA13" s="5"/>
      <c r="BB13" s="4" t="s">
        <v>19</v>
      </c>
      <c r="BC13" s="4" t="s">
        <v>37</v>
      </c>
      <c r="BD13" s="147" t="s">
        <v>38</v>
      </c>
    </row>
    <row r="14" spans="1:56" ht="15.75" thickBot="1">
      <c r="B14" s="62"/>
      <c r="C14" s="63"/>
      <c r="D14" s="64" t="s">
        <v>10</v>
      </c>
      <c r="E14" s="111"/>
      <c r="F14" s="148"/>
      <c r="G14" s="148"/>
      <c r="H14" s="148"/>
      <c r="I14" s="148" t="s">
        <v>8</v>
      </c>
      <c r="J14" s="148"/>
      <c r="K14" s="148"/>
      <c r="L14" s="16"/>
      <c r="M14" s="104" t="s">
        <v>20</v>
      </c>
      <c r="N14" s="148" t="s">
        <v>11</v>
      </c>
      <c r="O14" s="16"/>
      <c r="P14" s="63" t="s">
        <v>10</v>
      </c>
      <c r="Q14" s="111"/>
      <c r="R14" s="63"/>
      <c r="S14" s="149"/>
      <c r="T14" s="63"/>
      <c r="U14" s="63"/>
      <c r="V14" s="63" t="s">
        <v>18</v>
      </c>
      <c r="W14" s="150" t="s">
        <v>22</v>
      </c>
      <c r="X14" s="111"/>
      <c r="Y14" s="151" t="s">
        <v>16</v>
      </c>
      <c r="Z14" s="151" t="s">
        <v>17</v>
      </c>
      <c r="AA14" s="152" t="s">
        <v>25</v>
      </c>
      <c r="AB14" s="79" t="s">
        <v>28</v>
      </c>
      <c r="AC14" s="153"/>
      <c r="AD14" s="111"/>
      <c r="AE14" s="154" t="s">
        <v>16</v>
      </c>
      <c r="AF14" s="155" t="s">
        <v>17</v>
      </c>
      <c r="AG14" s="80" t="s">
        <v>28</v>
      </c>
      <c r="AH14" s="81" t="s">
        <v>28</v>
      </c>
      <c r="AI14" s="156"/>
      <c r="AJ14" s="63" t="s">
        <v>34</v>
      </c>
      <c r="AK14" s="157" t="s">
        <v>34</v>
      </c>
      <c r="AL14" s="63" t="s">
        <v>34</v>
      </c>
      <c r="AM14" s="63" t="s">
        <v>34</v>
      </c>
      <c r="AN14" s="63" t="s">
        <v>34</v>
      </c>
      <c r="AO14" s="111"/>
      <c r="AP14" s="158" t="s">
        <v>70</v>
      </c>
      <c r="AQ14" s="159" t="s">
        <v>69</v>
      </c>
      <c r="AR14" s="160" t="s">
        <v>71</v>
      </c>
      <c r="AS14" s="161" t="s">
        <v>48</v>
      </c>
      <c r="AT14" s="159" t="s">
        <v>47</v>
      </c>
      <c r="AU14" s="160" t="s">
        <v>49</v>
      </c>
      <c r="AV14" s="111"/>
      <c r="AW14" s="162" t="s">
        <v>29</v>
      </c>
      <c r="AX14" s="150" t="s">
        <v>29</v>
      </c>
      <c r="AY14" s="63"/>
      <c r="AZ14" s="63"/>
      <c r="BA14" s="111"/>
      <c r="BB14" s="163">
        <v>1</v>
      </c>
      <c r="BC14" s="164">
        <v>0</v>
      </c>
      <c r="BD14" s="115" t="s">
        <v>41</v>
      </c>
    </row>
    <row r="15" spans="1:56" ht="16.5" thickBot="1">
      <c r="B15" s="17">
        <v>41122</v>
      </c>
      <c r="C15" s="15" t="s">
        <v>0</v>
      </c>
      <c r="D15" s="19">
        <v>8</v>
      </c>
      <c r="E15" s="4"/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f>SUM(F15:J15)</f>
        <v>0</v>
      </c>
      <c r="L15" s="4"/>
      <c r="M15" s="11">
        <v>0</v>
      </c>
      <c r="N15" s="11">
        <v>0</v>
      </c>
      <c r="O15" s="4"/>
      <c r="P15" s="21">
        <f>D15-(M15+N15)</f>
        <v>8</v>
      </c>
      <c r="Q15" s="4"/>
      <c r="R15" s="11" t="s">
        <v>111</v>
      </c>
      <c r="S15" s="23">
        <v>0.122</v>
      </c>
      <c r="T15" s="23">
        <v>0.12</v>
      </c>
      <c r="U15" s="23">
        <f>S15+T15</f>
        <v>0.24199999999999999</v>
      </c>
      <c r="V15" s="11">
        <v>70</v>
      </c>
      <c r="W15" s="24">
        <f>P15*V15</f>
        <v>560</v>
      </c>
      <c r="X15" s="4"/>
      <c r="Y15" s="22">
        <v>550</v>
      </c>
      <c r="Z15" s="22">
        <v>550</v>
      </c>
      <c r="AA15" s="25">
        <v>0</v>
      </c>
      <c r="AB15" s="27">
        <v>0</v>
      </c>
      <c r="AC15" s="176">
        <v>550</v>
      </c>
      <c r="AD15" s="34"/>
      <c r="AE15" s="31">
        <v>4</v>
      </c>
      <c r="AF15" s="29">
        <v>4</v>
      </c>
      <c r="AG15" s="27">
        <v>0</v>
      </c>
      <c r="AH15" s="27">
        <v>4</v>
      </c>
      <c r="AI15" s="7"/>
      <c r="AJ15" s="24">
        <f>AC15*U15</f>
        <v>133.1</v>
      </c>
      <c r="AK15" s="87">
        <v>0.96799999999999997</v>
      </c>
      <c r="AL15" s="11">
        <v>6.3</v>
      </c>
      <c r="AM15" s="11">
        <v>0</v>
      </c>
      <c r="AN15" s="24">
        <f>AK15+AM15</f>
        <v>0.96799999999999997</v>
      </c>
      <c r="AO15" s="6"/>
      <c r="AP15" s="11">
        <v>0</v>
      </c>
      <c r="AQ15" s="11">
        <v>10</v>
      </c>
      <c r="AR15" s="11">
        <f>100- ((AP15+AQ15)/(AC15*2))*100</f>
        <v>99.090909090909093</v>
      </c>
      <c r="AS15" s="90">
        <f>'Maq-Iny-Cin JULIO'!AU182</f>
        <v>559.77599999999995</v>
      </c>
      <c r="AT15" s="90">
        <f>AJ15+AK15+AL15+AM15</f>
        <v>140.36799999999999</v>
      </c>
      <c r="AU15" s="90">
        <f>AS15-AT15</f>
        <v>419.40799999999996</v>
      </c>
      <c r="AV15" s="7"/>
      <c r="AW15" s="24">
        <f>(AC15/W15)*100</f>
        <v>98.214285714285708</v>
      </c>
      <c r="AX15" s="11" t="s">
        <v>59</v>
      </c>
      <c r="AY15" s="24">
        <f>(AK15/(AJ15+AK15))*100</f>
        <v>0.72202166064981954</v>
      </c>
      <c r="AZ15" s="11">
        <f>(AN15/AJ15)*100</f>
        <v>0.72727272727272729</v>
      </c>
      <c r="BA15" s="4"/>
      <c r="BB15" s="11" t="s">
        <v>76</v>
      </c>
      <c r="BC15" s="11" t="s">
        <v>76</v>
      </c>
      <c r="BD15" s="11" t="s">
        <v>97</v>
      </c>
    </row>
    <row r="16" spans="1:56" ht="16.5" thickBot="1">
      <c r="B16" s="18" t="s">
        <v>90</v>
      </c>
      <c r="C16" s="16"/>
      <c r="D16" s="16"/>
      <c r="E16" s="4"/>
      <c r="F16" s="12"/>
      <c r="G16" s="12"/>
      <c r="H16" s="12"/>
      <c r="I16" s="12"/>
      <c r="J16" s="12"/>
      <c r="K16" s="12"/>
      <c r="L16" s="4"/>
      <c r="M16" s="12"/>
      <c r="N16" s="12"/>
      <c r="O16" s="4"/>
      <c r="P16" s="21"/>
      <c r="Q16" s="4"/>
      <c r="R16" s="11" t="s">
        <v>10</v>
      </c>
      <c r="S16" s="23"/>
      <c r="T16" s="23"/>
      <c r="U16" s="23"/>
      <c r="V16" s="223"/>
      <c r="W16" s="223"/>
      <c r="X16" s="3"/>
      <c r="Y16" s="280"/>
      <c r="Z16" s="280"/>
      <c r="AA16" s="281"/>
      <c r="AB16" s="282"/>
      <c r="AC16" s="283"/>
      <c r="AD16" s="284"/>
      <c r="AE16" s="285"/>
      <c r="AF16" s="286"/>
      <c r="AG16" s="282"/>
      <c r="AH16" s="282"/>
      <c r="AI16" s="287"/>
      <c r="AJ16" s="223"/>
      <c r="AK16" s="288"/>
      <c r="AL16" s="223"/>
      <c r="AM16" s="223"/>
      <c r="AN16" s="223"/>
      <c r="AO16" s="289"/>
      <c r="AP16" s="223"/>
      <c r="AQ16" s="223"/>
      <c r="AR16" s="223"/>
      <c r="AS16" s="288"/>
      <c r="AT16" s="288"/>
      <c r="AU16" s="288"/>
      <c r="AV16" s="287"/>
      <c r="AW16" s="223"/>
      <c r="AX16" s="223"/>
      <c r="AY16" s="223"/>
      <c r="AZ16" s="223"/>
      <c r="BA16" s="3"/>
      <c r="BB16" s="11"/>
      <c r="BC16" s="11"/>
      <c r="BD16" s="11"/>
    </row>
    <row r="17" spans="2:56" ht="15.75" thickBot="1"/>
    <row r="18" spans="2:56" ht="16.5" thickBot="1">
      <c r="B18" s="17">
        <v>41122</v>
      </c>
      <c r="C18" s="15" t="s">
        <v>1</v>
      </c>
      <c r="D18" s="19">
        <v>7.5</v>
      </c>
      <c r="E18" s="4"/>
      <c r="F18" s="11">
        <v>0.5</v>
      </c>
      <c r="G18" s="11">
        <v>0</v>
      </c>
      <c r="H18" s="11">
        <v>0</v>
      </c>
      <c r="I18" s="11">
        <v>0</v>
      </c>
      <c r="J18" s="11">
        <v>0</v>
      </c>
      <c r="K18" s="11">
        <f>SUM(F18:J18)</f>
        <v>0.5</v>
      </c>
      <c r="L18" s="4"/>
      <c r="M18" s="11">
        <v>2.5</v>
      </c>
      <c r="N18" s="11">
        <v>0</v>
      </c>
      <c r="O18" s="4"/>
      <c r="P18" s="21">
        <f>D18-(M18+N18)</f>
        <v>5</v>
      </c>
      <c r="Q18" s="4"/>
      <c r="R18" s="11" t="s">
        <v>111</v>
      </c>
      <c r="S18" s="23">
        <v>0.122</v>
      </c>
      <c r="T18" s="23">
        <v>0.12</v>
      </c>
      <c r="U18" s="23">
        <f>S18+T18</f>
        <v>0.24199999999999999</v>
      </c>
      <c r="V18" s="11">
        <v>70</v>
      </c>
      <c r="W18" s="24">
        <f>P18*V18</f>
        <v>350</v>
      </c>
      <c r="X18" s="4"/>
      <c r="Y18" s="22">
        <v>396</v>
      </c>
      <c r="Z18" s="22">
        <v>396</v>
      </c>
      <c r="AA18" s="25">
        <v>0</v>
      </c>
      <c r="AB18" s="27">
        <v>0</v>
      </c>
      <c r="AC18" s="176">
        <v>396</v>
      </c>
      <c r="AD18" s="34"/>
      <c r="AE18" s="31">
        <v>8</v>
      </c>
      <c r="AF18" s="29">
        <v>8</v>
      </c>
      <c r="AG18" s="27">
        <v>0</v>
      </c>
      <c r="AH18" s="27">
        <v>8</v>
      </c>
      <c r="AI18" s="7"/>
      <c r="AJ18" s="24">
        <f>AC18*U18</f>
        <v>95.831999999999994</v>
      </c>
      <c r="AK18" s="87">
        <v>1.9</v>
      </c>
      <c r="AL18" s="11">
        <v>3.86</v>
      </c>
      <c r="AM18" s="11">
        <v>0</v>
      </c>
      <c r="AN18" s="24">
        <f>AK18+AM18</f>
        <v>1.9</v>
      </c>
      <c r="AO18" s="6"/>
      <c r="AP18" s="11">
        <v>0</v>
      </c>
      <c r="AQ18" s="11">
        <v>10</v>
      </c>
      <c r="AR18" s="11">
        <f>100- ((AP18+AQ18)/(AC18*2))*100</f>
        <v>98.737373737373744</v>
      </c>
      <c r="AS18" s="90">
        <f>AU15</f>
        <v>419.40799999999996</v>
      </c>
      <c r="AT18" s="90">
        <f>AJ18+AK18+AL18+AM18</f>
        <v>101.592</v>
      </c>
      <c r="AU18" s="90">
        <f>AS18-AT18</f>
        <v>317.81599999999997</v>
      </c>
      <c r="AV18" s="7"/>
      <c r="AW18" s="24">
        <f>(AC18/W18)*100</f>
        <v>113.14285714285714</v>
      </c>
      <c r="AX18" s="11" t="s">
        <v>59</v>
      </c>
      <c r="AY18" s="24">
        <f>(AK18/(AJ18+AK18))*100</f>
        <v>1.9440920067122331</v>
      </c>
      <c r="AZ18" s="11">
        <f>(AN18/AJ18)*100</f>
        <v>1.9826362801569415</v>
      </c>
      <c r="BA18" s="4"/>
      <c r="BB18" s="11" t="s">
        <v>97</v>
      </c>
      <c r="BC18" s="11" t="s">
        <v>76</v>
      </c>
      <c r="BD18" s="11" t="s">
        <v>97</v>
      </c>
    </row>
    <row r="19" spans="2:56" ht="16.5" thickBot="1">
      <c r="B19" s="18" t="s">
        <v>92</v>
      </c>
      <c r="C19" s="16"/>
      <c r="D19" s="16"/>
      <c r="E19" s="4"/>
      <c r="F19" s="12"/>
      <c r="G19" s="12"/>
      <c r="H19" s="12"/>
      <c r="I19" s="12"/>
      <c r="J19" s="12"/>
      <c r="K19" s="12"/>
      <c r="L19" s="4"/>
      <c r="M19" s="12"/>
      <c r="N19" s="12"/>
      <c r="O19" s="4"/>
      <c r="P19" s="21"/>
      <c r="Q19" s="4"/>
      <c r="R19" s="11" t="s">
        <v>10</v>
      </c>
      <c r="S19" s="23"/>
      <c r="T19" s="23"/>
      <c r="U19" s="23"/>
      <c r="V19" s="223"/>
      <c r="W19" s="223"/>
      <c r="X19" s="3"/>
      <c r="Y19" s="280"/>
      <c r="Z19" s="280"/>
      <c r="AA19" s="281"/>
      <c r="AB19" s="282"/>
      <c r="AC19" s="283"/>
      <c r="AD19" s="284"/>
      <c r="AE19" s="285"/>
      <c r="AF19" s="286"/>
      <c r="AG19" s="282"/>
      <c r="AH19" s="282"/>
      <c r="AI19" s="287"/>
      <c r="AJ19" s="223"/>
      <c r="AK19" s="288"/>
      <c r="AL19" s="223"/>
      <c r="AM19" s="223"/>
      <c r="AN19" s="223"/>
      <c r="AO19" s="289"/>
      <c r="AP19" s="223"/>
      <c r="AQ19" s="223"/>
      <c r="AR19" s="223"/>
      <c r="AS19" s="288"/>
      <c r="AT19" s="288"/>
      <c r="AU19" s="288"/>
      <c r="AV19" s="287"/>
      <c r="AW19" s="223"/>
      <c r="AX19" s="223"/>
      <c r="AY19" s="223"/>
      <c r="AZ19" s="223"/>
      <c r="BA19" s="3"/>
      <c r="BB19" s="11"/>
      <c r="BC19" s="11"/>
      <c r="BD19" s="11"/>
    </row>
    <row r="20" spans="2:56" ht="15.75" thickBot="1"/>
    <row r="21" spans="2:56" ht="16.5" thickBot="1">
      <c r="B21" s="17">
        <v>41123</v>
      </c>
      <c r="C21" s="15" t="s">
        <v>0</v>
      </c>
      <c r="D21" s="19">
        <v>2</v>
      </c>
      <c r="E21" s="4"/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f>SUM(F21:J21)</f>
        <v>0</v>
      </c>
      <c r="L21" s="4"/>
      <c r="M21" s="11">
        <v>0</v>
      </c>
      <c r="N21" s="11">
        <v>0</v>
      </c>
      <c r="O21" s="4"/>
      <c r="P21" s="21">
        <f>D21-(M21+N21)</f>
        <v>2</v>
      </c>
      <c r="Q21" s="4"/>
      <c r="R21" s="11" t="s">
        <v>111</v>
      </c>
      <c r="S21" s="23">
        <v>0.122</v>
      </c>
      <c r="T21" s="23">
        <v>0.12</v>
      </c>
      <c r="U21" s="23">
        <f>S21+T21</f>
        <v>0.24199999999999999</v>
      </c>
      <c r="V21" s="11">
        <v>70</v>
      </c>
      <c r="W21" s="24">
        <f>P21*V21</f>
        <v>140</v>
      </c>
      <c r="X21" s="4"/>
      <c r="Y21" s="22">
        <v>110</v>
      </c>
      <c r="Z21" s="22">
        <v>110</v>
      </c>
      <c r="AA21" s="25">
        <v>0</v>
      </c>
      <c r="AB21" s="27">
        <v>0</v>
      </c>
      <c r="AC21" s="176">
        <v>110</v>
      </c>
      <c r="AD21" s="34"/>
      <c r="AE21" s="31">
        <v>3</v>
      </c>
      <c r="AF21" s="29">
        <v>3</v>
      </c>
      <c r="AG21" s="27">
        <v>0</v>
      </c>
      <c r="AH21" s="27">
        <v>3</v>
      </c>
      <c r="AI21" s="7"/>
      <c r="AJ21" s="24">
        <f>AC21*U21</f>
        <v>26.619999999999997</v>
      </c>
      <c r="AK21" s="87">
        <v>0.25</v>
      </c>
      <c r="AL21" s="11">
        <v>7</v>
      </c>
      <c r="AM21" s="11">
        <v>0</v>
      </c>
      <c r="AN21" s="24">
        <f>AK21+AM21</f>
        <v>0.25</v>
      </c>
      <c r="AO21" s="6"/>
      <c r="AP21" s="11">
        <v>0</v>
      </c>
      <c r="AQ21" s="11">
        <v>10</v>
      </c>
      <c r="AR21" s="11">
        <f>100- ((AP21+AQ21)/(AC21*2))*100</f>
        <v>95.454545454545453</v>
      </c>
      <c r="AS21" s="90">
        <f>AU18</f>
        <v>317.81599999999997</v>
      </c>
      <c r="AT21" s="90">
        <f>AJ21+AK21+AL21+AM21</f>
        <v>33.869999999999997</v>
      </c>
      <c r="AU21" s="90">
        <f>AS21-AT21</f>
        <v>283.94599999999997</v>
      </c>
      <c r="AV21" s="7"/>
      <c r="AW21" s="24">
        <f>(AC21/W21)*100</f>
        <v>78.571428571428569</v>
      </c>
      <c r="AX21" s="11" t="s">
        <v>59</v>
      </c>
      <c r="AY21" s="24">
        <f>(AK21/(AJ21+AK21))*100</f>
        <v>0.93040565686639387</v>
      </c>
      <c r="AZ21" s="11">
        <f>(AN21/AJ21)*100</f>
        <v>0.93914350112697231</v>
      </c>
      <c r="BA21" s="4"/>
      <c r="BB21" s="11" t="s">
        <v>76</v>
      </c>
      <c r="BC21" s="11" t="s">
        <v>76</v>
      </c>
      <c r="BD21" s="11" t="s">
        <v>97</v>
      </c>
    </row>
    <row r="22" spans="2:56" ht="16.5" thickBot="1">
      <c r="B22" s="18" t="s">
        <v>90</v>
      </c>
      <c r="C22" s="16"/>
      <c r="D22" s="16"/>
      <c r="E22" s="4"/>
      <c r="F22" s="12"/>
      <c r="G22" s="12"/>
      <c r="H22" s="12"/>
      <c r="I22" s="12"/>
      <c r="J22" s="12"/>
      <c r="K22" s="12"/>
      <c r="L22" s="4"/>
      <c r="M22" s="12"/>
      <c r="N22" s="12"/>
      <c r="O22" s="4"/>
      <c r="P22" s="21"/>
      <c r="Q22" s="4"/>
      <c r="R22" s="11" t="s">
        <v>10</v>
      </c>
      <c r="S22" s="23"/>
      <c r="T22" s="23"/>
      <c r="U22" s="23"/>
      <c r="V22" s="223"/>
      <c r="W22" s="223"/>
      <c r="X22" s="3"/>
      <c r="Y22" s="280"/>
      <c r="Z22" s="280"/>
      <c r="AA22" s="281"/>
      <c r="AB22" s="282"/>
      <c r="AC22" s="283"/>
      <c r="AD22" s="284"/>
      <c r="AE22" s="285"/>
      <c r="AF22" s="286"/>
      <c r="AG22" s="282"/>
      <c r="AH22" s="282"/>
      <c r="AI22" s="287"/>
      <c r="AJ22" s="223"/>
      <c r="AK22" s="288"/>
      <c r="AL22" s="223"/>
      <c r="AM22" s="223"/>
      <c r="AN22" s="223"/>
      <c r="AO22" s="289"/>
      <c r="AP22" s="223"/>
      <c r="AQ22" s="223"/>
      <c r="AR22" s="223"/>
      <c r="AS22" s="288"/>
      <c r="AT22" s="288"/>
      <c r="AU22" s="288"/>
      <c r="AV22" s="287"/>
      <c r="AW22" s="223"/>
      <c r="AX22" s="223"/>
      <c r="AY22" s="223"/>
      <c r="AZ22" s="223"/>
      <c r="BA22" s="3"/>
      <c r="BB22" s="11"/>
      <c r="BC22" s="11"/>
      <c r="BD22" s="11"/>
    </row>
    <row r="23" spans="2:56" ht="16.5" thickBot="1">
      <c r="B23" s="116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335"/>
      <c r="Q23" s="5"/>
      <c r="R23" s="5"/>
      <c r="S23" s="302"/>
      <c r="T23" s="302"/>
      <c r="U23" s="302"/>
      <c r="V23" s="20"/>
      <c r="W23" s="20"/>
      <c r="X23" s="20"/>
      <c r="Y23" s="122"/>
      <c r="Z23" s="122"/>
      <c r="AA23" s="122"/>
      <c r="AB23" s="122"/>
      <c r="AC23" s="211"/>
      <c r="AD23" s="122"/>
      <c r="AE23" s="122"/>
      <c r="AF23" s="122"/>
      <c r="AG23" s="122"/>
      <c r="AH23" s="122"/>
      <c r="AI23" s="20"/>
      <c r="AJ23" s="20"/>
      <c r="AK23" s="123"/>
      <c r="AL23" s="20"/>
      <c r="AM23" s="20"/>
      <c r="AN23" s="20"/>
      <c r="AO23" s="20"/>
      <c r="AP23" s="20"/>
      <c r="AQ23" s="20"/>
      <c r="AR23" s="20"/>
      <c r="AS23" s="123"/>
      <c r="AT23" s="123"/>
      <c r="AU23" s="123"/>
      <c r="AV23" s="20"/>
      <c r="AW23" s="20"/>
      <c r="AX23" s="20"/>
      <c r="AY23" s="20"/>
      <c r="AZ23" s="20"/>
      <c r="BA23" s="20"/>
      <c r="BB23" s="5"/>
      <c r="BC23" s="5"/>
      <c r="BD23" s="5"/>
    </row>
    <row r="24" spans="2:56">
      <c r="B24" s="57" t="s">
        <v>42</v>
      </c>
      <c r="C24" s="58" t="s">
        <v>2</v>
      </c>
      <c r="D24" s="59" t="s">
        <v>2</v>
      </c>
      <c r="E24" s="136"/>
      <c r="F24" s="718" t="s">
        <v>14</v>
      </c>
      <c r="G24" s="719"/>
      <c r="H24" s="719"/>
      <c r="I24" s="719"/>
      <c r="J24" s="719"/>
      <c r="K24" s="720"/>
      <c r="L24" s="19"/>
      <c r="M24" s="721" t="s">
        <v>43</v>
      </c>
      <c r="N24" s="722"/>
      <c r="O24" s="19"/>
      <c r="P24" s="91" t="s">
        <v>12</v>
      </c>
      <c r="Q24" s="136"/>
      <c r="R24" s="91" t="s">
        <v>24</v>
      </c>
      <c r="S24" s="718" t="s">
        <v>44</v>
      </c>
      <c r="T24" s="719"/>
      <c r="U24" s="720"/>
      <c r="V24" s="91" t="s">
        <v>39</v>
      </c>
      <c r="W24" s="137" t="s">
        <v>19</v>
      </c>
      <c r="X24" s="136" t="s">
        <v>10</v>
      </c>
      <c r="Y24" s="723" t="s">
        <v>15</v>
      </c>
      <c r="Z24" s="724"/>
      <c r="AA24" s="724"/>
      <c r="AB24" s="724"/>
      <c r="AC24" s="138" t="s">
        <v>19</v>
      </c>
      <c r="AD24" s="139"/>
      <c r="AE24" s="725" t="s">
        <v>55</v>
      </c>
      <c r="AF24" s="726"/>
      <c r="AG24" s="726"/>
      <c r="AH24" s="140" t="s">
        <v>57</v>
      </c>
      <c r="AI24" s="136"/>
      <c r="AJ24" s="141" t="s">
        <v>51</v>
      </c>
      <c r="AK24" s="142"/>
      <c r="AL24" s="143"/>
      <c r="AM24" s="144"/>
      <c r="AN24" s="91" t="s">
        <v>13</v>
      </c>
      <c r="AO24" s="136"/>
      <c r="AP24" s="743" t="s">
        <v>68</v>
      </c>
      <c r="AQ24" s="744"/>
      <c r="AR24" s="745"/>
      <c r="AS24" s="743" t="s">
        <v>52</v>
      </c>
      <c r="AT24" s="744"/>
      <c r="AU24" s="745"/>
      <c r="AV24" s="136"/>
      <c r="AW24" s="145" t="s">
        <v>32</v>
      </c>
      <c r="AX24" s="137" t="s">
        <v>32</v>
      </c>
      <c r="AY24" s="91" t="s">
        <v>29</v>
      </c>
      <c r="AZ24" s="91" t="s">
        <v>29</v>
      </c>
      <c r="BA24" s="136"/>
      <c r="BB24" s="19" t="s">
        <v>32</v>
      </c>
      <c r="BC24" s="19" t="s">
        <v>10</v>
      </c>
      <c r="BD24" s="146" t="s">
        <v>10</v>
      </c>
    </row>
    <row r="25" spans="2:56" ht="15.75" thickBot="1">
      <c r="B25" s="60" t="s">
        <v>10</v>
      </c>
      <c r="C25" s="49" t="s">
        <v>10</v>
      </c>
      <c r="D25" s="61" t="s">
        <v>12</v>
      </c>
      <c r="E25" s="5"/>
      <c r="F25" s="65" t="s">
        <v>4</v>
      </c>
      <c r="G25" s="65" t="s">
        <v>5</v>
      </c>
      <c r="H25" s="65" t="s">
        <v>6</v>
      </c>
      <c r="I25" s="65" t="s">
        <v>7</v>
      </c>
      <c r="J25" s="65" t="s">
        <v>9</v>
      </c>
      <c r="K25" s="65" t="s">
        <v>13</v>
      </c>
      <c r="L25" s="4"/>
      <c r="M25" s="67" t="s">
        <v>12</v>
      </c>
      <c r="N25" s="68" t="s">
        <v>46</v>
      </c>
      <c r="O25" s="3"/>
      <c r="P25" s="49" t="s">
        <v>3</v>
      </c>
      <c r="Q25" s="5"/>
      <c r="R25" s="49" t="s">
        <v>23</v>
      </c>
      <c r="S25" s="53" t="s">
        <v>16</v>
      </c>
      <c r="T25" s="49" t="s">
        <v>17</v>
      </c>
      <c r="U25" s="49" t="s">
        <v>45</v>
      </c>
      <c r="V25" s="49" t="s">
        <v>63</v>
      </c>
      <c r="W25" s="72" t="s">
        <v>21</v>
      </c>
      <c r="X25" s="5" t="s">
        <v>10</v>
      </c>
      <c r="Y25" s="713" t="s">
        <v>26</v>
      </c>
      <c r="Z25" s="714"/>
      <c r="AA25" s="714"/>
      <c r="AB25" s="715"/>
      <c r="AC25" s="39" t="s">
        <v>13</v>
      </c>
      <c r="AD25" s="8"/>
      <c r="AE25" s="716" t="s">
        <v>56</v>
      </c>
      <c r="AF25" s="717"/>
      <c r="AG25" s="717"/>
      <c r="AH25" s="82" t="s">
        <v>58</v>
      </c>
      <c r="AI25" s="5"/>
      <c r="AJ25" s="48" t="s">
        <v>33</v>
      </c>
      <c r="AK25" s="85" t="s">
        <v>27</v>
      </c>
      <c r="AL25" s="48" t="s">
        <v>35</v>
      </c>
      <c r="AM25" s="48" t="s">
        <v>36</v>
      </c>
      <c r="AN25" s="49" t="s">
        <v>40</v>
      </c>
      <c r="AO25" s="20"/>
      <c r="AP25" s="51"/>
      <c r="AQ25" s="52"/>
      <c r="AR25" s="53"/>
      <c r="AS25" s="51" t="s">
        <v>50</v>
      </c>
      <c r="AT25" s="336" t="s">
        <v>125</v>
      </c>
      <c r="AU25" s="53"/>
      <c r="AV25" s="5"/>
      <c r="AW25" s="76" t="s">
        <v>19</v>
      </c>
      <c r="AX25" s="72" t="s">
        <v>19</v>
      </c>
      <c r="AY25" s="49" t="s">
        <v>37</v>
      </c>
      <c r="AZ25" s="49" t="s">
        <v>38</v>
      </c>
      <c r="BA25" s="5"/>
      <c r="BB25" s="4" t="s">
        <v>19</v>
      </c>
      <c r="BC25" s="4" t="s">
        <v>37</v>
      </c>
      <c r="BD25" s="147" t="s">
        <v>38</v>
      </c>
    </row>
    <row r="26" spans="2:56" ht="15.75" thickBot="1">
      <c r="B26" s="62"/>
      <c r="C26" s="63"/>
      <c r="D26" s="64" t="s">
        <v>10</v>
      </c>
      <c r="E26" s="111"/>
      <c r="F26" s="148"/>
      <c r="G26" s="148"/>
      <c r="H26" s="148"/>
      <c r="I26" s="148" t="s">
        <v>8</v>
      </c>
      <c r="J26" s="148"/>
      <c r="K26" s="148"/>
      <c r="L26" s="16"/>
      <c r="M26" s="104" t="s">
        <v>20</v>
      </c>
      <c r="N26" s="148" t="s">
        <v>11</v>
      </c>
      <c r="O26" s="16"/>
      <c r="P26" s="63" t="s">
        <v>10</v>
      </c>
      <c r="Q26" s="111"/>
      <c r="R26" s="63"/>
      <c r="S26" s="149"/>
      <c r="T26" s="63"/>
      <c r="U26" s="63"/>
      <c r="V26" s="63" t="s">
        <v>18</v>
      </c>
      <c r="W26" s="150" t="s">
        <v>22</v>
      </c>
      <c r="X26" s="111"/>
      <c r="Y26" s="151" t="s">
        <v>16</v>
      </c>
      <c r="Z26" s="151" t="s">
        <v>17</v>
      </c>
      <c r="AA26" s="152" t="s">
        <v>25</v>
      </c>
      <c r="AB26" s="79" t="s">
        <v>28</v>
      </c>
      <c r="AC26" s="153"/>
      <c r="AD26" s="111"/>
      <c r="AE26" s="154" t="s">
        <v>16</v>
      </c>
      <c r="AF26" s="155" t="s">
        <v>17</v>
      </c>
      <c r="AG26" s="80" t="s">
        <v>28</v>
      </c>
      <c r="AH26" s="81" t="s">
        <v>28</v>
      </c>
      <c r="AI26" s="156"/>
      <c r="AJ26" s="63" t="s">
        <v>34</v>
      </c>
      <c r="AK26" s="157" t="s">
        <v>34</v>
      </c>
      <c r="AL26" s="63" t="s">
        <v>34</v>
      </c>
      <c r="AM26" s="63" t="s">
        <v>34</v>
      </c>
      <c r="AN26" s="63" t="s">
        <v>34</v>
      </c>
      <c r="AO26" s="111"/>
      <c r="AP26" s="158" t="s">
        <v>70</v>
      </c>
      <c r="AQ26" s="159" t="s">
        <v>69</v>
      </c>
      <c r="AR26" s="160" t="s">
        <v>71</v>
      </c>
      <c r="AS26" s="161" t="s">
        <v>48</v>
      </c>
      <c r="AT26" s="159" t="s">
        <v>47</v>
      </c>
      <c r="AU26" s="160" t="s">
        <v>49</v>
      </c>
      <c r="AV26" s="111"/>
      <c r="AW26" s="162" t="s">
        <v>29</v>
      </c>
      <c r="AX26" s="150" t="s">
        <v>29</v>
      </c>
      <c r="AY26" s="63"/>
      <c r="AZ26" s="63"/>
      <c r="BA26" s="111"/>
      <c r="BB26" s="163">
        <v>1</v>
      </c>
      <c r="BC26" s="164">
        <v>0</v>
      </c>
      <c r="BD26" s="115" t="s">
        <v>41</v>
      </c>
    </row>
    <row r="27" spans="2:56" s="130" customFormat="1" ht="16.5" thickBot="1">
      <c r="B27" s="118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120"/>
      <c r="Q27" s="20"/>
      <c r="R27" s="20"/>
      <c r="S27" s="121"/>
      <c r="T27" s="121"/>
      <c r="U27" s="121"/>
      <c r="V27" s="20"/>
      <c r="W27" s="20"/>
      <c r="X27" s="20"/>
      <c r="Y27" s="122"/>
      <c r="Z27" s="122"/>
      <c r="AA27" s="122"/>
      <c r="AB27" s="122"/>
      <c r="AC27" s="211"/>
      <c r="AD27" s="122"/>
      <c r="AE27" s="122"/>
      <c r="AF27" s="122"/>
      <c r="AG27" s="122"/>
      <c r="AH27" s="122"/>
      <c r="AI27" s="20"/>
      <c r="AJ27" s="20"/>
      <c r="AK27" s="123"/>
      <c r="AL27" s="20"/>
      <c r="AM27" s="20"/>
      <c r="AN27" s="20"/>
      <c r="AO27" s="20"/>
      <c r="AP27" s="20"/>
      <c r="AQ27" s="20"/>
      <c r="AR27" s="20"/>
      <c r="AS27" s="123"/>
      <c r="AT27" s="123"/>
      <c r="AU27" s="123"/>
      <c r="AV27" s="20"/>
      <c r="AW27" s="20"/>
      <c r="AX27" s="20"/>
      <c r="AY27" s="20"/>
      <c r="AZ27" s="20"/>
      <c r="BA27" s="20"/>
      <c r="BB27" s="20"/>
      <c r="BC27" s="20"/>
      <c r="BD27" s="20"/>
    </row>
    <row r="28" spans="2:56" ht="16.5" thickBot="1">
      <c r="B28" s="17">
        <v>41123</v>
      </c>
      <c r="C28" s="15" t="s">
        <v>0</v>
      </c>
      <c r="D28" s="19">
        <v>6</v>
      </c>
      <c r="E28" s="4"/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f>SUM(F28:J28)</f>
        <v>0</v>
      </c>
      <c r="L28" s="4"/>
      <c r="M28" s="11">
        <v>0</v>
      </c>
      <c r="N28" s="11">
        <v>2</v>
      </c>
      <c r="O28" s="4"/>
      <c r="P28" s="21">
        <f>D28-(M28+N28)</f>
        <v>4</v>
      </c>
      <c r="Q28" s="4"/>
      <c r="R28" s="11" t="s">
        <v>66</v>
      </c>
      <c r="S28" s="23">
        <v>0.185</v>
      </c>
      <c r="T28" s="23">
        <v>0.185</v>
      </c>
      <c r="U28" s="23">
        <f>S28+T28</f>
        <v>0.37</v>
      </c>
      <c r="V28" s="11">
        <v>80</v>
      </c>
      <c r="W28" s="24">
        <f>P28*V28</f>
        <v>320</v>
      </c>
      <c r="X28" s="4"/>
      <c r="Y28" s="22">
        <v>310</v>
      </c>
      <c r="Z28" s="22">
        <v>310</v>
      </c>
      <c r="AA28" s="25">
        <v>0</v>
      </c>
      <c r="AB28" s="27">
        <v>0</v>
      </c>
      <c r="AC28" s="176">
        <v>310</v>
      </c>
      <c r="AD28" s="34"/>
      <c r="AE28" s="31">
        <v>5</v>
      </c>
      <c r="AF28" s="29">
        <v>5</v>
      </c>
      <c r="AG28" s="27">
        <v>0</v>
      </c>
      <c r="AH28" s="27">
        <v>5</v>
      </c>
      <c r="AI28" s="7"/>
      <c r="AJ28" s="24">
        <f>AC28*U28</f>
        <v>114.7</v>
      </c>
      <c r="AK28" s="87">
        <v>1.647</v>
      </c>
      <c r="AL28" s="11">
        <v>1.2</v>
      </c>
      <c r="AM28" s="11">
        <v>0</v>
      </c>
      <c r="AN28" s="24">
        <f>AK28+AM28</f>
        <v>1.647</v>
      </c>
      <c r="AO28" s="6"/>
      <c r="AP28" s="11">
        <v>0</v>
      </c>
      <c r="AQ28" s="11">
        <v>10</v>
      </c>
      <c r="AR28" s="11">
        <f>100- ((AP28+AQ28)/(AC28*2))*100</f>
        <v>98.387096774193552</v>
      </c>
      <c r="AS28" s="90">
        <v>239.45</v>
      </c>
      <c r="AT28" s="90">
        <f>AJ28+AK28+AL28+AM28</f>
        <v>117.54700000000001</v>
      </c>
      <c r="AU28" s="90">
        <f>AS28-AT28</f>
        <v>121.90299999999998</v>
      </c>
      <c r="AV28" s="7"/>
      <c r="AW28" s="24">
        <f>(AC28/W28)*100</f>
        <v>96.875</v>
      </c>
      <c r="AX28" s="11" t="s">
        <v>59</v>
      </c>
      <c r="AY28" s="24">
        <f>(AK28/(AJ28+AK28))*100</f>
        <v>1.4155930105632288</v>
      </c>
      <c r="AZ28" s="11">
        <f>(AN28/AJ28)*100</f>
        <v>1.4359197907585004</v>
      </c>
      <c r="BA28" s="4"/>
      <c r="BB28" s="11" t="s">
        <v>76</v>
      </c>
      <c r="BC28" s="11" t="s">
        <v>76</v>
      </c>
      <c r="BD28" s="11" t="s">
        <v>97</v>
      </c>
    </row>
    <row r="29" spans="2:56" ht="16.5" thickBot="1">
      <c r="B29" s="18" t="s">
        <v>90</v>
      </c>
      <c r="C29" s="16"/>
      <c r="D29" s="16"/>
      <c r="E29" s="4"/>
      <c r="F29" s="12"/>
      <c r="G29" s="12"/>
      <c r="H29" s="12"/>
      <c r="I29" s="12"/>
      <c r="J29" s="12"/>
      <c r="K29" s="12"/>
      <c r="L29" s="4"/>
      <c r="M29" s="12"/>
      <c r="N29" s="12"/>
      <c r="O29" s="4"/>
      <c r="P29" s="21"/>
      <c r="Q29" s="4"/>
      <c r="R29" s="11" t="s">
        <v>10</v>
      </c>
      <c r="S29" s="23"/>
      <c r="T29" s="23"/>
      <c r="U29" s="23"/>
      <c r="V29" s="223"/>
      <c r="W29" s="223"/>
      <c r="X29" s="3"/>
      <c r="Y29" s="280"/>
      <c r="Z29" s="280"/>
      <c r="AA29" s="281"/>
      <c r="AB29" s="282"/>
      <c r="AC29" s="283"/>
      <c r="AD29" s="284"/>
      <c r="AE29" s="285"/>
      <c r="AF29" s="286"/>
      <c r="AG29" s="282"/>
      <c r="AH29" s="282"/>
      <c r="AI29" s="287"/>
      <c r="AJ29" s="223"/>
      <c r="AK29" s="288"/>
      <c r="AL29" s="223"/>
      <c r="AM29" s="223"/>
      <c r="AN29" s="223"/>
      <c r="AO29" s="289"/>
      <c r="AP29" s="223"/>
      <c r="AQ29" s="223"/>
      <c r="AR29" s="223"/>
      <c r="AS29" s="288"/>
      <c r="AT29" s="288"/>
      <c r="AU29" s="288"/>
      <c r="AV29" s="287"/>
      <c r="AW29" s="223"/>
      <c r="AX29" s="223"/>
      <c r="AY29" s="223"/>
      <c r="AZ29" s="223"/>
      <c r="BA29" s="3"/>
      <c r="BB29" s="11"/>
      <c r="BC29" s="11"/>
      <c r="BD29" s="11"/>
    </row>
    <row r="30" spans="2:56" ht="15.75" thickBot="1"/>
    <row r="31" spans="2:56" ht="16.5" thickBot="1">
      <c r="B31" s="17">
        <v>41123</v>
      </c>
      <c r="C31" s="15" t="s">
        <v>1</v>
      </c>
      <c r="D31" s="19">
        <v>7.5</v>
      </c>
      <c r="E31" s="4"/>
      <c r="F31" s="11">
        <v>0.5</v>
      </c>
      <c r="G31" s="11">
        <v>0</v>
      </c>
      <c r="H31" s="11">
        <v>0</v>
      </c>
      <c r="I31" s="11">
        <v>0</v>
      </c>
      <c r="J31" s="11">
        <v>0</v>
      </c>
      <c r="K31" s="11">
        <f>SUM(F31:J31)</f>
        <v>0.5</v>
      </c>
      <c r="L31" s="4"/>
      <c r="M31" s="11">
        <v>2.5</v>
      </c>
      <c r="N31" s="11">
        <v>0</v>
      </c>
      <c r="O31" s="4"/>
      <c r="P31" s="21">
        <f>D31-(M31+N31)</f>
        <v>5</v>
      </c>
      <c r="Q31" s="4"/>
      <c r="R31" s="11" t="s">
        <v>66</v>
      </c>
      <c r="S31" s="23">
        <v>0.185</v>
      </c>
      <c r="T31" s="23">
        <v>0.185</v>
      </c>
      <c r="U31" s="23">
        <f>S31+T31</f>
        <v>0.37</v>
      </c>
      <c r="V31" s="11">
        <v>80</v>
      </c>
      <c r="W31" s="24">
        <f>P31*V31</f>
        <v>400</v>
      </c>
      <c r="X31" s="4"/>
      <c r="Y31" s="22">
        <v>396</v>
      </c>
      <c r="Z31" s="22">
        <v>396</v>
      </c>
      <c r="AA31" s="25">
        <v>0</v>
      </c>
      <c r="AB31" s="27">
        <v>0</v>
      </c>
      <c r="AC31" s="176">
        <v>396</v>
      </c>
      <c r="AD31" s="34"/>
      <c r="AE31" s="31">
        <v>9</v>
      </c>
      <c r="AF31" s="29">
        <v>9</v>
      </c>
      <c r="AG31" s="27">
        <v>0</v>
      </c>
      <c r="AH31" s="27">
        <v>9</v>
      </c>
      <c r="AI31" s="7"/>
      <c r="AJ31" s="24">
        <f>AC31*U31</f>
        <v>146.52000000000001</v>
      </c>
      <c r="AK31" s="87">
        <v>1.9</v>
      </c>
      <c r="AL31" s="11">
        <v>7.49</v>
      </c>
      <c r="AM31" s="11">
        <v>2.4</v>
      </c>
      <c r="AN31" s="24">
        <f>AK31+AM31</f>
        <v>4.3</v>
      </c>
      <c r="AO31" s="6"/>
      <c r="AP31" s="11">
        <v>0</v>
      </c>
      <c r="AQ31" s="11">
        <v>10</v>
      </c>
      <c r="AR31" s="11">
        <f>100- ((AP31+AQ31)/(AC31*2))*100</f>
        <v>98.737373737373744</v>
      </c>
      <c r="AS31" s="90">
        <f>AU21</f>
        <v>283.94599999999997</v>
      </c>
      <c r="AT31" s="90">
        <f>AJ31+AK31+AL31+AM31</f>
        <v>158.31000000000003</v>
      </c>
      <c r="AU31" s="90">
        <f>AS31-AT31</f>
        <v>125.63599999999994</v>
      </c>
      <c r="AV31" s="7"/>
      <c r="AW31" s="24">
        <f>(AC31/W31)*100</f>
        <v>99</v>
      </c>
      <c r="AX31" s="11" t="s">
        <v>59</v>
      </c>
      <c r="AY31" s="24">
        <f>(AK31/(AJ31+AK31))*100</f>
        <v>1.2801509230561918</v>
      </c>
      <c r="AZ31" s="11">
        <f>(AN31/AJ31)*100</f>
        <v>2.9347529347529342</v>
      </c>
      <c r="BA31" s="4"/>
      <c r="BB31" s="11" t="s">
        <v>76</v>
      </c>
      <c r="BC31" s="11" t="s">
        <v>76</v>
      </c>
      <c r="BD31" s="11" t="s">
        <v>97</v>
      </c>
    </row>
    <row r="32" spans="2:56" ht="16.5" thickBot="1">
      <c r="B32" s="18" t="s">
        <v>92</v>
      </c>
      <c r="C32" s="16"/>
      <c r="D32" s="16"/>
      <c r="E32" s="4"/>
      <c r="F32" s="12"/>
      <c r="G32" s="12"/>
      <c r="H32" s="12"/>
      <c r="I32" s="12"/>
      <c r="J32" s="12"/>
      <c r="K32" s="12"/>
      <c r="L32" s="4"/>
      <c r="M32" s="12"/>
      <c r="N32" s="12"/>
      <c r="O32" s="4"/>
      <c r="P32" s="21"/>
      <c r="Q32" s="4"/>
      <c r="R32" s="11" t="s">
        <v>10</v>
      </c>
      <c r="S32" s="23"/>
      <c r="T32" s="23"/>
      <c r="U32" s="23"/>
      <c r="V32" s="223"/>
      <c r="W32" s="223"/>
      <c r="X32" s="3"/>
      <c r="Y32" s="280"/>
      <c r="Z32" s="280"/>
      <c r="AA32" s="281"/>
      <c r="AB32" s="282"/>
      <c r="AC32" s="283"/>
      <c r="AD32" s="284"/>
      <c r="AE32" s="285"/>
      <c r="AF32" s="286"/>
      <c r="AG32" s="282"/>
      <c r="AH32" s="282"/>
      <c r="AI32" s="287"/>
      <c r="AJ32" s="223"/>
      <c r="AK32" s="288"/>
      <c r="AL32" s="223"/>
      <c r="AM32" s="223"/>
      <c r="AN32" s="223"/>
      <c r="AO32" s="289"/>
      <c r="AP32" s="223"/>
      <c r="AQ32" s="223"/>
      <c r="AR32" s="223"/>
      <c r="AS32" s="288"/>
      <c r="AT32" s="288"/>
      <c r="AU32" s="288"/>
      <c r="AV32" s="287"/>
      <c r="AW32" s="223"/>
      <c r="AX32" s="223"/>
      <c r="AY32" s="223"/>
      <c r="AZ32" s="223"/>
      <c r="BA32" s="3"/>
      <c r="BB32" s="11"/>
      <c r="BC32" s="11"/>
      <c r="BD32" s="11"/>
    </row>
    <row r="33" spans="2:56" s="305" customFormat="1" ht="15.75" thickBot="1">
      <c r="C33" s="306"/>
      <c r="D33" s="306"/>
      <c r="F33" s="788"/>
      <c r="G33" s="788"/>
      <c r="H33" s="788"/>
      <c r="I33" s="788"/>
      <c r="J33" s="788"/>
      <c r="K33" s="788"/>
      <c r="M33" s="789"/>
      <c r="N33" s="789"/>
      <c r="S33" s="788"/>
      <c r="T33" s="788"/>
      <c r="U33" s="788"/>
      <c r="Y33" s="788"/>
      <c r="Z33" s="788"/>
      <c r="AA33" s="788"/>
      <c r="AB33" s="788"/>
      <c r="AC33" s="307"/>
      <c r="AD33" s="307"/>
      <c r="AE33" s="788"/>
      <c r="AF33" s="788"/>
      <c r="AG33" s="788"/>
      <c r="AH33" s="308"/>
      <c r="AK33" s="309"/>
      <c r="AP33" s="790"/>
      <c r="AQ33" s="790"/>
      <c r="AR33" s="790"/>
      <c r="AS33" s="790"/>
      <c r="AT33" s="790"/>
      <c r="AU33" s="790"/>
    </row>
    <row r="34" spans="2:56" ht="16.5" thickBot="1">
      <c r="B34" s="17">
        <v>41124</v>
      </c>
      <c r="C34" s="15" t="s">
        <v>0</v>
      </c>
      <c r="D34" s="19">
        <v>8</v>
      </c>
      <c r="E34" s="4"/>
      <c r="F34" s="11">
        <v>0</v>
      </c>
      <c r="G34" s="11">
        <v>0</v>
      </c>
      <c r="H34" s="11">
        <v>0</v>
      </c>
      <c r="I34" s="11">
        <v>0</v>
      </c>
      <c r="J34" s="11">
        <v>0.5</v>
      </c>
      <c r="K34" s="11">
        <f>SUM(F34:J34)</f>
        <v>0.5</v>
      </c>
      <c r="L34" s="4"/>
      <c r="M34" s="11">
        <v>0</v>
      </c>
      <c r="N34" s="11">
        <v>0</v>
      </c>
      <c r="O34" s="4"/>
      <c r="P34" s="21">
        <f>D34-(M34+N34)</f>
        <v>8</v>
      </c>
      <c r="Q34" s="4"/>
      <c r="R34" s="11" t="s">
        <v>66</v>
      </c>
      <c r="S34" s="23">
        <v>0.185</v>
      </c>
      <c r="T34" s="23">
        <v>0.185</v>
      </c>
      <c r="U34" s="23">
        <f>S34+T34</f>
        <v>0.37</v>
      </c>
      <c r="V34" s="11">
        <v>80</v>
      </c>
      <c r="W34" s="24">
        <f>P34*V34</f>
        <v>640</v>
      </c>
      <c r="X34" s="4"/>
      <c r="Y34" s="22">
        <v>580</v>
      </c>
      <c r="Z34" s="22">
        <v>580</v>
      </c>
      <c r="AA34" s="25">
        <v>0</v>
      </c>
      <c r="AB34" s="27">
        <v>0</v>
      </c>
      <c r="AC34" s="176">
        <v>580</v>
      </c>
      <c r="AD34" s="34"/>
      <c r="AE34" s="31">
        <v>3</v>
      </c>
      <c r="AF34" s="29">
        <v>3</v>
      </c>
      <c r="AG34" s="27">
        <v>0</v>
      </c>
      <c r="AH34" s="27">
        <v>3</v>
      </c>
      <c r="AI34" s="7"/>
      <c r="AJ34" s="24">
        <f>AC34*U34</f>
        <v>214.6</v>
      </c>
      <c r="AK34" s="87">
        <v>0.53500000000000003</v>
      </c>
      <c r="AL34" s="11">
        <v>7.8</v>
      </c>
      <c r="AM34" s="11">
        <v>0</v>
      </c>
      <c r="AN34" s="24">
        <f>AK34+AM34</f>
        <v>0.53500000000000003</v>
      </c>
      <c r="AO34" s="6"/>
      <c r="AP34" s="11">
        <v>0</v>
      </c>
      <c r="AQ34" s="11">
        <v>10</v>
      </c>
      <c r="AR34" s="11">
        <f>100- ((AP34+AQ34)/(AC34*2))*100</f>
        <v>99.137931034482762</v>
      </c>
      <c r="AS34" s="90">
        <f>AU31</f>
        <v>125.63599999999994</v>
      </c>
      <c r="AT34" s="90">
        <f>AJ34+AK34+AL34+AM34</f>
        <v>222.935</v>
      </c>
      <c r="AU34" s="90">
        <f>AS34-AT34</f>
        <v>-97.299000000000063</v>
      </c>
      <c r="AV34" s="7"/>
      <c r="AW34" s="24">
        <f>(AC34/W34)*100</f>
        <v>90.625</v>
      </c>
      <c r="AX34" s="11" t="s">
        <v>59</v>
      </c>
      <c r="AY34" s="24">
        <f>(AK34/(AJ34+AK34))*100</f>
        <v>0.24868106072930954</v>
      </c>
      <c r="AZ34" s="11">
        <f>(AN34/AJ34)*100</f>
        <v>0.24930102516309416</v>
      </c>
      <c r="BA34" s="4"/>
      <c r="BB34" s="11" t="s">
        <v>76</v>
      </c>
      <c r="BC34" s="11" t="s">
        <v>76</v>
      </c>
      <c r="BD34" s="11" t="s">
        <v>97</v>
      </c>
    </row>
    <row r="35" spans="2:56" ht="16.5" thickBot="1">
      <c r="B35" s="18" t="s">
        <v>90</v>
      </c>
      <c r="C35" s="16"/>
      <c r="D35" s="16"/>
      <c r="E35" s="4"/>
      <c r="F35" s="12"/>
      <c r="G35" s="12"/>
      <c r="H35" s="12"/>
      <c r="I35" s="12"/>
      <c r="J35" s="12"/>
      <c r="K35" s="12"/>
      <c r="L35" s="4"/>
      <c r="M35" s="12"/>
      <c r="N35" s="12"/>
      <c r="O35" s="4"/>
      <c r="P35" s="21"/>
      <c r="Q35" s="4"/>
      <c r="R35" s="11" t="s">
        <v>10</v>
      </c>
      <c r="S35" s="23"/>
      <c r="T35" s="23"/>
      <c r="U35" s="23"/>
      <c r="V35" s="223"/>
      <c r="W35" s="223"/>
      <c r="X35" s="3"/>
      <c r="Y35" s="280"/>
      <c r="Z35" s="280"/>
      <c r="AA35" s="281"/>
      <c r="AB35" s="282"/>
      <c r="AC35" s="283"/>
      <c r="AD35" s="284"/>
      <c r="AE35" s="285"/>
      <c r="AF35" s="286"/>
      <c r="AG35" s="282"/>
      <c r="AH35" s="282"/>
      <c r="AI35" s="287"/>
      <c r="AJ35" s="223"/>
      <c r="AK35" s="288"/>
      <c r="AL35" s="223"/>
      <c r="AM35" s="223"/>
      <c r="AN35" s="223"/>
      <c r="AO35" s="289"/>
      <c r="AP35" s="223"/>
      <c r="AQ35" s="223"/>
      <c r="AR35" s="223"/>
      <c r="AS35" s="288"/>
      <c r="AT35" s="288"/>
      <c r="AU35" s="288"/>
      <c r="AV35" s="287"/>
      <c r="AW35" s="223"/>
      <c r="AX35" s="223"/>
      <c r="AY35" s="223"/>
      <c r="AZ35" s="223"/>
      <c r="BA35" s="3"/>
      <c r="BB35" s="11"/>
      <c r="BC35" s="11"/>
      <c r="BD35" s="11"/>
    </row>
    <row r="36" spans="2:56" s="305" customFormat="1" ht="15.75" thickBot="1">
      <c r="F36" s="310"/>
      <c r="G36" s="310"/>
      <c r="H36" s="310"/>
      <c r="I36" s="310"/>
      <c r="J36" s="310"/>
      <c r="K36" s="310"/>
      <c r="M36" s="307"/>
      <c r="N36" s="311"/>
      <c r="Y36" s="788"/>
      <c r="Z36" s="788"/>
      <c r="AA36" s="788"/>
      <c r="AB36" s="788"/>
      <c r="AC36" s="307"/>
      <c r="AD36" s="307"/>
      <c r="AE36" s="788"/>
      <c r="AF36" s="788"/>
      <c r="AG36" s="788"/>
      <c r="AH36" s="312"/>
      <c r="AK36" s="309"/>
    </row>
    <row r="37" spans="2:56">
      <c r="B37" s="57" t="s">
        <v>42</v>
      </c>
      <c r="C37" s="58" t="s">
        <v>2</v>
      </c>
      <c r="D37" s="59" t="s">
        <v>2</v>
      </c>
      <c r="E37" s="136"/>
      <c r="F37" s="718" t="s">
        <v>14</v>
      </c>
      <c r="G37" s="719"/>
      <c r="H37" s="719"/>
      <c r="I37" s="719"/>
      <c r="J37" s="719"/>
      <c r="K37" s="720"/>
      <c r="L37" s="19"/>
      <c r="M37" s="721" t="s">
        <v>43</v>
      </c>
      <c r="N37" s="722"/>
      <c r="O37" s="19"/>
      <c r="P37" s="91" t="s">
        <v>12</v>
      </c>
      <c r="Q37" s="136"/>
      <c r="R37" s="91" t="s">
        <v>24</v>
      </c>
      <c r="S37" s="718" t="s">
        <v>44</v>
      </c>
      <c r="T37" s="719"/>
      <c r="U37" s="720"/>
      <c r="V37" s="91" t="s">
        <v>39</v>
      </c>
      <c r="W37" s="137" t="s">
        <v>19</v>
      </c>
      <c r="X37" s="136" t="s">
        <v>10</v>
      </c>
      <c r="Y37" s="723" t="s">
        <v>15</v>
      </c>
      <c r="Z37" s="724"/>
      <c r="AA37" s="724"/>
      <c r="AB37" s="724"/>
      <c r="AC37" s="138" t="s">
        <v>19</v>
      </c>
      <c r="AD37" s="139"/>
      <c r="AE37" s="725" t="s">
        <v>55</v>
      </c>
      <c r="AF37" s="726"/>
      <c r="AG37" s="726"/>
      <c r="AH37" s="140" t="s">
        <v>57</v>
      </c>
      <c r="AI37" s="136"/>
      <c r="AJ37" s="141" t="s">
        <v>51</v>
      </c>
      <c r="AK37" s="142"/>
      <c r="AL37" s="143"/>
      <c r="AM37" s="144"/>
      <c r="AN37" s="91" t="s">
        <v>13</v>
      </c>
      <c r="AO37" s="136"/>
      <c r="AP37" s="743" t="s">
        <v>68</v>
      </c>
      <c r="AQ37" s="744"/>
      <c r="AR37" s="745"/>
      <c r="AS37" s="743" t="s">
        <v>52</v>
      </c>
      <c r="AT37" s="744"/>
      <c r="AU37" s="745"/>
      <c r="AV37" s="136"/>
      <c r="AW37" s="145" t="s">
        <v>32</v>
      </c>
      <c r="AX37" s="137" t="s">
        <v>32</v>
      </c>
      <c r="AY37" s="91" t="s">
        <v>29</v>
      </c>
      <c r="AZ37" s="91" t="s">
        <v>29</v>
      </c>
      <c r="BA37" s="136"/>
      <c r="BB37" s="19" t="s">
        <v>32</v>
      </c>
      <c r="BC37" s="19" t="s">
        <v>10</v>
      </c>
      <c r="BD37" s="146" t="s">
        <v>10</v>
      </c>
    </row>
    <row r="38" spans="2:56" ht="15.75" thickBot="1">
      <c r="B38" s="60" t="s">
        <v>10</v>
      </c>
      <c r="C38" s="49" t="s">
        <v>10</v>
      </c>
      <c r="D38" s="61" t="s">
        <v>12</v>
      </c>
      <c r="E38" s="5"/>
      <c r="F38" s="65" t="s">
        <v>4</v>
      </c>
      <c r="G38" s="65" t="s">
        <v>5</v>
      </c>
      <c r="H38" s="65" t="s">
        <v>6</v>
      </c>
      <c r="I38" s="65" t="s">
        <v>7</v>
      </c>
      <c r="J38" s="65" t="s">
        <v>9</v>
      </c>
      <c r="K38" s="65" t="s">
        <v>13</v>
      </c>
      <c r="L38" s="4"/>
      <c r="M38" s="67" t="s">
        <v>12</v>
      </c>
      <c r="N38" s="68" t="s">
        <v>46</v>
      </c>
      <c r="O38" s="3"/>
      <c r="P38" s="49" t="s">
        <v>3</v>
      </c>
      <c r="Q38" s="5"/>
      <c r="R38" s="49" t="s">
        <v>23</v>
      </c>
      <c r="S38" s="53" t="s">
        <v>16</v>
      </c>
      <c r="T38" s="49" t="s">
        <v>17</v>
      </c>
      <c r="U38" s="49" t="s">
        <v>45</v>
      </c>
      <c r="V38" s="49" t="s">
        <v>63</v>
      </c>
      <c r="W38" s="72" t="s">
        <v>21</v>
      </c>
      <c r="X38" s="5" t="s">
        <v>10</v>
      </c>
      <c r="Y38" s="713" t="s">
        <v>26</v>
      </c>
      <c r="Z38" s="714"/>
      <c r="AA38" s="714"/>
      <c r="AB38" s="715"/>
      <c r="AC38" s="39" t="s">
        <v>13</v>
      </c>
      <c r="AD38" s="8"/>
      <c r="AE38" s="716" t="s">
        <v>56</v>
      </c>
      <c r="AF38" s="717"/>
      <c r="AG38" s="717"/>
      <c r="AH38" s="82" t="s">
        <v>58</v>
      </c>
      <c r="AI38" s="5"/>
      <c r="AJ38" s="48" t="s">
        <v>33</v>
      </c>
      <c r="AK38" s="85" t="s">
        <v>27</v>
      </c>
      <c r="AL38" s="48" t="s">
        <v>35</v>
      </c>
      <c r="AM38" s="48" t="s">
        <v>36</v>
      </c>
      <c r="AN38" s="49" t="s">
        <v>40</v>
      </c>
      <c r="AO38" s="20"/>
      <c r="AP38" s="51"/>
      <c r="AQ38" s="52"/>
      <c r="AR38" s="53"/>
      <c r="AS38" s="51" t="s">
        <v>50</v>
      </c>
      <c r="AT38" s="336" t="s">
        <v>127</v>
      </c>
      <c r="AU38" s="53"/>
      <c r="AV38" s="5"/>
      <c r="AW38" s="76" t="s">
        <v>19</v>
      </c>
      <c r="AX38" s="72" t="s">
        <v>19</v>
      </c>
      <c r="AY38" s="49" t="s">
        <v>37</v>
      </c>
      <c r="AZ38" s="49" t="s">
        <v>38</v>
      </c>
      <c r="BA38" s="5"/>
      <c r="BB38" s="4" t="s">
        <v>19</v>
      </c>
      <c r="BC38" s="4" t="s">
        <v>37</v>
      </c>
      <c r="BD38" s="147" t="s">
        <v>38</v>
      </c>
    </row>
    <row r="39" spans="2:56" ht="15.75" thickBot="1">
      <c r="B39" s="62"/>
      <c r="C39" s="63"/>
      <c r="D39" s="64" t="s">
        <v>10</v>
      </c>
      <c r="E39" s="111"/>
      <c r="F39" s="148"/>
      <c r="G39" s="148"/>
      <c r="H39" s="148"/>
      <c r="I39" s="148" t="s">
        <v>8</v>
      </c>
      <c r="J39" s="148"/>
      <c r="K39" s="148"/>
      <c r="L39" s="16"/>
      <c r="M39" s="104" t="s">
        <v>20</v>
      </c>
      <c r="N39" s="148" t="s">
        <v>11</v>
      </c>
      <c r="O39" s="16"/>
      <c r="P39" s="63" t="s">
        <v>10</v>
      </c>
      <c r="Q39" s="111"/>
      <c r="R39" s="63"/>
      <c r="S39" s="149"/>
      <c r="T39" s="63"/>
      <c r="U39" s="63"/>
      <c r="V39" s="63" t="s">
        <v>18</v>
      </c>
      <c r="W39" s="150" t="s">
        <v>22</v>
      </c>
      <c r="X39" s="111"/>
      <c r="Y39" s="151" t="s">
        <v>16</v>
      </c>
      <c r="Z39" s="151" t="s">
        <v>17</v>
      </c>
      <c r="AA39" s="152" t="s">
        <v>25</v>
      </c>
      <c r="AB39" s="79" t="s">
        <v>28</v>
      </c>
      <c r="AC39" s="153"/>
      <c r="AD39" s="111"/>
      <c r="AE39" s="154" t="s">
        <v>16</v>
      </c>
      <c r="AF39" s="155" t="s">
        <v>17</v>
      </c>
      <c r="AG39" s="80" t="s">
        <v>28</v>
      </c>
      <c r="AH39" s="81" t="s">
        <v>28</v>
      </c>
      <c r="AI39" s="156"/>
      <c r="AJ39" s="63" t="s">
        <v>34</v>
      </c>
      <c r="AK39" s="157" t="s">
        <v>34</v>
      </c>
      <c r="AL39" s="63" t="s">
        <v>34</v>
      </c>
      <c r="AM39" s="63" t="s">
        <v>34</v>
      </c>
      <c r="AN39" s="63" t="s">
        <v>34</v>
      </c>
      <c r="AO39" s="111"/>
      <c r="AP39" s="158" t="s">
        <v>70</v>
      </c>
      <c r="AQ39" s="159" t="s">
        <v>69</v>
      </c>
      <c r="AR39" s="160" t="s">
        <v>71</v>
      </c>
      <c r="AS39" s="161" t="s">
        <v>48</v>
      </c>
      <c r="AT39" s="159" t="s">
        <v>47</v>
      </c>
      <c r="AU39" s="160" t="s">
        <v>49</v>
      </c>
      <c r="AV39" s="111"/>
      <c r="AW39" s="162" t="s">
        <v>29</v>
      </c>
      <c r="AX39" s="150" t="s">
        <v>29</v>
      </c>
      <c r="AY39" s="63"/>
      <c r="AZ39" s="63"/>
      <c r="BA39" s="111"/>
      <c r="BB39" s="163">
        <v>1</v>
      </c>
      <c r="BC39" s="164">
        <v>0</v>
      </c>
      <c r="BD39" s="115" t="s">
        <v>41</v>
      </c>
    </row>
    <row r="40" spans="2:56" ht="16.5" thickBot="1">
      <c r="B40" s="17">
        <v>41125</v>
      </c>
      <c r="C40" s="15" t="s">
        <v>1</v>
      </c>
      <c r="D40" s="19">
        <v>7.5</v>
      </c>
      <c r="E40" s="4"/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f>SUM(F40:J40)</f>
        <v>0</v>
      </c>
      <c r="L40" s="4"/>
      <c r="M40" s="11">
        <v>2.5</v>
      </c>
      <c r="N40" s="11">
        <v>1.5</v>
      </c>
      <c r="O40" s="4"/>
      <c r="P40" s="21">
        <f>D40-(M40+N40)</f>
        <v>3.5</v>
      </c>
      <c r="Q40" s="4"/>
      <c r="R40" s="11" t="s">
        <v>66</v>
      </c>
      <c r="S40" s="23">
        <v>0.185</v>
      </c>
      <c r="T40" s="23">
        <v>0.185</v>
      </c>
      <c r="U40" s="23">
        <f>S40+T40</f>
        <v>0.37</v>
      </c>
      <c r="V40" s="11">
        <v>80</v>
      </c>
      <c r="W40" s="24">
        <f>P40*V40</f>
        <v>280</v>
      </c>
      <c r="X40" s="4"/>
      <c r="Y40" s="22">
        <v>200</v>
      </c>
      <c r="Z40" s="22">
        <v>200</v>
      </c>
      <c r="AA40" s="25">
        <v>0</v>
      </c>
      <c r="AB40" s="27">
        <v>0</v>
      </c>
      <c r="AC40" s="176">
        <v>200</v>
      </c>
      <c r="AD40" s="34"/>
      <c r="AE40" s="31">
        <v>0</v>
      </c>
      <c r="AF40" s="29">
        <v>0</v>
      </c>
      <c r="AG40" s="27">
        <v>0</v>
      </c>
      <c r="AH40" s="27">
        <v>0</v>
      </c>
      <c r="AI40" s="7"/>
      <c r="AJ40" s="24">
        <f>AC40*U40</f>
        <v>74</v>
      </c>
      <c r="AK40" s="87">
        <v>0</v>
      </c>
      <c r="AL40" s="11">
        <v>3</v>
      </c>
      <c r="AM40" s="11">
        <v>0</v>
      </c>
      <c r="AN40" s="24">
        <f>AK40+AM40</f>
        <v>0</v>
      </c>
      <c r="AO40" s="6"/>
      <c r="AP40" s="11">
        <v>0</v>
      </c>
      <c r="AQ40" s="11">
        <v>10</v>
      </c>
      <c r="AR40" s="11">
        <f>100- ((AP40+AQ40)/(AC40*2))*100</f>
        <v>97.5</v>
      </c>
      <c r="AS40" s="90">
        <v>755</v>
      </c>
      <c r="AT40" s="90">
        <f>AJ40+AK40+AL40+AM40</f>
        <v>77</v>
      </c>
      <c r="AU40" s="90">
        <f>AS40-AT40</f>
        <v>678</v>
      </c>
      <c r="AV40" s="7"/>
      <c r="AW40" s="24">
        <f>(AC40/W40)*100</f>
        <v>71.428571428571431</v>
      </c>
      <c r="AX40" s="11" t="s">
        <v>59</v>
      </c>
      <c r="AY40" s="24">
        <f>(AK40/(AJ40+AK40))*100</f>
        <v>0</v>
      </c>
      <c r="AZ40" s="11">
        <f>(AN40/AJ40)*100</f>
        <v>0</v>
      </c>
      <c r="BA40" s="4"/>
      <c r="BB40" s="11" t="s">
        <v>76</v>
      </c>
      <c r="BC40" s="11" t="s">
        <v>76</v>
      </c>
      <c r="BD40" s="11" t="s">
        <v>97</v>
      </c>
    </row>
    <row r="41" spans="2:56" ht="16.5" thickBot="1">
      <c r="B41" s="18" t="s">
        <v>89</v>
      </c>
      <c r="C41" s="16"/>
      <c r="D41" s="16"/>
      <c r="E41" s="4"/>
      <c r="F41" s="12"/>
      <c r="G41" s="12"/>
      <c r="H41" s="12"/>
      <c r="I41" s="12"/>
      <c r="J41" s="12"/>
      <c r="K41" s="12"/>
      <c r="L41" s="4"/>
      <c r="M41" s="12"/>
      <c r="N41" s="12"/>
      <c r="O41" s="4"/>
      <c r="P41" s="21"/>
      <c r="Q41" s="4"/>
      <c r="R41" s="11" t="s">
        <v>10</v>
      </c>
      <c r="S41" s="23"/>
      <c r="T41" s="23"/>
      <c r="U41" s="23"/>
      <c r="V41" s="223"/>
      <c r="W41" s="223"/>
      <c r="X41" s="3"/>
      <c r="Y41" s="280"/>
      <c r="Z41" s="280"/>
      <c r="AA41" s="281"/>
      <c r="AB41" s="282"/>
      <c r="AC41" s="283"/>
      <c r="AD41" s="284"/>
      <c r="AE41" s="285"/>
      <c r="AF41" s="286"/>
      <c r="AG41" s="282"/>
      <c r="AH41" s="282"/>
      <c r="AI41" s="287"/>
      <c r="AJ41" s="223"/>
      <c r="AK41" s="288"/>
      <c r="AL41" s="223"/>
      <c r="AM41" s="223"/>
      <c r="AN41" s="223"/>
      <c r="AO41" s="289"/>
      <c r="AP41" s="223"/>
      <c r="AQ41" s="223"/>
      <c r="AR41" s="223"/>
      <c r="AS41" s="288"/>
      <c r="AT41" s="288"/>
      <c r="AU41" s="288"/>
      <c r="AV41" s="287"/>
      <c r="AW41" s="223"/>
      <c r="AX41" s="223"/>
      <c r="AY41" s="223"/>
      <c r="AZ41" s="223"/>
      <c r="BA41" s="3"/>
      <c r="BB41" s="11"/>
      <c r="BC41" s="11"/>
      <c r="BD41" s="11"/>
    </row>
    <row r="42" spans="2:56" s="305" customFormat="1" ht="15.75" thickBot="1">
      <c r="F42" s="310"/>
      <c r="G42" s="310"/>
      <c r="H42" s="310"/>
      <c r="I42" s="310"/>
      <c r="J42" s="310"/>
      <c r="K42" s="310"/>
      <c r="M42" s="306"/>
      <c r="N42" s="310"/>
      <c r="AH42" s="313"/>
      <c r="AK42" s="309"/>
      <c r="AP42" s="314"/>
      <c r="AQ42" s="311"/>
      <c r="AS42" s="307"/>
      <c r="AT42" s="311"/>
      <c r="BB42" s="315"/>
      <c r="BC42" s="316"/>
    </row>
    <row r="43" spans="2:56" ht="16.5" thickBot="1">
      <c r="B43" s="17">
        <v>41125</v>
      </c>
      <c r="C43" s="15" t="s">
        <v>65</v>
      </c>
      <c r="D43" s="19">
        <v>8.5</v>
      </c>
      <c r="E43" s="4"/>
      <c r="F43" s="11">
        <v>0.66</v>
      </c>
      <c r="G43" s="11">
        <v>0</v>
      </c>
      <c r="H43" s="11">
        <v>0</v>
      </c>
      <c r="I43" s="11">
        <v>0</v>
      </c>
      <c r="J43" s="11">
        <v>0.5</v>
      </c>
      <c r="K43" s="11">
        <f>SUM(F43:J43)</f>
        <v>1.1600000000000001</v>
      </c>
      <c r="L43" s="4"/>
      <c r="M43" s="11">
        <v>0</v>
      </c>
      <c r="N43" s="11">
        <v>0</v>
      </c>
      <c r="O43" s="4"/>
      <c r="P43" s="21">
        <f>D43-(M43+N43)</f>
        <v>8.5</v>
      </c>
      <c r="Q43" s="4"/>
      <c r="R43" s="11" t="s">
        <v>66</v>
      </c>
      <c r="S43" s="23">
        <v>0.185</v>
      </c>
      <c r="T43" s="23">
        <v>0.185</v>
      </c>
      <c r="U43" s="23">
        <f>S43+T43</f>
        <v>0.37</v>
      </c>
      <c r="V43" s="11">
        <v>80</v>
      </c>
      <c r="W43" s="24">
        <f>P43*V43</f>
        <v>680</v>
      </c>
      <c r="X43" s="4"/>
      <c r="Y43" s="22">
        <v>594</v>
      </c>
      <c r="Z43" s="22">
        <v>594</v>
      </c>
      <c r="AA43" s="25">
        <v>0</v>
      </c>
      <c r="AB43" s="27">
        <v>0</v>
      </c>
      <c r="AC43" s="176">
        <v>594</v>
      </c>
      <c r="AD43" s="34"/>
      <c r="AE43" s="31">
        <v>3</v>
      </c>
      <c r="AF43" s="29">
        <v>3</v>
      </c>
      <c r="AG43" s="27">
        <v>0</v>
      </c>
      <c r="AH43" s="27">
        <v>3</v>
      </c>
      <c r="AI43" s="7"/>
      <c r="AJ43" s="24">
        <f>AC43*U43</f>
        <v>219.78</v>
      </c>
      <c r="AK43" s="87">
        <v>0.55400000000000005</v>
      </c>
      <c r="AL43" s="11">
        <v>8.91</v>
      </c>
      <c r="AM43" s="11">
        <v>0.71</v>
      </c>
      <c r="AN43" s="24">
        <f>AK43+AM43</f>
        <v>1.264</v>
      </c>
      <c r="AO43" s="6"/>
      <c r="AP43" s="11">
        <v>0</v>
      </c>
      <c r="AQ43" s="11">
        <v>10</v>
      </c>
      <c r="AR43" s="11">
        <f>100- ((AP43+AQ43)/(AC43*2))*100</f>
        <v>99.158249158249163</v>
      </c>
      <c r="AS43" s="90">
        <f>AU40</f>
        <v>678</v>
      </c>
      <c r="AT43" s="90">
        <f>AJ43+AK43+AL43+AM43</f>
        <v>229.95400000000001</v>
      </c>
      <c r="AU43" s="90">
        <f>AS43-AT43</f>
        <v>448.04599999999999</v>
      </c>
      <c r="AV43" s="7"/>
      <c r="AW43" s="24">
        <f>(AC43/W43)*100</f>
        <v>87.352941176470594</v>
      </c>
      <c r="AX43" s="11" t="s">
        <v>59</v>
      </c>
      <c r="AY43" s="24">
        <f>(AK43/(AJ43+AK43))*100</f>
        <v>0.25143645556291816</v>
      </c>
      <c r="AZ43" s="11">
        <f>(AN43/AJ43)*100</f>
        <v>0.57512057512057513</v>
      </c>
      <c r="BA43" s="4"/>
      <c r="BB43" s="11" t="s">
        <v>76</v>
      </c>
      <c r="BC43" s="11" t="s">
        <v>76</v>
      </c>
      <c r="BD43" s="11" t="s">
        <v>97</v>
      </c>
    </row>
    <row r="44" spans="2:56" ht="16.5" thickBot="1">
      <c r="B44" s="18" t="s">
        <v>92</v>
      </c>
      <c r="C44" s="16"/>
      <c r="D44" s="16"/>
      <c r="E44" s="4"/>
      <c r="F44" s="12"/>
      <c r="G44" s="12"/>
      <c r="H44" s="12"/>
      <c r="I44" s="12"/>
      <c r="J44" s="12"/>
      <c r="K44" s="12"/>
      <c r="L44" s="4"/>
      <c r="M44" s="12"/>
      <c r="N44" s="12"/>
      <c r="O44" s="4"/>
      <c r="P44" s="21"/>
      <c r="Q44" s="4"/>
      <c r="R44" s="11" t="s">
        <v>10</v>
      </c>
      <c r="S44" s="23"/>
      <c r="T44" s="23"/>
      <c r="U44" s="23"/>
      <c r="V44" s="223"/>
      <c r="W44" s="223"/>
      <c r="X44" s="3"/>
      <c r="Y44" s="280"/>
      <c r="Z44" s="280"/>
      <c r="AA44" s="281"/>
      <c r="AB44" s="282"/>
      <c r="AC44" s="283"/>
      <c r="AD44" s="284"/>
      <c r="AE44" s="285"/>
      <c r="AF44" s="286"/>
      <c r="AG44" s="282"/>
      <c r="AH44" s="282"/>
      <c r="AI44" s="287"/>
      <c r="AJ44" s="223"/>
      <c r="AK44" s="288"/>
      <c r="AL44" s="223"/>
      <c r="AM44" s="223"/>
      <c r="AN44" s="223"/>
      <c r="AO44" s="289"/>
      <c r="AP44" s="223"/>
      <c r="AQ44" s="223"/>
      <c r="AR44" s="223"/>
      <c r="AS44" s="288"/>
      <c r="AT44" s="288"/>
      <c r="AU44" s="288"/>
      <c r="AV44" s="287"/>
      <c r="AW44" s="223"/>
      <c r="AX44" s="223"/>
      <c r="AY44" s="223"/>
      <c r="AZ44" s="223"/>
      <c r="BA44" s="3"/>
      <c r="BB44" s="11"/>
      <c r="BC44" s="11"/>
      <c r="BD44" s="11"/>
    </row>
    <row r="45" spans="2:56" s="317" customFormat="1" ht="15.75" thickBot="1">
      <c r="AK45" s="318"/>
    </row>
    <row r="46" spans="2:56" ht="16.5" thickBot="1">
      <c r="B46" s="17">
        <v>41127</v>
      </c>
      <c r="C46" s="15" t="s">
        <v>0</v>
      </c>
      <c r="D46" s="19">
        <v>5</v>
      </c>
      <c r="E46" s="4"/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f>SUM(F46:J46)</f>
        <v>0</v>
      </c>
      <c r="L46" s="4"/>
      <c r="M46" s="11">
        <v>0</v>
      </c>
      <c r="N46" s="11">
        <v>1</v>
      </c>
      <c r="O46" s="4"/>
      <c r="P46" s="21">
        <f>D46-(M46+N46)</f>
        <v>4</v>
      </c>
      <c r="Q46" s="4"/>
      <c r="R46" s="11" t="s">
        <v>66</v>
      </c>
      <c r="S46" s="23">
        <v>0.185</v>
      </c>
      <c r="T46" s="23">
        <v>0.185</v>
      </c>
      <c r="U46" s="23">
        <f>S46+T46</f>
        <v>0.37</v>
      </c>
      <c r="V46" s="11">
        <v>80</v>
      </c>
      <c r="W46" s="24">
        <f>P46*V46</f>
        <v>320</v>
      </c>
      <c r="X46" s="4"/>
      <c r="Y46" s="22">
        <v>280</v>
      </c>
      <c r="Z46" s="22">
        <v>280</v>
      </c>
      <c r="AA46" s="25">
        <v>0</v>
      </c>
      <c r="AB46" s="27">
        <v>0</v>
      </c>
      <c r="AC46" s="176">
        <v>280</v>
      </c>
      <c r="AD46" s="34"/>
      <c r="AE46" s="31">
        <v>4</v>
      </c>
      <c r="AF46" s="29">
        <v>4</v>
      </c>
      <c r="AG46" s="27">
        <v>0</v>
      </c>
      <c r="AH46" s="27">
        <v>4</v>
      </c>
      <c r="AI46" s="7"/>
      <c r="AJ46" s="24">
        <f>AC46*U46</f>
        <v>103.6</v>
      </c>
      <c r="AK46" s="87">
        <v>0.71</v>
      </c>
      <c r="AL46" s="11">
        <v>3</v>
      </c>
      <c r="AM46" s="11">
        <v>1.42</v>
      </c>
      <c r="AN46" s="24">
        <f>AK46+AM46</f>
        <v>2.13</v>
      </c>
      <c r="AO46" s="6"/>
      <c r="AP46" s="11">
        <v>0</v>
      </c>
      <c r="AQ46" s="11">
        <v>10</v>
      </c>
      <c r="AR46" s="11">
        <f>100- ((AP46+AQ46)/(AC46*2))*100</f>
        <v>98.214285714285708</v>
      </c>
      <c r="AS46" s="90">
        <f>AU43</f>
        <v>448.04599999999999</v>
      </c>
      <c r="AT46" s="90">
        <f>AJ46+AK46+AL46+AM46</f>
        <v>108.72999999999999</v>
      </c>
      <c r="AU46" s="90">
        <f>AS46-AT46</f>
        <v>339.31600000000003</v>
      </c>
      <c r="AV46" s="7"/>
      <c r="AW46" s="24">
        <f>(AC46/W46)*100</f>
        <v>87.5</v>
      </c>
      <c r="AX46" s="11" t="s">
        <v>59</v>
      </c>
      <c r="AY46" s="24">
        <f>(AK46/(AJ46+AK46))*100</f>
        <v>0.68066340715175921</v>
      </c>
      <c r="AZ46" s="11">
        <f>(AN46/AJ46)*100</f>
        <v>2.0559845559845558</v>
      </c>
      <c r="BA46" s="4"/>
      <c r="BB46" s="11" t="s">
        <v>76</v>
      </c>
      <c r="BC46" s="11" t="s">
        <v>76</v>
      </c>
      <c r="BD46" s="11" t="s">
        <v>97</v>
      </c>
    </row>
    <row r="47" spans="2:56" ht="16.5" thickBot="1">
      <c r="B47" s="18" t="s">
        <v>89</v>
      </c>
      <c r="C47" s="16"/>
      <c r="D47" s="16"/>
      <c r="E47" s="4"/>
      <c r="F47" s="12"/>
      <c r="G47" s="12"/>
      <c r="H47" s="12"/>
      <c r="I47" s="12"/>
      <c r="J47" s="12"/>
      <c r="K47" s="12"/>
      <c r="L47" s="4"/>
      <c r="M47" s="12"/>
      <c r="N47" s="12"/>
      <c r="O47" s="4"/>
      <c r="P47" s="21"/>
      <c r="Q47" s="4"/>
      <c r="R47" s="11" t="s">
        <v>10</v>
      </c>
      <c r="S47" s="23"/>
      <c r="T47" s="23"/>
      <c r="U47" s="23"/>
      <c r="V47" s="223"/>
      <c r="W47" s="223"/>
      <c r="X47" s="3"/>
      <c r="Y47" s="280"/>
      <c r="Z47" s="280"/>
      <c r="AA47" s="281"/>
      <c r="AB47" s="282"/>
      <c r="AC47" s="283"/>
      <c r="AD47" s="284"/>
      <c r="AE47" s="285"/>
      <c r="AF47" s="286"/>
      <c r="AG47" s="282"/>
      <c r="AH47" s="282"/>
      <c r="AI47" s="287"/>
      <c r="AJ47" s="223"/>
      <c r="AK47" s="288"/>
      <c r="AL47" s="223"/>
      <c r="AM47" s="223"/>
      <c r="AN47" s="223"/>
      <c r="AO47" s="289"/>
      <c r="AP47" s="223"/>
      <c r="AQ47" s="223"/>
      <c r="AR47" s="223"/>
      <c r="AS47" s="288"/>
      <c r="AT47" s="288"/>
      <c r="AU47" s="288"/>
      <c r="AV47" s="287"/>
      <c r="AW47" s="223"/>
      <c r="AX47" s="223"/>
      <c r="AY47" s="223"/>
      <c r="AZ47" s="223"/>
      <c r="BA47" s="3"/>
      <c r="BB47" s="11"/>
      <c r="BC47" s="11"/>
      <c r="BD47" s="11"/>
    </row>
    <row r="48" spans="2:56" s="317" customFormat="1" ht="15.75" thickBot="1">
      <c r="AN48" s="318"/>
    </row>
    <row r="49" spans="2:56">
      <c r="B49" s="57" t="s">
        <v>42</v>
      </c>
      <c r="C49" s="58" t="s">
        <v>2</v>
      </c>
      <c r="D49" s="59" t="s">
        <v>2</v>
      </c>
      <c r="E49" s="136"/>
      <c r="F49" s="718" t="s">
        <v>14</v>
      </c>
      <c r="G49" s="719"/>
      <c r="H49" s="719"/>
      <c r="I49" s="719"/>
      <c r="J49" s="719"/>
      <c r="K49" s="720"/>
      <c r="L49" s="19"/>
      <c r="M49" s="721" t="s">
        <v>43</v>
      </c>
      <c r="N49" s="722"/>
      <c r="O49" s="19"/>
      <c r="P49" s="91" t="s">
        <v>12</v>
      </c>
      <c r="Q49" s="136"/>
      <c r="R49" s="91" t="s">
        <v>24</v>
      </c>
      <c r="S49" s="718" t="s">
        <v>44</v>
      </c>
      <c r="T49" s="719"/>
      <c r="U49" s="720"/>
      <c r="V49" s="91" t="s">
        <v>39</v>
      </c>
      <c r="W49" s="137" t="s">
        <v>19</v>
      </c>
      <c r="X49" s="136" t="s">
        <v>10</v>
      </c>
      <c r="Y49" s="723" t="s">
        <v>15</v>
      </c>
      <c r="Z49" s="724"/>
      <c r="AA49" s="724"/>
      <c r="AB49" s="724"/>
      <c r="AC49" s="138" t="s">
        <v>19</v>
      </c>
      <c r="AD49" s="139"/>
      <c r="AE49" s="725" t="s">
        <v>55</v>
      </c>
      <c r="AF49" s="726"/>
      <c r="AG49" s="726"/>
      <c r="AH49" s="140" t="s">
        <v>57</v>
      </c>
      <c r="AI49" s="136"/>
      <c r="AJ49" s="141" t="s">
        <v>51</v>
      </c>
      <c r="AK49" s="142"/>
      <c r="AL49" s="143"/>
      <c r="AM49" s="144"/>
      <c r="AN49" s="91" t="s">
        <v>13</v>
      </c>
      <c r="AO49" s="136"/>
      <c r="AP49" s="743" t="s">
        <v>68</v>
      </c>
      <c r="AQ49" s="744"/>
      <c r="AR49" s="745"/>
      <c r="AS49" s="743" t="s">
        <v>52</v>
      </c>
      <c r="AT49" s="744"/>
      <c r="AU49" s="745"/>
      <c r="AV49" s="136"/>
      <c r="AW49" s="145" t="s">
        <v>32</v>
      </c>
      <c r="AX49" s="137" t="s">
        <v>32</v>
      </c>
      <c r="AY49" s="91" t="s">
        <v>29</v>
      </c>
      <c r="AZ49" s="91" t="s">
        <v>29</v>
      </c>
      <c r="BA49" s="136"/>
      <c r="BB49" s="19" t="s">
        <v>32</v>
      </c>
      <c r="BC49" s="19" t="s">
        <v>10</v>
      </c>
      <c r="BD49" s="146" t="s">
        <v>10</v>
      </c>
    </row>
    <row r="50" spans="2:56" ht="15.75" thickBot="1">
      <c r="B50" s="60" t="s">
        <v>10</v>
      </c>
      <c r="C50" s="49" t="s">
        <v>10</v>
      </c>
      <c r="D50" s="61" t="s">
        <v>12</v>
      </c>
      <c r="E50" s="5"/>
      <c r="F50" s="65" t="s">
        <v>4</v>
      </c>
      <c r="G50" s="65" t="s">
        <v>5</v>
      </c>
      <c r="H50" s="65" t="s">
        <v>6</v>
      </c>
      <c r="I50" s="65" t="s">
        <v>7</v>
      </c>
      <c r="J50" s="65" t="s">
        <v>9</v>
      </c>
      <c r="K50" s="65" t="s">
        <v>13</v>
      </c>
      <c r="L50" s="4"/>
      <c r="M50" s="67" t="s">
        <v>12</v>
      </c>
      <c r="N50" s="68" t="s">
        <v>46</v>
      </c>
      <c r="O50" s="3"/>
      <c r="P50" s="49" t="s">
        <v>3</v>
      </c>
      <c r="Q50" s="5"/>
      <c r="R50" s="49" t="s">
        <v>23</v>
      </c>
      <c r="S50" s="53" t="s">
        <v>16</v>
      </c>
      <c r="T50" s="49" t="s">
        <v>17</v>
      </c>
      <c r="U50" s="49" t="s">
        <v>45</v>
      </c>
      <c r="V50" s="49" t="s">
        <v>63</v>
      </c>
      <c r="W50" s="72" t="s">
        <v>21</v>
      </c>
      <c r="X50" s="5" t="s">
        <v>10</v>
      </c>
      <c r="Y50" s="713" t="s">
        <v>26</v>
      </c>
      <c r="Z50" s="714"/>
      <c r="AA50" s="714"/>
      <c r="AB50" s="715"/>
      <c r="AC50" s="39" t="s">
        <v>13</v>
      </c>
      <c r="AD50" s="8"/>
      <c r="AE50" s="716" t="s">
        <v>56</v>
      </c>
      <c r="AF50" s="717"/>
      <c r="AG50" s="717"/>
      <c r="AH50" s="82" t="s">
        <v>58</v>
      </c>
      <c r="AI50" s="5"/>
      <c r="AJ50" s="48" t="s">
        <v>33</v>
      </c>
      <c r="AK50" s="85" t="s">
        <v>27</v>
      </c>
      <c r="AL50" s="48" t="s">
        <v>35</v>
      </c>
      <c r="AM50" s="48" t="s">
        <v>36</v>
      </c>
      <c r="AN50" s="49" t="s">
        <v>40</v>
      </c>
      <c r="AO50" s="20"/>
      <c r="AP50" s="51"/>
      <c r="AQ50" s="52"/>
      <c r="AR50" s="53"/>
      <c r="AS50" s="51" t="s">
        <v>50</v>
      </c>
      <c r="AT50" s="336" t="s">
        <v>126</v>
      </c>
      <c r="AU50" s="53"/>
      <c r="AV50" s="5"/>
      <c r="AW50" s="76" t="s">
        <v>19</v>
      </c>
      <c r="AX50" s="72" t="s">
        <v>19</v>
      </c>
      <c r="AY50" s="49" t="s">
        <v>37</v>
      </c>
      <c r="AZ50" s="49" t="s">
        <v>38</v>
      </c>
      <c r="BA50" s="5"/>
      <c r="BB50" s="4" t="s">
        <v>19</v>
      </c>
      <c r="BC50" s="4" t="s">
        <v>37</v>
      </c>
      <c r="BD50" s="147" t="s">
        <v>38</v>
      </c>
    </row>
    <row r="51" spans="2:56" ht="15.75" thickBot="1">
      <c r="B51" s="62"/>
      <c r="C51" s="63"/>
      <c r="D51" s="64" t="s">
        <v>10</v>
      </c>
      <c r="E51" s="111"/>
      <c r="F51" s="148"/>
      <c r="G51" s="148"/>
      <c r="H51" s="148"/>
      <c r="I51" s="148" t="s">
        <v>8</v>
      </c>
      <c r="J51" s="148"/>
      <c r="K51" s="148"/>
      <c r="L51" s="16"/>
      <c r="M51" s="104" t="s">
        <v>20</v>
      </c>
      <c r="N51" s="148" t="s">
        <v>11</v>
      </c>
      <c r="O51" s="16"/>
      <c r="P51" s="63" t="s">
        <v>10</v>
      </c>
      <c r="Q51" s="111"/>
      <c r="R51" s="63"/>
      <c r="S51" s="149"/>
      <c r="T51" s="63"/>
      <c r="U51" s="63"/>
      <c r="V51" s="63" t="s">
        <v>18</v>
      </c>
      <c r="W51" s="150" t="s">
        <v>22</v>
      </c>
      <c r="X51" s="111"/>
      <c r="Y51" s="151" t="s">
        <v>16</v>
      </c>
      <c r="Z51" s="151" t="s">
        <v>17</v>
      </c>
      <c r="AA51" s="152" t="s">
        <v>25</v>
      </c>
      <c r="AB51" s="79" t="s">
        <v>28</v>
      </c>
      <c r="AC51" s="153"/>
      <c r="AD51" s="111"/>
      <c r="AE51" s="154" t="s">
        <v>16</v>
      </c>
      <c r="AF51" s="155" t="s">
        <v>17</v>
      </c>
      <c r="AG51" s="80" t="s">
        <v>28</v>
      </c>
      <c r="AH51" s="81" t="s">
        <v>28</v>
      </c>
      <c r="AI51" s="156"/>
      <c r="AJ51" s="63" t="s">
        <v>34</v>
      </c>
      <c r="AK51" s="157" t="s">
        <v>34</v>
      </c>
      <c r="AL51" s="63" t="s">
        <v>34</v>
      </c>
      <c r="AM51" s="63" t="s">
        <v>34</v>
      </c>
      <c r="AN51" s="63" t="s">
        <v>34</v>
      </c>
      <c r="AO51" s="111"/>
      <c r="AP51" s="158" t="s">
        <v>70</v>
      </c>
      <c r="AQ51" s="159" t="s">
        <v>69</v>
      </c>
      <c r="AR51" s="160" t="s">
        <v>71</v>
      </c>
      <c r="AS51" s="161" t="s">
        <v>48</v>
      </c>
      <c r="AT51" s="159" t="s">
        <v>47</v>
      </c>
      <c r="AU51" s="160" t="s">
        <v>49</v>
      </c>
      <c r="AV51" s="111"/>
      <c r="AW51" s="162" t="s">
        <v>29</v>
      </c>
      <c r="AX51" s="150" t="s">
        <v>29</v>
      </c>
      <c r="AY51" s="63"/>
      <c r="AZ51" s="63"/>
      <c r="BA51" s="111"/>
      <c r="BB51" s="163">
        <v>1</v>
      </c>
      <c r="BC51" s="164">
        <v>0</v>
      </c>
      <c r="BD51" s="115" t="s">
        <v>41</v>
      </c>
    </row>
    <row r="52" spans="2:56" ht="16.5" thickBot="1">
      <c r="B52" s="17">
        <v>41127</v>
      </c>
      <c r="C52" s="15" t="s">
        <v>0</v>
      </c>
      <c r="D52" s="19">
        <v>3</v>
      </c>
      <c r="E52" s="4"/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f>SUM(F52:J52)</f>
        <v>0</v>
      </c>
      <c r="L52" s="4"/>
      <c r="M52" s="11">
        <v>0</v>
      </c>
      <c r="N52" s="11">
        <v>0</v>
      </c>
      <c r="O52" s="4"/>
      <c r="P52" s="21">
        <f>D52-(M52+N52)</f>
        <v>3</v>
      </c>
      <c r="Q52" s="4"/>
      <c r="R52" s="11" t="s">
        <v>67</v>
      </c>
      <c r="S52" s="23">
        <v>0.13</v>
      </c>
      <c r="T52" s="23">
        <v>0.13</v>
      </c>
      <c r="U52" s="23">
        <f>S52+T52</f>
        <v>0.26</v>
      </c>
      <c r="V52" s="11">
        <v>75</v>
      </c>
      <c r="W52" s="24">
        <f>P52*V52</f>
        <v>225</v>
      </c>
      <c r="X52" s="4"/>
      <c r="Y52" s="22">
        <v>104</v>
      </c>
      <c r="Z52" s="22">
        <v>104</v>
      </c>
      <c r="AA52" s="25">
        <v>0</v>
      </c>
      <c r="AB52" s="27">
        <v>0</v>
      </c>
      <c r="AC52" s="176">
        <v>104</v>
      </c>
      <c r="AD52" s="34"/>
      <c r="AE52" s="31">
        <v>9</v>
      </c>
      <c r="AF52" s="29">
        <v>9</v>
      </c>
      <c r="AG52" s="27">
        <v>0</v>
      </c>
      <c r="AH52" s="27">
        <v>9</v>
      </c>
      <c r="AI52" s="7"/>
      <c r="AJ52" s="24">
        <f>AC52*U52</f>
        <v>27.04</v>
      </c>
      <c r="AK52" s="87">
        <v>2.5099999999999998</v>
      </c>
      <c r="AL52" s="11">
        <v>1.6</v>
      </c>
      <c r="AM52" s="11">
        <v>0</v>
      </c>
      <c r="AN52" s="24">
        <f>AK52+AM52</f>
        <v>2.5099999999999998</v>
      </c>
      <c r="AO52" s="6"/>
      <c r="AP52" s="11">
        <v>0</v>
      </c>
      <c r="AQ52" s="11">
        <v>10</v>
      </c>
      <c r="AR52" s="11">
        <f>100- ((AP52+AQ52)/(AC52*2))*100</f>
        <v>95.192307692307693</v>
      </c>
      <c r="AS52" s="90">
        <f>AU21</f>
        <v>283.94599999999997</v>
      </c>
      <c r="AT52" s="90">
        <f>AJ52+AK52+AL52+AM52</f>
        <v>31.15</v>
      </c>
      <c r="AU52" s="90">
        <f>AS52-AT52</f>
        <v>252.79599999999996</v>
      </c>
      <c r="AV52" s="7"/>
      <c r="AW52" s="24">
        <f>(AC52/W52)*100</f>
        <v>46.222222222222221</v>
      </c>
      <c r="AX52" s="11" t="s">
        <v>59</v>
      </c>
      <c r="AY52" s="24">
        <f>(AK52/(AJ52+AK52))*100</f>
        <v>8.4940778341793575</v>
      </c>
      <c r="AZ52" s="11">
        <f>(AN52/AJ52)*100</f>
        <v>9.2825443786982245</v>
      </c>
      <c r="BA52" s="4"/>
      <c r="BB52" s="11" t="s">
        <v>76</v>
      </c>
      <c r="BC52" s="11" t="s">
        <v>76</v>
      </c>
      <c r="BD52" s="11" t="s">
        <v>97</v>
      </c>
    </row>
    <row r="53" spans="2:56" ht="16.5" thickBot="1">
      <c r="B53" s="18" t="s">
        <v>89</v>
      </c>
      <c r="C53" s="16"/>
      <c r="D53" s="16"/>
      <c r="E53" s="4"/>
      <c r="F53" s="12"/>
      <c r="G53" s="12"/>
      <c r="H53" s="12"/>
      <c r="I53" s="12"/>
      <c r="J53" s="12"/>
      <c r="K53" s="12"/>
      <c r="L53" s="4"/>
      <c r="M53" s="12"/>
      <c r="N53" s="12"/>
      <c r="O53" s="4"/>
      <c r="P53" s="21"/>
      <c r="Q53" s="4"/>
      <c r="R53" s="11" t="s">
        <v>10</v>
      </c>
      <c r="S53" s="23"/>
      <c r="T53" s="23"/>
      <c r="U53" s="23"/>
      <c r="V53" s="223"/>
      <c r="W53" s="223"/>
      <c r="X53" s="3"/>
      <c r="Y53" s="280"/>
      <c r="Z53" s="280"/>
      <c r="AA53" s="281"/>
      <c r="AB53" s="282"/>
      <c r="AC53" s="283"/>
      <c r="AD53" s="284"/>
      <c r="AE53" s="285"/>
      <c r="AF53" s="286"/>
      <c r="AG53" s="282"/>
      <c r="AH53" s="282"/>
      <c r="AI53" s="287"/>
      <c r="AJ53" s="223"/>
      <c r="AK53" s="288"/>
      <c r="AL53" s="223"/>
      <c r="AM53" s="223"/>
      <c r="AN53" s="223"/>
      <c r="AO53" s="289"/>
      <c r="AP53" s="223"/>
      <c r="AQ53" s="223"/>
      <c r="AR53" s="223"/>
      <c r="AS53" s="288"/>
      <c r="AT53" s="288"/>
      <c r="AU53" s="288"/>
      <c r="AV53" s="287"/>
      <c r="AW53" s="223"/>
      <c r="AX53" s="223"/>
      <c r="AY53" s="223"/>
      <c r="AZ53" s="223"/>
      <c r="BA53" s="3"/>
      <c r="BB53" s="11"/>
      <c r="BC53" s="11"/>
      <c r="BD53" s="11"/>
    </row>
    <row r="54" spans="2:56" s="317" customFormat="1" ht="15.75" thickBot="1">
      <c r="AK54" s="318"/>
      <c r="AN54" s="318"/>
    </row>
    <row r="55" spans="2:56" ht="16.5" thickBot="1">
      <c r="B55" s="17">
        <v>41127</v>
      </c>
      <c r="C55" s="15" t="s">
        <v>1</v>
      </c>
      <c r="D55" s="19">
        <v>7.5</v>
      </c>
      <c r="E55" s="4"/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f>SUM(F55:J55)</f>
        <v>0</v>
      </c>
      <c r="L55" s="4"/>
      <c r="M55" s="11">
        <v>2.5</v>
      </c>
      <c r="N55" s="11">
        <v>0</v>
      </c>
      <c r="O55" s="4"/>
      <c r="P55" s="21">
        <f>D55-(M55+N55)</f>
        <v>5</v>
      </c>
      <c r="Q55" s="4"/>
      <c r="R55" s="11" t="s">
        <v>67</v>
      </c>
      <c r="S55" s="23">
        <v>0.13</v>
      </c>
      <c r="T55" s="23">
        <v>0.13</v>
      </c>
      <c r="U55" s="23">
        <f>S55+T55</f>
        <v>0.26</v>
      </c>
      <c r="V55" s="11">
        <v>75</v>
      </c>
      <c r="W55" s="24">
        <f>P55*V55</f>
        <v>375</v>
      </c>
      <c r="X55" s="4"/>
      <c r="Y55" s="22">
        <v>336</v>
      </c>
      <c r="Z55" s="22">
        <v>336</v>
      </c>
      <c r="AA55" s="25">
        <v>0</v>
      </c>
      <c r="AB55" s="27">
        <v>0</v>
      </c>
      <c r="AC55" s="176">
        <v>336</v>
      </c>
      <c r="AD55" s="34"/>
      <c r="AE55" s="31">
        <v>12</v>
      </c>
      <c r="AF55" s="29">
        <v>12</v>
      </c>
      <c r="AG55" s="27">
        <v>0</v>
      </c>
      <c r="AH55" s="27">
        <v>12</v>
      </c>
      <c r="AI55" s="7"/>
      <c r="AJ55" s="24">
        <f>AC55*U55</f>
        <v>87.36</v>
      </c>
      <c r="AK55" s="87">
        <v>2.08</v>
      </c>
      <c r="AL55" s="11">
        <v>5.13</v>
      </c>
      <c r="AM55" s="11">
        <v>0</v>
      </c>
      <c r="AN55" s="24">
        <f>AK55+AM55</f>
        <v>2.08</v>
      </c>
      <c r="AO55" s="6"/>
      <c r="AP55" s="11">
        <v>0</v>
      </c>
      <c r="AQ55" s="11">
        <v>10</v>
      </c>
      <c r="AR55" s="11">
        <f>100- ((AP55+AQ55)/(AC55*2))*100</f>
        <v>98.511904761904759</v>
      </c>
      <c r="AS55" s="90">
        <f>AU52</f>
        <v>252.79599999999996</v>
      </c>
      <c r="AT55" s="90">
        <f>AJ55+AK55+AL55+AM55</f>
        <v>94.57</v>
      </c>
      <c r="AU55" s="90">
        <f>AS55-AT55</f>
        <v>158.22599999999997</v>
      </c>
      <c r="AV55" s="7"/>
      <c r="AW55" s="24">
        <f>(AC55/W55)*100</f>
        <v>89.600000000000009</v>
      </c>
      <c r="AX55" s="11" t="s">
        <v>59</v>
      </c>
      <c r="AY55" s="24">
        <f>(AK55/(AJ55+AK55))*100</f>
        <v>2.3255813953488373</v>
      </c>
      <c r="AZ55" s="11">
        <f>(AN55/AJ55)*100</f>
        <v>2.3809523809523814</v>
      </c>
      <c r="BA55" s="4"/>
      <c r="BB55" s="11" t="s">
        <v>76</v>
      </c>
      <c r="BC55" s="11" t="s">
        <v>76</v>
      </c>
      <c r="BD55" s="11" t="s">
        <v>97</v>
      </c>
    </row>
    <row r="56" spans="2:56" ht="16.5" thickBot="1">
      <c r="B56" s="18" t="s">
        <v>92</v>
      </c>
      <c r="C56" s="16"/>
      <c r="D56" s="16"/>
      <c r="E56" s="4"/>
      <c r="F56" s="12"/>
      <c r="G56" s="12"/>
      <c r="H56" s="12"/>
      <c r="I56" s="12"/>
      <c r="J56" s="12"/>
      <c r="K56" s="12"/>
      <c r="L56" s="4"/>
      <c r="M56" s="12"/>
      <c r="N56" s="12"/>
      <c r="O56" s="4"/>
      <c r="P56" s="21"/>
      <c r="Q56" s="4"/>
      <c r="R56" s="11" t="s">
        <v>10</v>
      </c>
      <c r="S56" s="23"/>
      <c r="T56" s="23"/>
      <c r="U56" s="23"/>
      <c r="V56" s="223"/>
      <c r="W56" s="223"/>
      <c r="X56" s="3"/>
      <c r="Y56" s="280"/>
      <c r="Z56" s="280"/>
      <c r="AA56" s="281"/>
      <c r="AB56" s="282"/>
      <c r="AC56" s="283"/>
      <c r="AD56" s="284"/>
      <c r="AE56" s="285"/>
      <c r="AF56" s="286"/>
      <c r="AG56" s="282"/>
      <c r="AH56" s="282"/>
      <c r="AI56" s="287"/>
      <c r="AJ56" s="223"/>
      <c r="AK56" s="288"/>
      <c r="AL56" s="223"/>
      <c r="AM56" s="223"/>
      <c r="AN56" s="223"/>
      <c r="AO56" s="289"/>
      <c r="AP56" s="223"/>
      <c r="AQ56" s="223"/>
      <c r="AR56" s="223"/>
      <c r="AS56" s="288"/>
      <c r="AT56" s="288"/>
      <c r="AU56" s="288"/>
      <c r="AV56" s="287"/>
      <c r="AW56" s="223"/>
      <c r="AX56" s="223"/>
      <c r="AY56" s="223"/>
      <c r="AZ56" s="223"/>
      <c r="BA56" s="3"/>
      <c r="BB56" s="11"/>
      <c r="BC56" s="11"/>
      <c r="BD56" s="11"/>
    </row>
    <row r="57" spans="2:56" s="130" customFormat="1" ht="15.75" thickBot="1">
      <c r="F57" s="319"/>
      <c r="G57" s="319"/>
      <c r="H57" s="319"/>
      <c r="I57" s="319"/>
      <c r="J57" s="319"/>
      <c r="K57" s="319"/>
      <c r="L57" s="319"/>
      <c r="M57" s="319"/>
      <c r="N57" s="319"/>
      <c r="O57" s="319"/>
      <c r="P57" s="319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19"/>
      <c r="AD57" s="319"/>
      <c r="AE57" s="319"/>
      <c r="AF57" s="319"/>
      <c r="AG57" s="319"/>
      <c r="AH57" s="319"/>
      <c r="AI57" s="319"/>
      <c r="AJ57" s="319"/>
      <c r="AK57" s="320"/>
      <c r="AL57" s="319"/>
      <c r="AM57" s="319"/>
      <c r="AN57" s="319"/>
      <c r="AO57" s="319"/>
      <c r="AP57" s="319"/>
      <c r="AQ57" s="319"/>
      <c r="AR57" s="319"/>
      <c r="AS57" s="319"/>
      <c r="AT57" s="319"/>
      <c r="AU57" s="319"/>
      <c r="AV57" s="319"/>
      <c r="AW57" s="319"/>
    </row>
    <row r="58" spans="2:56" ht="16.5" thickBot="1">
      <c r="B58" s="17">
        <v>41127</v>
      </c>
      <c r="C58" s="15" t="s">
        <v>65</v>
      </c>
      <c r="D58" s="19">
        <v>8.5</v>
      </c>
      <c r="E58" s="4"/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f>SUM(F58:J58)</f>
        <v>0</v>
      </c>
      <c r="L58" s="4"/>
      <c r="M58" s="11">
        <v>0</v>
      </c>
      <c r="N58" s="11">
        <v>0</v>
      </c>
      <c r="O58" s="4"/>
      <c r="P58" s="21">
        <f>D58-(M58+N58)</f>
        <v>8.5</v>
      </c>
      <c r="Q58" s="4"/>
      <c r="R58" s="11" t="s">
        <v>67</v>
      </c>
      <c r="S58" s="23">
        <v>0.13</v>
      </c>
      <c r="T58" s="23">
        <v>0.13</v>
      </c>
      <c r="U58" s="23">
        <f>S58+T58</f>
        <v>0.26</v>
      </c>
      <c r="V58" s="11">
        <v>75</v>
      </c>
      <c r="W58" s="24">
        <f>P58*V58</f>
        <v>637.5</v>
      </c>
      <c r="X58" s="4"/>
      <c r="Y58" s="22">
        <v>560</v>
      </c>
      <c r="Z58" s="22">
        <v>560</v>
      </c>
      <c r="AA58" s="25">
        <v>0</v>
      </c>
      <c r="AB58" s="27">
        <v>0</v>
      </c>
      <c r="AC58" s="176">
        <v>560</v>
      </c>
      <c r="AD58" s="34"/>
      <c r="AE58" s="31">
        <v>6</v>
      </c>
      <c r="AF58" s="29">
        <v>6</v>
      </c>
      <c r="AG58" s="27">
        <v>0</v>
      </c>
      <c r="AH58" s="27">
        <v>6</v>
      </c>
      <c r="AI58" s="7"/>
      <c r="AJ58" s="24">
        <f>AC58*U58</f>
        <v>145.6</v>
      </c>
      <c r="AK58" s="87">
        <v>1.3</v>
      </c>
      <c r="AL58" s="11">
        <v>7.1</v>
      </c>
      <c r="AM58" s="11">
        <v>0</v>
      </c>
      <c r="AN58" s="24">
        <f>AK58+AM58</f>
        <v>1.3</v>
      </c>
      <c r="AO58" s="6"/>
      <c r="AP58" s="11">
        <v>0</v>
      </c>
      <c r="AQ58" s="11">
        <v>10</v>
      </c>
      <c r="AR58" s="11">
        <f>100- ((AP58+AQ58)/(AC58*2))*100</f>
        <v>99.107142857142861</v>
      </c>
      <c r="AS58" s="90">
        <f>AU55</f>
        <v>158.22599999999997</v>
      </c>
      <c r="AT58" s="90">
        <f>AJ58+AK58+AL58+AM58</f>
        <v>154</v>
      </c>
      <c r="AU58" s="90">
        <f>AS58-AT58</f>
        <v>4.2259999999999707</v>
      </c>
      <c r="AV58" s="7"/>
      <c r="AW58" s="24">
        <f>(AC58/W58)*100</f>
        <v>87.843137254901961</v>
      </c>
      <c r="AX58" s="11" t="s">
        <v>59</v>
      </c>
      <c r="AY58" s="24">
        <f>(AK58/(AJ58+AK58))*100</f>
        <v>0.88495575221238942</v>
      </c>
      <c r="AZ58" s="11">
        <f>(AN58/AJ58)*100</f>
        <v>0.89285714285714302</v>
      </c>
      <c r="BA58" s="4"/>
      <c r="BB58" s="11" t="s">
        <v>76</v>
      </c>
      <c r="BC58" s="11" t="s">
        <v>76</v>
      </c>
      <c r="BD58" s="11" t="s">
        <v>97</v>
      </c>
    </row>
    <row r="59" spans="2:56" ht="16.5" thickBot="1">
      <c r="B59" s="18" t="s">
        <v>90</v>
      </c>
      <c r="C59" s="16"/>
      <c r="D59" s="16"/>
      <c r="E59" s="4"/>
      <c r="F59" s="12"/>
      <c r="G59" s="12"/>
      <c r="H59" s="12"/>
      <c r="I59" s="12"/>
      <c r="J59" s="12"/>
      <c r="K59" s="12"/>
      <c r="L59" s="4"/>
      <c r="M59" s="12"/>
      <c r="N59" s="12"/>
      <c r="O59" s="4"/>
      <c r="P59" s="21"/>
      <c r="Q59" s="4"/>
      <c r="R59" s="11" t="s">
        <v>10</v>
      </c>
      <c r="S59" s="23"/>
      <c r="T59" s="23"/>
      <c r="U59" s="23"/>
      <c r="V59" s="223"/>
      <c r="W59" s="223"/>
      <c r="X59" s="3"/>
      <c r="Y59" s="280"/>
      <c r="Z59" s="280"/>
      <c r="AA59" s="281"/>
      <c r="AB59" s="282"/>
      <c r="AC59" s="283"/>
      <c r="AD59" s="284"/>
      <c r="AE59" s="285"/>
      <c r="AF59" s="286"/>
      <c r="AG59" s="282"/>
      <c r="AH59" s="282"/>
      <c r="AI59" s="287"/>
      <c r="AJ59" s="223"/>
      <c r="AK59" s="288"/>
      <c r="AL59" s="223"/>
      <c r="AM59" s="223"/>
      <c r="AN59" s="223"/>
      <c r="AO59" s="289"/>
      <c r="AP59" s="223"/>
      <c r="AQ59" s="223"/>
      <c r="AR59" s="223"/>
      <c r="AS59" s="288"/>
      <c r="AT59" s="288"/>
      <c r="AU59" s="288"/>
      <c r="AV59" s="287"/>
      <c r="AW59" s="223"/>
      <c r="AX59" s="223"/>
      <c r="AY59" s="223"/>
      <c r="AZ59" s="223"/>
      <c r="BA59" s="3"/>
      <c r="BB59" s="11"/>
      <c r="BC59" s="11"/>
      <c r="BD59" s="11"/>
    </row>
    <row r="60" spans="2:56" s="130" customFormat="1" ht="15.75" thickBot="1">
      <c r="F60" s="319"/>
      <c r="G60" s="319"/>
      <c r="H60" s="319"/>
      <c r="I60" s="319"/>
      <c r="J60" s="319"/>
      <c r="K60" s="319"/>
      <c r="L60" s="319"/>
      <c r="M60" s="319"/>
      <c r="N60" s="319"/>
      <c r="O60" s="319"/>
      <c r="P60" s="319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19"/>
      <c r="AD60" s="319"/>
      <c r="AE60" s="319"/>
      <c r="AF60" s="319"/>
      <c r="AG60" s="319"/>
      <c r="AH60" s="319"/>
      <c r="AI60" s="319"/>
      <c r="AJ60" s="319"/>
      <c r="AK60" s="320"/>
      <c r="AL60" s="319"/>
      <c r="AM60" s="319"/>
      <c r="AN60" s="319"/>
      <c r="AO60" s="319"/>
      <c r="AP60" s="319"/>
      <c r="AQ60" s="319"/>
      <c r="AR60" s="319"/>
      <c r="AS60" s="319"/>
      <c r="AT60" s="319"/>
      <c r="AU60" s="319"/>
      <c r="AV60" s="319"/>
      <c r="AW60" s="319"/>
    </row>
    <row r="61" spans="2:56">
      <c r="B61" s="57" t="s">
        <v>42</v>
      </c>
      <c r="C61" s="58" t="s">
        <v>2</v>
      </c>
      <c r="D61" s="59" t="s">
        <v>2</v>
      </c>
      <c r="E61" s="136"/>
      <c r="F61" s="718" t="s">
        <v>14</v>
      </c>
      <c r="G61" s="719"/>
      <c r="H61" s="719"/>
      <c r="I61" s="719"/>
      <c r="J61" s="719"/>
      <c r="K61" s="720"/>
      <c r="L61" s="19"/>
      <c r="M61" s="721" t="s">
        <v>43</v>
      </c>
      <c r="N61" s="722"/>
      <c r="O61" s="19"/>
      <c r="P61" s="91" t="s">
        <v>12</v>
      </c>
      <c r="Q61" s="136"/>
      <c r="R61" s="91" t="s">
        <v>24</v>
      </c>
      <c r="S61" s="718" t="s">
        <v>44</v>
      </c>
      <c r="T61" s="719"/>
      <c r="U61" s="720"/>
      <c r="V61" s="91" t="s">
        <v>39</v>
      </c>
      <c r="W61" s="137" t="s">
        <v>19</v>
      </c>
      <c r="X61" s="136" t="s">
        <v>10</v>
      </c>
      <c r="Y61" s="723" t="s">
        <v>15</v>
      </c>
      <c r="Z61" s="724"/>
      <c r="AA61" s="724"/>
      <c r="AB61" s="724"/>
      <c r="AC61" s="138" t="s">
        <v>19</v>
      </c>
      <c r="AD61" s="139"/>
      <c r="AE61" s="725" t="s">
        <v>55</v>
      </c>
      <c r="AF61" s="726"/>
      <c r="AG61" s="726"/>
      <c r="AH61" s="140" t="s">
        <v>57</v>
      </c>
      <c r="AI61" s="136"/>
      <c r="AJ61" s="141" t="s">
        <v>51</v>
      </c>
      <c r="AK61" s="142"/>
      <c r="AL61" s="143"/>
      <c r="AM61" s="144"/>
      <c r="AN61" s="91" t="s">
        <v>13</v>
      </c>
      <c r="AO61" s="136"/>
      <c r="AP61" s="743" t="s">
        <v>68</v>
      </c>
      <c r="AQ61" s="744"/>
      <c r="AR61" s="745"/>
      <c r="AS61" s="743" t="s">
        <v>52</v>
      </c>
      <c r="AT61" s="744"/>
      <c r="AU61" s="745"/>
      <c r="AV61" s="136"/>
      <c r="AW61" s="145" t="s">
        <v>32</v>
      </c>
      <c r="AX61" s="137" t="s">
        <v>32</v>
      </c>
      <c r="AY61" s="91" t="s">
        <v>29</v>
      </c>
      <c r="AZ61" s="91" t="s">
        <v>29</v>
      </c>
      <c r="BA61" s="136"/>
      <c r="BB61" s="19" t="s">
        <v>32</v>
      </c>
      <c r="BC61" s="19" t="s">
        <v>10</v>
      </c>
      <c r="BD61" s="146" t="s">
        <v>10</v>
      </c>
    </row>
    <row r="62" spans="2:56" ht="15.75" thickBot="1">
      <c r="B62" s="60" t="s">
        <v>10</v>
      </c>
      <c r="C62" s="49" t="s">
        <v>10</v>
      </c>
      <c r="D62" s="61" t="s">
        <v>12</v>
      </c>
      <c r="E62" s="5"/>
      <c r="F62" s="65" t="s">
        <v>4</v>
      </c>
      <c r="G62" s="65" t="s">
        <v>5</v>
      </c>
      <c r="H62" s="65" t="s">
        <v>6</v>
      </c>
      <c r="I62" s="65" t="s">
        <v>7</v>
      </c>
      <c r="J62" s="65" t="s">
        <v>9</v>
      </c>
      <c r="K62" s="65" t="s">
        <v>13</v>
      </c>
      <c r="L62" s="4"/>
      <c r="M62" s="67" t="s">
        <v>12</v>
      </c>
      <c r="N62" s="68" t="s">
        <v>46</v>
      </c>
      <c r="O62" s="3"/>
      <c r="P62" s="49" t="s">
        <v>3</v>
      </c>
      <c r="Q62" s="5"/>
      <c r="R62" s="49" t="s">
        <v>23</v>
      </c>
      <c r="S62" s="53" t="s">
        <v>16</v>
      </c>
      <c r="T62" s="49" t="s">
        <v>17</v>
      </c>
      <c r="U62" s="49" t="s">
        <v>45</v>
      </c>
      <c r="V62" s="49" t="s">
        <v>63</v>
      </c>
      <c r="W62" s="72" t="s">
        <v>21</v>
      </c>
      <c r="X62" s="5" t="s">
        <v>10</v>
      </c>
      <c r="Y62" s="713" t="s">
        <v>26</v>
      </c>
      <c r="Z62" s="714"/>
      <c r="AA62" s="714"/>
      <c r="AB62" s="715"/>
      <c r="AC62" s="39" t="s">
        <v>13</v>
      </c>
      <c r="AD62" s="8"/>
      <c r="AE62" s="716" t="s">
        <v>56</v>
      </c>
      <c r="AF62" s="717"/>
      <c r="AG62" s="717"/>
      <c r="AH62" s="82" t="s">
        <v>58</v>
      </c>
      <c r="AI62" s="5"/>
      <c r="AJ62" s="48" t="s">
        <v>33</v>
      </c>
      <c r="AK62" s="85" t="s">
        <v>27</v>
      </c>
      <c r="AL62" s="48" t="s">
        <v>35</v>
      </c>
      <c r="AM62" s="48" t="s">
        <v>36</v>
      </c>
      <c r="AN62" s="49" t="s">
        <v>40</v>
      </c>
      <c r="AO62" s="20"/>
      <c r="AP62" s="51"/>
      <c r="AQ62" s="52"/>
      <c r="AR62" s="53"/>
      <c r="AS62" s="51" t="s">
        <v>50</v>
      </c>
      <c r="AT62" s="336" t="s">
        <v>128</v>
      </c>
      <c r="AU62" s="53"/>
      <c r="AV62" s="5"/>
      <c r="AW62" s="76" t="s">
        <v>19</v>
      </c>
      <c r="AX62" s="72" t="s">
        <v>19</v>
      </c>
      <c r="AY62" s="49" t="s">
        <v>37</v>
      </c>
      <c r="AZ62" s="49" t="s">
        <v>38</v>
      </c>
      <c r="BA62" s="5"/>
      <c r="BB62" s="4" t="s">
        <v>19</v>
      </c>
      <c r="BC62" s="4" t="s">
        <v>37</v>
      </c>
      <c r="BD62" s="147" t="s">
        <v>38</v>
      </c>
    </row>
    <row r="63" spans="2:56" ht="15.75" thickBot="1">
      <c r="B63" s="62"/>
      <c r="C63" s="63"/>
      <c r="D63" s="64" t="s">
        <v>10</v>
      </c>
      <c r="E63" s="111"/>
      <c r="F63" s="148"/>
      <c r="G63" s="148"/>
      <c r="H63" s="148"/>
      <c r="I63" s="148" t="s">
        <v>8</v>
      </c>
      <c r="J63" s="148"/>
      <c r="K63" s="148"/>
      <c r="L63" s="16"/>
      <c r="M63" s="104" t="s">
        <v>20</v>
      </c>
      <c r="N63" s="148" t="s">
        <v>11</v>
      </c>
      <c r="O63" s="16"/>
      <c r="P63" s="63" t="s">
        <v>10</v>
      </c>
      <c r="Q63" s="111"/>
      <c r="R63" s="63"/>
      <c r="S63" s="149"/>
      <c r="T63" s="63"/>
      <c r="U63" s="63"/>
      <c r="V63" s="63" t="s">
        <v>18</v>
      </c>
      <c r="W63" s="150" t="s">
        <v>22</v>
      </c>
      <c r="X63" s="111"/>
      <c r="Y63" s="151" t="s">
        <v>16</v>
      </c>
      <c r="Z63" s="151" t="s">
        <v>17</v>
      </c>
      <c r="AA63" s="152" t="s">
        <v>25</v>
      </c>
      <c r="AB63" s="79" t="s">
        <v>28</v>
      </c>
      <c r="AC63" s="153"/>
      <c r="AD63" s="111"/>
      <c r="AE63" s="154" t="s">
        <v>16</v>
      </c>
      <c r="AF63" s="155" t="s">
        <v>17</v>
      </c>
      <c r="AG63" s="80" t="s">
        <v>28</v>
      </c>
      <c r="AH63" s="81" t="s">
        <v>28</v>
      </c>
      <c r="AI63" s="156"/>
      <c r="AJ63" s="63" t="s">
        <v>34</v>
      </c>
      <c r="AK63" s="157" t="s">
        <v>34</v>
      </c>
      <c r="AL63" s="63" t="s">
        <v>34</v>
      </c>
      <c r="AM63" s="63" t="s">
        <v>34</v>
      </c>
      <c r="AN63" s="63" t="s">
        <v>34</v>
      </c>
      <c r="AO63" s="111"/>
      <c r="AP63" s="158" t="s">
        <v>70</v>
      </c>
      <c r="AQ63" s="159" t="s">
        <v>69</v>
      </c>
      <c r="AR63" s="160" t="s">
        <v>71</v>
      </c>
      <c r="AS63" s="161" t="s">
        <v>48</v>
      </c>
      <c r="AT63" s="159" t="s">
        <v>47</v>
      </c>
      <c r="AU63" s="160" t="s">
        <v>49</v>
      </c>
      <c r="AV63" s="111"/>
      <c r="AW63" s="162" t="s">
        <v>29</v>
      </c>
      <c r="AX63" s="150" t="s">
        <v>29</v>
      </c>
      <c r="AY63" s="63"/>
      <c r="AZ63" s="63"/>
      <c r="BA63" s="111"/>
      <c r="BB63" s="163">
        <v>1</v>
      </c>
      <c r="BC63" s="164">
        <v>0</v>
      </c>
      <c r="BD63" s="115" t="s">
        <v>41</v>
      </c>
    </row>
    <row r="64" spans="2:56" ht="16.5" thickBot="1">
      <c r="B64" s="17">
        <v>41128</v>
      </c>
      <c r="C64" s="15" t="s">
        <v>0</v>
      </c>
      <c r="D64" s="19">
        <v>8</v>
      </c>
      <c r="E64" s="4"/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f>SUM(F64:J64)</f>
        <v>0</v>
      </c>
      <c r="L64" s="4"/>
      <c r="M64" s="11">
        <v>0</v>
      </c>
      <c r="N64" s="11">
        <v>1</v>
      </c>
      <c r="O64" s="4"/>
      <c r="P64" s="21">
        <f>D64-(M64+N64)</f>
        <v>7</v>
      </c>
      <c r="Q64" s="4"/>
      <c r="R64" s="11" t="s">
        <v>67</v>
      </c>
      <c r="S64" s="23">
        <v>0.13</v>
      </c>
      <c r="T64" s="23">
        <v>0.13</v>
      </c>
      <c r="U64" s="23">
        <f>S64+T64</f>
        <v>0.26</v>
      </c>
      <c r="V64" s="11">
        <v>75</v>
      </c>
      <c r="W64" s="24">
        <f>P64*V64</f>
        <v>525</v>
      </c>
      <c r="X64" s="4"/>
      <c r="Y64" s="22">
        <v>170</v>
      </c>
      <c r="Z64" s="22">
        <v>170</v>
      </c>
      <c r="AA64" s="25">
        <v>0</v>
      </c>
      <c r="AB64" s="27">
        <v>0</v>
      </c>
      <c r="AC64" s="176">
        <v>170</v>
      </c>
      <c r="AD64" s="34"/>
      <c r="AE64" s="31">
        <v>15</v>
      </c>
      <c r="AF64" s="29">
        <v>15</v>
      </c>
      <c r="AG64" s="27">
        <v>0</v>
      </c>
      <c r="AH64" s="27">
        <v>15</v>
      </c>
      <c r="AI64" s="7"/>
      <c r="AJ64" s="24">
        <f>AC64*U64</f>
        <v>44.2</v>
      </c>
      <c r="AK64" s="87">
        <v>1.62</v>
      </c>
      <c r="AL64" s="11">
        <v>3.99</v>
      </c>
      <c r="AM64" s="11">
        <v>0</v>
      </c>
      <c r="AN64" s="24">
        <f>AK64+AM64</f>
        <v>1.62</v>
      </c>
      <c r="AO64" s="6"/>
      <c r="AP64" s="11">
        <v>0</v>
      </c>
      <c r="AQ64" s="11">
        <v>10</v>
      </c>
      <c r="AR64" s="11">
        <f>100- ((AP64+AQ64)/(AC64*2))*100</f>
        <v>97.058823529411768</v>
      </c>
      <c r="AS64" s="90">
        <v>680</v>
      </c>
      <c r="AT64" s="90">
        <f>AJ64+AK64+AL64+AM64</f>
        <v>49.81</v>
      </c>
      <c r="AU64" s="90">
        <f>AS64-AT64</f>
        <v>630.19000000000005</v>
      </c>
      <c r="AV64" s="7"/>
      <c r="AW64" s="24">
        <f>((AC64+AC65)/W64)*100</f>
        <v>100.38095238095237</v>
      </c>
      <c r="AX64" s="11" t="s">
        <v>59</v>
      </c>
      <c r="AY64" s="24">
        <f>(AK64/(AJ64+AK64))*100</f>
        <v>3.5355739851593198</v>
      </c>
      <c r="AZ64" s="11">
        <f>(AN64/AJ64)*100</f>
        <v>3.6651583710407243</v>
      </c>
      <c r="BA64" s="4"/>
      <c r="BB64" s="11" t="s">
        <v>97</v>
      </c>
      <c r="BC64" s="11" t="s">
        <v>76</v>
      </c>
      <c r="BD64" s="11" t="s">
        <v>114</v>
      </c>
    </row>
    <row r="65" spans="2:56" ht="16.5" thickBot="1">
      <c r="B65" s="18" t="s">
        <v>121</v>
      </c>
      <c r="C65" s="16"/>
      <c r="D65" s="16"/>
      <c r="E65" s="4"/>
      <c r="F65" s="12"/>
      <c r="G65" s="12"/>
      <c r="H65" s="12"/>
      <c r="I65" s="12"/>
      <c r="J65" s="12"/>
      <c r="K65" s="12"/>
      <c r="L65" s="4"/>
      <c r="M65" s="12"/>
      <c r="N65" s="12"/>
      <c r="O65" s="4"/>
      <c r="P65" s="21"/>
      <c r="Q65" s="4"/>
      <c r="R65" s="11" t="s">
        <v>111</v>
      </c>
      <c r="S65" s="23">
        <v>0.124</v>
      </c>
      <c r="T65" s="23">
        <v>0.126</v>
      </c>
      <c r="U65" s="23">
        <f>S65+T65</f>
        <v>0.25</v>
      </c>
      <c r="V65" s="223">
        <v>70</v>
      </c>
      <c r="W65" s="24">
        <f>P65*V65</f>
        <v>0</v>
      </c>
      <c r="X65" s="3"/>
      <c r="Y65" s="280">
        <v>357</v>
      </c>
      <c r="Z65" s="280">
        <v>357</v>
      </c>
      <c r="AA65" s="281">
        <v>0</v>
      </c>
      <c r="AB65" s="282">
        <v>0</v>
      </c>
      <c r="AC65" s="283">
        <v>357</v>
      </c>
      <c r="AD65" s="284"/>
      <c r="AE65" s="285"/>
      <c r="AF65" s="286"/>
      <c r="AG65" s="282"/>
      <c r="AH65" s="282"/>
      <c r="AI65" s="287"/>
      <c r="AJ65" s="223"/>
      <c r="AK65" s="288"/>
      <c r="AL65" s="223"/>
      <c r="AM65" s="223"/>
      <c r="AN65" s="223"/>
      <c r="AO65" s="289"/>
      <c r="AP65" s="223"/>
      <c r="AQ65" s="223"/>
      <c r="AR65" s="223"/>
      <c r="AS65" s="288"/>
      <c r="AT65" s="288"/>
      <c r="AU65" s="288"/>
      <c r="AV65" s="287"/>
      <c r="AW65" s="223"/>
      <c r="AX65" s="223"/>
      <c r="AY65" s="223"/>
      <c r="AZ65" s="223"/>
      <c r="BA65" s="3"/>
      <c r="BB65" s="11"/>
      <c r="BC65" s="11"/>
      <c r="BD65" s="11"/>
    </row>
    <row r="66" spans="2:56" s="317" customFormat="1" ht="15.75" thickBot="1">
      <c r="AK66" s="318"/>
      <c r="AN66" s="318"/>
    </row>
    <row r="67" spans="2:56" ht="16.5" thickBot="1">
      <c r="B67" s="17">
        <v>41128</v>
      </c>
      <c r="C67" s="15" t="s">
        <v>1</v>
      </c>
      <c r="D67" s="19">
        <v>7.5</v>
      </c>
      <c r="E67" s="4"/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f>SUM(F67:J67)</f>
        <v>0</v>
      </c>
      <c r="L67" s="4"/>
      <c r="M67" s="11">
        <v>2.5</v>
      </c>
      <c r="N67" s="11">
        <v>2</v>
      </c>
      <c r="O67" s="4"/>
      <c r="P67" s="21">
        <f>D67-(M67+N67)</f>
        <v>3</v>
      </c>
      <c r="Q67" s="4"/>
      <c r="R67" s="11" t="s">
        <v>111</v>
      </c>
      <c r="S67" s="23">
        <v>0.124</v>
      </c>
      <c r="T67" s="23">
        <v>0.126</v>
      </c>
      <c r="U67" s="23">
        <f>S67+T67</f>
        <v>0.25</v>
      </c>
      <c r="V67" s="223">
        <v>70</v>
      </c>
      <c r="W67" s="24">
        <f>P67*V67</f>
        <v>210</v>
      </c>
      <c r="X67" s="4"/>
      <c r="Y67" s="22">
        <v>154</v>
      </c>
      <c r="Z67" s="22">
        <v>154</v>
      </c>
      <c r="AA67" s="25">
        <v>0</v>
      </c>
      <c r="AB67" s="27">
        <v>0</v>
      </c>
      <c r="AC67" s="176">
        <v>154</v>
      </c>
      <c r="AD67" s="34"/>
      <c r="AE67" s="31">
        <v>0</v>
      </c>
      <c r="AF67" s="29">
        <v>0</v>
      </c>
      <c r="AG67" s="27">
        <v>0</v>
      </c>
      <c r="AH67" s="27">
        <v>0</v>
      </c>
      <c r="AI67" s="7"/>
      <c r="AJ67" s="24">
        <f>AC67*U67</f>
        <v>38.5</v>
      </c>
      <c r="AK67" s="87">
        <v>0</v>
      </c>
      <c r="AL67" s="11">
        <v>1.62</v>
      </c>
      <c r="AM67" s="11">
        <v>0</v>
      </c>
      <c r="AN67" s="24">
        <f>AK67+AM67</f>
        <v>0</v>
      </c>
      <c r="AO67" s="6"/>
      <c r="AP67" s="11">
        <v>0</v>
      </c>
      <c r="AQ67" s="11">
        <v>10</v>
      </c>
      <c r="AR67" s="11">
        <f>100- ((AP67+AQ67)/(AC67*2))*100</f>
        <v>96.753246753246756</v>
      </c>
      <c r="AS67" s="90">
        <f>AU64</f>
        <v>630.19000000000005</v>
      </c>
      <c r="AT67" s="90">
        <f>AJ67+AK67+AL67+AM67</f>
        <v>40.119999999999997</v>
      </c>
      <c r="AU67" s="90">
        <f>AS67-AT67</f>
        <v>590.07000000000005</v>
      </c>
      <c r="AV67" s="7"/>
      <c r="AW67" s="24">
        <f>(AC67/W67)*100</f>
        <v>73.333333333333329</v>
      </c>
      <c r="AX67" s="11" t="s">
        <v>59</v>
      </c>
      <c r="AY67" s="24">
        <f>(AK67/(AJ67+AK67))*100</f>
        <v>0</v>
      </c>
      <c r="AZ67" s="11">
        <f>(AN67/AJ67)*100</f>
        <v>0</v>
      </c>
      <c r="BA67" s="4"/>
      <c r="BB67" s="11" t="s">
        <v>76</v>
      </c>
      <c r="BC67" s="11" t="s">
        <v>75</v>
      </c>
      <c r="BD67" s="11" t="s">
        <v>97</v>
      </c>
    </row>
    <row r="68" spans="2:56" ht="16.5" thickBot="1">
      <c r="B68" s="18" t="s">
        <v>92</v>
      </c>
      <c r="C68" s="16"/>
      <c r="D68" s="16"/>
      <c r="E68" s="4"/>
      <c r="F68" s="12"/>
      <c r="G68" s="12"/>
      <c r="H68" s="12"/>
      <c r="I68" s="12"/>
      <c r="J68" s="12"/>
      <c r="K68" s="12"/>
      <c r="L68" s="4"/>
      <c r="M68" s="12"/>
      <c r="N68" s="12"/>
      <c r="O68" s="4"/>
      <c r="P68" s="21"/>
      <c r="Q68" s="4"/>
      <c r="R68" s="11" t="s">
        <v>10</v>
      </c>
      <c r="S68" s="23"/>
      <c r="T68" s="23"/>
      <c r="U68" s="23"/>
      <c r="V68" s="223"/>
      <c r="W68" s="223"/>
      <c r="X68" s="3"/>
      <c r="Y68" s="280"/>
      <c r="Z68" s="280"/>
      <c r="AA68" s="281"/>
      <c r="AB68" s="282"/>
      <c r="AC68" s="283"/>
      <c r="AD68" s="284"/>
      <c r="AE68" s="285"/>
      <c r="AF68" s="286"/>
      <c r="AG68" s="282"/>
      <c r="AH68" s="282"/>
      <c r="AI68" s="287"/>
      <c r="AJ68" s="223"/>
      <c r="AK68" s="288"/>
      <c r="AL68" s="223"/>
      <c r="AM68" s="223"/>
      <c r="AN68" s="223"/>
      <c r="AO68" s="289"/>
      <c r="AP68" s="223"/>
      <c r="AQ68" s="223"/>
      <c r="AR68" s="223"/>
      <c r="AS68" s="288"/>
      <c r="AT68" s="288"/>
      <c r="AU68" s="288"/>
      <c r="AV68" s="287"/>
      <c r="AW68" s="223"/>
      <c r="AX68" s="223"/>
      <c r="AY68" s="223"/>
      <c r="AZ68" s="223"/>
      <c r="BA68" s="3"/>
      <c r="BB68" s="11"/>
      <c r="BC68" s="11"/>
      <c r="BD68" s="11"/>
    </row>
    <row r="69" spans="2:56" ht="15.75" thickBot="1">
      <c r="F69" s="268"/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79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</row>
    <row r="70" spans="2:56">
      <c r="B70" s="57" t="s">
        <v>42</v>
      </c>
      <c r="C70" s="58" t="s">
        <v>2</v>
      </c>
      <c r="D70" s="59" t="s">
        <v>2</v>
      </c>
      <c r="E70" s="136"/>
      <c r="F70" s="718" t="s">
        <v>14</v>
      </c>
      <c r="G70" s="719"/>
      <c r="H70" s="719"/>
      <c r="I70" s="719"/>
      <c r="J70" s="719"/>
      <c r="K70" s="720"/>
      <c r="L70" s="19"/>
      <c r="M70" s="721" t="s">
        <v>43</v>
      </c>
      <c r="N70" s="722"/>
      <c r="O70" s="19"/>
      <c r="P70" s="91" t="s">
        <v>12</v>
      </c>
      <c r="Q70" s="136"/>
      <c r="R70" s="91" t="s">
        <v>24</v>
      </c>
      <c r="S70" s="718" t="s">
        <v>44</v>
      </c>
      <c r="T70" s="719"/>
      <c r="U70" s="720"/>
      <c r="V70" s="91" t="s">
        <v>39</v>
      </c>
      <c r="W70" s="137" t="s">
        <v>19</v>
      </c>
      <c r="X70" s="136" t="s">
        <v>10</v>
      </c>
      <c r="Y70" s="723" t="s">
        <v>15</v>
      </c>
      <c r="Z70" s="724"/>
      <c r="AA70" s="724"/>
      <c r="AB70" s="724"/>
      <c r="AC70" s="138" t="s">
        <v>19</v>
      </c>
      <c r="AD70" s="139"/>
      <c r="AE70" s="725" t="s">
        <v>55</v>
      </c>
      <c r="AF70" s="726"/>
      <c r="AG70" s="726"/>
      <c r="AH70" s="140" t="s">
        <v>57</v>
      </c>
      <c r="AI70" s="136"/>
      <c r="AJ70" s="141" t="s">
        <v>51</v>
      </c>
      <c r="AK70" s="142"/>
      <c r="AL70" s="143"/>
      <c r="AM70" s="144"/>
      <c r="AN70" s="91" t="s">
        <v>13</v>
      </c>
      <c r="AO70" s="136"/>
      <c r="AP70" s="743" t="s">
        <v>68</v>
      </c>
      <c r="AQ70" s="744"/>
      <c r="AR70" s="745"/>
      <c r="AS70" s="743" t="s">
        <v>52</v>
      </c>
      <c r="AT70" s="744"/>
      <c r="AU70" s="745"/>
      <c r="AV70" s="136"/>
      <c r="AW70" s="145" t="s">
        <v>32</v>
      </c>
      <c r="AX70" s="137" t="s">
        <v>32</v>
      </c>
      <c r="AY70" s="91" t="s">
        <v>29</v>
      </c>
      <c r="AZ70" s="91" t="s">
        <v>29</v>
      </c>
      <c r="BA70" s="136"/>
      <c r="BB70" s="19" t="s">
        <v>32</v>
      </c>
      <c r="BC70" s="19" t="s">
        <v>10</v>
      </c>
      <c r="BD70" s="146" t="s">
        <v>10</v>
      </c>
    </row>
    <row r="71" spans="2:56" ht="15.75" thickBot="1">
      <c r="B71" s="60" t="s">
        <v>10</v>
      </c>
      <c r="C71" s="49" t="s">
        <v>10</v>
      </c>
      <c r="D71" s="61" t="s">
        <v>12</v>
      </c>
      <c r="E71" s="5"/>
      <c r="F71" s="65" t="s">
        <v>4</v>
      </c>
      <c r="G71" s="65" t="s">
        <v>5</v>
      </c>
      <c r="H71" s="65" t="s">
        <v>6</v>
      </c>
      <c r="I71" s="65" t="s">
        <v>7</v>
      </c>
      <c r="J71" s="65" t="s">
        <v>9</v>
      </c>
      <c r="K71" s="65" t="s">
        <v>13</v>
      </c>
      <c r="L71" s="4"/>
      <c r="M71" s="67" t="s">
        <v>12</v>
      </c>
      <c r="N71" s="68" t="s">
        <v>46</v>
      </c>
      <c r="O71" s="3"/>
      <c r="P71" s="49" t="s">
        <v>3</v>
      </c>
      <c r="Q71" s="5"/>
      <c r="R71" s="49" t="s">
        <v>23</v>
      </c>
      <c r="S71" s="53" t="s">
        <v>16</v>
      </c>
      <c r="T71" s="49" t="s">
        <v>17</v>
      </c>
      <c r="U71" s="49" t="s">
        <v>45</v>
      </c>
      <c r="V71" s="49" t="s">
        <v>63</v>
      </c>
      <c r="W71" s="72" t="s">
        <v>21</v>
      </c>
      <c r="X71" s="5" t="s">
        <v>10</v>
      </c>
      <c r="Y71" s="713" t="s">
        <v>26</v>
      </c>
      <c r="Z71" s="714"/>
      <c r="AA71" s="714"/>
      <c r="AB71" s="715"/>
      <c r="AC71" s="39" t="s">
        <v>13</v>
      </c>
      <c r="AD71" s="8"/>
      <c r="AE71" s="716" t="s">
        <v>56</v>
      </c>
      <c r="AF71" s="717"/>
      <c r="AG71" s="717"/>
      <c r="AH71" s="82" t="s">
        <v>58</v>
      </c>
      <c r="AI71" s="5"/>
      <c r="AJ71" s="48" t="s">
        <v>33</v>
      </c>
      <c r="AK71" s="85" t="s">
        <v>27</v>
      </c>
      <c r="AL71" s="48" t="s">
        <v>35</v>
      </c>
      <c r="AM71" s="48" t="s">
        <v>36</v>
      </c>
      <c r="AN71" s="49" t="s">
        <v>40</v>
      </c>
      <c r="AO71" s="20"/>
      <c r="AP71" s="51"/>
      <c r="AQ71" s="52"/>
      <c r="AR71" s="53"/>
      <c r="AS71" s="51" t="s">
        <v>129</v>
      </c>
      <c r="AT71" s="52"/>
      <c r="AU71" s="337" t="s">
        <v>130</v>
      </c>
      <c r="AV71" s="5"/>
      <c r="AW71" s="76" t="s">
        <v>19</v>
      </c>
      <c r="AX71" s="72" t="s">
        <v>19</v>
      </c>
      <c r="AY71" s="49" t="s">
        <v>37</v>
      </c>
      <c r="AZ71" s="49" t="s">
        <v>38</v>
      </c>
      <c r="BA71" s="5"/>
      <c r="BB71" s="4" t="s">
        <v>19</v>
      </c>
      <c r="BC71" s="4" t="s">
        <v>37</v>
      </c>
      <c r="BD71" s="147" t="s">
        <v>38</v>
      </c>
    </row>
    <row r="72" spans="2:56" ht="15.75" thickBot="1">
      <c r="B72" s="62"/>
      <c r="C72" s="63"/>
      <c r="D72" s="64" t="s">
        <v>10</v>
      </c>
      <c r="E72" s="111"/>
      <c r="F72" s="148"/>
      <c r="G72" s="148"/>
      <c r="H72" s="148"/>
      <c r="I72" s="148" t="s">
        <v>8</v>
      </c>
      <c r="J72" s="148"/>
      <c r="K72" s="148"/>
      <c r="L72" s="16"/>
      <c r="M72" s="104" t="s">
        <v>20</v>
      </c>
      <c r="N72" s="148" t="s">
        <v>11</v>
      </c>
      <c r="O72" s="16"/>
      <c r="P72" s="63" t="s">
        <v>10</v>
      </c>
      <c r="Q72" s="111"/>
      <c r="R72" s="63"/>
      <c r="S72" s="149"/>
      <c r="T72" s="63"/>
      <c r="U72" s="63"/>
      <c r="V72" s="63" t="s">
        <v>18</v>
      </c>
      <c r="W72" s="150" t="s">
        <v>22</v>
      </c>
      <c r="X72" s="111"/>
      <c r="Y72" s="151" t="s">
        <v>16</v>
      </c>
      <c r="Z72" s="151" t="s">
        <v>17</v>
      </c>
      <c r="AA72" s="152" t="s">
        <v>25</v>
      </c>
      <c r="AB72" s="79" t="s">
        <v>28</v>
      </c>
      <c r="AC72" s="153"/>
      <c r="AD72" s="111"/>
      <c r="AE72" s="154" t="s">
        <v>16</v>
      </c>
      <c r="AF72" s="155" t="s">
        <v>17</v>
      </c>
      <c r="AG72" s="80" t="s">
        <v>28</v>
      </c>
      <c r="AH72" s="81" t="s">
        <v>28</v>
      </c>
      <c r="AI72" s="156"/>
      <c r="AJ72" s="63" t="s">
        <v>34</v>
      </c>
      <c r="AK72" s="157" t="s">
        <v>34</v>
      </c>
      <c r="AL72" s="63" t="s">
        <v>34</v>
      </c>
      <c r="AM72" s="63" t="s">
        <v>34</v>
      </c>
      <c r="AN72" s="63" t="s">
        <v>34</v>
      </c>
      <c r="AO72" s="111"/>
      <c r="AP72" s="158" t="s">
        <v>70</v>
      </c>
      <c r="AQ72" s="159" t="s">
        <v>69</v>
      </c>
      <c r="AR72" s="160" t="s">
        <v>71</v>
      </c>
      <c r="AS72" s="161" t="s">
        <v>48</v>
      </c>
      <c r="AT72" s="159" t="s">
        <v>47</v>
      </c>
      <c r="AU72" s="160" t="s">
        <v>49</v>
      </c>
      <c r="AV72" s="111"/>
      <c r="AW72" s="162" t="s">
        <v>29</v>
      </c>
      <c r="AX72" s="150" t="s">
        <v>29</v>
      </c>
      <c r="AY72" s="63"/>
      <c r="AZ72" s="63"/>
      <c r="BA72" s="111"/>
      <c r="BB72" s="163">
        <v>1</v>
      </c>
      <c r="BC72" s="164">
        <v>0</v>
      </c>
      <c r="BD72" s="115" t="s">
        <v>41</v>
      </c>
    </row>
    <row r="73" spans="2:56" ht="16.5" thickBot="1">
      <c r="B73" s="17">
        <v>41128</v>
      </c>
      <c r="C73" s="15" t="s">
        <v>65</v>
      </c>
      <c r="D73" s="19">
        <v>8.5</v>
      </c>
      <c r="E73" s="4"/>
      <c r="F73" s="11">
        <v>0</v>
      </c>
      <c r="G73" s="11">
        <v>0</v>
      </c>
      <c r="H73" s="11">
        <v>0</v>
      </c>
      <c r="I73" s="11">
        <v>0.5</v>
      </c>
      <c r="J73" s="11">
        <v>0.5</v>
      </c>
      <c r="K73" s="11">
        <f>SUM(F73:J73)</f>
        <v>1</v>
      </c>
      <c r="L73" s="4"/>
      <c r="M73" s="11">
        <v>0</v>
      </c>
      <c r="N73" s="11">
        <v>0</v>
      </c>
      <c r="O73" s="4"/>
      <c r="P73" s="21">
        <f>D73-(M73+N73)</f>
        <v>8.5</v>
      </c>
      <c r="Q73" s="4"/>
      <c r="R73" s="11" t="s">
        <v>73</v>
      </c>
      <c r="S73" s="23">
        <v>0</v>
      </c>
      <c r="T73" s="23">
        <v>0</v>
      </c>
      <c r="U73" s="23">
        <v>1.4</v>
      </c>
      <c r="V73" s="11">
        <v>25</v>
      </c>
      <c r="W73" s="24">
        <f>P73*V73</f>
        <v>212.5</v>
      </c>
      <c r="X73" s="4"/>
      <c r="Y73" s="22">
        <v>0</v>
      </c>
      <c r="Z73" s="22">
        <v>0</v>
      </c>
      <c r="AA73" s="25">
        <v>0</v>
      </c>
      <c r="AB73" s="27">
        <v>157</v>
      </c>
      <c r="AC73" s="176">
        <v>157</v>
      </c>
      <c r="AD73" s="34"/>
      <c r="AE73" s="31">
        <v>0</v>
      </c>
      <c r="AF73" s="29">
        <v>0</v>
      </c>
      <c r="AG73" s="27">
        <v>0</v>
      </c>
      <c r="AH73" s="27">
        <v>0</v>
      </c>
      <c r="AI73" s="7"/>
      <c r="AJ73" s="24">
        <f>AC73*U73</f>
        <v>219.79999999999998</v>
      </c>
      <c r="AK73" s="87">
        <v>0</v>
      </c>
      <c r="AL73" s="11">
        <v>0</v>
      </c>
      <c r="AM73" s="11">
        <v>0</v>
      </c>
      <c r="AN73" s="24">
        <f>AK73+AM73</f>
        <v>0</v>
      </c>
      <c r="AO73" s="6"/>
      <c r="AP73" s="11">
        <v>0</v>
      </c>
      <c r="AQ73" s="11">
        <v>10</v>
      </c>
      <c r="AR73" s="11">
        <f>100- ((AP73+AQ73)/(AC73*2))*100</f>
        <v>96.815286624203821</v>
      </c>
      <c r="AS73" s="90">
        <v>551</v>
      </c>
      <c r="AT73" s="90">
        <f>AJ73+AK73+AL73+AM73</f>
        <v>219.79999999999998</v>
      </c>
      <c r="AU73" s="90">
        <f>AS73-AT73</f>
        <v>331.20000000000005</v>
      </c>
      <c r="AV73" s="7"/>
      <c r="AW73" s="24">
        <f>(AC73/W73)*100</f>
        <v>73.882352941176464</v>
      </c>
      <c r="AX73" s="11" t="s">
        <v>59</v>
      </c>
      <c r="AY73" s="24">
        <f>(AK73/(AJ73+AK73))*100</f>
        <v>0</v>
      </c>
      <c r="AZ73" s="11">
        <f>(AN73/AJ73)*100</f>
        <v>0</v>
      </c>
      <c r="BA73" s="4"/>
      <c r="BB73" s="11" t="s">
        <v>76</v>
      </c>
      <c r="BC73" s="11" t="s">
        <v>76</v>
      </c>
      <c r="BD73" s="11" t="s">
        <v>76</v>
      </c>
    </row>
    <row r="74" spans="2:56" ht="16.5" thickBot="1">
      <c r="B74" s="18" t="s">
        <v>90</v>
      </c>
      <c r="C74" s="16"/>
      <c r="D74" s="16"/>
      <c r="E74" s="4"/>
      <c r="F74" s="12"/>
      <c r="G74" s="12"/>
      <c r="H74" s="12"/>
      <c r="I74" s="12"/>
      <c r="J74" s="12"/>
      <c r="K74" s="12"/>
      <c r="L74" s="4"/>
      <c r="M74" s="12"/>
      <c r="N74" s="12"/>
      <c r="O74" s="4"/>
      <c r="P74" s="21"/>
      <c r="Q74" s="4"/>
      <c r="R74" s="11" t="s">
        <v>10</v>
      </c>
      <c r="S74" s="23"/>
      <c r="T74" s="23"/>
      <c r="U74" s="23"/>
      <c r="V74" s="223"/>
      <c r="W74" s="223"/>
      <c r="X74" s="3"/>
      <c r="Y74" s="280"/>
      <c r="Z74" s="280"/>
      <c r="AA74" s="281"/>
      <c r="AB74" s="282"/>
      <c r="AC74" s="283"/>
      <c r="AD74" s="284"/>
      <c r="AE74" s="285"/>
      <c r="AF74" s="286"/>
      <c r="AG74" s="282"/>
      <c r="AH74" s="282"/>
      <c r="AI74" s="287"/>
      <c r="AJ74" s="223"/>
      <c r="AK74" s="288"/>
      <c r="AL74" s="223"/>
      <c r="AM74" s="223"/>
      <c r="AN74" s="223"/>
      <c r="AO74" s="289"/>
      <c r="AP74" s="223"/>
      <c r="AQ74" s="223"/>
      <c r="AR74" s="223"/>
      <c r="AS74" s="288"/>
      <c r="AT74" s="288"/>
      <c r="AU74" s="288"/>
      <c r="AV74" s="287"/>
      <c r="AW74" s="223"/>
      <c r="AX74" s="223"/>
      <c r="AY74" s="223"/>
      <c r="AZ74" s="223"/>
      <c r="BA74" s="3"/>
      <c r="BB74" s="11"/>
      <c r="BC74" s="11"/>
      <c r="BD74" s="11"/>
    </row>
    <row r="75" spans="2:56" ht="15.75" thickBot="1"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79"/>
      <c r="AL75" s="268"/>
      <c r="AM75" s="268"/>
      <c r="AN75" s="268"/>
      <c r="AO75" s="268"/>
      <c r="AP75" s="268"/>
      <c r="AQ75" s="268"/>
      <c r="AR75" s="268"/>
      <c r="AS75" s="268"/>
      <c r="AT75" s="268"/>
      <c r="AU75" s="268"/>
      <c r="AV75" s="268"/>
      <c r="AW75" s="268"/>
    </row>
    <row r="76" spans="2:56" ht="16.5" thickBot="1">
      <c r="B76" s="17">
        <v>41129</v>
      </c>
      <c r="C76" s="15" t="s">
        <v>0</v>
      </c>
      <c r="D76" s="19">
        <v>8</v>
      </c>
      <c r="E76" s="4"/>
      <c r="F76" s="11">
        <v>0</v>
      </c>
      <c r="G76" s="11">
        <v>0</v>
      </c>
      <c r="H76" s="11">
        <v>0</v>
      </c>
      <c r="I76" s="11">
        <v>0.5</v>
      </c>
      <c r="J76" s="11">
        <v>0.5</v>
      </c>
      <c r="K76" s="11">
        <f>SUM(F76:J76)</f>
        <v>1</v>
      </c>
      <c r="L76" s="4"/>
      <c r="M76" s="11">
        <v>0</v>
      </c>
      <c r="N76" s="11">
        <v>0</v>
      </c>
      <c r="O76" s="4"/>
      <c r="P76" s="21">
        <f>D76-(M76+N76)</f>
        <v>8</v>
      </c>
      <c r="Q76" s="4"/>
      <c r="R76" s="11" t="s">
        <v>73</v>
      </c>
      <c r="S76" s="23">
        <v>0</v>
      </c>
      <c r="T76" s="23">
        <v>0</v>
      </c>
      <c r="U76" s="23">
        <v>1.4</v>
      </c>
      <c r="V76" s="11">
        <v>25</v>
      </c>
      <c r="W76" s="24">
        <f>P76*V76</f>
        <v>200</v>
      </c>
      <c r="X76" s="4"/>
      <c r="Y76" s="22">
        <v>0</v>
      </c>
      <c r="Z76" s="22">
        <v>0</v>
      </c>
      <c r="AA76" s="25">
        <v>0</v>
      </c>
      <c r="AB76" s="27">
        <v>158</v>
      </c>
      <c r="AC76" s="176">
        <v>158</v>
      </c>
      <c r="AD76" s="34"/>
      <c r="AE76" s="31">
        <v>0</v>
      </c>
      <c r="AF76" s="29">
        <v>0</v>
      </c>
      <c r="AG76" s="27">
        <v>4</v>
      </c>
      <c r="AH76" s="27">
        <v>4</v>
      </c>
      <c r="AI76" s="7"/>
      <c r="AJ76" s="24">
        <f>AC76*U76</f>
        <v>221.2</v>
      </c>
      <c r="AK76" s="87">
        <v>6</v>
      </c>
      <c r="AL76" s="11">
        <v>2.88</v>
      </c>
      <c r="AM76" s="11">
        <v>0</v>
      </c>
      <c r="AN76" s="24">
        <f>AK76+AM76</f>
        <v>6</v>
      </c>
      <c r="AO76" s="6"/>
      <c r="AP76" s="11">
        <v>0</v>
      </c>
      <c r="AQ76" s="11">
        <v>10</v>
      </c>
      <c r="AR76" s="11">
        <f>100- ((AP76+AQ76)/(AC76*2))*100</f>
        <v>96.835443037974684</v>
      </c>
      <c r="AS76" s="90">
        <f>AU73</f>
        <v>331.20000000000005</v>
      </c>
      <c r="AT76" s="90">
        <f>AJ76+AK76+AL76+AM76</f>
        <v>230.07999999999998</v>
      </c>
      <c r="AU76" s="90">
        <f>AS76-AT76</f>
        <v>101.12000000000006</v>
      </c>
      <c r="AV76" s="7"/>
      <c r="AW76" s="24">
        <f>(AC76/W76)*100</f>
        <v>79</v>
      </c>
      <c r="AX76" s="11" t="s">
        <v>59</v>
      </c>
      <c r="AY76" s="24">
        <f>(AK76/(AJ76+AK76))*100</f>
        <v>2.6408450704225355</v>
      </c>
      <c r="AZ76" s="11">
        <f>(AN76/AJ76)*100</f>
        <v>2.7124773960217001</v>
      </c>
      <c r="BA76" s="4"/>
      <c r="BB76" s="11" t="s">
        <v>76</v>
      </c>
      <c r="BC76" s="11" t="s">
        <v>76</v>
      </c>
      <c r="BD76" s="11" t="s">
        <v>75</v>
      </c>
    </row>
    <row r="77" spans="2:56" ht="16.5" thickBot="1">
      <c r="B77" s="18" t="s">
        <v>121</v>
      </c>
      <c r="C77" s="16"/>
      <c r="D77" s="16"/>
      <c r="E77" s="4"/>
      <c r="F77" s="12"/>
      <c r="G77" s="12"/>
      <c r="H77" s="12"/>
      <c r="I77" s="12"/>
      <c r="J77" s="12"/>
      <c r="K77" s="12"/>
      <c r="L77" s="4"/>
      <c r="M77" s="12"/>
      <c r="N77" s="12"/>
      <c r="O77" s="4"/>
      <c r="P77" s="21"/>
      <c r="Q77" s="4"/>
      <c r="R77" s="11" t="s">
        <v>10</v>
      </c>
      <c r="S77" s="23"/>
      <c r="T77" s="23"/>
      <c r="U77" s="23"/>
      <c r="V77" s="223"/>
      <c r="W77" s="223"/>
      <c r="X77" s="3"/>
      <c r="Y77" s="280"/>
      <c r="Z77" s="280"/>
      <c r="AA77" s="281"/>
      <c r="AB77" s="282"/>
      <c r="AC77" s="283"/>
      <c r="AD77" s="284"/>
      <c r="AE77" s="285"/>
      <c r="AF77" s="286"/>
      <c r="AG77" s="282"/>
      <c r="AH77" s="282"/>
      <c r="AI77" s="287"/>
      <c r="AJ77" s="223"/>
      <c r="AK77" s="288"/>
      <c r="AL77" s="223"/>
      <c r="AM77" s="223"/>
      <c r="AN77" s="223"/>
      <c r="AO77" s="289"/>
      <c r="AP77" s="223"/>
      <c r="AQ77" s="223"/>
      <c r="AR77" s="223"/>
      <c r="AS77" s="288"/>
      <c r="AT77" s="288"/>
      <c r="AU77" s="288"/>
      <c r="AV77" s="287"/>
      <c r="AW77" s="223"/>
      <c r="AX77" s="223"/>
      <c r="AY77" s="223"/>
      <c r="AZ77" s="223"/>
      <c r="BA77" s="3"/>
      <c r="BB77" s="11"/>
      <c r="BC77" s="11"/>
      <c r="BD77" s="11"/>
    </row>
    <row r="78" spans="2:56" ht="15.75" thickBot="1"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  <c r="AI78" s="268"/>
      <c r="AJ78" s="268"/>
      <c r="AK78" s="279"/>
      <c r="AL78" s="268"/>
      <c r="AM78" s="268"/>
      <c r="AN78" s="268"/>
      <c r="AO78" s="268"/>
      <c r="AP78" s="268"/>
      <c r="AQ78" s="268"/>
      <c r="AR78" s="268"/>
      <c r="AS78" s="268"/>
      <c r="AT78" s="268"/>
      <c r="AU78" s="268"/>
      <c r="AV78" s="268"/>
      <c r="AW78" s="268"/>
    </row>
    <row r="79" spans="2:56" ht="16.5" thickBot="1">
      <c r="B79" s="17">
        <v>41129</v>
      </c>
      <c r="C79" s="15" t="s">
        <v>1</v>
      </c>
      <c r="D79" s="19">
        <v>7.5</v>
      </c>
      <c r="E79" s="4"/>
      <c r="F79" s="11">
        <v>0</v>
      </c>
      <c r="G79" s="11">
        <v>0</v>
      </c>
      <c r="H79" s="11">
        <v>0</v>
      </c>
      <c r="I79" s="11">
        <v>0.2</v>
      </c>
      <c r="J79" s="11">
        <v>0</v>
      </c>
      <c r="K79" s="11">
        <f>SUM(F79:J79)</f>
        <v>0.2</v>
      </c>
      <c r="L79" s="4"/>
      <c r="M79" s="11">
        <v>2.5</v>
      </c>
      <c r="N79" s="11">
        <v>0</v>
      </c>
      <c r="O79" s="4"/>
      <c r="P79" s="21">
        <f>D79-(M79+N79)</f>
        <v>5</v>
      </c>
      <c r="Q79" s="4"/>
      <c r="R79" s="11" t="s">
        <v>73</v>
      </c>
      <c r="S79" s="23">
        <v>0</v>
      </c>
      <c r="T79" s="23">
        <v>0</v>
      </c>
      <c r="U79" s="23">
        <v>1.4</v>
      </c>
      <c r="V79" s="11">
        <v>25</v>
      </c>
      <c r="W79" s="24">
        <f>P79*V79</f>
        <v>125</v>
      </c>
      <c r="X79" s="4"/>
      <c r="Y79" s="22">
        <v>0</v>
      </c>
      <c r="Z79" s="22">
        <v>0</v>
      </c>
      <c r="AA79" s="25">
        <v>0</v>
      </c>
      <c r="AB79" s="27">
        <v>120</v>
      </c>
      <c r="AC79" s="176">
        <v>120</v>
      </c>
      <c r="AD79" s="34"/>
      <c r="AE79" s="31">
        <v>0</v>
      </c>
      <c r="AF79" s="29">
        <v>0</v>
      </c>
      <c r="AG79" s="27">
        <v>2</v>
      </c>
      <c r="AH79" s="27">
        <v>2</v>
      </c>
      <c r="AI79" s="7"/>
      <c r="AJ79" s="24">
        <f>AC79*U79</f>
        <v>168</v>
      </c>
      <c r="AK79" s="87">
        <v>2.21</v>
      </c>
      <c r="AL79" s="11">
        <v>2.16</v>
      </c>
      <c r="AM79" s="11">
        <v>0</v>
      </c>
      <c r="AN79" s="24">
        <f>AK79+AM79</f>
        <v>2.21</v>
      </c>
      <c r="AO79" s="6"/>
      <c r="AP79" s="11">
        <v>0</v>
      </c>
      <c r="AQ79" s="11">
        <v>10</v>
      </c>
      <c r="AR79" s="11">
        <f>100- ((AP79+AQ79)/(AC79*2))*100</f>
        <v>95.833333333333329</v>
      </c>
      <c r="AS79" s="90">
        <f>AU76</f>
        <v>101.12000000000006</v>
      </c>
      <c r="AT79" s="90">
        <f>AJ79+AK79+AL79+AM79</f>
        <v>172.37</v>
      </c>
      <c r="AU79" s="90">
        <f>AS79-AT79</f>
        <v>-71.249999999999943</v>
      </c>
      <c r="AV79" s="7"/>
      <c r="AW79" s="24">
        <f>(AC79/W79)*100</f>
        <v>96</v>
      </c>
      <c r="AX79" s="11" t="s">
        <v>59</v>
      </c>
      <c r="AY79" s="24">
        <f>(AK79/(AJ79+AK79))*100</f>
        <v>1.2983960989366077</v>
      </c>
      <c r="AZ79" s="11">
        <f>(AN79/AJ79)*100</f>
        <v>1.3154761904761905</v>
      </c>
      <c r="BA79" s="4"/>
      <c r="BB79" s="11" t="s">
        <v>76</v>
      </c>
      <c r="BC79" s="11" t="s">
        <v>76</v>
      </c>
      <c r="BD79" s="11" t="s">
        <v>75</v>
      </c>
    </row>
    <row r="80" spans="2:56" ht="16.5" thickBot="1">
      <c r="B80" s="18" t="s">
        <v>92</v>
      </c>
      <c r="C80" s="16"/>
      <c r="D80" s="16"/>
      <c r="E80" s="4"/>
      <c r="F80" s="12"/>
      <c r="G80" s="12"/>
      <c r="H80" s="12"/>
      <c r="I80" s="12"/>
      <c r="J80" s="12"/>
      <c r="K80" s="12"/>
      <c r="L80" s="4"/>
      <c r="M80" s="12"/>
      <c r="N80" s="12"/>
      <c r="O80" s="4"/>
      <c r="P80" s="21"/>
      <c r="Q80" s="4"/>
      <c r="R80" s="11" t="s">
        <v>10</v>
      </c>
      <c r="S80" s="23"/>
      <c r="T80" s="23"/>
      <c r="U80" s="23"/>
      <c r="V80" s="223"/>
      <c r="W80" s="223"/>
      <c r="X80" s="3"/>
      <c r="Y80" s="280"/>
      <c r="Z80" s="280"/>
      <c r="AA80" s="281"/>
      <c r="AB80" s="282"/>
      <c r="AC80" s="283"/>
      <c r="AD80" s="284"/>
      <c r="AE80" s="285"/>
      <c r="AF80" s="286"/>
      <c r="AG80" s="282"/>
      <c r="AH80" s="282"/>
      <c r="AI80" s="287"/>
      <c r="AJ80" s="223"/>
      <c r="AK80" s="288"/>
      <c r="AL80" s="223"/>
      <c r="AM80" s="223"/>
      <c r="AN80" s="223"/>
      <c r="AO80" s="289"/>
      <c r="AP80" s="223"/>
      <c r="AQ80" s="223"/>
      <c r="AR80" s="223"/>
      <c r="AS80" s="288"/>
      <c r="AT80" s="288"/>
      <c r="AU80" s="288"/>
      <c r="AV80" s="287"/>
      <c r="AW80" s="223"/>
      <c r="AX80" s="223"/>
      <c r="AY80" s="223"/>
      <c r="AZ80" s="223"/>
      <c r="BA80" s="3"/>
      <c r="BB80" s="11"/>
      <c r="BC80" s="11"/>
      <c r="BD80" s="11"/>
    </row>
    <row r="81" spans="2:56" ht="15.75" thickBot="1"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79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</row>
    <row r="82" spans="2:56">
      <c r="B82" s="57" t="s">
        <v>42</v>
      </c>
      <c r="C82" s="58" t="s">
        <v>2</v>
      </c>
      <c r="D82" s="59" t="s">
        <v>2</v>
      </c>
      <c r="E82" s="136"/>
      <c r="F82" s="718" t="s">
        <v>14</v>
      </c>
      <c r="G82" s="719"/>
      <c r="H82" s="719"/>
      <c r="I82" s="719"/>
      <c r="J82" s="719"/>
      <c r="K82" s="720"/>
      <c r="L82" s="19"/>
      <c r="M82" s="721" t="s">
        <v>43</v>
      </c>
      <c r="N82" s="722"/>
      <c r="O82" s="19"/>
      <c r="P82" s="91" t="s">
        <v>12</v>
      </c>
      <c r="Q82" s="136"/>
      <c r="R82" s="91" t="s">
        <v>24</v>
      </c>
      <c r="S82" s="718" t="s">
        <v>44</v>
      </c>
      <c r="T82" s="719"/>
      <c r="U82" s="720"/>
      <c r="V82" s="91" t="s">
        <v>39</v>
      </c>
      <c r="W82" s="137" t="s">
        <v>19</v>
      </c>
      <c r="X82" s="136" t="s">
        <v>10</v>
      </c>
      <c r="Y82" s="723" t="s">
        <v>15</v>
      </c>
      <c r="Z82" s="724"/>
      <c r="AA82" s="724"/>
      <c r="AB82" s="724"/>
      <c r="AC82" s="138" t="s">
        <v>19</v>
      </c>
      <c r="AD82" s="139"/>
      <c r="AE82" s="725" t="s">
        <v>55</v>
      </c>
      <c r="AF82" s="726"/>
      <c r="AG82" s="726"/>
      <c r="AH82" s="140" t="s">
        <v>57</v>
      </c>
      <c r="AI82" s="136"/>
      <c r="AJ82" s="141" t="s">
        <v>51</v>
      </c>
      <c r="AK82" s="142"/>
      <c r="AL82" s="143"/>
      <c r="AM82" s="144"/>
      <c r="AN82" s="91" t="s">
        <v>13</v>
      </c>
      <c r="AO82" s="136"/>
      <c r="AP82" s="743" t="s">
        <v>68</v>
      </c>
      <c r="AQ82" s="744"/>
      <c r="AR82" s="745"/>
      <c r="AS82" s="743" t="s">
        <v>52</v>
      </c>
      <c r="AT82" s="744"/>
      <c r="AU82" s="745"/>
      <c r="AV82" s="136"/>
      <c r="AW82" s="145" t="s">
        <v>32</v>
      </c>
      <c r="AX82" s="137" t="s">
        <v>32</v>
      </c>
      <c r="AY82" s="91" t="s">
        <v>29</v>
      </c>
      <c r="AZ82" s="91" t="s">
        <v>29</v>
      </c>
      <c r="BA82" s="136"/>
      <c r="BB82" s="19" t="s">
        <v>32</v>
      </c>
      <c r="BC82" s="19" t="s">
        <v>10</v>
      </c>
      <c r="BD82" s="146" t="s">
        <v>10</v>
      </c>
    </row>
    <row r="83" spans="2:56" ht="15.75" thickBot="1">
      <c r="B83" s="60" t="s">
        <v>10</v>
      </c>
      <c r="C83" s="49" t="s">
        <v>10</v>
      </c>
      <c r="D83" s="61" t="s">
        <v>12</v>
      </c>
      <c r="E83" s="5"/>
      <c r="F83" s="65" t="s">
        <v>4</v>
      </c>
      <c r="G83" s="65" t="s">
        <v>5</v>
      </c>
      <c r="H83" s="65" t="s">
        <v>6</v>
      </c>
      <c r="I83" s="65" t="s">
        <v>7</v>
      </c>
      <c r="J83" s="65" t="s">
        <v>9</v>
      </c>
      <c r="K83" s="65" t="s">
        <v>13</v>
      </c>
      <c r="L83" s="4"/>
      <c r="M83" s="67" t="s">
        <v>12</v>
      </c>
      <c r="N83" s="68" t="s">
        <v>46</v>
      </c>
      <c r="O83" s="3"/>
      <c r="P83" s="49" t="s">
        <v>3</v>
      </c>
      <c r="Q83" s="5"/>
      <c r="R83" s="49" t="s">
        <v>23</v>
      </c>
      <c r="S83" s="53" t="s">
        <v>16</v>
      </c>
      <c r="T83" s="49" t="s">
        <v>17</v>
      </c>
      <c r="U83" s="49" t="s">
        <v>45</v>
      </c>
      <c r="V83" s="49" t="s">
        <v>63</v>
      </c>
      <c r="W83" s="72" t="s">
        <v>21</v>
      </c>
      <c r="X83" s="5" t="s">
        <v>10</v>
      </c>
      <c r="Y83" s="713" t="s">
        <v>26</v>
      </c>
      <c r="Z83" s="714"/>
      <c r="AA83" s="714"/>
      <c r="AB83" s="715"/>
      <c r="AC83" s="39" t="s">
        <v>13</v>
      </c>
      <c r="AD83" s="8"/>
      <c r="AE83" s="716" t="s">
        <v>56</v>
      </c>
      <c r="AF83" s="717"/>
      <c r="AG83" s="717"/>
      <c r="AH83" s="82" t="s">
        <v>58</v>
      </c>
      <c r="AI83" s="5"/>
      <c r="AJ83" s="48" t="s">
        <v>33</v>
      </c>
      <c r="AK83" s="85" t="s">
        <v>27</v>
      </c>
      <c r="AL83" s="48" t="s">
        <v>35</v>
      </c>
      <c r="AM83" s="48" t="s">
        <v>36</v>
      </c>
      <c r="AN83" s="49" t="s">
        <v>40</v>
      </c>
      <c r="AO83" s="20"/>
      <c r="AP83" s="51"/>
      <c r="AQ83" s="52"/>
      <c r="AR83" s="53"/>
      <c r="AS83" s="51" t="s">
        <v>129</v>
      </c>
      <c r="AT83" s="52"/>
      <c r="AU83" s="337" t="s">
        <v>131</v>
      </c>
      <c r="AV83" s="5"/>
      <c r="AW83" s="76" t="s">
        <v>19</v>
      </c>
      <c r="AX83" s="72" t="s">
        <v>19</v>
      </c>
      <c r="AY83" s="49" t="s">
        <v>37</v>
      </c>
      <c r="AZ83" s="49" t="s">
        <v>38</v>
      </c>
      <c r="BA83" s="5"/>
      <c r="BB83" s="4" t="s">
        <v>19</v>
      </c>
      <c r="BC83" s="4" t="s">
        <v>37</v>
      </c>
      <c r="BD83" s="147" t="s">
        <v>38</v>
      </c>
    </row>
    <row r="84" spans="2:56" ht="15.75" thickBot="1">
      <c r="B84" s="62"/>
      <c r="C84" s="63"/>
      <c r="D84" s="64" t="s">
        <v>10</v>
      </c>
      <c r="E84" s="111"/>
      <c r="F84" s="148"/>
      <c r="G84" s="148"/>
      <c r="H84" s="148"/>
      <c r="I84" s="148" t="s">
        <v>8</v>
      </c>
      <c r="J84" s="148"/>
      <c r="K84" s="148"/>
      <c r="L84" s="16"/>
      <c r="M84" s="104" t="s">
        <v>20</v>
      </c>
      <c r="N84" s="148" t="s">
        <v>11</v>
      </c>
      <c r="O84" s="16"/>
      <c r="P84" s="63" t="s">
        <v>10</v>
      </c>
      <c r="Q84" s="111"/>
      <c r="R84" s="63"/>
      <c r="S84" s="149"/>
      <c r="T84" s="63"/>
      <c r="U84" s="63"/>
      <c r="V84" s="63" t="s">
        <v>18</v>
      </c>
      <c r="W84" s="150" t="s">
        <v>22</v>
      </c>
      <c r="X84" s="111"/>
      <c r="Y84" s="151" t="s">
        <v>16</v>
      </c>
      <c r="Z84" s="151" t="s">
        <v>17</v>
      </c>
      <c r="AA84" s="152" t="s">
        <v>25</v>
      </c>
      <c r="AB84" s="79" t="s">
        <v>28</v>
      </c>
      <c r="AC84" s="153"/>
      <c r="AD84" s="111"/>
      <c r="AE84" s="154" t="s">
        <v>16</v>
      </c>
      <c r="AF84" s="155" t="s">
        <v>17</v>
      </c>
      <c r="AG84" s="80" t="s">
        <v>28</v>
      </c>
      <c r="AH84" s="81" t="s">
        <v>28</v>
      </c>
      <c r="AI84" s="156"/>
      <c r="AJ84" s="63" t="s">
        <v>34</v>
      </c>
      <c r="AK84" s="157" t="s">
        <v>34</v>
      </c>
      <c r="AL84" s="63" t="s">
        <v>34</v>
      </c>
      <c r="AM84" s="63" t="s">
        <v>34</v>
      </c>
      <c r="AN84" s="63" t="s">
        <v>34</v>
      </c>
      <c r="AO84" s="111"/>
      <c r="AP84" s="158" t="s">
        <v>70</v>
      </c>
      <c r="AQ84" s="159" t="s">
        <v>69</v>
      </c>
      <c r="AR84" s="160" t="s">
        <v>71</v>
      </c>
      <c r="AS84" s="161" t="s">
        <v>48</v>
      </c>
      <c r="AT84" s="159" t="s">
        <v>47</v>
      </c>
      <c r="AU84" s="160" t="s">
        <v>49</v>
      </c>
      <c r="AV84" s="111"/>
      <c r="AW84" s="162" t="s">
        <v>29</v>
      </c>
      <c r="AX84" s="150" t="s">
        <v>29</v>
      </c>
      <c r="AY84" s="63"/>
      <c r="AZ84" s="63"/>
      <c r="BA84" s="111"/>
      <c r="BB84" s="163">
        <v>1</v>
      </c>
      <c r="BC84" s="164">
        <v>0</v>
      </c>
      <c r="BD84" s="115" t="s">
        <v>41</v>
      </c>
    </row>
    <row r="85" spans="2:56" ht="16.5" thickBot="1">
      <c r="B85" s="17">
        <v>41129</v>
      </c>
      <c r="C85" s="15" t="s">
        <v>65</v>
      </c>
      <c r="D85" s="19">
        <v>8.5</v>
      </c>
      <c r="E85" s="4"/>
      <c r="F85" s="11">
        <v>0</v>
      </c>
      <c r="G85" s="11">
        <v>0</v>
      </c>
      <c r="H85" s="11">
        <v>0</v>
      </c>
      <c r="I85" s="11">
        <v>0</v>
      </c>
      <c r="J85" s="11">
        <v>0.5</v>
      </c>
      <c r="K85" s="11">
        <f>SUM(F85:J85)</f>
        <v>0.5</v>
      </c>
      <c r="L85" s="4"/>
      <c r="M85" s="11">
        <v>0</v>
      </c>
      <c r="N85" s="11">
        <v>0</v>
      </c>
      <c r="O85" s="4"/>
      <c r="P85" s="21">
        <f>D85-(M85+N85)</f>
        <v>8.5</v>
      </c>
      <c r="Q85" s="4"/>
      <c r="R85" s="11" t="s">
        <v>73</v>
      </c>
      <c r="S85" s="23">
        <v>0</v>
      </c>
      <c r="T85" s="23">
        <v>0</v>
      </c>
      <c r="U85" s="23">
        <v>1.4</v>
      </c>
      <c r="V85" s="11">
        <v>25</v>
      </c>
      <c r="W85" s="24">
        <f>P85*V85</f>
        <v>212.5</v>
      </c>
      <c r="X85" s="4"/>
      <c r="Y85" s="22">
        <v>0</v>
      </c>
      <c r="Z85" s="22">
        <v>0</v>
      </c>
      <c r="AA85" s="25">
        <v>0</v>
      </c>
      <c r="AB85" s="27">
        <v>240</v>
      </c>
      <c r="AC85" s="176">
        <v>240</v>
      </c>
      <c r="AD85" s="34"/>
      <c r="AE85" s="31">
        <v>0</v>
      </c>
      <c r="AF85" s="29">
        <v>0</v>
      </c>
      <c r="AG85" s="27">
        <v>3</v>
      </c>
      <c r="AH85" s="27">
        <v>3</v>
      </c>
      <c r="AI85" s="7"/>
      <c r="AJ85" s="24">
        <f>AC85*U85</f>
        <v>336</v>
      </c>
      <c r="AK85" s="87">
        <v>4.26</v>
      </c>
      <c r="AL85" s="11">
        <v>4.32</v>
      </c>
      <c r="AM85" s="11">
        <v>0</v>
      </c>
      <c r="AN85" s="24">
        <f>AK85+AM85</f>
        <v>4.26</v>
      </c>
      <c r="AO85" s="6"/>
      <c r="AP85" s="11">
        <v>0</v>
      </c>
      <c r="AQ85" s="11">
        <v>10</v>
      </c>
      <c r="AR85" s="11">
        <f>100- ((AP85+AQ85)/(AC85*2))*100</f>
        <v>97.916666666666671</v>
      </c>
      <c r="AS85" s="90">
        <v>658</v>
      </c>
      <c r="AT85" s="90">
        <f>AJ85+AK85+AL85+AM85</f>
        <v>344.58</v>
      </c>
      <c r="AU85" s="90">
        <f>AS85-AT85</f>
        <v>313.42</v>
      </c>
      <c r="AV85" s="7"/>
      <c r="AW85" s="24">
        <f>(AC85/W85)*100</f>
        <v>112.94117647058823</v>
      </c>
      <c r="AX85" s="11" t="s">
        <v>59</v>
      </c>
      <c r="AY85" s="24">
        <f>(AK85/(AJ85+AK85))*100</f>
        <v>1.2519837771116205</v>
      </c>
      <c r="AZ85" s="11">
        <f>(AN85/AJ85)*100</f>
        <v>1.2678571428571428</v>
      </c>
      <c r="BA85" s="4"/>
      <c r="BB85" s="11" t="s">
        <v>75</v>
      </c>
      <c r="BC85" s="11" t="s">
        <v>76</v>
      </c>
      <c r="BD85" s="11" t="s">
        <v>97</v>
      </c>
    </row>
    <row r="86" spans="2:56" ht="16.5" thickBot="1">
      <c r="B86" s="18" t="s">
        <v>90</v>
      </c>
      <c r="C86" s="16"/>
      <c r="D86" s="16"/>
      <c r="E86" s="4"/>
      <c r="F86" s="12"/>
      <c r="G86" s="12"/>
      <c r="H86" s="12"/>
      <c r="I86" s="12"/>
      <c r="J86" s="12"/>
      <c r="K86" s="12"/>
      <c r="L86" s="4"/>
      <c r="M86" s="12"/>
      <c r="N86" s="12"/>
      <c r="O86" s="4"/>
      <c r="P86" s="21"/>
      <c r="Q86" s="4"/>
      <c r="R86" s="11" t="s">
        <v>10</v>
      </c>
      <c r="S86" s="23"/>
      <c r="T86" s="23"/>
      <c r="U86" s="23"/>
      <c r="V86" s="223"/>
      <c r="W86" s="223"/>
      <c r="X86" s="3"/>
      <c r="Y86" s="280"/>
      <c r="Z86" s="280"/>
      <c r="AA86" s="281"/>
      <c r="AB86" s="282"/>
      <c r="AC86" s="283"/>
      <c r="AD86" s="284"/>
      <c r="AE86" s="285"/>
      <c r="AF86" s="286"/>
      <c r="AG86" s="282"/>
      <c r="AH86" s="282"/>
      <c r="AI86" s="287"/>
      <c r="AJ86" s="223"/>
      <c r="AK86" s="288"/>
      <c r="AL86" s="223"/>
      <c r="AM86" s="223"/>
      <c r="AN86" s="223"/>
      <c r="AO86" s="289"/>
      <c r="AP86" s="223"/>
      <c r="AQ86" s="223"/>
      <c r="AR86" s="223"/>
      <c r="AS86" s="288"/>
      <c r="AT86" s="288"/>
      <c r="AU86" s="288"/>
      <c r="AV86" s="287"/>
      <c r="AW86" s="223"/>
      <c r="AX86" s="223"/>
      <c r="AY86" s="223"/>
      <c r="AZ86" s="223"/>
      <c r="BA86" s="3"/>
      <c r="BB86" s="11"/>
      <c r="BC86" s="11"/>
      <c r="BD86" s="11"/>
    </row>
    <row r="87" spans="2:56" ht="15.75" thickBot="1"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  <c r="Y87" s="268"/>
      <c r="Z87" s="268"/>
      <c r="AA87" s="268"/>
      <c r="AB87" s="268"/>
      <c r="AC87" s="268"/>
      <c r="AD87" s="268"/>
      <c r="AE87" s="268"/>
      <c r="AF87" s="268"/>
      <c r="AG87" s="268"/>
      <c r="AH87" s="268"/>
      <c r="AI87" s="268"/>
      <c r="AJ87" s="268"/>
      <c r="AK87" s="279"/>
      <c r="AL87" s="268"/>
      <c r="AM87" s="268"/>
      <c r="AN87" s="268"/>
      <c r="AO87" s="268"/>
      <c r="AP87" s="268"/>
      <c r="AQ87" s="268"/>
      <c r="AR87" s="268"/>
      <c r="AS87" s="268"/>
      <c r="AT87" s="268"/>
      <c r="AU87" s="268"/>
      <c r="AV87" s="268"/>
      <c r="AW87" s="268"/>
    </row>
    <row r="88" spans="2:56" ht="16.5" thickBot="1">
      <c r="B88" s="17">
        <v>41130</v>
      </c>
      <c r="C88" s="15" t="s">
        <v>0</v>
      </c>
      <c r="D88" s="19">
        <v>8</v>
      </c>
      <c r="E88" s="4"/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f>SUM(F88:J88)</f>
        <v>0</v>
      </c>
      <c r="L88" s="4"/>
      <c r="M88" s="11">
        <v>0</v>
      </c>
      <c r="N88" s="11">
        <v>0</v>
      </c>
      <c r="O88" s="4"/>
      <c r="P88" s="21">
        <f>D88-(M88+N88)</f>
        <v>8</v>
      </c>
      <c r="Q88" s="4"/>
      <c r="R88" s="11" t="s">
        <v>73</v>
      </c>
      <c r="S88" s="23">
        <v>0</v>
      </c>
      <c r="T88" s="23">
        <v>0</v>
      </c>
      <c r="U88" s="23">
        <v>1.4</v>
      </c>
      <c r="V88" s="11">
        <v>25</v>
      </c>
      <c r="W88" s="24">
        <f>P88*V88</f>
        <v>200</v>
      </c>
      <c r="X88" s="4"/>
      <c r="Y88" s="22">
        <v>0</v>
      </c>
      <c r="Z88" s="22">
        <v>0</v>
      </c>
      <c r="AA88" s="25">
        <v>0</v>
      </c>
      <c r="AB88" s="27">
        <v>183</v>
      </c>
      <c r="AC88" s="176">
        <v>183</v>
      </c>
      <c r="AD88" s="34"/>
      <c r="AE88" s="31">
        <v>0</v>
      </c>
      <c r="AF88" s="29">
        <v>0</v>
      </c>
      <c r="AG88" s="27">
        <v>4</v>
      </c>
      <c r="AH88" s="27">
        <v>4</v>
      </c>
      <c r="AI88" s="7"/>
      <c r="AJ88" s="24">
        <f>AC88*U88</f>
        <v>256.2</v>
      </c>
      <c r="AK88" s="87">
        <v>4.3</v>
      </c>
      <c r="AL88" s="11">
        <v>3.29</v>
      </c>
      <c r="AM88" s="11">
        <v>0</v>
      </c>
      <c r="AN88" s="24">
        <f>AK88+AM88</f>
        <v>4.3</v>
      </c>
      <c r="AO88" s="6"/>
      <c r="AP88" s="11">
        <v>0</v>
      </c>
      <c r="AQ88" s="11">
        <v>10</v>
      </c>
      <c r="AR88" s="11">
        <f>100- ((AP88+AQ88)/(AC88*2))*100</f>
        <v>97.267759562841533</v>
      </c>
      <c r="AS88" s="90">
        <f>AU85</f>
        <v>313.42</v>
      </c>
      <c r="AT88" s="90">
        <f>AJ88+AK88+AL88+AM88</f>
        <v>263.79000000000002</v>
      </c>
      <c r="AU88" s="90">
        <f>AS88-AT88</f>
        <v>49.629999999999995</v>
      </c>
      <c r="AV88" s="7"/>
      <c r="AW88" s="24">
        <f>(AC88/W88)*100</f>
        <v>91.5</v>
      </c>
      <c r="AX88" s="11" t="s">
        <v>59</v>
      </c>
      <c r="AY88" s="24">
        <f>(AK88/(AJ88+AK88))*100</f>
        <v>1.6506717850287906</v>
      </c>
      <c r="AZ88" s="11">
        <f>(AN88/AJ88)*100</f>
        <v>1.6783762685402031</v>
      </c>
      <c r="BA88" s="4"/>
      <c r="BB88" s="11" t="s">
        <v>76</v>
      </c>
      <c r="BC88" s="11" t="s">
        <v>76</v>
      </c>
      <c r="BD88" s="11" t="s">
        <v>75</v>
      </c>
    </row>
    <row r="89" spans="2:56" ht="16.5" thickBot="1">
      <c r="B89" s="18" t="s">
        <v>121</v>
      </c>
      <c r="C89" s="16"/>
      <c r="D89" s="16"/>
      <c r="E89" s="4"/>
      <c r="F89" s="12"/>
      <c r="G89" s="12"/>
      <c r="H89" s="12"/>
      <c r="I89" s="12"/>
      <c r="J89" s="12"/>
      <c r="K89" s="12"/>
      <c r="L89" s="4"/>
      <c r="M89" s="12"/>
      <c r="N89" s="12"/>
      <c r="O89" s="4"/>
      <c r="P89" s="21"/>
      <c r="Q89" s="4"/>
      <c r="R89" s="11" t="s">
        <v>10</v>
      </c>
      <c r="S89" s="23"/>
      <c r="T89" s="23"/>
      <c r="U89" s="23"/>
      <c r="V89" s="223"/>
      <c r="W89" s="223"/>
      <c r="X89" s="3"/>
      <c r="Y89" s="280"/>
      <c r="Z89" s="280"/>
      <c r="AA89" s="281"/>
      <c r="AB89" s="282"/>
      <c r="AC89" s="283"/>
      <c r="AD89" s="284"/>
      <c r="AE89" s="285"/>
      <c r="AF89" s="286"/>
      <c r="AG89" s="282"/>
      <c r="AH89" s="282"/>
      <c r="AI89" s="287"/>
      <c r="AJ89" s="223"/>
      <c r="AK89" s="288"/>
      <c r="AL89" s="223"/>
      <c r="AM89" s="223"/>
      <c r="AN89" s="223"/>
      <c r="AO89" s="289"/>
      <c r="AP89" s="223"/>
      <c r="AQ89" s="223"/>
      <c r="AR89" s="223"/>
      <c r="AS89" s="288"/>
      <c r="AT89" s="288"/>
      <c r="AU89" s="288"/>
      <c r="AV89" s="287"/>
      <c r="AW89" s="223"/>
      <c r="AX89" s="223"/>
      <c r="AY89" s="223"/>
      <c r="AZ89" s="223"/>
      <c r="BA89" s="3"/>
      <c r="BB89" s="11"/>
      <c r="BC89" s="11"/>
      <c r="BD89" s="11"/>
    </row>
    <row r="90" spans="2:56" ht="15.75" thickBot="1">
      <c r="F90" s="268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79"/>
      <c r="AL90" s="268"/>
      <c r="AM90" s="268"/>
      <c r="AN90" s="268"/>
      <c r="AO90" s="268"/>
      <c r="AP90" s="268"/>
      <c r="AQ90" s="268"/>
      <c r="AR90" s="268"/>
      <c r="AS90" s="268"/>
      <c r="AT90" s="268"/>
      <c r="AU90" s="268"/>
      <c r="AV90" s="268"/>
      <c r="AW90" s="268"/>
    </row>
    <row r="91" spans="2:56">
      <c r="B91" s="57" t="s">
        <v>42</v>
      </c>
      <c r="C91" s="58" t="s">
        <v>2</v>
      </c>
      <c r="D91" s="59" t="s">
        <v>2</v>
      </c>
      <c r="E91" s="136"/>
      <c r="F91" s="718" t="s">
        <v>14</v>
      </c>
      <c r="G91" s="719"/>
      <c r="H91" s="719"/>
      <c r="I91" s="719"/>
      <c r="J91" s="719"/>
      <c r="K91" s="720"/>
      <c r="L91" s="19"/>
      <c r="M91" s="721" t="s">
        <v>43</v>
      </c>
      <c r="N91" s="722"/>
      <c r="O91" s="19"/>
      <c r="P91" s="91" t="s">
        <v>12</v>
      </c>
      <c r="Q91" s="136"/>
      <c r="R91" s="91" t="s">
        <v>24</v>
      </c>
      <c r="S91" s="718" t="s">
        <v>44</v>
      </c>
      <c r="T91" s="719"/>
      <c r="U91" s="720"/>
      <c r="V91" s="91" t="s">
        <v>39</v>
      </c>
      <c r="W91" s="137" t="s">
        <v>19</v>
      </c>
      <c r="X91" s="136" t="s">
        <v>10</v>
      </c>
      <c r="Y91" s="723" t="s">
        <v>15</v>
      </c>
      <c r="Z91" s="724"/>
      <c r="AA91" s="724"/>
      <c r="AB91" s="724"/>
      <c r="AC91" s="138" t="s">
        <v>19</v>
      </c>
      <c r="AD91" s="139"/>
      <c r="AE91" s="725" t="s">
        <v>55</v>
      </c>
      <c r="AF91" s="726"/>
      <c r="AG91" s="726"/>
      <c r="AH91" s="140" t="s">
        <v>57</v>
      </c>
      <c r="AI91" s="136"/>
      <c r="AJ91" s="141" t="s">
        <v>51</v>
      </c>
      <c r="AK91" s="142"/>
      <c r="AL91" s="143"/>
      <c r="AM91" s="144"/>
      <c r="AN91" s="91" t="s">
        <v>13</v>
      </c>
      <c r="AO91" s="136"/>
      <c r="AP91" s="743" t="s">
        <v>68</v>
      </c>
      <c r="AQ91" s="744"/>
      <c r="AR91" s="745"/>
      <c r="AS91" s="743" t="s">
        <v>52</v>
      </c>
      <c r="AT91" s="744"/>
      <c r="AU91" s="745"/>
      <c r="AV91" s="136"/>
      <c r="AW91" s="145" t="s">
        <v>32</v>
      </c>
      <c r="AX91" s="137" t="s">
        <v>32</v>
      </c>
      <c r="AY91" s="91" t="s">
        <v>29</v>
      </c>
      <c r="AZ91" s="91" t="s">
        <v>29</v>
      </c>
      <c r="BA91" s="136"/>
      <c r="BB91" s="19" t="s">
        <v>32</v>
      </c>
      <c r="BC91" s="19" t="s">
        <v>10</v>
      </c>
      <c r="BD91" s="146" t="s">
        <v>10</v>
      </c>
    </row>
    <row r="92" spans="2:56" ht="15.75" thickBot="1">
      <c r="B92" s="60" t="s">
        <v>10</v>
      </c>
      <c r="C92" s="49" t="s">
        <v>10</v>
      </c>
      <c r="D92" s="61" t="s">
        <v>12</v>
      </c>
      <c r="E92" s="5"/>
      <c r="F92" s="65" t="s">
        <v>4</v>
      </c>
      <c r="G92" s="65" t="s">
        <v>5</v>
      </c>
      <c r="H92" s="65" t="s">
        <v>6</v>
      </c>
      <c r="I92" s="65" t="s">
        <v>7</v>
      </c>
      <c r="J92" s="65" t="s">
        <v>9</v>
      </c>
      <c r="K92" s="65" t="s">
        <v>13</v>
      </c>
      <c r="L92" s="4"/>
      <c r="M92" s="67" t="s">
        <v>12</v>
      </c>
      <c r="N92" s="68" t="s">
        <v>46</v>
      </c>
      <c r="O92" s="3"/>
      <c r="P92" s="49" t="s">
        <v>3</v>
      </c>
      <c r="Q92" s="5"/>
      <c r="R92" s="49" t="s">
        <v>23</v>
      </c>
      <c r="S92" s="53" t="s">
        <v>16</v>
      </c>
      <c r="T92" s="49" t="s">
        <v>17</v>
      </c>
      <c r="U92" s="49" t="s">
        <v>45</v>
      </c>
      <c r="V92" s="49" t="s">
        <v>63</v>
      </c>
      <c r="W92" s="72" t="s">
        <v>21</v>
      </c>
      <c r="X92" s="5" t="s">
        <v>10</v>
      </c>
      <c r="Y92" s="713" t="s">
        <v>26</v>
      </c>
      <c r="Z92" s="714"/>
      <c r="AA92" s="714"/>
      <c r="AB92" s="715"/>
      <c r="AC92" s="39" t="s">
        <v>13</v>
      </c>
      <c r="AD92" s="8"/>
      <c r="AE92" s="716" t="s">
        <v>56</v>
      </c>
      <c r="AF92" s="717"/>
      <c r="AG92" s="717"/>
      <c r="AH92" s="82" t="s">
        <v>58</v>
      </c>
      <c r="AI92" s="5"/>
      <c r="AJ92" s="48" t="s">
        <v>33</v>
      </c>
      <c r="AK92" s="85" t="s">
        <v>27</v>
      </c>
      <c r="AL92" s="48" t="s">
        <v>35</v>
      </c>
      <c r="AM92" s="48" t="s">
        <v>36</v>
      </c>
      <c r="AN92" s="49" t="s">
        <v>40</v>
      </c>
      <c r="AO92" s="20"/>
      <c r="AP92" s="51"/>
      <c r="AQ92" s="52"/>
      <c r="AR92" s="53"/>
      <c r="AS92" s="51" t="s">
        <v>129</v>
      </c>
      <c r="AT92" s="52"/>
      <c r="AU92" s="337" t="s">
        <v>132</v>
      </c>
      <c r="AV92" s="5"/>
      <c r="AW92" s="76" t="s">
        <v>19</v>
      </c>
      <c r="AX92" s="72" t="s">
        <v>19</v>
      </c>
      <c r="AY92" s="49" t="s">
        <v>37</v>
      </c>
      <c r="AZ92" s="49" t="s">
        <v>38</v>
      </c>
      <c r="BA92" s="5"/>
      <c r="BB92" s="4" t="s">
        <v>19</v>
      </c>
      <c r="BC92" s="4" t="s">
        <v>37</v>
      </c>
      <c r="BD92" s="147" t="s">
        <v>38</v>
      </c>
    </row>
    <row r="93" spans="2:56" ht="15.75" thickBot="1">
      <c r="B93" s="62"/>
      <c r="C93" s="63"/>
      <c r="D93" s="64" t="s">
        <v>10</v>
      </c>
      <c r="E93" s="111"/>
      <c r="F93" s="148"/>
      <c r="G93" s="148"/>
      <c r="H93" s="148"/>
      <c r="I93" s="148" t="s">
        <v>8</v>
      </c>
      <c r="J93" s="148"/>
      <c r="K93" s="148"/>
      <c r="L93" s="16"/>
      <c r="M93" s="104" t="s">
        <v>20</v>
      </c>
      <c r="N93" s="148" t="s">
        <v>11</v>
      </c>
      <c r="O93" s="16"/>
      <c r="P93" s="63" t="s">
        <v>10</v>
      </c>
      <c r="Q93" s="111"/>
      <c r="R93" s="63"/>
      <c r="S93" s="149"/>
      <c r="T93" s="63"/>
      <c r="U93" s="63"/>
      <c r="V93" s="63" t="s">
        <v>18</v>
      </c>
      <c r="W93" s="150" t="s">
        <v>22</v>
      </c>
      <c r="X93" s="111"/>
      <c r="Y93" s="151" t="s">
        <v>16</v>
      </c>
      <c r="Z93" s="151" t="s">
        <v>17</v>
      </c>
      <c r="AA93" s="152" t="s">
        <v>25</v>
      </c>
      <c r="AB93" s="79" t="s">
        <v>28</v>
      </c>
      <c r="AC93" s="153"/>
      <c r="AD93" s="111"/>
      <c r="AE93" s="154" t="s">
        <v>16</v>
      </c>
      <c r="AF93" s="155" t="s">
        <v>17</v>
      </c>
      <c r="AG93" s="80" t="s">
        <v>28</v>
      </c>
      <c r="AH93" s="81" t="s">
        <v>28</v>
      </c>
      <c r="AI93" s="156"/>
      <c r="AJ93" s="63" t="s">
        <v>34</v>
      </c>
      <c r="AK93" s="157" t="s">
        <v>34</v>
      </c>
      <c r="AL93" s="63" t="s">
        <v>34</v>
      </c>
      <c r="AM93" s="63" t="s">
        <v>34</v>
      </c>
      <c r="AN93" s="63" t="s">
        <v>34</v>
      </c>
      <c r="AO93" s="111"/>
      <c r="AP93" s="158" t="s">
        <v>70</v>
      </c>
      <c r="AQ93" s="159" t="s">
        <v>69</v>
      </c>
      <c r="AR93" s="160" t="s">
        <v>71</v>
      </c>
      <c r="AS93" s="161" t="s">
        <v>48</v>
      </c>
      <c r="AT93" s="159" t="s">
        <v>47</v>
      </c>
      <c r="AU93" s="160" t="s">
        <v>49</v>
      </c>
      <c r="AV93" s="111"/>
      <c r="AW93" s="162" t="s">
        <v>29</v>
      </c>
      <c r="AX93" s="150" t="s">
        <v>29</v>
      </c>
      <c r="AY93" s="63"/>
      <c r="AZ93" s="63"/>
      <c r="BA93" s="111"/>
      <c r="BB93" s="163">
        <v>1</v>
      </c>
      <c r="BC93" s="164">
        <v>0</v>
      </c>
      <c r="BD93" s="115" t="s">
        <v>41</v>
      </c>
    </row>
    <row r="94" spans="2:56" ht="16.5" thickBot="1">
      <c r="B94" s="17">
        <v>41130</v>
      </c>
      <c r="C94" s="15" t="s">
        <v>1</v>
      </c>
      <c r="D94" s="19">
        <v>7.5</v>
      </c>
      <c r="E94" s="4"/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f>SUM(F94:J94)</f>
        <v>0</v>
      </c>
      <c r="L94" s="4"/>
      <c r="M94" s="11">
        <v>2.5</v>
      </c>
      <c r="N94" s="11">
        <v>0</v>
      </c>
      <c r="O94" s="4"/>
      <c r="P94" s="21">
        <f>D94-(M94+N94)</f>
        <v>5</v>
      </c>
      <c r="Q94" s="4"/>
      <c r="R94" s="11" t="s">
        <v>73</v>
      </c>
      <c r="S94" s="23">
        <v>0</v>
      </c>
      <c r="T94" s="23">
        <v>0</v>
      </c>
      <c r="U94" s="23">
        <v>1.4</v>
      </c>
      <c r="V94" s="11">
        <v>25</v>
      </c>
      <c r="W94" s="24">
        <f>P94*V94</f>
        <v>125</v>
      </c>
      <c r="X94" s="4"/>
      <c r="Y94" s="22">
        <v>0</v>
      </c>
      <c r="Z94" s="22">
        <v>0</v>
      </c>
      <c r="AA94" s="25">
        <v>0</v>
      </c>
      <c r="AB94" s="27">
        <v>101</v>
      </c>
      <c r="AC94" s="176">
        <v>101</v>
      </c>
      <c r="AD94" s="34"/>
      <c r="AE94" s="31">
        <v>0</v>
      </c>
      <c r="AF94" s="29">
        <v>0</v>
      </c>
      <c r="AG94" s="27">
        <v>5</v>
      </c>
      <c r="AH94" s="27">
        <v>5</v>
      </c>
      <c r="AI94" s="7"/>
      <c r="AJ94" s="24">
        <f>AC94*U94</f>
        <v>141.39999999999998</v>
      </c>
      <c r="AK94" s="87">
        <v>4.5</v>
      </c>
      <c r="AL94" s="11">
        <v>1.8180000000000001</v>
      </c>
      <c r="AM94" s="11">
        <v>0</v>
      </c>
      <c r="AN94" s="24">
        <f>AK94+AM94</f>
        <v>4.5</v>
      </c>
      <c r="AO94" s="6"/>
      <c r="AP94" s="11">
        <v>0</v>
      </c>
      <c r="AQ94" s="11">
        <v>10</v>
      </c>
      <c r="AR94" s="11">
        <f>100- ((AP94+AQ94)/(AC94*2))*100</f>
        <v>95.049504950495049</v>
      </c>
      <c r="AS94" s="90">
        <v>618</v>
      </c>
      <c r="AT94" s="90">
        <f>AJ94+AK94+AL94+AM94</f>
        <v>147.71799999999999</v>
      </c>
      <c r="AU94" s="90">
        <f>AS94-AT94</f>
        <v>470.28200000000004</v>
      </c>
      <c r="AV94" s="7"/>
      <c r="AW94" s="24">
        <f>(AC94/W94)*100</f>
        <v>80.800000000000011</v>
      </c>
      <c r="AX94" s="11" t="s">
        <v>59</v>
      </c>
      <c r="AY94" s="24">
        <f>(AK94/(AJ94+AK94))*100</f>
        <v>3.0843043180260454</v>
      </c>
      <c r="AZ94" s="11">
        <f>(AN94/AJ94)*100</f>
        <v>3.1824611032531829</v>
      </c>
      <c r="BA94" s="4"/>
      <c r="BB94" s="11" t="s">
        <v>76</v>
      </c>
      <c r="BC94" s="11" t="s">
        <v>76</v>
      </c>
      <c r="BD94" s="11" t="s">
        <v>76</v>
      </c>
    </row>
    <row r="95" spans="2:56" ht="16.5" thickBot="1">
      <c r="B95" s="18" t="s">
        <v>121</v>
      </c>
      <c r="C95" s="16"/>
      <c r="D95" s="16"/>
      <c r="E95" s="4"/>
      <c r="F95" s="12"/>
      <c r="G95" s="12"/>
      <c r="H95" s="12"/>
      <c r="I95" s="12"/>
      <c r="J95" s="12"/>
      <c r="K95" s="12"/>
      <c r="L95" s="4"/>
      <c r="M95" s="12"/>
      <c r="N95" s="12"/>
      <c r="O95" s="4"/>
      <c r="P95" s="21"/>
      <c r="Q95" s="4"/>
      <c r="R95" s="11" t="s">
        <v>10</v>
      </c>
      <c r="S95" s="23"/>
      <c r="T95" s="23"/>
      <c r="U95" s="23"/>
      <c r="V95" s="223"/>
      <c r="W95" s="223"/>
      <c r="X95" s="3"/>
      <c r="Y95" s="280"/>
      <c r="Z95" s="280"/>
      <c r="AA95" s="281"/>
      <c r="AB95" s="282"/>
      <c r="AC95" s="283"/>
      <c r="AD95" s="284"/>
      <c r="AE95" s="285"/>
      <c r="AF95" s="286"/>
      <c r="AG95" s="282"/>
      <c r="AH95" s="282"/>
      <c r="AI95" s="287"/>
      <c r="AJ95" s="223"/>
      <c r="AK95" s="288"/>
      <c r="AL95" s="223"/>
      <c r="AM95" s="223"/>
      <c r="AN95" s="223"/>
      <c r="AO95" s="289"/>
      <c r="AP95" s="223"/>
      <c r="AQ95" s="223"/>
      <c r="AR95" s="223"/>
      <c r="AS95" s="288"/>
      <c r="AT95" s="288"/>
      <c r="AU95" s="288"/>
      <c r="AV95" s="287"/>
      <c r="AW95" s="223"/>
      <c r="AX95" s="223"/>
      <c r="AY95" s="223"/>
      <c r="AZ95" s="223"/>
      <c r="BA95" s="3"/>
      <c r="BB95" s="11"/>
      <c r="BC95" s="11"/>
      <c r="BD95" s="11"/>
    </row>
    <row r="96" spans="2:56" ht="15.75" thickBot="1">
      <c r="F96" s="268"/>
      <c r="G96" s="268"/>
      <c r="H96" s="268"/>
      <c r="I96" s="268"/>
      <c r="J96" s="268"/>
      <c r="K96" s="268"/>
      <c r="L96" s="268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68"/>
      <c r="AH96" s="268"/>
      <c r="AI96" s="268"/>
      <c r="AJ96" s="268"/>
      <c r="AK96" s="279"/>
      <c r="AL96" s="268"/>
      <c r="AM96" s="268"/>
      <c r="AN96" s="268"/>
      <c r="AO96" s="268"/>
      <c r="AP96" s="268"/>
      <c r="AQ96" s="268"/>
      <c r="AR96" s="268"/>
      <c r="AS96" s="268"/>
      <c r="AT96" s="268"/>
      <c r="AU96" s="268"/>
      <c r="AV96" s="268"/>
      <c r="AW96" s="268"/>
    </row>
    <row r="97" spans="2:56" ht="16.5" thickBot="1">
      <c r="B97" s="17">
        <v>41130</v>
      </c>
      <c r="C97" s="15" t="s">
        <v>65</v>
      </c>
      <c r="D97" s="19">
        <v>8.5</v>
      </c>
      <c r="E97" s="4"/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f>SUM(F97:J97)</f>
        <v>0</v>
      </c>
      <c r="L97" s="4"/>
      <c r="M97" s="11">
        <v>0</v>
      </c>
      <c r="N97" s="11">
        <v>0</v>
      </c>
      <c r="O97" s="4"/>
      <c r="P97" s="21">
        <f>D97-(M97+N97)</f>
        <v>8.5</v>
      </c>
      <c r="Q97" s="4"/>
      <c r="R97" s="11" t="s">
        <v>73</v>
      </c>
      <c r="S97" s="23">
        <v>0</v>
      </c>
      <c r="T97" s="23">
        <v>0</v>
      </c>
      <c r="U97" s="23">
        <v>1.4</v>
      </c>
      <c r="V97" s="11">
        <v>25</v>
      </c>
      <c r="W97" s="24">
        <f>P97*V97</f>
        <v>212.5</v>
      </c>
      <c r="X97" s="4"/>
      <c r="Y97" s="22">
        <v>0</v>
      </c>
      <c r="Z97" s="22">
        <v>0</v>
      </c>
      <c r="AA97" s="25">
        <v>0</v>
      </c>
      <c r="AB97" s="27">
        <v>143</v>
      </c>
      <c r="AC97" s="176">
        <v>143</v>
      </c>
      <c r="AD97" s="34"/>
      <c r="AE97" s="31">
        <v>0</v>
      </c>
      <c r="AF97" s="29">
        <v>0</v>
      </c>
      <c r="AG97" s="27">
        <v>0</v>
      </c>
      <c r="AH97" s="27">
        <v>0</v>
      </c>
      <c r="AI97" s="7"/>
      <c r="AJ97" s="24">
        <f>AC97*U97</f>
        <v>200.2</v>
      </c>
      <c r="AK97" s="87">
        <v>0</v>
      </c>
      <c r="AL97" s="11">
        <v>2.5739999999999998</v>
      </c>
      <c r="AM97" s="11">
        <v>0</v>
      </c>
      <c r="AN97" s="24">
        <f>AK97+AM97</f>
        <v>0</v>
      </c>
      <c r="AO97" s="6"/>
      <c r="AP97" s="11">
        <v>0</v>
      </c>
      <c r="AQ97" s="11">
        <v>10</v>
      </c>
      <c r="AR97" s="11">
        <f>100- ((AP97+AQ97)/(AC97*2))*100</f>
        <v>96.503496503496507</v>
      </c>
      <c r="AS97" s="90">
        <f>AU94</f>
        <v>470.28200000000004</v>
      </c>
      <c r="AT97" s="90">
        <f>AJ97+AK97+AL97+AM97</f>
        <v>202.774</v>
      </c>
      <c r="AU97" s="90">
        <f>AS97-AT97</f>
        <v>267.50800000000004</v>
      </c>
      <c r="AV97" s="7"/>
      <c r="AW97" s="24">
        <f>(AC97/W97)*100</f>
        <v>67.294117647058826</v>
      </c>
      <c r="AX97" s="11" t="s">
        <v>59</v>
      </c>
      <c r="AY97" s="24">
        <f>(AK97/(AJ97+AK97))*100</f>
        <v>0</v>
      </c>
      <c r="AZ97" s="11">
        <f>(AN97/AJ97)*100</f>
        <v>0</v>
      </c>
      <c r="BA97" s="4"/>
      <c r="BB97" s="11" t="s">
        <v>76</v>
      </c>
      <c r="BC97" s="11" t="s">
        <v>76</v>
      </c>
      <c r="BD97" s="11" t="s">
        <v>97</v>
      </c>
    </row>
    <row r="98" spans="2:56" ht="16.5" thickBot="1">
      <c r="B98" s="18" t="s">
        <v>90</v>
      </c>
      <c r="C98" s="16"/>
      <c r="D98" s="16"/>
      <c r="E98" s="4"/>
      <c r="F98" s="12"/>
      <c r="G98" s="12"/>
      <c r="H98" s="12"/>
      <c r="I98" s="12"/>
      <c r="J98" s="12"/>
      <c r="K98" s="12"/>
      <c r="L98" s="4"/>
      <c r="M98" s="12"/>
      <c r="N98" s="12"/>
      <c r="O98" s="4"/>
      <c r="P98" s="21"/>
      <c r="Q98" s="4"/>
      <c r="R98" s="11" t="s">
        <v>10</v>
      </c>
      <c r="S98" s="23"/>
      <c r="T98" s="23"/>
      <c r="U98" s="23"/>
      <c r="V98" s="223"/>
      <c r="W98" s="223"/>
      <c r="X98" s="3"/>
      <c r="Y98" s="280"/>
      <c r="Z98" s="280"/>
      <c r="AA98" s="281"/>
      <c r="AB98" s="282"/>
      <c r="AC98" s="283"/>
      <c r="AD98" s="284"/>
      <c r="AE98" s="285"/>
      <c r="AF98" s="286"/>
      <c r="AG98" s="282"/>
      <c r="AH98" s="282"/>
      <c r="AI98" s="287"/>
      <c r="AJ98" s="223"/>
      <c r="AK98" s="288"/>
      <c r="AL98" s="223"/>
      <c r="AM98" s="223"/>
      <c r="AN98" s="223"/>
      <c r="AO98" s="289"/>
      <c r="AP98" s="223"/>
      <c r="AQ98" s="223"/>
      <c r="AR98" s="223"/>
      <c r="AS98" s="288"/>
      <c r="AT98" s="288"/>
      <c r="AU98" s="288"/>
      <c r="AV98" s="287"/>
      <c r="AW98" s="223"/>
      <c r="AX98" s="223"/>
      <c r="AY98" s="223"/>
      <c r="AZ98" s="223"/>
      <c r="BA98" s="3"/>
      <c r="BB98" s="11"/>
      <c r="BC98" s="11"/>
      <c r="BD98" s="11"/>
    </row>
    <row r="99" spans="2:56" ht="15.75" thickBot="1"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68"/>
      <c r="AH99" s="268"/>
      <c r="AI99" s="268"/>
      <c r="AJ99" s="268"/>
      <c r="AK99" s="279"/>
      <c r="AL99" s="268"/>
      <c r="AM99" s="268"/>
      <c r="AN99" s="268"/>
      <c r="AO99" s="268"/>
      <c r="AP99" s="268"/>
      <c r="AQ99" s="268"/>
      <c r="AR99" s="268"/>
      <c r="AS99" s="268"/>
      <c r="AT99" s="268"/>
      <c r="AU99" s="268"/>
      <c r="AV99" s="268"/>
      <c r="AW99" s="268"/>
    </row>
    <row r="100" spans="2:56">
      <c r="B100" s="57" t="s">
        <v>42</v>
      </c>
      <c r="C100" s="58" t="s">
        <v>2</v>
      </c>
      <c r="D100" s="59" t="s">
        <v>2</v>
      </c>
      <c r="E100" s="136"/>
      <c r="F100" s="718" t="s">
        <v>14</v>
      </c>
      <c r="G100" s="719"/>
      <c r="H100" s="719"/>
      <c r="I100" s="719"/>
      <c r="J100" s="719"/>
      <c r="K100" s="720"/>
      <c r="L100" s="19"/>
      <c r="M100" s="721" t="s">
        <v>43</v>
      </c>
      <c r="N100" s="722"/>
      <c r="O100" s="19"/>
      <c r="P100" s="91" t="s">
        <v>12</v>
      </c>
      <c r="Q100" s="136"/>
      <c r="R100" s="91" t="s">
        <v>24</v>
      </c>
      <c r="S100" s="718" t="s">
        <v>44</v>
      </c>
      <c r="T100" s="719"/>
      <c r="U100" s="720"/>
      <c r="V100" s="91" t="s">
        <v>39</v>
      </c>
      <c r="W100" s="137" t="s">
        <v>19</v>
      </c>
      <c r="X100" s="136" t="s">
        <v>10</v>
      </c>
      <c r="Y100" s="723" t="s">
        <v>15</v>
      </c>
      <c r="Z100" s="724"/>
      <c r="AA100" s="724"/>
      <c r="AB100" s="724"/>
      <c r="AC100" s="138" t="s">
        <v>19</v>
      </c>
      <c r="AD100" s="139"/>
      <c r="AE100" s="725" t="s">
        <v>55</v>
      </c>
      <c r="AF100" s="726"/>
      <c r="AG100" s="726"/>
      <c r="AH100" s="140" t="s">
        <v>57</v>
      </c>
      <c r="AI100" s="136"/>
      <c r="AJ100" s="141" t="s">
        <v>51</v>
      </c>
      <c r="AK100" s="142"/>
      <c r="AL100" s="143"/>
      <c r="AM100" s="144"/>
      <c r="AN100" s="91" t="s">
        <v>13</v>
      </c>
      <c r="AO100" s="136"/>
      <c r="AP100" s="743" t="s">
        <v>68</v>
      </c>
      <c r="AQ100" s="744"/>
      <c r="AR100" s="745"/>
      <c r="AS100" s="743" t="s">
        <v>52</v>
      </c>
      <c r="AT100" s="744"/>
      <c r="AU100" s="745"/>
      <c r="AV100" s="136"/>
      <c r="AW100" s="145" t="s">
        <v>32</v>
      </c>
      <c r="AX100" s="137" t="s">
        <v>32</v>
      </c>
      <c r="AY100" s="91" t="s">
        <v>29</v>
      </c>
      <c r="AZ100" s="91" t="s">
        <v>29</v>
      </c>
      <c r="BA100" s="136"/>
      <c r="BB100" s="19" t="s">
        <v>32</v>
      </c>
      <c r="BC100" s="19" t="s">
        <v>10</v>
      </c>
      <c r="BD100" s="146" t="s">
        <v>10</v>
      </c>
    </row>
    <row r="101" spans="2:56" ht="15.75" thickBot="1">
      <c r="B101" s="60" t="s">
        <v>10</v>
      </c>
      <c r="C101" s="49" t="s">
        <v>10</v>
      </c>
      <c r="D101" s="61" t="s">
        <v>12</v>
      </c>
      <c r="E101" s="5"/>
      <c r="F101" s="65" t="s">
        <v>4</v>
      </c>
      <c r="G101" s="65" t="s">
        <v>5</v>
      </c>
      <c r="H101" s="65" t="s">
        <v>6</v>
      </c>
      <c r="I101" s="65" t="s">
        <v>7</v>
      </c>
      <c r="J101" s="65" t="s">
        <v>9</v>
      </c>
      <c r="K101" s="65" t="s">
        <v>13</v>
      </c>
      <c r="L101" s="4"/>
      <c r="M101" s="67" t="s">
        <v>12</v>
      </c>
      <c r="N101" s="68" t="s">
        <v>46</v>
      </c>
      <c r="O101" s="3"/>
      <c r="P101" s="49" t="s">
        <v>3</v>
      </c>
      <c r="Q101" s="5"/>
      <c r="R101" s="49" t="s">
        <v>23</v>
      </c>
      <c r="S101" s="53" t="s">
        <v>16</v>
      </c>
      <c r="T101" s="49" t="s">
        <v>17</v>
      </c>
      <c r="U101" s="49" t="s">
        <v>45</v>
      </c>
      <c r="V101" s="49" t="s">
        <v>63</v>
      </c>
      <c r="W101" s="72" t="s">
        <v>21</v>
      </c>
      <c r="X101" s="5" t="s">
        <v>10</v>
      </c>
      <c r="Y101" s="713" t="s">
        <v>26</v>
      </c>
      <c r="Z101" s="714"/>
      <c r="AA101" s="714"/>
      <c r="AB101" s="715"/>
      <c r="AC101" s="39" t="s">
        <v>13</v>
      </c>
      <c r="AD101" s="8"/>
      <c r="AE101" s="716" t="s">
        <v>56</v>
      </c>
      <c r="AF101" s="717"/>
      <c r="AG101" s="717"/>
      <c r="AH101" s="82" t="s">
        <v>58</v>
      </c>
      <c r="AI101" s="5"/>
      <c r="AJ101" s="48" t="s">
        <v>33</v>
      </c>
      <c r="AK101" s="85" t="s">
        <v>27</v>
      </c>
      <c r="AL101" s="48" t="s">
        <v>35</v>
      </c>
      <c r="AM101" s="48" t="s">
        <v>36</v>
      </c>
      <c r="AN101" s="49" t="s">
        <v>40</v>
      </c>
      <c r="AO101" s="20"/>
      <c r="AP101" s="51"/>
      <c r="AQ101" s="52"/>
      <c r="AR101" s="53"/>
      <c r="AS101" s="51" t="s">
        <v>50</v>
      </c>
      <c r="AT101" s="336" t="s">
        <v>133</v>
      </c>
      <c r="AU101" s="53"/>
      <c r="AV101" s="5"/>
      <c r="AW101" s="76" t="s">
        <v>19</v>
      </c>
      <c r="AX101" s="72" t="s">
        <v>19</v>
      </c>
      <c r="AY101" s="49" t="s">
        <v>37</v>
      </c>
      <c r="AZ101" s="49" t="s">
        <v>38</v>
      </c>
      <c r="BA101" s="5"/>
      <c r="BB101" s="4" t="s">
        <v>19</v>
      </c>
      <c r="BC101" s="4" t="s">
        <v>37</v>
      </c>
      <c r="BD101" s="147" t="s">
        <v>38</v>
      </c>
    </row>
    <row r="102" spans="2:56" ht="15.75" thickBot="1">
      <c r="B102" s="62"/>
      <c r="C102" s="63"/>
      <c r="D102" s="64" t="s">
        <v>10</v>
      </c>
      <c r="E102" s="111"/>
      <c r="F102" s="148"/>
      <c r="G102" s="148"/>
      <c r="H102" s="148"/>
      <c r="I102" s="148" t="s">
        <v>8</v>
      </c>
      <c r="J102" s="148"/>
      <c r="K102" s="148"/>
      <c r="L102" s="16"/>
      <c r="M102" s="104" t="s">
        <v>20</v>
      </c>
      <c r="N102" s="148" t="s">
        <v>11</v>
      </c>
      <c r="O102" s="16"/>
      <c r="P102" s="63" t="s">
        <v>10</v>
      </c>
      <c r="Q102" s="111"/>
      <c r="R102" s="63"/>
      <c r="S102" s="149"/>
      <c r="T102" s="63"/>
      <c r="U102" s="63"/>
      <c r="V102" s="63" t="s">
        <v>18</v>
      </c>
      <c r="W102" s="150" t="s">
        <v>22</v>
      </c>
      <c r="X102" s="111"/>
      <c r="Y102" s="151" t="s">
        <v>16</v>
      </c>
      <c r="Z102" s="151" t="s">
        <v>17</v>
      </c>
      <c r="AA102" s="152" t="s">
        <v>25</v>
      </c>
      <c r="AB102" s="79" t="s">
        <v>28</v>
      </c>
      <c r="AC102" s="153"/>
      <c r="AD102" s="111"/>
      <c r="AE102" s="154" t="s">
        <v>16</v>
      </c>
      <c r="AF102" s="155" t="s">
        <v>17</v>
      </c>
      <c r="AG102" s="80" t="s">
        <v>28</v>
      </c>
      <c r="AH102" s="81" t="s">
        <v>28</v>
      </c>
      <c r="AI102" s="156"/>
      <c r="AJ102" s="63" t="s">
        <v>34</v>
      </c>
      <c r="AK102" s="157" t="s">
        <v>34</v>
      </c>
      <c r="AL102" s="63" t="s">
        <v>34</v>
      </c>
      <c r="AM102" s="63" t="s">
        <v>34</v>
      </c>
      <c r="AN102" s="63" t="s">
        <v>34</v>
      </c>
      <c r="AO102" s="111"/>
      <c r="AP102" s="158" t="s">
        <v>70</v>
      </c>
      <c r="AQ102" s="159" t="s">
        <v>69</v>
      </c>
      <c r="AR102" s="160" t="s">
        <v>71</v>
      </c>
      <c r="AS102" s="161" t="s">
        <v>48</v>
      </c>
      <c r="AT102" s="159" t="s">
        <v>47</v>
      </c>
      <c r="AU102" s="160" t="s">
        <v>49</v>
      </c>
      <c r="AV102" s="111"/>
      <c r="AW102" s="162" t="s">
        <v>29</v>
      </c>
      <c r="AX102" s="150" t="s">
        <v>29</v>
      </c>
      <c r="AY102" s="63"/>
      <c r="AZ102" s="63"/>
      <c r="BA102" s="111"/>
      <c r="BB102" s="163">
        <v>1</v>
      </c>
      <c r="BC102" s="164">
        <v>0</v>
      </c>
      <c r="BD102" s="115" t="s">
        <v>41</v>
      </c>
    </row>
    <row r="103" spans="2:56" ht="16.5" thickBot="1">
      <c r="B103" s="17">
        <v>41131</v>
      </c>
      <c r="C103" s="15" t="s">
        <v>0</v>
      </c>
      <c r="D103" s="19">
        <v>8</v>
      </c>
      <c r="E103" s="4"/>
      <c r="F103" s="11">
        <v>1</v>
      </c>
      <c r="G103" s="11">
        <v>0</v>
      </c>
      <c r="H103" s="11">
        <v>0</v>
      </c>
      <c r="I103" s="11">
        <v>0</v>
      </c>
      <c r="J103" s="11">
        <v>0</v>
      </c>
      <c r="K103" s="11">
        <f>SUM(F103:J103)</f>
        <v>1</v>
      </c>
      <c r="L103" s="4"/>
      <c r="M103" s="11">
        <v>0</v>
      </c>
      <c r="N103" s="11">
        <v>0</v>
      </c>
      <c r="O103" s="4"/>
      <c r="P103" s="21">
        <f>D103-(M103+N103)</f>
        <v>8</v>
      </c>
      <c r="Q103" s="4"/>
      <c r="R103" s="11" t="s">
        <v>66</v>
      </c>
      <c r="S103" s="23">
        <v>0.185</v>
      </c>
      <c r="T103" s="23">
        <v>0.185</v>
      </c>
      <c r="U103" s="23">
        <f>S103+T103</f>
        <v>0.37</v>
      </c>
      <c r="V103" s="11">
        <v>80</v>
      </c>
      <c r="W103" s="24">
        <f>P103*V103</f>
        <v>640</v>
      </c>
      <c r="X103" s="4"/>
      <c r="Y103" s="22">
        <v>432</v>
      </c>
      <c r="Z103" s="22">
        <v>432</v>
      </c>
      <c r="AA103" s="25">
        <v>0</v>
      </c>
      <c r="AB103" s="27">
        <v>0</v>
      </c>
      <c r="AC103" s="176">
        <v>432</v>
      </c>
      <c r="AD103" s="34"/>
      <c r="AE103" s="31">
        <v>8</v>
      </c>
      <c r="AF103" s="29">
        <v>8</v>
      </c>
      <c r="AG103" s="27">
        <v>0</v>
      </c>
      <c r="AH103" s="27">
        <v>8</v>
      </c>
      <c r="AI103" s="7"/>
      <c r="AJ103" s="24">
        <f>AC103*U103</f>
        <v>159.84</v>
      </c>
      <c r="AK103" s="87">
        <v>3</v>
      </c>
      <c r="AL103" s="11">
        <v>6.48</v>
      </c>
      <c r="AM103" s="11">
        <v>0</v>
      </c>
      <c r="AN103" s="24">
        <f>AK103+AM103</f>
        <v>3</v>
      </c>
      <c r="AO103" s="6"/>
      <c r="AP103" s="11">
        <v>0</v>
      </c>
      <c r="AQ103" s="11">
        <v>10</v>
      </c>
      <c r="AR103" s="11">
        <f>100- ((AP103+AQ103)/(AC103*2))*100</f>
        <v>98.842592592592595</v>
      </c>
      <c r="AS103" s="90">
        <v>680</v>
      </c>
      <c r="AT103" s="90">
        <f>AJ103+AK103+AL103+AM103</f>
        <v>169.32</v>
      </c>
      <c r="AU103" s="90">
        <f>AS103-AT103</f>
        <v>510.68</v>
      </c>
      <c r="AV103" s="7"/>
      <c r="AW103" s="24">
        <f>(AC103/W103)*100</f>
        <v>67.5</v>
      </c>
      <c r="AX103" s="11" t="s">
        <v>59</v>
      </c>
      <c r="AY103" s="24">
        <f>(AK103/(AJ103+AK103))*100</f>
        <v>1.8422991893883567</v>
      </c>
      <c r="AZ103" s="11">
        <f>(AN103/AJ103)*100</f>
        <v>1.8768768768768769</v>
      </c>
      <c r="BA103" s="4"/>
      <c r="BB103" s="11" t="s">
        <v>76</v>
      </c>
      <c r="BC103" s="11" t="s">
        <v>76</v>
      </c>
      <c r="BD103" s="11" t="s">
        <v>75</v>
      </c>
    </row>
    <row r="104" spans="2:56" ht="16.5" thickBot="1">
      <c r="B104" s="18" t="s">
        <v>121</v>
      </c>
      <c r="C104" s="16"/>
      <c r="D104" s="16"/>
      <c r="E104" s="4"/>
      <c r="F104" s="12"/>
      <c r="G104" s="12"/>
      <c r="H104" s="12"/>
      <c r="I104" s="12"/>
      <c r="J104" s="12"/>
      <c r="K104" s="12"/>
      <c r="L104" s="4"/>
      <c r="M104" s="12"/>
      <c r="N104" s="12"/>
      <c r="O104" s="4"/>
      <c r="P104" s="21"/>
      <c r="Q104" s="4"/>
      <c r="R104" s="11" t="s">
        <v>10</v>
      </c>
      <c r="S104" s="23"/>
      <c r="T104" s="23"/>
      <c r="U104" s="23"/>
      <c r="V104" s="223"/>
      <c r="W104" s="223"/>
      <c r="X104" s="3"/>
      <c r="Y104" s="280"/>
      <c r="Z104" s="280"/>
      <c r="AA104" s="281"/>
      <c r="AB104" s="282"/>
      <c r="AC104" s="283"/>
      <c r="AD104" s="284"/>
      <c r="AE104" s="285"/>
      <c r="AF104" s="286"/>
      <c r="AG104" s="282"/>
      <c r="AH104" s="282"/>
      <c r="AI104" s="287"/>
      <c r="AJ104" s="223"/>
      <c r="AK104" s="288"/>
      <c r="AL104" s="223"/>
      <c r="AM104" s="223"/>
      <c r="AN104" s="223"/>
      <c r="AO104" s="289"/>
      <c r="AP104" s="223"/>
      <c r="AQ104" s="223"/>
      <c r="AR104" s="223"/>
      <c r="AS104" s="288"/>
      <c r="AT104" s="288"/>
      <c r="AU104" s="288"/>
      <c r="AV104" s="287"/>
      <c r="AW104" s="223"/>
      <c r="AX104" s="223"/>
      <c r="AY104" s="223"/>
      <c r="AZ104" s="223"/>
      <c r="BA104" s="3"/>
      <c r="BB104" s="11"/>
      <c r="BC104" s="11"/>
      <c r="BD104" s="11"/>
    </row>
    <row r="105" spans="2:56" ht="15.75" thickBot="1"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79"/>
      <c r="AL105" s="268"/>
      <c r="AM105" s="268"/>
      <c r="AN105" s="268"/>
      <c r="AO105" s="268"/>
      <c r="AP105" s="268"/>
      <c r="AQ105" s="268"/>
      <c r="AR105" s="268"/>
      <c r="AS105" s="268"/>
      <c r="AT105" s="268"/>
      <c r="AU105" s="268"/>
      <c r="AV105" s="268"/>
      <c r="AW105" s="268"/>
    </row>
    <row r="106" spans="2:56" ht="16.5" thickBot="1">
      <c r="B106" s="17">
        <v>41131</v>
      </c>
      <c r="C106" s="15" t="s">
        <v>1</v>
      </c>
      <c r="D106" s="19">
        <v>7.5</v>
      </c>
      <c r="E106" s="4"/>
      <c r="F106" s="11">
        <v>0</v>
      </c>
      <c r="G106" s="11">
        <v>0</v>
      </c>
      <c r="H106" s="11">
        <v>0</v>
      </c>
      <c r="I106" s="11">
        <v>0</v>
      </c>
      <c r="J106" s="11">
        <v>0.83</v>
      </c>
      <c r="K106" s="11">
        <f>SUM(F106:J106)</f>
        <v>0.83</v>
      </c>
      <c r="L106" s="4"/>
      <c r="M106" s="11">
        <v>2.5</v>
      </c>
      <c r="N106" s="11">
        <v>0</v>
      </c>
      <c r="O106" s="4"/>
      <c r="P106" s="21">
        <f>D106-(M106+N106)</f>
        <v>5</v>
      </c>
      <c r="Q106" s="4"/>
      <c r="R106" s="11" t="s">
        <v>66</v>
      </c>
      <c r="S106" s="23">
        <v>0.185</v>
      </c>
      <c r="T106" s="23">
        <v>0.185</v>
      </c>
      <c r="U106" s="23">
        <f>S106+T106</f>
        <v>0.37</v>
      </c>
      <c r="V106" s="11">
        <v>80</v>
      </c>
      <c r="W106" s="24">
        <f>P106*V106</f>
        <v>400</v>
      </c>
      <c r="X106" s="4"/>
      <c r="Y106" s="22">
        <v>432</v>
      </c>
      <c r="Z106" s="22">
        <v>432</v>
      </c>
      <c r="AA106" s="25">
        <v>0</v>
      </c>
      <c r="AB106" s="27">
        <v>0</v>
      </c>
      <c r="AC106" s="176">
        <v>432</v>
      </c>
      <c r="AD106" s="34"/>
      <c r="AE106" s="31">
        <v>5</v>
      </c>
      <c r="AF106" s="29">
        <v>5</v>
      </c>
      <c r="AG106" s="27">
        <v>0</v>
      </c>
      <c r="AH106" s="27">
        <v>5</v>
      </c>
      <c r="AI106" s="7"/>
      <c r="AJ106" s="24">
        <f>AC106*U106</f>
        <v>159.84</v>
      </c>
      <c r="AK106" s="87">
        <v>1.73</v>
      </c>
      <c r="AL106" s="11">
        <v>6.21</v>
      </c>
      <c r="AM106" s="11">
        <v>0</v>
      </c>
      <c r="AN106" s="24">
        <f>AK106+AM106</f>
        <v>1.73</v>
      </c>
      <c r="AO106" s="6"/>
      <c r="AP106" s="11">
        <v>0</v>
      </c>
      <c r="AQ106" s="11">
        <v>10</v>
      </c>
      <c r="AR106" s="11">
        <f>100- ((AP106+AQ106)/(AC106*2))*100</f>
        <v>98.842592592592595</v>
      </c>
      <c r="AS106" s="90">
        <f>AU103</f>
        <v>510.68</v>
      </c>
      <c r="AT106" s="90">
        <f>AJ106+AK106+AL106+AM106</f>
        <v>167.78</v>
      </c>
      <c r="AU106" s="90">
        <f>AS106-AT106</f>
        <v>342.9</v>
      </c>
      <c r="AV106" s="7"/>
      <c r="AW106" s="24">
        <f>(AC106/W106)*100</f>
        <v>108</v>
      </c>
      <c r="AX106" s="11" t="s">
        <v>59</v>
      </c>
      <c r="AY106" s="24">
        <f>(AK106/(AJ106+AK106))*100</f>
        <v>1.0707433310639352</v>
      </c>
      <c r="AZ106" s="11">
        <f>(AN106/AJ106)*100</f>
        <v>1.0823323323323322</v>
      </c>
      <c r="BA106" s="4"/>
      <c r="BB106" s="11" t="s">
        <v>97</v>
      </c>
      <c r="BC106" s="11" t="s">
        <v>76</v>
      </c>
      <c r="BD106" s="11" t="s">
        <v>75</v>
      </c>
    </row>
    <row r="107" spans="2:56" ht="16.5" thickBot="1">
      <c r="B107" s="18" t="s">
        <v>92</v>
      </c>
      <c r="C107" s="16"/>
      <c r="D107" s="16"/>
      <c r="E107" s="4"/>
      <c r="F107" s="12"/>
      <c r="G107" s="12"/>
      <c r="H107" s="12"/>
      <c r="I107" s="12"/>
      <c r="J107" s="12"/>
      <c r="K107" s="12"/>
      <c r="L107" s="4"/>
      <c r="M107" s="12"/>
      <c r="N107" s="12"/>
      <c r="O107" s="4"/>
      <c r="P107" s="21"/>
      <c r="Q107" s="4"/>
      <c r="R107" s="11" t="s">
        <v>10</v>
      </c>
      <c r="S107" s="23"/>
      <c r="T107" s="23"/>
      <c r="U107" s="23"/>
      <c r="V107" s="223"/>
      <c r="W107" s="223"/>
      <c r="X107" s="3"/>
      <c r="Y107" s="280"/>
      <c r="Z107" s="280"/>
      <c r="AA107" s="281"/>
      <c r="AB107" s="282"/>
      <c r="AC107" s="283"/>
      <c r="AD107" s="284"/>
      <c r="AE107" s="285"/>
      <c r="AF107" s="286"/>
      <c r="AG107" s="282"/>
      <c r="AH107" s="282"/>
      <c r="AI107" s="287"/>
      <c r="AJ107" s="223"/>
      <c r="AK107" s="288"/>
      <c r="AL107" s="223"/>
      <c r="AM107" s="223"/>
      <c r="AN107" s="223"/>
      <c r="AO107" s="289"/>
      <c r="AP107" s="223"/>
      <c r="AQ107" s="223"/>
      <c r="AR107" s="223"/>
      <c r="AS107" s="288"/>
      <c r="AT107" s="288"/>
      <c r="AU107" s="288"/>
      <c r="AV107" s="287"/>
      <c r="AW107" s="223"/>
      <c r="AX107" s="223"/>
      <c r="AY107" s="223"/>
      <c r="AZ107" s="223"/>
      <c r="BA107" s="3"/>
      <c r="BB107" s="11"/>
      <c r="BC107" s="11"/>
      <c r="BD107" s="11"/>
    </row>
    <row r="108" spans="2:56" ht="15.75" thickBot="1"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79"/>
      <c r="AL108" s="268"/>
      <c r="AM108" s="268"/>
      <c r="AN108" s="268"/>
      <c r="AO108" s="268"/>
      <c r="AP108" s="268"/>
      <c r="AQ108" s="268"/>
      <c r="AR108" s="268"/>
      <c r="AS108" s="268"/>
      <c r="AT108" s="268"/>
      <c r="AU108" s="268"/>
      <c r="AV108" s="268"/>
      <c r="AW108" s="268"/>
    </row>
    <row r="109" spans="2:56" ht="16.5" thickBot="1">
      <c r="B109" s="17">
        <v>41131</v>
      </c>
      <c r="C109" s="15" t="s">
        <v>65</v>
      </c>
      <c r="D109" s="19">
        <v>8.5</v>
      </c>
      <c r="E109" s="4"/>
      <c r="F109" s="11">
        <v>0</v>
      </c>
      <c r="G109" s="11">
        <v>0</v>
      </c>
      <c r="H109" s="11">
        <v>0</v>
      </c>
      <c r="I109" s="11">
        <v>0</v>
      </c>
      <c r="J109" s="11">
        <v>0.83</v>
      </c>
      <c r="K109" s="11">
        <f>SUM(F109:J109)</f>
        <v>0.83</v>
      </c>
      <c r="L109" s="4"/>
      <c r="M109" s="11">
        <v>0</v>
      </c>
      <c r="N109" s="11">
        <v>0</v>
      </c>
      <c r="O109" s="4"/>
      <c r="P109" s="21">
        <f>D109-(M109+N109)</f>
        <v>8.5</v>
      </c>
      <c r="Q109" s="4"/>
      <c r="R109" s="11" t="s">
        <v>66</v>
      </c>
      <c r="S109" s="23">
        <v>0.185</v>
      </c>
      <c r="T109" s="23">
        <v>0.185</v>
      </c>
      <c r="U109" s="23">
        <f>S109+T109</f>
        <v>0.37</v>
      </c>
      <c r="V109" s="11">
        <v>80</v>
      </c>
      <c r="W109" s="24">
        <f>P109*V109</f>
        <v>680</v>
      </c>
      <c r="X109" s="4"/>
      <c r="Y109" s="22">
        <v>567</v>
      </c>
      <c r="Z109" s="22">
        <v>567</v>
      </c>
      <c r="AA109" s="25">
        <v>0</v>
      </c>
      <c r="AB109" s="27">
        <v>0</v>
      </c>
      <c r="AC109" s="176">
        <v>567</v>
      </c>
      <c r="AD109" s="34"/>
      <c r="AE109" s="31">
        <v>2</v>
      </c>
      <c r="AF109" s="29">
        <v>3</v>
      </c>
      <c r="AG109" s="27">
        <v>0</v>
      </c>
      <c r="AH109" s="27">
        <v>2</v>
      </c>
      <c r="AI109" s="7"/>
      <c r="AJ109" s="24">
        <f>AC109*U109</f>
        <v>209.79</v>
      </c>
      <c r="AK109" s="87">
        <v>0.92500000000000004</v>
      </c>
      <c r="AL109" s="11">
        <v>8.41</v>
      </c>
      <c r="AM109" s="11">
        <v>0</v>
      </c>
      <c r="AN109" s="24">
        <f>AK109+AM109</f>
        <v>0.92500000000000004</v>
      </c>
      <c r="AO109" s="6"/>
      <c r="AP109" s="11">
        <v>0</v>
      </c>
      <c r="AQ109" s="11">
        <v>10</v>
      </c>
      <c r="AR109" s="11">
        <f>100- ((AP109+AQ109)/(AC109*2))*100</f>
        <v>99.118165784832456</v>
      </c>
      <c r="AS109" s="90">
        <f>AU106</f>
        <v>342.9</v>
      </c>
      <c r="AT109" s="90">
        <f>AJ109+AK109+AL109+AM109</f>
        <v>219.125</v>
      </c>
      <c r="AU109" s="90">
        <f>AS109-AT109</f>
        <v>123.77499999999998</v>
      </c>
      <c r="AV109" s="7"/>
      <c r="AW109" s="24">
        <f>(AC109/W109)*100</f>
        <v>83.382352941176478</v>
      </c>
      <c r="AX109" s="11" t="s">
        <v>59</v>
      </c>
      <c r="AY109" s="24">
        <f>(AK109/(AJ109+AK109))*100</f>
        <v>0.43898156277436351</v>
      </c>
      <c r="AZ109" s="11">
        <f>(AN109/AJ109)*100</f>
        <v>0.44091710758377434</v>
      </c>
      <c r="BA109" s="4"/>
      <c r="BB109" s="11" t="s">
        <v>76</v>
      </c>
      <c r="BC109" s="11" t="s">
        <v>76</v>
      </c>
      <c r="BD109" s="11" t="s">
        <v>75</v>
      </c>
    </row>
    <row r="110" spans="2:56" ht="16.5" thickBot="1">
      <c r="B110" s="18" t="s">
        <v>90</v>
      </c>
      <c r="C110" s="16"/>
      <c r="D110" s="16"/>
      <c r="E110" s="4"/>
      <c r="F110" s="12"/>
      <c r="G110" s="12"/>
      <c r="H110" s="12"/>
      <c r="I110" s="12"/>
      <c r="J110" s="12"/>
      <c r="K110" s="12"/>
      <c r="L110" s="4"/>
      <c r="M110" s="12"/>
      <c r="N110" s="12"/>
      <c r="O110" s="4"/>
      <c r="P110" s="21"/>
      <c r="Q110" s="4"/>
      <c r="R110" s="11" t="s">
        <v>10</v>
      </c>
      <c r="S110" s="23"/>
      <c r="T110" s="23"/>
      <c r="U110" s="23"/>
      <c r="V110" s="223"/>
      <c r="W110" s="223"/>
      <c r="X110" s="3"/>
      <c r="Y110" s="280"/>
      <c r="Z110" s="280"/>
      <c r="AA110" s="281"/>
      <c r="AB110" s="282"/>
      <c r="AC110" s="283"/>
      <c r="AD110" s="284"/>
      <c r="AE110" s="285"/>
      <c r="AF110" s="286"/>
      <c r="AG110" s="282"/>
      <c r="AH110" s="282"/>
      <c r="AI110" s="287"/>
      <c r="AJ110" s="223"/>
      <c r="AK110" s="288"/>
      <c r="AL110" s="223"/>
      <c r="AM110" s="223"/>
      <c r="AN110" s="223"/>
      <c r="AO110" s="289"/>
      <c r="AP110" s="223"/>
      <c r="AQ110" s="223"/>
      <c r="AR110" s="223"/>
      <c r="AS110" s="288"/>
      <c r="AT110" s="288"/>
      <c r="AU110" s="288"/>
      <c r="AV110" s="287"/>
      <c r="AW110" s="223"/>
      <c r="AX110" s="223"/>
      <c r="AY110" s="223"/>
      <c r="AZ110" s="223"/>
      <c r="BA110" s="3"/>
      <c r="BB110" s="11"/>
      <c r="BC110" s="11"/>
      <c r="BD110" s="11"/>
    </row>
    <row r="111" spans="2:56" ht="15.75" thickBot="1">
      <c r="F111" s="268"/>
      <c r="G111" s="268"/>
      <c r="H111" s="268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68"/>
      <c r="AH111" s="268"/>
      <c r="AI111" s="268"/>
      <c r="AJ111" s="268"/>
      <c r="AK111" s="279"/>
      <c r="AL111" s="268"/>
      <c r="AM111" s="268"/>
      <c r="AN111" s="268"/>
      <c r="AO111" s="268"/>
      <c r="AP111" s="268"/>
      <c r="AQ111" s="268"/>
      <c r="AR111" s="268"/>
      <c r="AS111" s="268"/>
      <c r="AT111" s="268"/>
      <c r="AU111" s="268"/>
      <c r="AV111" s="268"/>
      <c r="AW111" s="268"/>
    </row>
    <row r="112" spans="2:56" ht="16.5" thickBot="1">
      <c r="B112" s="17">
        <v>41132</v>
      </c>
      <c r="C112" s="15" t="s">
        <v>0</v>
      </c>
      <c r="D112" s="19">
        <v>8</v>
      </c>
      <c r="E112" s="4"/>
      <c r="F112" s="11">
        <v>0</v>
      </c>
      <c r="G112" s="11">
        <v>0.5</v>
      </c>
      <c r="H112" s="11">
        <v>0</v>
      </c>
      <c r="I112" s="11">
        <v>0</v>
      </c>
      <c r="J112" s="11">
        <v>0</v>
      </c>
      <c r="K112" s="11">
        <f>SUM(F112:J112)</f>
        <v>0.5</v>
      </c>
      <c r="L112" s="4"/>
      <c r="M112" s="11">
        <v>0</v>
      </c>
      <c r="N112" s="11">
        <v>0</v>
      </c>
      <c r="O112" s="4"/>
      <c r="P112" s="21">
        <f>D112-(M112+N112)</f>
        <v>8</v>
      </c>
      <c r="Q112" s="4"/>
      <c r="R112" s="11" t="s">
        <v>66</v>
      </c>
      <c r="S112" s="23">
        <v>0.185</v>
      </c>
      <c r="T112" s="23">
        <v>0.185</v>
      </c>
      <c r="U112" s="23">
        <f>S112+T112</f>
        <v>0.37</v>
      </c>
      <c r="V112" s="11">
        <v>80</v>
      </c>
      <c r="W112" s="24">
        <f>P112*V112</f>
        <v>640</v>
      </c>
      <c r="X112" s="4"/>
      <c r="Y112" s="22">
        <v>621</v>
      </c>
      <c r="Z112" s="22">
        <v>621</v>
      </c>
      <c r="AA112" s="25">
        <v>0</v>
      </c>
      <c r="AB112" s="27">
        <v>0</v>
      </c>
      <c r="AC112" s="176">
        <v>621</v>
      </c>
      <c r="AD112" s="34"/>
      <c r="AE112" s="31">
        <v>8</v>
      </c>
      <c r="AF112" s="29">
        <v>8</v>
      </c>
      <c r="AG112" s="27">
        <v>0</v>
      </c>
      <c r="AH112" s="27">
        <v>8</v>
      </c>
      <c r="AI112" s="7"/>
      <c r="AJ112" s="24">
        <f>AC112*U112</f>
        <v>229.77</v>
      </c>
      <c r="AK112" s="87">
        <v>3.01</v>
      </c>
      <c r="AL112" s="11">
        <v>9.1199999999999992</v>
      </c>
      <c r="AM112" s="11">
        <v>0</v>
      </c>
      <c r="AN112" s="24">
        <f>AK112+AM112</f>
        <v>3.01</v>
      </c>
      <c r="AO112" s="6"/>
      <c r="AP112" s="11">
        <v>0</v>
      </c>
      <c r="AQ112" s="11">
        <v>10</v>
      </c>
      <c r="AR112" s="11">
        <f>100- ((AP112+AQ112)/(AC112*2))*100</f>
        <v>99.194847020933977</v>
      </c>
      <c r="AS112" s="90">
        <f>AU109</f>
        <v>123.77499999999998</v>
      </c>
      <c r="AT112" s="90">
        <f>AJ112+AK112+AL112+AM112</f>
        <v>241.9</v>
      </c>
      <c r="AU112" s="90">
        <f>AS112-AT112</f>
        <v>-118.12500000000003</v>
      </c>
      <c r="AV112" s="7"/>
      <c r="AW112" s="24">
        <f>(AC112/W112)*100</f>
        <v>97.03125</v>
      </c>
      <c r="AX112" s="11" t="s">
        <v>59</v>
      </c>
      <c r="AY112" s="24">
        <f>(AK112/(AJ112+AK112))*100</f>
        <v>1.2930664146404329</v>
      </c>
      <c r="AZ112" s="11">
        <f>(AN112/AJ112)*100</f>
        <v>1.3100056578317447</v>
      </c>
      <c r="BA112" s="4"/>
      <c r="BB112" s="11" t="s">
        <v>76</v>
      </c>
      <c r="BC112" s="11" t="s">
        <v>76</v>
      </c>
      <c r="BD112" s="11" t="s">
        <v>75</v>
      </c>
    </row>
    <row r="113" spans="2:56" ht="16.5" thickBot="1">
      <c r="B113" s="18" t="s">
        <v>134</v>
      </c>
      <c r="C113" s="16"/>
      <c r="D113" s="16"/>
      <c r="E113" s="4"/>
      <c r="F113" s="12"/>
      <c r="G113" s="12"/>
      <c r="H113" s="12"/>
      <c r="I113" s="12"/>
      <c r="J113" s="12"/>
      <c r="K113" s="12"/>
      <c r="L113" s="4"/>
      <c r="M113" s="12"/>
      <c r="N113" s="12"/>
      <c r="O113" s="4"/>
      <c r="P113" s="21"/>
      <c r="Q113" s="4"/>
      <c r="R113" s="11" t="s">
        <v>10</v>
      </c>
      <c r="S113" s="23"/>
      <c r="T113" s="23"/>
      <c r="U113" s="23"/>
      <c r="V113" s="223"/>
      <c r="W113" s="223"/>
      <c r="X113" s="3"/>
      <c r="Y113" s="280"/>
      <c r="Z113" s="280"/>
      <c r="AA113" s="281"/>
      <c r="AB113" s="282"/>
      <c r="AC113" s="283"/>
      <c r="AD113" s="284"/>
      <c r="AE113" s="285"/>
      <c r="AF113" s="286"/>
      <c r="AG113" s="282"/>
      <c r="AH113" s="282"/>
      <c r="AI113" s="287"/>
      <c r="AJ113" s="223"/>
      <c r="AK113" s="288"/>
      <c r="AL113" s="223"/>
      <c r="AM113" s="223"/>
      <c r="AN113" s="223"/>
      <c r="AO113" s="289"/>
      <c r="AP113" s="223"/>
      <c r="AQ113" s="223"/>
      <c r="AR113" s="223"/>
      <c r="AS113" s="288"/>
      <c r="AT113" s="288"/>
      <c r="AU113" s="288"/>
      <c r="AV113" s="287"/>
      <c r="AW113" s="223"/>
      <c r="AX113" s="223"/>
      <c r="AY113" s="223"/>
      <c r="AZ113" s="223"/>
      <c r="BA113" s="3"/>
      <c r="BB113" s="11"/>
      <c r="BC113" s="11"/>
      <c r="BD113" s="11"/>
    </row>
    <row r="114" spans="2:56" ht="15.75" thickBot="1">
      <c r="F114" s="268"/>
      <c r="G114" s="268"/>
      <c r="H114" s="268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8"/>
      <c r="AE114" s="268"/>
      <c r="AF114" s="268"/>
      <c r="AG114" s="268"/>
      <c r="AH114" s="268"/>
      <c r="AI114" s="268"/>
      <c r="AJ114" s="268"/>
      <c r="AK114" s="279"/>
      <c r="AL114" s="268"/>
      <c r="AM114" s="268"/>
      <c r="AN114" s="268"/>
      <c r="AO114" s="268"/>
      <c r="AP114" s="268"/>
      <c r="AQ114" s="268"/>
      <c r="AR114" s="268"/>
      <c r="AS114" s="268"/>
      <c r="AT114" s="268"/>
      <c r="AU114" s="268"/>
      <c r="AV114" s="268"/>
      <c r="AW114" s="268"/>
    </row>
    <row r="115" spans="2:56">
      <c r="B115" s="57" t="s">
        <v>42</v>
      </c>
      <c r="C115" s="58" t="s">
        <v>2</v>
      </c>
      <c r="D115" s="59" t="s">
        <v>2</v>
      </c>
      <c r="E115" s="136"/>
      <c r="F115" s="718" t="s">
        <v>14</v>
      </c>
      <c r="G115" s="719"/>
      <c r="H115" s="719"/>
      <c r="I115" s="719"/>
      <c r="J115" s="719"/>
      <c r="K115" s="720"/>
      <c r="L115" s="19"/>
      <c r="M115" s="721" t="s">
        <v>43</v>
      </c>
      <c r="N115" s="722"/>
      <c r="O115" s="19"/>
      <c r="P115" s="91" t="s">
        <v>12</v>
      </c>
      <c r="Q115" s="136"/>
      <c r="R115" s="91" t="s">
        <v>24</v>
      </c>
      <c r="S115" s="718" t="s">
        <v>44</v>
      </c>
      <c r="T115" s="719"/>
      <c r="U115" s="720"/>
      <c r="V115" s="91" t="s">
        <v>39</v>
      </c>
      <c r="W115" s="137" t="s">
        <v>19</v>
      </c>
      <c r="X115" s="136" t="s">
        <v>10</v>
      </c>
      <c r="Y115" s="723" t="s">
        <v>15</v>
      </c>
      <c r="Z115" s="724"/>
      <c r="AA115" s="724"/>
      <c r="AB115" s="724"/>
      <c r="AC115" s="138" t="s">
        <v>19</v>
      </c>
      <c r="AD115" s="139"/>
      <c r="AE115" s="725" t="s">
        <v>55</v>
      </c>
      <c r="AF115" s="726"/>
      <c r="AG115" s="726"/>
      <c r="AH115" s="140" t="s">
        <v>57</v>
      </c>
      <c r="AI115" s="136"/>
      <c r="AJ115" s="141" t="s">
        <v>51</v>
      </c>
      <c r="AK115" s="142"/>
      <c r="AL115" s="143"/>
      <c r="AM115" s="144"/>
      <c r="AN115" s="91" t="s">
        <v>13</v>
      </c>
      <c r="AO115" s="136"/>
      <c r="AP115" s="743" t="s">
        <v>68</v>
      </c>
      <c r="AQ115" s="744"/>
      <c r="AR115" s="745"/>
      <c r="AS115" s="743" t="s">
        <v>52</v>
      </c>
      <c r="AT115" s="744"/>
      <c r="AU115" s="745"/>
      <c r="AV115" s="136"/>
      <c r="AW115" s="145" t="s">
        <v>32</v>
      </c>
      <c r="AX115" s="137" t="s">
        <v>32</v>
      </c>
      <c r="AY115" s="91" t="s">
        <v>29</v>
      </c>
      <c r="AZ115" s="91" t="s">
        <v>29</v>
      </c>
      <c r="BA115" s="136"/>
      <c r="BB115" s="19" t="s">
        <v>32</v>
      </c>
      <c r="BC115" s="19" t="s">
        <v>10</v>
      </c>
      <c r="BD115" s="146" t="s">
        <v>10</v>
      </c>
    </row>
    <row r="116" spans="2:56" ht="15.75" thickBot="1">
      <c r="B116" s="60" t="s">
        <v>10</v>
      </c>
      <c r="C116" s="49" t="s">
        <v>10</v>
      </c>
      <c r="D116" s="61" t="s">
        <v>12</v>
      </c>
      <c r="E116" s="5"/>
      <c r="F116" s="65" t="s">
        <v>4</v>
      </c>
      <c r="G116" s="65" t="s">
        <v>5</v>
      </c>
      <c r="H116" s="65" t="s">
        <v>6</v>
      </c>
      <c r="I116" s="65" t="s">
        <v>7</v>
      </c>
      <c r="J116" s="65" t="s">
        <v>9</v>
      </c>
      <c r="K116" s="65" t="s">
        <v>13</v>
      </c>
      <c r="L116" s="4"/>
      <c r="M116" s="67" t="s">
        <v>12</v>
      </c>
      <c r="N116" s="68" t="s">
        <v>46</v>
      </c>
      <c r="O116" s="3"/>
      <c r="P116" s="49" t="s">
        <v>3</v>
      </c>
      <c r="Q116" s="5"/>
      <c r="R116" s="49" t="s">
        <v>23</v>
      </c>
      <c r="S116" s="53" t="s">
        <v>16</v>
      </c>
      <c r="T116" s="49" t="s">
        <v>17</v>
      </c>
      <c r="U116" s="49" t="s">
        <v>45</v>
      </c>
      <c r="V116" s="49" t="s">
        <v>63</v>
      </c>
      <c r="W116" s="72" t="s">
        <v>21</v>
      </c>
      <c r="X116" s="5" t="s">
        <v>10</v>
      </c>
      <c r="Y116" s="713" t="s">
        <v>26</v>
      </c>
      <c r="Z116" s="714"/>
      <c r="AA116" s="714"/>
      <c r="AB116" s="715"/>
      <c r="AC116" s="39" t="s">
        <v>13</v>
      </c>
      <c r="AD116" s="8"/>
      <c r="AE116" s="716" t="s">
        <v>56</v>
      </c>
      <c r="AF116" s="717"/>
      <c r="AG116" s="717"/>
      <c r="AH116" s="82" t="s">
        <v>58</v>
      </c>
      <c r="AI116" s="5"/>
      <c r="AJ116" s="48" t="s">
        <v>33</v>
      </c>
      <c r="AK116" s="85" t="s">
        <v>27</v>
      </c>
      <c r="AL116" s="48" t="s">
        <v>35</v>
      </c>
      <c r="AM116" s="48" t="s">
        <v>36</v>
      </c>
      <c r="AN116" s="49" t="s">
        <v>40</v>
      </c>
      <c r="AO116" s="20"/>
      <c r="AP116" s="51"/>
      <c r="AQ116" s="52"/>
      <c r="AR116" s="53"/>
      <c r="AS116" s="51" t="s">
        <v>50</v>
      </c>
      <c r="AT116" s="336" t="s">
        <v>128</v>
      </c>
      <c r="AU116" s="53"/>
      <c r="AV116" s="5"/>
      <c r="AW116" s="76" t="s">
        <v>19</v>
      </c>
      <c r="AX116" s="72" t="s">
        <v>19</v>
      </c>
      <c r="AY116" s="49" t="s">
        <v>37</v>
      </c>
      <c r="AZ116" s="49" t="s">
        <v>38</v>
      </c>
      <c r="BA116" s="5"/>
      <c r="BB116" s="4" t="s">
        <v>19</v>
      </c>
      <c r="BC116" s="4" t="s">
        <v>37</v>
      </c>
      <c r="BD116" s="147" t="s">
        <v>38</v>
      </c>
    </row>
    <row r="117" spans="2:56" ht="15.75" thickBot="1">
      <c r="B117" s="62"/>
      <c r="C117" s="63"/>
      <c r="D117" s="64" t="s">
        <v>10</v>
      </c>
      <c r="E117" s="111"/>
      <c r="F117" s="148"/>
      <c r="G117" s="148"/>
      <c r="H117" s="148"/>
      <c r="I117" s="148" t="s">
        <v>8</v>
      </c>
      <c r="J117" s="148"/>
      <c r="K117" s="148"/>
      <c r="L117" s="16"/>
      <c r="M117" s="104" t="s">
        <v>20</v>
      </c>
      <c r="N117" s="148" t="s">
        <v>11</v>
      </c>
      <c r="O117" s="16"/>
      <c r="P117" s="63" t="s">
        <v>10</v>
      </c>
      <c r="Q117" s="111"/>
      <c r="R117" s="63"/>
      <c r="S117" s="149"/>
      <c r="T117" s="63"/>
      <c r="U117" s="63"/>
      <c r="V117" s="63" t="s">
        <v>18</v>
      </c>
      <c r="W117" s="150" t="s">
        <v>22</v>
      </c>
      <c r="X117" s="111"/>
      <c r="Y117" s="151" t="s">
        <v>16</v>
      </c>
      <c r="Z117" s="151" t="s">
        <v>17</v>
      </c>
      <c r="AA117" s="152" t="s">
        <v>25</v>
      </c>
      <c r="AB117" s="79" t="s">
        <v>28</v>
      </c>
      <c r="AC117" s="153"/>
      <c r="AD117" s="111"/>
      <c r="AE117" s="154" t="s">
        <v>16</v>
      </c>
      <c r="AF117" s="155" t="s">
        <v>17</v>
      </c>
      <c r="AG117" s="80" t="s">
        <v>28</v>
      </c>
      <c r="AH117" s="81" t="s">
        <v>28</v>
      </c>
      <c r="AI117" s="156"/>
      <c r="AJ117" s="63" t="s">
        <v>34</v>
      </c>
      <c r="AK117" s="157" t="s">
        <v>34</v>
      </c>
      <c r="AL117" s="63" t="s">
        <v>34</v>
      </c>
      <c r="AM117" s="63" t="s">
        <v>34</v>
      </c>
      <c r="AN117" s="63" t="s">
        <v>34</v>
      </c>
      <c r="AO117" s="111"/>
      <c r="AP117" s="158" t="s">
        <v>70</v>
      </c>
      <c r="AQ117" s="159" t="s">
        <v>69</v>
      </c>
      <c r="AR117" s="160" t="s">
        <v>71</v>
      </c>
      <c r="AS117" s="161" t="s">
        <v>48</v>
      </c>
      <c r="AT117" s="159" t="s">
        <v>47</v>
      </c>
      <c r="AU117" s="160" t="s">
        <v>49</v>
      </c>
      <c r="AV117" s="111"/>
      <c r="AW117" s="162" t="s">
        <v>29</v>
      </c>
      <c r="AX117" s="150" t="s">
        <v>29</v>
      </c>
      <c r="AY117" s="63"/>
      <c r="AZ117" s="63"/>
      <c r="BA117" s="111"/>
      <c r="BB117" s="163">
        <v>1</v>
      </c>
      <c r="BC117" s="164">
        <v>0</v>
      </c>
      <c r="BD117" s="115" t="s">
        <v>41</v>
      </c>
    </row>
    <row r="118" spans="2:56" ht="16.5" thickBot="1">
      <c r="B118" s="17">
        <v>41132</v>
      </c>
      <c r="C118" s="15" t="s">
        <v>1</v>
      </c>
      <c r="D118" s="19">
        <v>7.5</v>
      </c>
      <c r="E118" s="4"/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f>SUM(F118:J118)</f>
        <v>0</v>
      </c>
      <c r="L118" s="4"/>
      <c r="M118" s="11">
        <v>2.5</v>
      </c>
      <c r="N118" s="11">
        <v>2</v>
      </c>
      <c r="O118" s="4"/>
      <c r="P118" s="21">
        <f>D118-(M118+N118)</f>
        <v>3</v>
      </c>
      <c r="Q118" s="4"/>
      <c r="R118" s="11" t="s">
        <v>111</v>
      </c>
      <c r="S118" s="23">
        <v>0.124</v>
      </c>
      <c r="T118" s="23">
        <v>0.126</v>
      </c>
      <c r="U118" s="23">
        <f>S118+T118</f>
        <v>0.25</v>
      </c>
      <c r="V118" s="223">
        <v>70</v>
      </c>
      <c r="W118" s="24">
        <f>P118*V118</f>
        <v>210</v>
      </c>
      <c r="X118" s="4"/>
      <c r="Y118" s="22">
        <v>96</v>
      </c>
      <c r="Z118" s="22">
        <v>96</v>
      </c>
      <c r="AA118" s="25">
        <v>0</v>
      </c>
      <c r="AB118" s="27">
        <v>0</v>
      </c>
      <c r="AC118" s="176">
        <v>96</v>
      </c>
      <c r="AD118" s="34"/>
      <c r="AE118" s="31">
        <v>10</v>
      </c>
      <c r="AF118" s="29">
        <v>10</v>
      </c>
      <c r="AG118" s="27">
        <v>0</v>
      </c>
      <c r="AH118" s="27">
        <v>10</v>
      </c>
      <c r="AI118" s="7"/>
      <c r="AJ118" s="24">
        <f>AC118*U118</f>
        <v>24</v>
      </c>
      <c r="AK118" s="87">
        <v>2.8</v>
      </c>
      <c r="AL118" s="11">
        <v>1.5</v>
      </c>
      <c r="AM118" s="11">
        <v>4.55</v>
      </c>
      <c r="AN118" s="24">
        <f>AK118+AM118</f>
        <v>7.35</v>
      </c>
      <c r="AO118" s="6"/>
      <c r="AP118" s="11">
        <v>0</v>
      </c>
      <c r="AQ118" s="11">
        <v>10</v>
      </c>
      <c r="AR118" s="11">
        <f>100- ((AP118+AQ118)/(AC118*2))*100</f>
        <v>94.791666666666671</v>
      </c>
      <c r="AS118" s="90">
        <f>AU67</f>
        <v>590.07000000000005</v>
      </c>
      <c r="AT118" s="90">
        <f>AJ118+AK118+AL118+AM118</f>
        <v>32.85</v>
      </c>
      <c r="AU118" s="90">
        <f>AS118-AT118</f>
        <v>557.22</v>
      </c>
      <c r="AV118" s="7"/>
      <c r="AW118" s="24">
        <f>(AC118/W118)*100</f>
        <v>45.714285714285715</v>
      </c>
      <c r="AX118" s="11" t="s">
        <v>59</v>
      </c>
      <c r="AY118" s="24">
        <f>(AK118/(AJ118+AK118))*100</f>
        <v>10.44776119402985</v>
      </c>
      <c r="AZ118" s="11">
        <f>(AN118/AJ118)*100</f>
        <v>30.624999999999996</v>
      </c>
      <c r="BA118" s="4"/>
      <c r="BB118" s="11" t="s">
        <v>76</v>
      </c>
      <c r="BC118" s="11" t="s">
        <v>76</v>
      </c>
      <c r="BD118" s="11" t="s">
        <v>76</v>
      </c>
    </row>
    <row r="119" spans="2:56" ht="16.5" thickBot="1">
      <c r="B119" s="18" t="s">
        <v>135</v>
      </c>
      <c r="C119" s="16"/>
      <c r="D119" s="16"/>
      <c r="E119" s="4"/>
      <c r="F119" s="12"/>
      <c r="G119" s="12"/>
      <c r="H119" s="12"/>
      <c r="I119" s="12"/>
      <c r="J119" s="12"/>
      <c r="K119" s="12"/>
      <c r="L119" s="4"/>
      <c r="M119" s="12"/>
      <c r="N119" s="12"/>
      <c r="O119" s="4"/>
      <c r="P119" s="21"/>
      <c r="Q119" s="4"/>
      <c r="R119" s="11" t="s">
        <v>10</v>
      </c>
      <c r="S119" s="23"/>
      <c r="T119" s="23"/>
      <c r="U119" s="23"/>
      <c r="V119" s="223"/>
      <c r="W119" s="223"/>
      <c r="X119" s="3"/>
      <c r="Y119" s="280"/>
      <c r="Z119" s="280"/>
      <c r="AA119" s="281"/>
      <c r="AB119" s="282"/>
      <c r="AC119" s="283"/>
      <c r="AD119" s="284"/>
      <c r="AE119" s="285"/>
      <c r="AF119" s="286"/>
      <c r="AG119" s="282"/>
      <c r="AH119" s="282"/>
      <c r="AI119" s="287"/>
      <c r="AJ119" s="223"/>
      <c r="AK119" s="288"/>
      <c r="AL119" s="223"/>
      <c r="AM119" s="223"/>
      <c r="AN119" s="223"/>
      <c r="AO119" s="289"/>
      <c r="AP119" s="223"/>
      <c r="AQ119" s="223"/>
      <c r="AR119" s="223"/>
      <c r="AS119" s="288"/>
      <c r="AT119" s="288"/>
      <c r="AU119" s="288"/>
      <c r="AV119" s="287"/>
      <c r="AW119" s="223"/>
      <c r="AX119" s="223"/>
      <c r="AY119" s="223"/>
      <c r="AZ119" s="223"/>
      <c r="BA119" s="3"/>
      <c r="BB119" s="11"/>
      <c r="BC119" s="11"/>
      <c r="BD119" s="11"/>
    </row>
    <row r="120" spans="2:56" ht="15.75" thickBot="1">
      <c r="F120" s="268"/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268"/>
      <c r="AE120" s="268"/>
      <c r="AF120" s="268"/>
      <c r="AG120" s="268"/>
      <c r="AH120" s="268"/>
      <c r="AI120" s="268"/>
      <c r="AJ120" s="268"/>
      <c r="AK120" s="279"/>
      <c r="AL120" s="268"/>
      <c r="AM120" s="268"/>
      <c r="AN120" s="268"/>
      <c r="AO120" s="268"/>
      <c r="AP120" s="268"/>
      <c r="AQ120" s="268"/>
      <c r="AR120" s="268"/>
      <c r="AS120" s="268"/>
      <c r="AT120" s="268"/>
      <c r="AU120" s="268"/>
      <c r="AV120" s="268"/>
      <c r="AW120" s="268"/>
    </row>
    <row r="121" spans="2:56" ht="16.5" thickBot="1">
      <c r="B121" s="17">
        <v>41134</v>
      </c>
      <c r="C121" s="15" t="s">
        <v>0</v>
      </c>
      <c r="D121" s="19">
        <v>8</v>
      </c>
      <c r="E121" s="4"/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f>SUM(F121:J121)</f>
        <v>0</v>
      </c>
      <c r="L121" s="4"/>
      <c r="M121" s="11">
        <v>0</v>
      </c>
      <c r="N121" s="11">
        <v>0</v>
      </c>
      <c r="O121" s="4"/>
      <c r="P121" s="21">
        <f>D121-(M121+N121)</f>
        <v>8</v>
      </c>
      <c r="Q121" s="4"/>
      <c r="R121" s="11" t="s">
        <v>111</v>
      </c>
      <c r="S121" s="23">
        <v>0.122</v>
      </c>
      <c r="T121" s="23">
        <v>0.121</v>
      </c>
      <c r="U121" s="23">
        <f>S121+T121</f>
        <v>0.24299999999999999</v>
      </c>
      <c r="V121" s="223">
        <v>70</v>
      </c>
      <c r="W121" s="24">
        <f>P121*V121</f>
        <v>560</v>
      </c>
      <c r="X121" s="4"/>
      <c r="Y121" s="22">
        <v>528</v>
      </c>
      <c r="Z121" s="22">
        <v>528</v>
      </c>
      <c r="AA121" s="25">
        <v>0</v>
      </c>
      <c r="AB121" s="27">
        <v>0</v>
      </c>
      <c r="AC121" s="176">
        <v>528</v>
      </c>
      <c r="AD121" s="34"/>
      <c r="AE121" s="31">
        <v>15</v>
      </c>
      <c r="AF121" s="29">
        <v>15</v>
      </c>
      <c r="AG121" s="27">
        <v>0</v>
      </c>
      <c r="AH121" s="27">
        <v>15</v>
      </c>
      <c r="AI121" s="7"/>
      <c r="AJ121" s="24">
        <f>AC121*U121</f>
        <v>128.304</v>
      </c>
      <c r="AK121" s="87">
        <v>3.75</v>
      </c>
      <c r="AL121" s="11">
        <v>7.2</v>
      </c>
      <c r="AM121" s="11">
        <v>0</v>
      </c>
      <c r="AN121" s="24">
        <f>AK121+AM121</f>
        <v>3.75</v>
      </c>
      <c r="AO121" s="6"/>
      <c r="AP121" s="11">
        <v>0</v>
      </c>
      <c r="AQ121" s="11">
        <v>10</v>
      </c>
      <c r="AR121" s="11">
        <f>100- ((AP121+AQ121)/(AC121*2))*100</f>
        <v>99.053030303030297</v>
      </c>
      <c r="AS121" s="90">
        <f>AU118</f>
        <v>557.22</v>
      </c>
      <c r="AT121" s="90">
        <f>AJ121+AK121+AL121+AM121</f>
        <v>139.25399999999999</v>
      </c>
      <c r="AU121" s="90">
        <f>AS121-AT121</f>
        <v>417.96600000000001</v>
      </c>
      <c r="AV121" s="7"/>
      <c r="AW121" s="24">
        <f>(AC121/W121)*100</f>
        <v>94.285714285714278</v>
      </c>
      <c r="AX121" s="11" t="s">
        <v>59</v>
      </c>
      <c r="AY121" s="24">
        <f>(AK121/(AJ121+AK121))*100</f>
        <v>2.8397473760734244</v>
      </c>
      <c r="AZ121" s="11">
        <f>(AN121/AJ121)*100</f>
        <v>2.9227459783015339</v>
      </c>
      <c r="BA121" s="4"/>
      <c r="BB121" s="11" t="s">
        <v>76</v>
      </c>
      <c r="BC121" s="11" t="s">
        <v>76</v>
      </c>
      <c r="BD121" s="11" t="s">
        <v>75</v>
      </c>
    </row>
    <row r="122" spans="2:56" ht="16.5" thickBot="1">
      <c r="B122" s="18" t="s">
        <v>134</v>
      </c>
      <c r="C122" s="16"/>
      <c r="D122" s="16"/>
      <c r="E122" s="4"/>
      <c r="F122" s="12"/>
      <c r="G122" s="12"/>
      <c r="H122" s="12"/>
      <c r="I122" s="12"/>
      <c r="J122" s="12"/>
      <c r="K122" s="12"/>
      <c r="L122" s="4"/>
      <c r="M122" s="12"/>
      <c r="N122" s="12"/>
      <c r="O122" s="4"/>
      <c r="P122" s="21"/>
      <c r="Q122" s="4"/>
      <c r="R122" s="11" t="s">
        <v>10</v>
      </c>
      <c r="S122" s="23"/>
      <c r="T122" s="23"/>
      <c r="U122" s="23"/>
      <c r="V122" s="223"/>
      <c r="W122" s="223"/>
      <c r="X122" s="3"/>
      <c r="Y122" s="280"/>
      <c r="Z122" s="280"/>
      <c r="AA122" s="281"/>
      <c r="AB122" s="282"/>
      <c r="AC122" s="283"/>
      <c r="AD122" s="284"/>
      <c r="AE122" s="285"/>
      <c r="AF122" s="286"/>
      <c r="AG122" s="282"/>
      <c r="AH122" s="282"/>
      <c r="AI122" s="287"/>
      <c r="AJ122" s="223"/>
      <c r="AK122" s="288"/>
      <c r="AL122" s="223"/>
      <c r="AM122" s="223"/>
      <c r="AN122" s="223"/>
      <c r="AO122" s="289"/>
      <c r="AP122" s="223"/>
      <c r="AQ122" s="223"/>
      <c r="AR122" s="223"/>
      <c r="AS122" s="288"/>
      <c r="AT122" s="288"/>
      <c r="AU122" s="288"/>
      <c r="AV122" s="287"/>
      <c r="AW122" s="223"/>
      <c r="AX122" s="223"/>
      <c r="AY122" s="223"/>
      <c r="AZ122" s="223"/>
      <c r="BA122" s="3"/>
      <c r="BB122" s="11"/>
      <c r="BC122" s="11"/>
      <c r="BD122" s="11"/>
    </row>
    <row r="123" spans="2:56" ht="15.75" thickBot="1">
      <c r="F123" s="268"/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68"/>
      <c r="AH123" s="268"/>
      <c r="AI123" s="268"/>
      <c r="AJ123" s="268"/>
      <c r="AK123" s="279"/>
      <c r="AL123" s="268"/>
      <c r="AM123" s="268"/>
      <c r="AN123" s="268"/>
      <c r="AO123" s="268"/>
      <c r="AP123" s="268"/>
      <c r="AQ123" s="268"/>
      <c r="AR123" s="268"/>
      <c r="AS123" s="268"/>
      <c r="AT123" s="268"/>
      <c r="AU123" s="268"/>
      <c r="AV123" s="268"/>
      <c r="AW123" s="268"/>
    </row>
    <row r="124" spans="2:56" ht="16.5" thickBot="1">
      <c r="B124" s="17">
        <v>41134</v>
      </c>
      <c r="C124" s="15" t="s">
        <v>1</v>
      </c>
      <c r="D124" s="19">
        <v>7.5</v>
      </c>
      <c r="E124" s="4"/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f>SUM(F124:J124)</f>
        <v>0</v>
      </c>
      <c r="L124" s="4"/>
      <c r="M124" s="11">
        <v>2.5</v>
      </c>
      <c r="N124" s="11">
        <v>1</v>
      </c>
      <c r="O124" s="4"/>
      <c r="P124" s="21">
        <f>D124-(M124+N124)</f>
        <v>4</v>
      </c>
      <c r="Q124" s="4"/>
      <c r="R124" s="11" t="s">
        <v>111</v>
      </c>
      <c r="S124" s="23">
        <v>0.124</v>
      </c>
      <c r="T124" s="23">
        <v>0.126</v>
      </c>
      <c r="U124" s="23">
        <f>S124+T124</f>
        <v>0.25</v>
      </c>
      <c r="V124" s="223">
        <v>70</v>
      </c>
      <c r="W124" s="24">
        <f>P124*V124</f>
        <v>280</v>
      </c>
      <c r="X124" s="4"/>
      <c r="Y124" s="22">
        <v>286</v>
      </c>
      <c r="Z124" s="22">
        <v>286</v>
      </c>
      <c r="AA124" s="25">
        <v>0</v>
      </c>
      <c r="AB124" s="27">
        <v>0</v>
      </c>
      <c r="AC124" s="176">
        <v>286</v>
      </c>
      <c r="AD124" s="34"/>
      <c r="AE124" s="31">
        <v>11</v>
      </c>
      <c r="AF124" s="29">
        <v>11</v>
      </c>
      <c r="AG124" s="27">
        <v>0</v>
      </c>
      <c r="AH124" s="27">
        <v>11</v>
      </c>
      <c r="AI124" s="7"/>
      <c r="AJ124" s="24">
        <f>AC124*U124</f>
        <v>71.5</v>
      </c>
      <c r="AK124" s="87">
        <v>0</v>
      </c>
      <c r="AL124" s="11">
        <v>0</v>
      </c>
      <c r="AM124" s="11">
        <v>0</v>
      </c>
      <c r="AN124" s="24">
        <f>AK124+AM124</f>
        <v>0</v>
      </c>
      <c r="AO124" s="6"/>
      <c r="AP124" s="11">
        <v>0</v>
      </c>
      <c r="AQ124" s="11">
        <v>10</v>
      </c>
      <c r="AR124" s="11">
        <f>100- ((AP124+AQ124)/(AC124*2))*100</f>
        <v>98.251748251748253</v>
      </c>
      <c r="AS124" s="90">
        <f>AU121</f>
        <v>417.96600000000001</v>
      </c>
      <c r="AT124" s="90">
        <f>AJ124+AK124+AL124+AM124</f>
        <v>71.5</v>
      </c>
      <c r="AU124" s="90">
        <f>AS124-AT124</f>
        <v>346.46600000000001</v>
      </c>
      <c r="AV124" s="7"/>
      <c r="AW124" s="24">
        <f>(AC124/W124)*100</f>
        <v>102.14285714285714</v>
      </c>
      <c r="AX124" s="11" t="s">
        <v>59</v>
      </c>
      <c r="AY124" s="24">
        <f>(AK124/(AJ124+AK124))*100</f>
        <v>0</v>
      </c>
      <c r="AZ124" s="11">
        <f>(AN124/AJ124)*100</f>
        <v>0</v>
      </c>
      <c r="BA124" s="4"/>
      <c r="BB124" s="11" t="s">
        <v>76</v>
      </c>
      <c r="BC124" s="11" t="s">
        <v>76</v>
      </c>
      <c r="BD124" s="11" t="s">
        <v>76</v>
      </c>
    </row>
    <row r="125" spans="2:56" ht="16.5" thickBot="1">
      <c r="B125" s="18" t="s">
        <v>121</v>
      </c>
      <c r="C125" s="16"/>
      <c r="D125" s="16"/>
      <c r="E125" s="4"/>
      <c r="F125" s="12"/>
      <c r="G125" s="12"/>
      <c r="H125" s="12"/>
      <c r="I125" s="12"/>
      <c r="J125" s="12"/>
      <c r="K125" s="12"/>
      <c r="L125" s="4"/>
      <c r="M125" s="12"/>
      <c r="N125" s="12"/>
      <c r="O125" s="4"/>
      <c r="P125" s="21"/>
      <c r="Q125" s="4"/>
      <c r="R125" s="11" t="s">
        <v>10</v>
      </c>
      <c r="S125" s="23"/>
      <c r="T125" s="23"/>
      <c r="U125" s="23"/>
      <c r="V125" s="223"/>
      <c r="W125" s="223"/>
      <c r="X125" s="3"/>
      <c r="Y125" s="280"/>
      <c r="Z125" s="280"/>
      <c r="AA125" s="281"/>
      <c r="AB125" s="282"/>
      <c r="AC125" s="283"/>
      <c r="AD125" s="284"/>
      <c r="AE125" s="285"/>
      <c r="AF125" s="286"/>
      <c r="AG125" s="282"/>
      <c r="AH125" s="282"/>
      <c r="AI125" s="287"/>
      <c r="AJ125" s="223"/>
      <c r="AK125" s="288"/>
      <c r="AL125" s="223"/>
      <c r="AM125" s="223"/>
      <c r="AN125" s="223"/>
      <c r="AO125" s="289"/>
      <c r="AP125" s="223"/>
      <c r="AQ125" s="223"/>
      <c r="AR125" s="223"/>
      <c r="AS125" s="288"/>
      <c r="AT125" s="288"/>
      <c r="AU125" s="288"/>
      <c r="AV125" s="287"/>
      <c r="AW125" s="223"/>
      <c r="AX125" s="223"/>
      <c r="AY125" s="223"/>
      <c r="AZ125" s="223"/>
      <c r="BA125" s="3"/>
      <c r="BB125" s="11"/>
      <c r="BC125" s="11"/>
      <c r="BD125" s="11"/>
    </row>
    <row r="126" spans="2:56" ht="15.75" thickBot="1">
      <c r="F126" s="268"/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/>
      <c r="U126" s="268"/>
      <c r="V126" s="268"/>
      <c r="W126" s="268"/>
      <c r="X126" s="268"/>
      <c r="Y126" s="268"/>
      <c r="Z126" s="268"/>
      <c r="AA126" s="268"/>
      <c r="AB126" s="268"/>
      <c r="AC126" s="268"/>
      <c r="AD126" s="268"/>
      <c r="AE126" s="268"/>
      <c r="AF126" s="268"/>
      <c r="AG126" s="268"/>
      <c r="AH126" s="268"/>
      <c r="AI126" s="268"/>
      <c r="AJ126" s="268"/>
      <c r="AK126" s="279"/>
      <c r="AL126" s="268"/>
      <c r="AM126" s="268"/>
      <c r="AN126" s="268"/>
      <c r="AO126" s="268"/>
      <c r="AP126" s="268"/>
      <c r="AQ126" s="268"/>
      <c r="AR126" s="268"/>
      <c r="AS126" s="268"/>
      <c r="AT126" s="268"/>
      <c r="AU126" s="268"/>
      <c r="AV126" s="268"/>
      <c r="AW126" s="268"/>
    </row>
    <row r="127" spans="2:56">
      <c r="B127" s="57" t="s">
        <v>42</v>
      </c>
      <c r="C127" s="58" t="s">
        <v>2</v>
      </c>
      <c r="D127" s="59" t="s">
        <v>2</v>
      </c>
      <c r="E127" s="136"/>
      <c r="F127" s="718" t="s">
        <v>14</v>
      </c>
      <c r="G127" s="719"/>
      <c r="H127" s="719"/>
      <c r="I127" s="719"/>
      <c r="J127" s="719"/>
      <c r="K127" s="720"/>
      <c r="L127" s="19"/>
      <c r="M127" s="721" t="s">
        <v>43</v>
      </c>
      <c r="N127" s="722"/>
      <c r="O127" s="19"/>
      <c r="P127" s="91" t="s">
        <v>12</v>
      </c>
      <c r="Q127" s="136"/>
      <c r="R127" s="91" t="s">
        <v>24</v>
      </c>
      <c r="S127" s="718" t="s">
        <v>44</v>
      </c>
      <c r="T127" s="719"/>
      <c r="U127" s="720"/>
      <c r="V127" s="91" t="s">
        <v>39</v>
      </c>
      <c r="W127" s="137" t="s">
        <v>19</v>
      </c>
      <c r="X127" s="136" t="s">
        <v>10</v>
      </c>
      <c r="Y127" s="723" t="s">
        <v>15</v>
      </c>
      <c r="Z127" s="724"/>
      <c r="AA127" s="724"/>
      <c r="AB127" s="724"/>
      <c r="AC127" s="138" t="s">
        <v>19</v>
      </c>
      <c r="AD127" s="139"/>
      <c r="AE127" s="725" t="s">
        <v>55</v>
      </c>
      <c r="AF127" s="726"/>
      <c r="AG127" s="726"/>
      <c r="AH127" s="140" t="s">
        <v>57</v>
      </c>
      <c r="AI127" s="136"/>
      <c r="AJ127" s="141" t="s">
        <v>51</v>
      </c>
      <c r="AK127" s="142"/>
      <c r="AL127" s="143"/>
      <c r="AM127" s="144"/>
      <c r="AN127" s="91" t="s">
        <v>13</v>
      </c>
      <c r="AO127" s="136"/>
      <c r="AP127" s="743" t="s">
        <v>68</v>
      </c>
      <c r="AQ127" s="744"/>
      <c r="AR127" s="745"/>
      <c r="AS127" s="743" t="s">
        <v>52</v>
      </c>
      <c r="AT127" s="744"/>
      <c r="AU127" s="745"/>
      <c r="AV127" s="136"/>
      <c r="AW127" s="145" t="s">
        <v>32</v>
      </c>
      <c r="AX127" s="137" t="s">
        <v>32</v>
      </c>
      <c r="AY127" s="91" t="s">
        <v>29</v>
      </c>
      <c r="AZ127" s="91" t="s">
        <v>29</v>
      </c>
      <c r="BA127" s="136"/>
      <c r="BB127" s="19" t="s">
        <v>32</v>
      </c>
      <c r="BC127" s="19" t="s">
        <v>10</v>
      </c>
      <c r="BD127" s="146" t="s">
        <v>10</v>
      </c>
    </row>
    <row r="128" spans="2:56" ht="15.75" thickBot="1">
      <c r="B128" s="60" t="s">
        <v>10</v>
      </c>
      <c r="C128" s="49" t="s">
        <v>10</v>
      </c>
      <c r="D128" s="61" t="s">
        <v>12</v>
      </c>
      <c r="E128" s="5"/>
      <c r="F128" s="65" t="s">
        <v>4</v>
      </c>
      <c r="G128" s="65" t="s">
        <v>5</v>
      </c>
      <c r="H128" s="65" t="s">
        <v>6</v>
      </c>
      <c r="I128" s="65" t="s">
        <v>7</v>
      </c>
      <c r="J128" s="65" t="s">
        <v>9</v>
      </c>
      <c r="K128" s="65" t="s">
        <v>13</v>
      </c>
      <c r="L128" s="4"/>
      <c r="M128" s="67" t="s">
        <v>12</v>
      </c>
      <c r="N128" s="68" t="s">
        <v>46</v>
      </c>
      <c r="O128" s="3"/>
      <c r="P128" s="49" t="s">
        <v>3</v>
      </c>
      <c r="Q128" s="5"/>
      <c r="R128" s="49" t="s">
        <v>23</v>
      </c>
      <c r="S128" s="53" t="s">
        <v>16</v>
      </c>
      <c r="T128" s="49" t="s">
        <v>17</v>
      </c>
      <c r="U128" s="49" t="s">
        <v>45</v>
      </c>
      <c r="V128" s="49" t="s">
        <v>63</v>
      </c>
      <c r="W128" s="72" t="s">
        <v>21</v>
      </c>
      <c r="X128" s="5" t="s">
        <v>10</v>
      </c>
      <c r="Y128" s="713" t="s">
        <v>26</v>
      </c>
      <c r="Z128" s="714"/>
      <c r="AA128" s="714"/>
      <c r="AB128" s="715"/>
      <c r="AC128" s="39" t="s">
        <v>13</v>
      </c>
      <c r="AD128" s="8"/>
      <c r="AE128" s="716" t="s">
        <v>56</v>
      </c>
      <c r="AF128" s="717"/>
      <c r="AG128" s="717"/>
      <c r="AH128" s="82" t="s">
        <v>58</v>
      </c>
      <c r="AI128" s="5"/>
      <c r="AJ128" s="48" t="s">
        <v>33</v>
      </c>
      <c r="AK128" s="85" t="s">
        <v>27</v>
      </c>
      <c r="AL128" s="48" t="s">
        <v>35</v>
      </c>
      <c r="AM128" s="48" t="s">
        <v>36</v>
      </c>
      <c r="AN128" s="49" t="s">
        <v>40</v>
      </c>
      <c r="AO128" s="20"/>
      <c r="AP128" s="51"/>
      <c r="AQ128" s="52"/>
      <c r="AR128" s="53"/>
      <c r="AS128" s="51" t="s">
        <v>50</v>
      </c>
      <c r="AT128" s="336" t="s">
        <v>136</v>
      </c>
      <c r="AU128" s="53"/>
      <c r="AV128" s="5"/>
      <c r="AW128" s="76" t="s">
        <v>19</v>
      </c>
      <c r="AX128" s="72" t="s">
        <v>19</v>
      </c>
      <c r="AY128" s="49" t="s">
        <v>37</v>
      </c>
      <c r="AZ128" s="49" t="s">
        <v>38</v>
      </c>
      <c r="BA128" s="5"/>
      <c r="BB128" s="4" t="s">
        <v>19</v>
      </c>
      <c r="BC128" s="4" t="s">
        <v>37</v>
      </c>
      <c r="BD128" s="147" t="s">
        <v>38</v>
      </c>
    </row>
    <row r="129" spans="2:56" ht="15.75" thickBot="1">
      <c r="B129" s="62"/>
      <c r="C129" s="63"/>
      <c r="D129" s="64" t="s">
        <v>10</v>
      </c>
      <c r="E129" s="111"/>
      <c r="F129" s="148"/>
      <c r="G129" s="148"/>
      <c r="H129" s="148"/>
      <c r="I129" s="148" t="s">
        <v>8</v>
      </c>
      <c r="J129" s="148"/>
      <c r="K129" s="148"/>
      <c r="L129" s="16"/>
      <c r="M129" s="104" t="s">
        <v>20</v>
      </c>
      <c r="N129" s="148" t="s">
        <v>11</v>
      </c>
      <c r="O129" s="16"/>
      <c r="P129" s="63" t="s">
        <v>10</v>
      </c>
      <c r="Q129" s="111"/>
      <c r="R129" s="63"/>
      <c r="S129" s="149"/>
      <c r="T129" s="63"/>
      <c r="U129" s="63"/>
      <c r="V129" s="63" t="s">
        <v>18</v>
      </c>
      <c r="W129" s="150" t="s">
        <v>22</v>
      </c>
      <c r="X129" s="111"/>
      <c r="Y129" s="151" t="s">
        <v>16</v>
      </c>
      <c r="Z129" s="151" t="s">
        <v>17</v>
      </c>
      <c r="AA129" s="152" t="s">
        <v>25</v>
      </c>
      <c r="AB129" s="79" t="s">
        <v>28</v>
      </c>
      <c r="AC129" s="153"/>
      <c r="AD129" s="111"/>
      <c r="AE129" s="154" t="s">
        <v>16</v>
      </c>
      <c r="AF129" s="155" t="s">
        <v>17</v>
      </c>
      <c r="AG129" s="80" t="s">
        <v>28</v>
      </c>
      <c r="AH129" s="81" t="s">
        <v>28</v>
      </c>
      <c r="AI129" s="156"/>
      <c r="AJ129" s="63" t="s">
        <v>34</v>
      </c>
      <c r="AK129" s="157" t="s">
        <v>34</v>
      </c>
      <c r="AL129" s="63" t="s">
        <v>34</v>
      </c>
      <c r="AM129" s="63" t="s">
        <v>34</v>
      </c>
      <c r="AN129" s="63" t="s">
        <v>34</v>
      </c>
      <c r="AO129" s="111"/>
      <c r="AP129" s="158" t="s">
        <v>70</v>
      </c>
      <c r="AQ129" s="159" t="s">
        <v>69</v>
      </c>
      <c r="AR129" s="160" t="s">
        <v>71</v>
      </c>
      <c r="AS129" s="161" t="s">
        <v>48</v>
      </c>
      <c r="AT129" s="159" t="s">
        <v>47</v>
      </c>
      <c r="AU129" s="160" t="s">
        <v>49</v>
      </c>
      <c r="AV129" s="111"/>
      <c r="AW129" s="162" t="s">
        <v>29</v>
      </c>
      <c r="AX129" s="150" t="s">
        <v>29</v>
      </c>
      <c r="AY129" s="63"/>
      <c r="AZ129" s="63"/>
      <c r="BA129" s="111"/>
      <c r="BB129" s="163">
        <v>1</v>
      </c>
      <c r="BC129" s="164">
        <v>0</v>
      </c>
      <c r="BD129" s="115" t="s">
        <v>41</v>
      </c>
    </row>
    <row r="130" spans="2:56" ht="16.5" thickBot="1">
      <c r="B130" s="17">
        <v>41135</v>
      </c>
      <c r="C130" s="15" t="s">
        <v>0</v>
      </c>
      <c r="D130" s="19">
        <v>8</v>
      </c>
      <c r="E130" s="4"/>
      <c r="F130" s="11">
        <v>0.4</v>
      </c>
      <c r="G130" s="11">
        <v>0</v>
      </c>
      <c r="H130" s="11">
        <v>0</v>
      </c>
      <c r="I130" s="11">
        <v>0</v>
      </c>
      <c r="J130" s="11">
        <v>0</v>
      </c>
      <c r="K130" s="11">
        <f>SUM(F130:J130)</f>
        <v>0.4</v>
      </c>
      <c r="L130" s="4"/>
      <c r="M130" s="11">
        <v>0</v>
      </c>
      <c r="N130" s="11">
        <v>0</v>
      </c>
      <c r="O130" s="4"/>
      <c r="P130" s="21">
        <f>D130-(M130+N130)</f>
        <v>8</v>
      </c>
      <c r="Q130" s="4"/>
      <c r="R130" s="11" t="s">
        <v>66</v>
      </c>
      <c r="S130" s="23">
        <v>0.184</v>
      </c>
      <c r="T130" s="23">
        <v>0.184</v>
      </c>
      <c r="U130" s="23">
        <f>S130+T130</f>
        <v>0.36799999999999999</v>
      </c>
      <c r="V130" s="11">
        <v>80</v>
      </c>
      <c r="W130" s="24">
        <f>P130*V130</f>
        <v>640</v>
      </c>
      <c r="X130" s="4"/>
      <c r="Y130" s="22">
        <v>702</v>
      </c>
      <c r="Z130" s="22">
        <v>702</v>
      </c>
      <c r="AA130" s="25">
        <v>0</v>
      </c>
      <c r="AB130" s="27">
        <v>0</v>
      </c>
      <c r="AC130" s="176">
        <v>702</v>
      </c>
      <c r="AD130" s="34"/>
      <c r="AE130" s="31">
        <v>13</v>
      </c>
      <c r="AF130" s="29">
        <v>14</v>
      </c>
      <c r="AG130" s="27">
        <v>0</v>
      </c>
      <c r="AH130" s="27">
        <v>13</v>
      </c>
      <c r="AI130" s="7"/>
      <c r="AJ130" s="24">
        <f>AC130*U130</f>
        <v>258.33600000000001</v>
      </c>
      <c r="AK130" s="87">
        <v>5.36</v>
      </c>
      <c r="AL130" s="11">
        <v>11.26</v>
      </c>
      <c r="AM130" s="11">
        <v>0</v>
      </c>
      <c r="AN130" s="24">
        <f>AK130+AM130</f>
        <v>5.36</v>
      </c>
      <c r="AO130" s="6"/>
      <c r="AP130" s="11">
        <v>0</v>
      </c>
      <c r="AQ130" s="11">
        <v>10</v>
      </c>
      <c r="AR130" s="11">
        <f>100- ((AP130+AQ130)/(AC130*2))*100</f>
        <v>99.287749287749293</v>
      </c>
      <c r="AS130" s="90">
        <v>750</v>
      </c>
      <c r="AT130" s="90">
        <f>AJ130+AK130+AL130+AM130</f>
        <v>274.95600000000002</v>
      </c>
      <c r="AU130" s="90">
        <f>AS130-AT130</f>
        <v>475.04399999999998</v>
      </c>
      <c r="AV130" s="7"/>
      <c r="AW130" s="24">
        <f>(AC130/W130)*100</f>
        <v>109.6875</v>
      </c>
      <c r="AX130" s="11" t="s">
        <v>59</v>
      </c>
      <c r="AY130" s="24">
        <f>(AK130/(AJ130+AK130))*100</f>
        <v>2.0326436502639402</v>
      </c>
      <c r="AZ130" s="11">
        <f>(AN130/AJ130)*100</f>
        <v>2.0748172922085963</v>
      </c>
      <c r="BA130" s="4"/>
      <c r="BB130" s="11" t="s">
        <v>97</v>
      </c>
      <c r="BC130" s="11" t="s">
        <v>76</v>
      </c>
      <c r="BD130" s="11" t="s">
        <v>75</v>
      </c>
    </row>
    <row r="131" spans="2:56" ht="16.5" thickBot="1">
      <c r="B131" s="18" t="s">
        <v>134</v>
      </c>
      <c r="C131" s="16"/>
      <c r="D131" s="16"/>
      <c r="E131" s="4"/>
      <c r="F131" s="12"/>
      <c r="G131" s="12"/>
      <c r="H131" s="12"/>
      <c r="I131" s="12"/>
      <c r="J131" s="12"/>
      <c r="K131" s="12"/>
      <c r="L131" s="4"/>
      <c r="M131" s="12"/>
      <c r="N131" s="12"/>
      <c r="O131" s="4"/>
      <c r="P131" s="21"/>
      <c r="Q131" s="4"/>
      <c r="R131" s="11" t="s">
        <v>10</v>
      </c>
      <c r="S131" s="23"/>
      <c r="T131" s="23"/>
      <c r="U131" s="23"/>
      <c r="V131" s="223"/>
      <c r="W131" s="223"/>
      <c r="X131" s="3"/>
      <c r="Y131" s="280"/>
      <c r="Z131" s="280"/>
      <c r="AA131" s="281"/>
      <c r="AB131" s="282"/>
      <c r="AC131" s="283"/>
      <c r="AD131" s="284"/>
      <c r="AE131" s="285"/>
      <c r="AF131" s="286"/>
      <c r="AG131" s="282"/>
      <c r="AH131" s="282"/>
      <c r="AI131" s="287"/>
      <c r="AJ131" s="223"/>
      <c r="AK131" s="288"/>
      <c r="AL131" s="223"/>
      <c r="AM131" s="223"/>
      <c r="AN131" s="223"/>
      <c r="AO131" s="289"/>
      <c r="AP131" s="223"/>
      <c r="AQ131" s="223"/>
      <c r="AR131" s="223"/>
      <c r="AS131" s="288"/>
      <c r="AT131" s="288"/>
      <c r="AU131" s="288"/>
      <c r="AV131" s="287"/>
      <c r="AW131" s="223"/>
      <c r="AX131" s="223"/>
      <c r="AY131" s="223"/>
      <c r="AZ131" s="223"/>
      <c r="BA131" s="3"/>
      <c r="BB131" s="11"/>
      <c r="BC131" s="11"/>
      <c r="BD131" s="11"/>
    </row>
    <row r="132" spans="2:56" ht="15.75" thickBot="1"/>
    <row r="133" spans="2:56" ht="16.5" thickBot="1">
      <c r="B133" s="17">
        <v>41135</v>
      </c>
      <c r="C133" s="15" t="s">
        <v>1</v>
      </c>
      <c r="D133" s="19">
        <v>7.5</v>
      </c>
      <c r="E133" s="4"/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f>SUM(F133:J133)</f>
        <v>0</v>
      </c>
      <c r="L133" s="4"/>
      <c r="M133" s="11">
        <v>2.5</v>
      </c>
      <c r="N133" s="11">
        <v>0</v>
      </c>
      <c r="O133" s="4"/>
      <c r="P133" s="21">
        <f>D133-(M133+N133)</f>
        <v>5</v>
      </c>
      <c r="Q133" s="4"/>
      <c r="R133" s="11" t="s">
        <v>66</v>
      </c>
      <c r="S133" s="23">
        <v>0.184</v>
      </c>
      <c r="T133" s="23">
        <v>0.184</v>
      </c>
      <c r="U133" s="23">
        <f>S133+T133</f>
        <v>0.36799999999999999</v>
      </c>
      <c r="V133" s="11">
        <v>80</v>
      </c>
      <c r="W133" s="24">
        <f>P133*V133</f>
        <v>400</v>
      </c>
      <c r="X133" s="4"/>
      <c r="Y133" s="22">
        <v>459</v>
      </c>
      <c r="Z133" s="22">
        <v>459</v>
      </c>
      <c r="AA133" s="25">
        <v>0</v>
      </c>
      <c r="AB133" s="27">
        <v>0</v>
      </c>
      <c r="AC133" s="176">
        <v>459</v>
      </c>
      <c r="AD133" s="34"/>
      <c r="AE133" s="31">
        <v>2</v>
      </c>
      <c r="AF133" s="29">
        <v>2</v>
      </c>
      <c r="AG133" s="27">
        <v>0</v>
      </c>
      <c r="AH133" s="27">
        <v>2</v>
      </c>
      <c r="AI133" s="7"/>
      <c r="AJ133" s="24">
        <f>AC133*U133</f>
        <v>168.91200000000001</v>
      </c>
      <c r="AK133" s="87">
        <v>0.73199999999999998</v>
      </c>
      <c r="AL133" s="11">
        <v>8.1</v>
      </c>
      <c r="AM133" s="11">
        <v>0</v>
      </c>
      <c r="AN133" s="24">
        <f>AK133+AM133</f>
        <v>0.73199999999999998</v>
      </c>
      <c r="AO133" s="6"/>
      <c r="AP133" s="11">
        <v>0</v>
      </c>
      <c r="AQ133" s="11">
        <v>10</v>
      </c>
      <c r="AR133" s="11">
        <f>100- ((AP133+AQ133)/(AC133*2))*100</f>
        <v>98.910675381263616</v>
      </c>
      <c r="AS133" s="90">
        <f>AU130</f>
        <v>475.04399999999998</v>
      </c>
      <c r="AT133" s="90">
        <f>AJ133+AK133+AL133+AM133</f>
        <v>177.744</v>
      </c>
      <c r="AU133" s="90">
        <f>AS133-AT133</f>
        <v>297.29999999999995</v>
      </c>
      <c r="AV133" s="7"/>
      <c r="AW133" s="24">
        <f>(AC133/W133)*100</f>
        <v>114.75</v>
      </c>
      <c r="AX133" s="11" t="s">
        <v>59</v>
      </c>
      <c r="AY133" s="24">
        <f>(AK133/(AJ133+AK133))*100</f>
        <v>0.43149182994977714</v>
      </c>
      <c r="AZ133" s="11">
        <f>(AN133/AJ133)*100</f>
        <v>0.4333617504973003</v>
      </c>
      <c r="BA133" s="4"/>
      <c r="BB133" s="11" t="s">
        <v>97</v>
      </c>
      <c r="BC133" s="11" t="s">
        <v>76</v>
      </c>
      <c r="BD133" s="11" t="s">
        <v>75</v>
      </c>
    </row>
    <row r="134" spans="2:56" ht="16.5" thickBot="1">
      <c r="B134" s="18" t="s">
        <v>121</v>
      </c>
      <c r="C134" s="16"/>
      <c r="D134" s="16"/>
      <c r="E134" s="4"/>
      <c r="F134" s="12"/>
      <c r="G134" s="12"/>
      <c r="H134" s="12"/>
      <c r="I134" s="12"/>
      <c r="J134" s="12"/>
      <c r="K134" s="12"/>
      <c r="L134" s="4"/>
      <c r="M134" s="12"/>
      <c r="N134" s="12"/>
      <c r="O134" s="4"/>
      <c r="P134" s="21"/>
      <c r="Q134" s="4"/>
      <c r="R134" s="11" t="s">
        <v>10</v>
      </c>
      <c r="S134" s="23"/>
      <c r="T134" s="23"/>
      <c r="U134" s="23"/>
      <c r="V134" s="223"/>
      <c r="W134" s="223"/>
      <c r="X134" s="3"/>
      <c r="Y134" s="280"/>
      <c r="Z134" s="280"/>
      <c r="AA134" s="281"/>
      <c r="AB134" s="282"/>
      <c r="AC134" s="283"/>
      <c r="AD134" s="284"/>
      <c r="AE134" s="285"/>
      <c r="AF134" s="286"/>
      <c r="AG134" s="282"/>
      <c r="AH134" s="282"/>
      <c r="AI134" s="287"/>
      <c r="AJ134" s="223"/>
      <c r="AK134" s="288"/>
      <c r="AL134" s="223"/>
      <c r="AM134" s="223"/>
      <c r="AN134" s="223"/>
      <c r="AO134" s="289"/>
      <c r="AP134" s="223"/>
      <c r="AQ134" s="223"/>
      <c r="AR134" s="223"/>
      <c r="AS134" s="288"/>
      <c r="AT134" s="288"/>
      <c r="AU134" s="288"/>
      <c r="AV134" s="287"/>
      <c r="AW134" s="223"/>
      <c r="AX134" s="223"/>
      <c r="AY134" s="223"/>
      <c r="AZ134" s="223"/>
      <c r="BA134" s="3"/>
      <c r="BB134" s="11"/>
      <c r="BC134" s="11"/>
      <c r="BD134" s="11"/>
    </row>
    <row r="135" spans="2:56" ht="15.75" thickBot="1"/>
    <row r="136" spans="2:56" ht="16.5" thickBot="1">
      <c r="B136" s="17">
        <v>41136</v>
      </c>
      <c r="C136" s="15" t="s">
        <v>0</v>
      </c>
      <c r="D136" s="19">
        <v>2</v>
      </c>
      <c r="E136" s="4"/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f>SUM(F136:J136)</f>
        <v>0</v>
      </c>
      <c r="L136" s="4"/>
      <c r="M136" s="11">
        <v>0</v>
      </c>
      <c r="N136" s="11">
        <v>0</v>
      </c>
      <c r="O136" s="4"/>
      <c r="P136" s="21">
        <f>D136-(M136+N136)</f>
        <v>2</v>
      </c>
      <c r="Q136" s="4"/>
      <c r="R136" s="11" t="s">
        <v>66</v>
      </c>
      <c r="S136" s="23">
        <v>0.185</v>
      </c>
      <c r="T136" s="23">
        <v>0.185</v>
      </c>
      <c r="U136" s="23">
        <f>S136+T136</f>
        <v>0.37</v>
      </c>
      <c r="V136" s="11">
        <v>80</v>
      </c>
      <c r="W136" s="24">
        <f>P136*V136</f>
        <v>160</v>
      </c>
      <c r="X136" s="4"/>
      <c r="Y136" s="22">
        <v>140</v>
      </c>
      <c r="Z136" s="22">
        <v>140</v>
      </c>
      <c r="AA136" s="25">
        <v>0</v>
      </c>
      <c r="AB136" s="27">
        <v>0</v>
      </c>
      <c r="AC136" s="176">
        <v>140</v>
      </c>
      <c r="AD136" s="34"/>
      <c r="AE136" s="31">
        <v>4</v>
      </c>
      <c r="AF136" s="29">
        <v>4</v>
      </c>
      <c r="AG136" s="27">
        <v>0</v>
      </c>
      <c r="AH136" s="27">
        <v>4</v>
      </c>
      <c r="AI136" s="7"/>
      <c r="AJ136" s="24">
        <f>AC136*U136</f>
        <v>51.8</v>
      </c>
      <c r="AK136" s="87">
        <v>0.4</v>
      </c>
      <c r="AL136" s="11">
        <v>1.96</v>
      </c>
      <c r="AM136" s="11">
        <v>0</v>
      </c>
      <c r="AN136" s="24">
        <f>AK136+AM136</f>
        <v>0.4</v>
      </c>
      <c r="AO136" s="6"/>
      <c r="AP136" s="11">
        <v>0</v>
      </c>
      <c r="AQ136" s="11">
        <v>10</v>
      </c>
      <c r="AR136" s="11">
        <f>100- ((AP136+AQ136)/(AC136*2))*100</f>
        <v>96.428571428571431</v>
      </c>
      <c r="AS136" s="90">
        <f>AU133</f>
        <v>297.29999999999995</v>
      </c>
      <c r="AT136" s="90">
        <f>AJ136+AK136+AL136+AM136</f>
        <v>54.16</v>
      </c>
      <c r="AU136" s="90">
        <f>AS136-AT136</f>
        <v>243.13999999999996</v>
      </c>
      <c r="AV136" s="7"/>
      <c r="AW136" s="24">
        <f>(AC136/W136)*100</f>
        <v>87.5</v>
      </c>
      <c r="AX136" s="11" t="s">
        <v>59</v>
      </c>
      <c r="AY136" s="24">
        <f>(AK136/(AJ136+AK136))*100</f>
        <v>0.7662835249042147</v>
      </c>
      <c r="AZ136" s="11">
        <f>(AN136/AJ136)*100</f>
        <v>0.77220077220077232</v>
      </c>
      <c r="BA136" s="4"/>
      <c r="BB136" s="11" t="s">
        <v>76</v>
      </c>
      <c r="BC136" s="11" t="s">
        <v>76</v>
      </c>
      <c r="BD136" s="11" t="s">
        <v>75</v>
      </c>
    </row>
    <row r="137" spans="2:56" ht="16.5" thickBot="1">
      <c r="B137" s="18" t="s">
        <v>134</v>
      </c>
      <c r="C137" s="16"/>
      <c r="D137" s="16"/>
      <c r="E137" s="4"/>
      <c r="F137" s="12"/>
      <c r="G137" s="12"/>
      <c r="H137" s="12"/>
      <c r="I137" s="12"/>
      <c r="J137" s="12"/>
      <c r="K137" s="12"/>
      <c r="L137" s="4"/>
      <c r="M137" s="12"/>
      <c r="N137" s="12"/>
      <c r="O137" s="4"/>
      <c r="P137" s="21"/>
      <c r="Q137" s="4"/>
      <c r="R137" s="11" t="s">
        <v>10</v>
      </c>
      <c r="S137" s="23"/>
      <c r="T137" s="23"/>
      <c r="U137" s="23"/>
      <c r="V137" s="223"/>
      <c r="W137" s="223"/>
      <c r="X137" s="3"/>
      <c r="Y137" s="280"/>
      <c r="Z137" s="280"/>
      <c r="AA137" s="281"/>
      <c r="AB137" s="282"/>
      <c r="AC137" s="283"/>
      <c r="AD137" s="284"/>
      <c r="AE137" s="285"/>
      <c r="AF137" s="286"/>
      <c r="AG137" s="282"/>
      <c r="AH137" s="282"/>
      <c r="AI137" s="287"/>
      <c r="AJ137" s="223"/>
      <c r="AK137" s="288"/>
      <c r="AL137" s="223"/>
      <c r="AM137" s="223"/>
      <c r="AN137" s="223"/>
      <c r="AO137" s="289"/>
      <c r="AP137" s="223"/>
      <c r="AQ137" s="223"/>
      <c r="AR137" s="223"/>
      <c r="AS137" s="288"/>
      <c r="AT137" s="288"/>
      <c r="AU137" s="288"/>
      <c r="AV137" s="287"/>
      <c r="AW137" s="223"/>
      <c r="AX137" s="223"/>
      <c r="AY137" s="223"/>
      <c r="AZ137" s="223"/>
      <c r="BA137" s="3"/>
      <c r="BB137" s="11"/>
      <c r="BC137" s="11"/>
      <c r="BD137" s="11"/>
    </row>
    <row r="138" spans="2:56" ht="15.75" thickBot="1"/>
    <row r="139" spans="2:56">
      <c r="B139" s="57" t="s">
        <v>42</v>
      </c>
      <c r="C139" s="58" t="s">
        <v>2</v>
      </c>
      <c r="D139" s="59" t="s">
        <v>2</v>
      </c>
      <c r="E139" s="136"/>
      <c r="F139" s="718" t="s">
        <v>14</v>
      </c>
      <c r="G139" s="719"/>
      <c r="H139" s="719"/>
      <c r="I139" s="719"/>
      <c r="J139" s="719"/>
      <c r="K139" s="720"/>
      <c r="L139" s="19"/>
      <c r="M139" s="721" t="s">
        <v>43</v>
      </c>
      <c r="N139" s="722"/>
      <c r="O139" s="19"/>
      <c r="P139" s="91" t="s">
        <v>12</v>
      </c>
      <c r="Q139" s="136"/>
      <c r="R139" s="91" t="s">
        <v>24</v>
      </c>
      <c r="S139" s="718" t="s">
        <v>44</v>
      </c>
      <c r="T139" s="719"/>
      <c r="U139" s="720"/>
      <c r="V139" s="91" t="s">
        <v>39</v>
      </c>
      <c r="W139" s="137" t="s">
        <v>19</v>
      </c>
      <c r="X139" s="136" t="s">
        <v>10</v>
      </c>
      <c r="Y139" s="723" t="s">
        <v>15</v>
      </c>
      <c r="Z139" s="724"/>
      <c r="AA139" s="724"/>
      <c r="AB139" s="724"/>
      <c r="AC139" s="138" t="s">
        <v>19</v>
      </c>
      <c r="AD139" s="139"/>
      <c r="AE139" s="725" t="s">
        <v>55</v>
      </c>
      <c r="AF139" s="726"/>
      <c r="AG139" s="726"/>
      <c r="AH139" s="140" t="s">
        <v>57</v>
      </c>
      <c r="AI139" s="136"/>
      <c r="AJ139" s="141" t="s">
        <v>51</v>
      </c>
      <c r="AK139" s="142"/>
      <c r="AL139" s="143"/>
      <c r="AM139" s="144"/>
      <c r="AN139" s="91" t="s">
        <v>13</v>
      </c>
      <c r="AO139" s="136"/>
      <c r="AP139" s="743" t="s">
        <v>68</v>
      </c>
      <c r="AQ139" s="744"/>
      <c r="AR139" s="745"/>
      <c r="AS139" s="743" t="s">
        <v>52</v>
      </c>
      <c r="AT139" s="744"/>
      <c r="AU139" s="745"/>
      <c r="AV139" s="136"/>
      <c r="AW139" s="145" t="s">
        <v>32</v>
      </c>
      <c r="AX139" s="137" t="s">
        <v>32</v>
      </c>
      <c r="AY139" s="91" t="s">
        <v>29</v>
      </c>
      <c r="AZ139" s="91" t="s">
        <v>29</v>
      </c>
      <c r="BA139" s="136"/>
      <c r="BB139" s="19" t="s">
        <v>32</v>
      </c>
      <c r="BC139" s="19" t="s">
        <v>10</v>
      </c>
      <c r="BD139" s="146" t="s">
        <v>10</v>
      </c>
    </row>
    <row r="140" spans="2:56" ht="15.75" thickBot="1">
      <c r="B140" s="60" t="s">
        <v>10</v>
      </c>
      <c r="C140" s="49" t="s">
        <v>10</v>
      </c>
      <c r="D140" s="61" t="s">
        <v>12</v>
      </c>
      <c r="E140" s="5"/>
      <c r="F140" s="65" t="s">
        <v>4</v>
      </c>
      <c r="G140" s="65" t="s">
        <v>5</v>
      </c>
      <c r="H140" s="65" t="s">
        <v>6</v>
      </c>
      <c r="I140" s="65" t="s">
        <v>7</v>
      </c>
      <c r="J140" s="65" t="s">
        <v>9</v>
      </c>
      <c r="K140" s="65" t="s">
        <v>13</v>
      </c>
      <c r="L140" s="4"/>
      <c r="M140" s="67" t="s">
        <v>12</v>
      </c>
      <c r="N140" s="68" t="s">
        <v>46</v>
      </c>
      <c r="O140" s="3"/>
      <c r="P140" s="49" t="s">
        <v>3</v>
      </c>
      <c r="Q140" s="5"/>
      <c r="R140" s="49" t="s">
        <v>23</v>
      </c>
      <c r="S140" s="53" t="s">
        <v>16</v>
      </c>
      <c r="T140" s="49" t="s">
        <v>17</v>
      </c>
      <c r="U140" s="49" t="s">
        <v>45</v>
      </c>
      <c r="V140" s="49" t="s">
        <v>63</v>
      </c>
      <c r="W140" s="72" t="s">
        <v>21</v>
      </c>
      <c r="X140" s="5" t="s">
        <v>10</v>
      </c>
      <c r="Y140" s="713" t="s">
        <v>26</v>
      </c>
      <c r="Z140" s="714"/>
      <c r="AA140" s="714"/>
      <c r="AB140" s="715"/>
      <c r="AC140" s="39" t="s">
        <v>13</v>
      </c>
      <c r="AD140" s="8"/>
      <c r="AE140" s="716" t="s">
        <v>56</v>
      </c>
      <c r="AF140" s="717"/>
      <c r="AG140" s="717"/>
      <c r="AH140" s="82" t="s">
        <v>58</v>
      </c>
      <c r="AI140" s="5"/>
      <c r="AJ140" s="48" t="s">
        <v>33</v>
      </c>
      <c r="AK140" s="85" t="s">
        <v>27</v>
      </c>
      <c r="AL140" s="48" t="s">
        <v>35</v>
      </c>
      <c r="AM140" s="48" t="s">
        <v>36</v>
      </c>
      <c r="AN140" s="49" t="s">
        <v>40</v>
      </c>
      <c r="AO140" s="20"/>
      <c r="AP140" s="51"/>
      <c r="AQ140" s="52"/>
      <c r="AR140" s="53"/>
      <c r="AS140" s="51" t="s">
        <v>50</v>
      </c>
      <c r="AT140" s="336" t="s">
        <v>128</v>
      </c>
      <c r="AU140" s="53"/>
      <c r="AV140" s="5"/>
      <c r="AW140" s="76" t="s">
        <v>19</v>
      </c>
      <c r="AX140" s="72" t="s">
        <v>19</v>
      </c>
      <c r="AY140" s="49" t="s">
        <v>37</v>
      </c>
      <c r="AZ140" s="49" t="s">
        <v>38</v>
      </c>
      <c r="BA140" s="5"/>
      <c r="BB140" s="4" t="s">
        <v>19</v>
      </c>
      <c r="BC140" s="4" t="s">
        <v>37</v>
      </c>
      <c r="BD140" s="147" t="s">
        <v>38</v>
      </c>
    </row>
    <row r="141" spans="2:56" ht="15.75" thickBot="1">
      <c r="B141" s="62"/>
      <c r="C141" s="63"/>
      <c r="D141" s="64" t="s">
        <v>10</v>
      </c>
      <c r="E141" s="111"/>
      <c r="F141" s="148"/>
      <c r="G141" s="148"/>
      <c r="H141" s="148"/>
      <c r="I141" s="148" t="s">
        <v>8</v>
      </c>
      <c r="J141" s="148"/>
      <c r="K141" s="148"/>
      <c r="L141" s="16"/>
      <c r="M141" s="104" t="s">
        <v>20</v>
      </c>
      <c r="N141" s="148" t="s">
        <v>11</v>
      </c>
      <c r="O141" s="16"/>
      <c r="P141" s="63" t="s">
        <v>10</v>
      </c>
      <c r="Q141" s="111"/>
      <c r="R141" s="63"/>
      <c r="S141" s="149"/>
      <c r="T141" s="63"/>
      <c r="U141" s="63"/>
      <c r="V141" s="63" t="s">
        <v>18</v>
      </c>
      <c r="W141" s="150" t="s">
        <v>22</v>
      </c>
      <c r="X141" s="111"/>
      <c r="Y141" s="151" t="s">
        <v>16</v>
      </c>
      <c r="Z141" s="151" t="s">
        <v>17</v>
      </c>
      <c r="AA141" s="152" t="s">
        <v>25</v>
      </c>
      <c r="AB141" s="79" t="s">
        <v>28</v>
      </c>
      <c r="AC141" s="153"/>
      <c r="AD141" s="111"/>
      <c r="AE141" s="154" t="s">
        <v>16</v>
      </c>
      <c r="AF141" s="155" t="s">
        <v>17</v>
      </c>
      <c r="AG141" s="80" t="s">
        <v>28</v>
      </c>
      <c r="AH141" s="81" t="s">
        <v>28</v>
      </c>
      <c r="AI141" s="156"/>
      <c r="AJ141" s="63" t="s">
        <v>34</v>
      </c>
      <c r="AK141" s="157" t="s">
        <v>34</v>
      </c>
      <c r="AL141" s="63" t="s">
        <v>34</v>
      </c>
      <c r="AM141" s="63" t="s">
        <v>34</v>
      </c>
      <c r="AN141" s="63" t="s">
        <v>34</v>
      </c>
      <c r="AO141" s="111"/>
      <c r="AP141" s="158" t="s">
        <v>70</v>
      </c>
      <c r="AQ141" s="159" t="s">
        <v>69</v>
      </c>
      <c r="AR141" s="160" t="s">
        <v>71</v>
      </c>
      <c r="AS141" s="161" t="s">
        <v>48</v>
      </c>
      <c r="AT141" s="159" t="s">
        <v>47</v>
      </c>
      <c r="AU141" s="160" t="s">
        <v>49</v>
      </c>
      <c r="AV141" s="111"/>
      <c r="AW141" s="162" t="s">
        <v>29</v>
      </c>
      <c r="AX141" s="150" t="s">
        <v>29</v>
      </c>
      <c r="AY141" s="63"/>
      <c r="AZ141" s="63"/>
      <c r="BA141" s="111"/>
      <c r="BB141" s="163">
        <v>1</v>
      </c>
      <c r="BC141" s="164">
        <v>0</v>
      </c>
      <c r="BD141" s="115" t="s">
        <v>41</v>
      </c>
    </row>
    <row r="142" spans="2:56" ht="16.5" thickBot="1">
      <c r="B142" s="17">
        <v>41136</v>
      </c>
      <c r="C142" s="15" t="s">
        <v>0</v>
      </c>
      <c r="D142" s="19">
        <v>6</v>
      </c>
      <c r="E142" s="4"/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f>SUM(F142:J142)</f>
        <v>0</v>
      </c>
      <c r="L142" s="4"/>
      <c r="M142" s="11">
        <v>0</v>
      </c>
      <c r="N142" s="11">
        <v>1.5</v>
      </c>
      <c r="O142" s="4"/>
      <c r="P142" s="21">
        <f>D142-(M142+N142)</f>
        <v>4.5</v>
      </c>
      <c r="Q142" s="4"/>
      <c r="R142" s="11" t="s">
        <v>67</v>
      </c>
      <c r="S142" s="23">
        <v>0.128</v>
      </c>
      <c r="T142" s="23">
        <v>0.128</v>
      </c>
      <c r="U142" s="23">
        <f>S142+T142</f>
        <v>0.25600000000000001</v>
      </c>
      <c r="V142" s="223">
        <v>75</v>
      </c>
      <c r="W142" s="24">
        <f>P142*V142</f>
        <v>337.5</v>
      </c>
      <c r="X142" s="4"/>
      <c r="Y142" s="22">
        <v>340</v>
      </c>
      <c r="Z142" s="22">
        <v>340</v>
      </c>
      <c r="AA142" s="25">
        <v>0</v>
      </c>
      <c r="AB142" s="27">
        <v>0</v>
      </c>
      <c r="AC142" s="176">
        <v>340</v>
      </c>
      <c r="AD142" s="34"/>
      <c r="AE142" s="31">
        <v>11</v>
      </c>
      <c r="AF142" s="29">
        <v>12</v>
      </c>
      <c r="AG142" s="27">
        <v>0</v>
      </c>
      <c r="AH142" s="27">
        <v>11</v>
      </c>
      <c r="AI142" s="7"/>
      <c r="AJ142" s="24">
        <f>AC142*U142</f>
        <v>87.04</v>
      </c>
      <c r="AK142" s="87">
        <v>3.16</v>
      </c>
      <c r="AL142" s="11">
        <v>5.21</v>
      </c>
      <c r="AM142" s="11">
        <v>4.57</v>
      </c>
      <c r="AN142" s="24">
        <f>AK142+AM142</f>
        <v>7.73</v>
      </c>
      <c r="AO142" s="6"/>
      <c r="AP142" s="11">
        <v>0</v>
      </c>
      <c r="AQ142" s="11">
        <v>10</v>
      </c>
      <c r="AR142" s="11">
        <f>100- ((AP142+AQ142)/(AC142*2))*100</f>
        <v>98.529411764705884</v>
      </c>
      <c r="AS142" s="90">
        <f>AU124</f>
        <v>346.46600000000001</v>
      </c>
      <c r="AT142" s="90">
        <f>AJ142+AK142+AL142+AM142</f>
        <v>99.97999999999999</v>
      </c>
      <c r="AU142" s="90">
        <f>AS142-AT142</f>
        <v>246.48600000000002</v>
      </c>
      <c r="AV142" s="7"/>
      <c r="AW142" s="24">
        <f>(AC142/W142)*100</f>
        <v>100.74074074074073</v>
      </c>
      <c r="AX142" s="11" t="s">
        <v>59</v>
      </c>
      <c r="AY142" s="24">
        <f>(AK142/(AJ142+AK142))*100</f>
        <v>3.5033259423503327</v>
      </c>
      <c r="AZ142" s="11">
        <f>(AN142/AJ142)*100</f>
        <v>8.8809742647058822</v>
      </c>
      <c r="BA142" s="4"/>
      <c r="BB142" s="11" t="s">
        <v>75</v>
      </c>
      <c r="BC142" s="11" t="s">
        <v>76</v>
      </c>
      <c r="BD142" s="11" t="s">
        <v>76</v>
      </c>
    </row>
    <row r="143" spans="2:56" ht="16.5" thickBot="1">
      <c r="B143" s="18" t="s">
        <v>134</v>
      </c>
      <c r="C143" s="16"/>
      <c r="D143" s="16"/>
      <c r="E143" s="4"/>
      <c r="F143" s="12"/>
      <c r="G143" s="12"/>
      <c r="H143" s="12"/>
      <c r="I143" s="12"/>
      <c r="J143" s="12"/>
      <c r="K143" s="12"/>
      <c r="L143" s="4"/>
      <c r="M143" s="12"/>
      <c r="N143" s="12"/>
      <c r="O143" s="4"/>
      <c r="P143" s="21"/>
      <c r="Q143" s="4"/>
      <c r="R143" s="11" t="s">
        <v>10</v>
      </c>
      <c r="S143" s="23"/>
      <c r="T143" s="23"/>
      <c r="U143" s="23"/>
      <c r="V143" s="223"/>
      <c r="W143" s="223"/>
      <c r="X143" s="3"/>
      <c r="Y143" s="280"/>
      <c r="Z143" s="280"/>
      <c r="AA143" s="281"/>
      <c r="AB143" s="282"/>
      <c r="AC143" s="283"/>
      <c r="AD143" s="284"/>
      <c r="AE143" s="285"/>
      <c r="AF143" s="286"/>
      <c r="AG143" s="282"/>
      <c r="AH143" s="282"/>
      <c r="AI143" s="287"/>
      <c r="AJ143" s="223"/>
      <c r="AK143" s="288"/>
      <c r="AL143" s="223"/>
      <c r="AM143" s="223"/>
      <c r="AN143" s="223"/>
      <c r="AO143" s="289"/>
      <c r="AP143" s="223"/>
      <c r="AQ143" s="223"/>
      <c r="AR143" s="223"/>
      <c r="AS143" s="288"/>
      <c r="AT143" s="288"/>
      <c r="AU143" s="288"/>
      <c r="AV143" s="287"/>
      <c r="AW143" s="223"/>
      <c r="AX143" s="223"/>
      <c r="AY143" s="223"/>
      <c r="AZ143" s="223"/>
      <c r="BA143" s="3"/>
      <c r="BB143" s="11"/>
      <c r="BC143" s="11"/>
      <c r="BD143" s="11"/>
    </row>
    <row r="144" spans="2:56" ht="15.75" thickBot="1"/>
    <row r="145" spans="2:56" ht="16.5" thickBot="1">
      <c r="B145" s="17">
        <v>41136</v>
      </c>
      <c r="C145" s="15" t="s">
        <v>1</v>
      </c>
      <c r="D145" s="19">
        <v>7.5</v>
      </c>
      <c r="E145" s="4"/>
      <c r="F145" s="11">
        <v>1</v>
      </c>
      <c r="G145" s="11">
        <v>0</v>
      </c>
      <c r="H145" s="11">
        <v>0</v>
      </c>
      <c r="I145" s="11">
        <v>0</v>
      </c>
      <c r="J145" s="11">
        <v>0</v>
      </c>
      <c r="K145" s="11">
        <f>SUM(F145:J145)</f>
        <v>1</v>
      </c>
      <c r="L145" s="4"/>
      <c r="M145" s="11">
        <v>2.5</v>
      </c>
      <c r="N145" s="11">
        <v>0</v>
      </c>
      <c r="O145" s="4"/>
      <c r="P145" s="21">
        <f>D145-(M145+N145)</f>
        <v>5</v>
      </c>
      <c r="Q145" s="4"/>
      <c r="R145" s="11" t="s">
        <v>67</v>
      </c>
      <c r="S145" s="23">
        <v>0.128</v>
      </c>
      <c r="T145" s="23">
        <v>0.128</v>
      </c>
      <c r="U145" s="23">
        <f>S145+T145</f>
        <v>0.25600000000000001</v>
      </c>
      <c r="V145" s="223">
        <v>75</v>
      </c>
      <c r="W145" s="24">
        <f>P145*V145</f>
        <v>375</v>
      </c>
      <c r="X145" s="4"/>
      <c r="Y145" s="22">
        <v>304</v>
      </c>
      <c r="Z145" s="22">
        <v>304</v>
      </c>
      <c r="AA145" s="25">
        <v>0</v>
      </c>
      <c r="AB145" s="27">
        <v>0</v>
      </c>
      <c r="AC145" s="176">
        <v>304</v>
      </c>
      <c r="AD145" s="34"/>
      <c r="AE145" s="31">
        <v>7</v>
      </c>
      <c r="AF145" s="29">
        <v>7</v>
      </c>
      <c r="AG145" s="27">
        <v>0</v>
      </c>
      <c r="AH145" s="27">
        <v>7</v>
      </c>
      <c r="AI145" s="7"/>
      <c r="AJ145" s="24">
        <f>AC145*U145</f>
        <v>77.823999999999998</v>
      </c>
      <c r="AK145" s="87">
        <v>1.75</v>
      </c>
      <c r="AL145" s="11">
        <v>3.68</v>
      </c>
      <c r="AM145" s="11">
        <v>0</v>
      </c>
      <c r="AN145" s="24">
        <f>AK145+AM145</f>
        <v>1.75</v>
      </c>
      <c r="AO145" s="6"/>
      <c r="AP145" s="11">
        <v>0</v>
      </c>
      <c r="AQ145" s="11">
        <v>10</v>
      </c>
      <c r="AR145" s="11">
        <f>100- ((AP145+AQ145)/(AC145*2))*100</f>
        <v>98.35526315789474</v>
      </c>
      <c r="AS145" s="90">
        <f>AU142</f>
        <v>246.48600000000002</v>
      </c>
      <c r="AT145" s="90">
        <f>AJ145+AK145+AL145+AM145</f>
        <v>83.254000000000005</v>
      </c>
      <c r="AU145" s="90">
        <f>AS145-AT145</f>
        <v>163.23200000000003</v>
      </c>
      <c r="AV145" s="7"/>
      <c r="AW145" s="24">
        <f>(AC145/W145)*100</f>
        <v>81.066666666666663</v>
      </c>
      <c r="AX145" s="11" t="s">
        <v>59</v>
      </c>
      <c r="AY145" s="24">
        <f>(AK145/(AJ145+AK145))*100</f>
        <v>2.1992107974966699</v>
      </c>
      <c r="AZ145" s="11">
        <f>(AN145/AJ145)*100</f>
        <v>2.2486636513157894</v>
      </c>
      <c r="BA145" s="4"/>
      <c r="BB145" s="11" t="s">
        <v>76</v>
      </c>
      <c r="BC145" s="11" t="s">
        <v>76</v>
      </c>
      <c r="BD145" s="11" t="s">
        <v>75</v>
      </c>
    </row>
    <row r="146" spans="2:56" ht="16.5" thickBot="1">
      <c r="B146" s="18" t="s">
        <v>121</v>
      </c>
      <c r="C146" s="16"/>
      <c r="D146" s="16"/>
      <c r="E146" s="4"/>
      <c r="F146" s="12"/>
      <c r="G146" s="12"/>
      <c r="H146" s="12"/>
      <c r="I146" s="12"/>
      <c r="J146" s="12"/>
      <c r="K146" s="12"/>
      <c r="L146" s="4"/>
      <c r="M146" s="12"/>
      <c r="N146" s="12"/>
      <c r="O146" s="4"/>
      <c r="P146" s="21"/>
      <c r="Q146" s="4"/>
      <c r="R146" s="11" t="s">
        <v>10</v>
      </c>
      <c r="S146" s="23"/>
      <c r="T146" s="23"/>
      <c r="U146" s="23"/>
      <c r="V146" s="223"/>
      <c r="W146" s="223"/>
      <c r="X146" s="3"/>
      <c r="Y146" s="280"/>
      <c r="Z146" s="280"/>
      <c r="AA146" s="281"/>
      <c r="AB146" s="282"/>
      <c r="AC146" s="283"/>
      <c r="AD146" s="284"/>
      <c r="AE146" s="285"/>
      <c r="AF146" s="286"/>
      <c r="AG146" s="282"/>
      <c r="AH146" s="282"/>
      <c r="AI146" s="287"/>
      <c r="AJ146" s="223"/>
      <c r="AK146" s="288"/>
      <c r="AL146" s="223"/>
      <c r="AM146" s="223"/>
      <c r="AN146" s="223"/>
      <c r="AO146" s="289"/>
      <c r="AP146" s="223"/>
      <c r="AQ146" s="223"/>
      <c r="AR146" s="223"/>
      <c r="AS146" s="288"/>
      <c r="AT146" s="288"/>
      <c r="AU146" s="288"/>
      <c r="AV146" s="287"/>
      <c r="AW146" s="223"/>
      <c r="AX146" s="223"/>
      <c r="AY146" s="223"/>
      <c r="AZ146" s="223"/>
      <c r="BA146" s="3"/>
      <c r="BB146" s="11"/>
      <c r="BC146" s="11"/>
      <c r="BD146" s="11"/>
    </row>
    <row r="147" spans="2:56" ht="15.75" thickBot="1"/>
    <row r="148" spans="2:56" ht="16.5" thickBot="1">
      <c r="B148" s="17">
        <v>41137</v>
      </c>
      <c r="C148" s="15" t="s">
        <v>0</v>
      </c>
      <c r="D148" s="19">
        <v>8</v>
      </c>
      <c r="E148" s="4"/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f>SUM(F148:J148)</f>
        <v>0</v>
      </c>
      <c r="L148" s="4"/>
      <c r="M148" s="11">
        <v>0</v>
      </c>
      <c r="N148" s="11">
        <v>0</v>
      </c>
      <c r="O148" s="4"/>
      <c r="P148" s="21">
        <f>D148-(M148+N148)</f>
        <v>8</v>
      </c>
      <c r="Q148" s="4"/>
      <c r="R148" s="11" t="s">
        <v>67</v>
      </c>
      <c r="S148" s="23">
        <v>0.129</v>
      </c>
      <c r="T148" s="23">
        <v>0.129</v>
      </c>
      <c r="U148" s="23">
        <f>S148+T148</f>
        <v>0.25800000000000001</v>
      </c>
      <c r="V148" s="223">
        <v>75</v>
      </c>
      <c r="W148" s="24">
        <f>P148*V148</f>
        <v>600</v>
      </c>
      <c r="X148" s="4"/>
      <c r="Y148" s="22">
        <v>688</v>
      </c>
      <c r="Z148" s="22">
        <v>688</v>
      </c>
      <c r="AA148" s="25">
        <v>0</v>
      </c>
      <c r="AB148" s="27">
        <v>0</v>
      </c>
      <c r="AC148" s="176">
        <v>688</v>
      </c>
      <c r="AD148" s="34"/>
      <c r="AE148" s="31">
        <v>11</v>
      </c>
      <c r="AF148" s="29">
        <v>10</v>
      </c>
      <c r="AG148" s="27">
        <v>0</v>
      </c>
      <c r="AH148" s="27">
        <v>11</v>
      </c>
      <c r="AI148" s="7"/>
      <c r="AJ148" s="24">
        <f>AC148*U148</f>
        <v>177.50400000000002</v>
      </c>
      <c r="AK148" s="87">
        <v>2.89</v>
      </c>
      <c r="AL148" s="11">
        <v>10.39</v>
      </c>
      <c r="AM148" s="11">
        <v>0</v>
      </c>
      <c r="AN148" s="24">
        <f>AK148+AM148</f>
        <v>2.89</v>
      </c>
      <c r="AO148" s="6"/>
      <c r="AP148" s="11">
        <v>0</v>
      </c>
      <c r="AQ148" s="11">
        <v>10</v>
      </c>
      <c r="AR148" s="11">
        <f>100- ((AP148+AQ148)/(AC148*2))*100</f>
        <v>99.273255813953483</v>
      </c>
      <c r="AS148" s="90">
        <f>AU145</f>
        <v>163.23200000000003</v>
      </c>
      <c r="AT148" s="90">
        <f>AJ148+AK148+AL148+AM148</f>
        <v>190.78399999999999</v>
      </c>
      <c r="AU148" s="90">
        <f>AS148-AT148</f>
        <v>-27.551999999999964</v>
      </c>
      <c r="AV148" s="7"/>
      <c r="AW148" s="24">
        <f>(AC148/W148)*100</f>
        <v>114.66666666666667</v>
      </c>
      <c r="AX148" s="11" t="s">
        <v>59</v>
      </c>
      <c r="AY148" s="24">
        <f>(AK148/(AJ148+AK148))*100</f>
        <v>1.6020488486313291</v>
      </c>
      <c r="AZ148" s="11">
        <f>(AN148/AJ148)*100</f>
        <v>1.6281323237786189</v>
      </c>
      <c r="BA148" s="4"/>
      <c r="BB148" s="11" t="s">
        <v>75</v>
      </c>
      <c r="BC148" s="11" t="s">
        <v>76</v>
      </c>
      <c r="BD148" s="11" t="s">
        <v>75</v>
      </c>
    </row>
    <row r="149" spans="2:56" ht="16.5" thickBot="1">
      <c r="B149" s="18" t="s">
        <v>134</v>
      </c>
      <c r="C149" s="16"/>
      <c r="D149" s="16"/>
      <c r="E149" s="4"/>
      <c r="F149" s="12"/>
      <c r="G149" s="12"/>
      <c r="H149" s="12"/>
      <c r="I149" s="12"/>
      <c r="J149" s="12"/>
      <c r="K149" s="12"/>
      <c r="L149" s="4"/>
      <c r="M149" s="12"/>
      <c r="N149" s="12"/>
      <c r="O149" s="4"/>
      <c r="P149" s="21"/>
      <c r="Q149" s="4"/>
      <c r="R149" s="11" t="s">
        <v>10</v>
      </c>
      <c r="S149" s="23"/>
      <c r="T149" s="23"/>
      <c r="U149" s="23"/>
      <c r="V149" s="223"/>
      <c r="W149" s="223"/>
      <c r="X149" s="3"/>
      <c r="Y149" s="280"/>
      <c r="Z149" s="280"/>
      <c r="AA149" s="281"/>
      <c r="AB149" s="282"/>
      <c r="AC149" s="283"/>
      <c r="AD149" s="284"/>
      <c r="AE149" s="285"/>
      <c r="AF149" s="286"/>
      <c r="AG149" s="282"/>
      <c r="AH149" s="282"/>
      <c r="AI149" s="287"/>
      <c r="AJ149" s="223"/>
      <c r="AK149" s="288"/>
      <c r="AL149" s="223"/>
      <c r="AM149" s="223"/>
      <c r="AN149" s="223"/>
      <c r="AO149" s="289"/>
      <c r="AP149" s="223"/>
      <c r="AQ149" s="223"/>
      <c r="AR149" s="223"/>
      <c r="AS149" s="288"/>
      <c r="AT149" s="288"/>
      <c r="AU149" s="288"/>
      <c r="AV149" s="287"/>
      <c r="AW149" s="223"/>
      <c r="AX149" s="223"/>
      <c r="AY149" s="223"/>
      <c r="AZ149" s="223"/>
      <c r="BA149" s="3"/>
      <c r="BB149" s="11"/>
      <c r="BC149" s="11"/>
      <c r="BD149" s="11"/>
    </row>
    <row r="150" spans="2:56" ht="15.75" thickBot="1"/>
    <row r="151" spans="2:56">
      <c r="B151" s="57" t="s">
        <v>42</v>
      </c>
      <c r="C151" s="58" t="s">
        <v>2</v>
      </c>
      <c r="D151" s="59" t="s">
        <v>2</v>
      </c>
      <c r="E151" s="136"/>
      <c r="F151" s="718" t="s">
        <v>14</v>
      </c>
      <c r="G151" s="719"/>
      <c r="H151" s="719"/>
      <c r="I151" s="719"/>
      <c r="J151" s="719"/>
      <c r="K151" s="720"/>
      <c r="L151" s="19"/>
      <c r="M151" s="721" t="s">
        <v>43</v>
      </c>
      <c r="N151" s="722"/>
      <c r="O151" s="19"/>
      <c r="P151" s="91" t="s">
        <v>12</v>
      </c>
      <c r="Q151" s="136"/>
      <c r="R151" s="91" t="s">
        <v>24</v>
      </c>
      <c r="S151" s="718" t="s">
        <v>44</v>
      </c>
      <c r="T151" s="719"/>
      <c r="U151" s="720"/>
      <c r="V151" s="91" t="s">
        <v>39</v>
      </c>
      <c r="W151" s="137" t="s">
        <v>19</v>
      </c>
      <c r="X151" s="136" t="s">
        <v>10</v>
      </c>
      <c r="Y151" s="723" t="s">
        <v>15</v>
      </c>
      <c r="Z151" s="724"/>
      <c r="AA151" s="724"/>
      <c r="AB151" s="724"/>
      <c r="AC151" s="138" t="s">
        <v>19</v>
      </c>
      <c r="AD151" s="139"/>
      <c r="AE151" s="725" t="s">
        <v>55</v>
      </c>
      <c r="AF151" s="726"/>
      <c r="AG151" s="726"/>
      <c r="AH151" s="140" t="s">
        <v>57</v>
      </c>
      <c r="AI151" s="136"/>
      <c r="AJ151" s="141" t="s">
        <v>51</v>
      </c>
      <c r="AK151" s="142"/>
      <c r="AL151" s="143"/>
      <c r="AM151" s="144"/>
      <c r="AN151" s="91" t="s">
        <v>13</v>
      </c>
      <c r="AO151" s="136"/>
      <c r="AP151" s="743" t="s">
        <v>68</v>
      </c>
      <c r="AQ151" s="744"/>
      <c r="AR151" s="745"/>
      <c r="AS151" s="743" t="s">
        <v>52</v>
      </c>
      <c r="AT151" s="744"/>
      <c r="AU151" s="745"/>
      <c r="AV151" s="136"/>
      <c r="AW151" s="145" t="s">
        <v>32</v>
      </c>
      <c r="AX151" s="137" t="s">
        <v>32</v>
      </c>
      <c r="AY151" s="91" t="s">
        <v>29</v>
      </c>
      <c r="AZ151" s="91" t="s">
        <v>29</v>
      </c>
      <c r="BA151" s="136"/>
      <c r="BB151" s="19" t="s">
        <v>32</v>
      </c>
      <c r="BC151" s="19" t="s">
        <v>10</v>
      </c>
      <c r="BD151" s="146" t="s">
        <v>10</v>
      </c>
    </row>
    <row r="152" spans="2:56" ht="15.75" thickBot="1">
      <c r="B152" s="60" t="s">
        <v>10</v>
      </c>
      <c r="C152" s="49" t="s">
        <v>10</v>
      </c>
      <c r="D152" s="61" t="s">
        <v>12</v>
      </c>
      <c r="E152" s="5"/>
      <c r="F152" s="65" t="s">
        <v>4</v>
      </c>
      <c r="G152" s="65" t="s">
        <v>5</v>
      </c>
      <c r="H152" s="65" t="s">
        <v>6</v>
      </c>
      <c r="I152" s="65" t="s">
        <v>7</v>
      </c>
      <c r="J152" s="65" t="s">
        <v>9</v>
      </c>
      <c r="K152" s="65" t="s">
        <v>13</v>
      </c>
      <c r="L152" s="4"/>
      <c r="M152" s="67" t="s">
        <v>12</v>
      </c>
      <c r="N152" s="68" t="s">
        <v>46</v>
      </c>
      <c r="O152" s="3"/>
      <c r="P152" s="49" t="s">
        <v>3</v>
      </c>
      <c r="Q152" s="5"/>
      <c r="R152" s="49" t="s">
        <v>23</v>
      </c>
      <c r="S152" s="53" t="s">
        <v>16</v>
      </c>
      <c r="T152" s="49" t="s">
        <v>17</v>
      </c>
      <c r="U152" s="49" t="s">
        <v>45</v>
      </c>
      <c r="V152" s="49" t="s">
        <v>63</v>
      </c>
      <c r="W152" s="72" t="s">
        <v>21</v>
      </c>
      <c r="X152" s="5" t="s">
        <v>10</v>
      </c>
      <c r="Y152" s="713" t="s">
        <v>26</v>
      </c>
      <c r="Z152" s="714"/>
      <c r="AA152" s="714"/>
      <c r="AB152" s="715"/>
      <c r="AC152" s="39" t="s">
        <v>13</v>
      </c>
      <c r="AD152" s="8"/>
      <c r="AE152" s="716" t="s">
        <v>56</v>
      </c>
      <c r="AF152" s="717"/>
      <c r="AG152" s="717"/>
      <c r="AH152" s="82" t="s">
        <v>58</v>
      </c>
      <c r="AI152" s="5"/>
      <c r="AJ152" s="48" t="s">
        <v>33</v>
      </c>
      <c r="AK152" s="85" t="s">
        <v>27</v>
      </c>
      <c r="AL152" s="48" t="s">
        <v>35</v>
      </c>
      <c r="AM152" s="48" t="s">
        <v>36</v>
      </c>
      <c r="AN152" s="49" t="s">
        <v>40</v>
      </c>
      <c r="AO152" s="20"/>
      <c r="AP152" s="51"/>
      <c r="AQ152" s="52"/>
      <c r="AR152" s="53"/>
      <c r="AS152" s="51" t="s">
        <v>50</v>
      </c>
      <c r="AT152" s="336" t="s">
        <v>138</v>
      </c>
      <c r="AU152" s="53"/>
      <c r="AV152" s="5"/>
      <c r="AW152" s="76" t="s">
        <v>19</v>
      </c>
      <c r="AX152" s="72" t="s">
        <v>19</v>
      </c>
      <c r="AY152" s="49" t="s">
        <v>37</v>
      </c>
      <c r="AZ152" s="49" t="s">
        <v>38</v>
      </c>
      <c r="BA152" s="5"/>
      <c r="BB152" s="4" t="s">
        <v>19</v>
      </c>
      <c r="BC152" s="4" t="s">
        <v>37</v>
      </c>
      <c r="BD152" s="147" t="s">
        <v>38</v>
      </c>
    </row>
    <row r="153" spans="2:56" ht="15.75" thickBot="1">
      <c r="B153" s="62"/>
      <c r="C153" s="63"/>
      <c r="D153" s="64" t="s">
        <v>10</v>
      </c>
      <c r="E153" s="111"/>
      <c r="F153" s="148"/>
      <c r="G153" s="148"/>
      <c r="H153" s="148"/>
      <c r="I153" s="148" t="s">
        <v>8</v>
      </c>
      <c r="J153" s="148"/>
      <c r="K153" s="148"/>
      <c r="L153" s="16"/>
      <c r="M153" s="104" t="s">
        <v>20</v>
      </c>
      <c r="N153" s="148" t="s">
        <v>11</v>
      </c>
      <c r="O153" s="16"/>
      <c r="P153" s="63" t="s">
        <v>10</v>
      </c>
      <c r="Q153" s="111"/>
      <c r="R153" s="63"/>
      <c r="S153" s="149"/>
      <c r="T153" s="63"/>
      <c r="U153" s="63"/>
      <c r="V153" s="63" t="s">
        <v>18</v>
      </c>
      <c r="W153" s="150" t="s">
        <v>22</v>
      </c>
      <c r="X153" s="111"/>
      <c r="Y153" s="151" t="s">
        <v>16</v>
      </c>
      <c r="Z153" s="151" t="s">
        <v>17</v>
      </c>
      <c r="AA153" s="152" t="s">
        <v>25</v>
      </c>
      <c r="AB153" s="79" t="s">
        <v>28</v>
      </c>
      <c r="AC153" s="153"/>
      <c r="AD153" s="111"/>
      <c r="AE153" s="154" t="s">
        <v>16</v>
      </c>
      <c r="AF153" s="155" t="s">
        <v>17</v>
      </c>
      <c r="AG153" s="80" t="s">
        <v>28</v>
      </c>
      <c r="AH153" s="81" t="s">
        <v>28</v>
      </c>
      <c r="AI153" s="156"/>
      <c r="AJ153" s="63" t="s">
        <v>34</v>
      </c>
      <c r="AK153" s="157" t="s">
        <v>34</v>
      </c>
      <c r="AL153" s="63" t="s">
        <v>34</v>
      </c>
      <c r="AM153" s="63" t="s">
        <v>34</v>
      </c>
      <c r="AN153" s="63" t="s">
        <v>34</v>
      </c>
      <c r="AO153" s="111"/>
      <c r="AP153" s="158" t="s">
        <v>70</v>
      </c>
      <c r="AQ153" s="159" t="s">
        <v>69</v>
      </c>
      <c r="AR153" s="160" t="s">
        <v>71</v>
      </c>
      <c r="AS153" s="161" t="s">
        <v>48</v>
      </c>
      <c r="AT153" s="159" t="s">
        <v>47</v>
      </c>
      <c r="AU153" s="160" t="s">
        <v>49</v>
      </c>
      <c r="AV153" s="111"/>
      <c r="AW153" s="162" t="s">
        <v>29</v>
      </c>
      <c r="AX153" s="150" t="s">
        <v>29</v>
      </c>
      <c r="AY153" s="63"/>
      <c r="AZ153" s="63"/>
      <c r="BA153" s="111"/>
      <c r="BB153" s="163">
        <v>1</v>
      </c>
      <c r="BC153" s="164">
        <v>0</v>
      </c>
      <c r="BD153" s="115" t="s">
        <v>41</v>
      </c>
    </row>
    <row r="154" spans="2:56" ht="16.5" thickBot="1">
      <c r="B154" s="17">
        <v>41137</v>
      </c>
      <c r="C154" s="15" t="s">
        <v>1</v>
      </c>
      <c r="D154" s="19">
        <v>1.5</v>
      </c>
      <c r="E154" s="4"/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f>SUM(F154:J154)</f>
        <v>0</v>
      </c>
      <c r="L154" s="4"/>
      <c r="M154" s="11">
        <v>0</v>
      </c>
      <c r="N154" s="11">
        <v>0</v>
      </c>
      <c r="O154" s="4"/>
      <c r="P154" s="21">
        <f>D154-(M154+N154)</f>
        <v>1.5</v>
      </c>
      <c r="Q154" s="4"/>
      <c r="R154" s="11" t="s">
        <v>67</v>
      </c>
      <c r="S154" s="23">
        <v>0.13200000000000001</v>
      </c>
      <c r="T154" s="23">
        <v>0.13200000000000001</v>
      </c>
      <c r="U154" s="23">
        <f>S154+T154</f>
        <v>0.26400000000000001</v>
      </c>
      <c r="V154" s="223">
        <v>75</v>
      </c>
      <c r="W154" s="24">
        <f>P154*V154</f>
        <v>112.5</v>
      </c>
      <c r="X154" s="4"/>
      <c r="Y154" s="22">
        <v>90</v>
      </c>
      <c r="Z154" s="22">
        <v>90</v>
      </c>
      <c r="AA154" s="25">
        <v>0</v>
      </c>
      <c r="AB154" s="27">
        <v>0</v>
      </c>
      <c r="AC154" s="176">
        <v>90</v>
      </c>
      <c r="AD154" s="34"/>
      <c r="AE154" s="31">
        <v>0</v>
      </c>
      <c r="AF154" s="29">
        <v>0</v>
      </c>
      <c r="AG154" s="27">
        <v>0</v>
      </c>
      <c r="AH154" s="27">
        <v>0</v>
      </c>
      <c r="AI154" s="7"/>
      <c r="AJ154" s="24">
        <f>AC154*U154</f>
        <v>23.76</v>
      </c>
      <c r="AK154" s="87">
        <v>0</v>
      </c>
      <c r="AL154" s="11">
        <v>1.25</v>
      </c>
      <c r="AM154" s="11">
        <v>0</v>
      </c>
      <c r="AN154" s="24">
        <f>AK154+AM154</f>
        <v>0</v>
      </c>
      <c r="AO154" s="6"/>
      <c r="AP154" s="11">
        <v>0</v>
      </c>
      <c r="AQ154" s="11">
        <v>10</v>
      </c>
      <c r="AR154" s="11">
        <f>100- ((AP154+AQ154)/(AC154*2))*100</f>
        <v>94.444444444444443</v>
      </c>
      <c r="AS154" s="90">
        <v>688</v>
      </c>
      <c r="AT154" s="90">
        <f>AJ154+AK154+AL154+AM154</f>
        <v>25.01</v>
      </c>
      <c r="AU154" s="90">
        <f>AS154-AT154</f>
        <v>662.99</v>
      </c>
      <c r="AV154" s="7"/>
      <c r="AW154" s="24">
        <f>(AC154/W154)*100</f>
        <v>80</v>
      </c>
      <c r="AX154" s="11" t="s">
        <v>59</v>
      </c>
      <c r="AY154" s="24">
        <f>(AK154/(AJ154+AK154))*100</f>
        <v>0</v>
      </c>
      <c r="AZ154" s="11">
        <f>(AN154/AJ154)*100</f>
        <v>0</v>
      </c>
      <c r="BA154" s="4"/>
      <c r="BB154" s="11" t="s">
        <v>76</v>
      </c>
      <c r="BC154" s="11" t="s">
        <v>76</v>
      </c>
      <c r="BD154" s="11" t="s">
        <v>75</v>
      </c>
    </row>
    <row r="155" spans="2:56" ht="16.5" thickBot="1">
      <c r="B155" s="18" t="s">
        <v>121</v>
      </c>
      <c r="C155" s="16"/>
      <c r="D155" s="16"/>
      <c r="E155" s="4"/>
      <c r="F155" s="12"/>
      <c r="G155" s="12"/>
      <c r="H155" s="12"/>
      <c r="I155" s="12"/>
      <c r="J155" s="12"/>
      <c r="K155" s="12"/>
      <c r="L155" s="4"/>
      <c r="M155" s="12"/>
      <c r="N155" s="12"/>
      <c r="O155" s="4"/>
      <c r="P155" s="21"/>
      <c r="Q155" s="4"/>
      <c r="R155" s="11" t="s">
        <v>10</v>
      </c>
      <c r="S155" s="23"/>
      <c r="T155" s="23"/>
      <c r="U155" s="23"/>
      <c r="V155" s="223"/>
      <c r="W155" s="223"/>
      <c r="X155" s="3"/>
      <c r="Y155" s="280"/>
      <c r="Z155" s="280"/>
      <c r="AA155" s="281"/>
      <c r="AB155" s="282"/>
      <c r="AC155" s="283"/>
      <c r="AD155" s="284"/>
      <c r="AE155" s="285"/>
      <c r="AF155" s="286"/>
      <c r="AG155" s="282"/>
      <c r="AH155" s="282"/>
      <c r="AI155" s="287"/>
      <c r="AJ155" s="223"/>
      <c r="AK155" s="288"/>
      <c r="AL155" s="223"/>
      <c r="AM155" s="223"/>
      <c r="AN155" s="223"/>
      <c r="AO155" s="289"/>
      <c r="AP155" s="223"/>
      <c r="AQ155" s="223"/>
      <c r="AR155" s="223"/>
      <c r="AS155" s="288"/>
      <c r="AT155" s="288"/>
      <c r="AU155" s="288"/>
      <c r="AV155" s="287"/>
      <c r="AW155" s="223"/>
      <c r="AX155" s="223"/>
      <c r="AY155" s="223"/>
      <c r="AZ155" s="223"/>
      <c r="BA155" s="3"/>
      <c r="BB155" s="11"/>
      <c r="BC155" s="11"/>
      <c r="BD155" s="11"/>
    </row>
    <row r="156" spans="2:56" ht="15.75" thickBot="1"/>
    <row r="157" spans="2:56">
      <c r="B157" s="57" t="s">
        <v>42</v>
      </c>
      <c r="C157" s="58" t="s">
        <v>2</v>
      </c>
      <c r="D157" s="59" t="s">
        <v>2</v>
      </c>
      <c r="E157" s="136"/>
      <c r="F157" s="718" t="s">
        <v>14</v>
      </c>
      <c r="G157" s="719"/>
      <c r="H157" s="719"/>
      <c r="I157" s="719"/>
      <c r="J157" s="719"/>
      <c r="K157" s="720"/>
      <c r="L157" s="19"/>
      <c r="M157" s="721" t="s">
        <v>43</v>
      </c>
      <c r="N157" s="722"/>
      <c r="O157" s="19"/>
      <c r="P157" s="91" t="s">
        <v>12</v>
      </c>
      <c r="Q157" s="136"/>
      <c r="R157" s="91" t="s">
        <v>24</v>
      </c>
      <c r="S157" s="718" t="s">
        <v>44</v>
      </c>
      <c r="T157" s="719"/>
      <c r="U157" s="720"/>
      <c r="V157" s="91" t="s">
        <v>39</v>
      </c>
      <c r="W157" s="137" t="s">
        <v>19</v>
      </c>
      <c r="X157" s="136" t="s">
        <v>10</v>
      </c>
      <c r="Y157" s="723" t="s">
        <v>15</v>
      </c>
      <c r="Z157" s="724"/>
      <c r="AA157" s="724"/>
      <c r="AB157" s="724"/>
      <c r="AC157" s="138" t="s">
        <v>19</v>
      </c>
      <c r="AD157" s="139"/>
      <c r="AE157" s="725" t="s">
        <v>55</v>
      </c>
      <c r="AF157" s="726"/>
      <c r="AG157" s="726"/>
      <c r="AH157" s="140" t="s">
        <v>57</v>
      </c>
      <c r="AI157" s="136"/>
      <c r="AJ157" s="141" t="s">
        <v>51</v>
      </c>
      <c r="AK157" s="142"/>
      <c r="AL157" s="143"/>
      <c r="AM157" s="144"/>
      <c r="AN157" s="91" t="s">
        <v>13</v>
      </c>
      <c r="AO157" s="136"/>
      <c r="AP157" s="743" t="s">
        <v>68</v>
      </c>
      <c r="AQ157" s="744"/>
      <c r="AR157" s="745"/>
      <c r="AS157" s="743" t="s">
        <v>52</v>
      </c>
      <c r="AT157" s="744"/>
      <c r="AU157" s="745"/>
      <c r="AV157" s="136"/>
      <c r="AW157" s="145" t="s">
        <v>32</v>
      </c>
      <c r="AX157" s="137" t="s">
        <v>32</v>
      </c>
      <c r="AY157" s="91" t="s">
        <v>29</v>
      </c>
      <c r="AZ157" s="91" t="s">
        <v>29</v>
      </c>
      <c r="BA157" s="136"/>
      <c r="BB157" s="19" t="s">
        <v>32</v>
      </c>
      <c r="BC157" s="19" t="s">
        <v>10</v>
      </c>
      <c r="BD157" s="146" t="s">
        <v>10</v>
      </c>
    </row>
    <row r="158" spans="2:56" ht="15.75" thickBot="1">
      <c r="B158" s="60" t="s">
        <v>10</v>
      </c>
      <c r="C158" s="49" t="s">
        <v>10</v>
      </c>
      <c r="D158" s="61" t="s">
        <v>12</v>
      </c>
      <c r="E158" s="5"/>
      <c r="F158" s="65" t="s">
        <v>4</v>
      </c>
      <c r="G158" s="65" t="s">
        <v>5</v>
      </c>
      <c r="H158" s="65" t="s">
        <v>6</v>
      </c>
      <c r="I158" s="65" t="s">
        <v>7</v>
      </c>
      <c r="J158" s="65" t="s">
        <v>9</v>
      </c>
      <c r="K158" s="65" t="s">
        <v>13</v>
      </c>
      <c r="L158" s="4"/>
      <c r="M158" s="67" t="s">
        <v>12</v>
      </c>
      <c r="N158" s="68" t="s">
        <v>46</v>
      </c>
      <c r="O158" s="3"/>
      <c r="P158" s="49" t="s">
        <v>3</v>
      </c>
      <c r="Q158" s="5"/>
      <c r="R158" s="49" t="s">
        <v>23</v>
      </c>
      <c r="S158" s="53" t="s">
        <v>16</v>
      </c>
      <c r="T158" s="49" t="s">
        <v>17</v>
      </c>
      <c r="U158" s="49" t="s">
        <v>45</v>
      </c>
      <c r="V158" s="49" t="s">
        <v>63</v>
      </c>
      <c r="W158" s="72" t="s">
        <v>21</v>
      </c>
      <c r="X158" s="5" t="s">
        <v>10</v>
      </c>
      <c r="Y158" s="713" t="s">
        <v>26</v>
      </c>
      <c r="Z158" s="714"/>
      <c r="AA158" s="714"/>
      <c r="AB158" s="715"/>
      <c r="AC158" s="39" t="s">
        <v>13</v>
      </c>
      <c r="AD158" s="8"/>
      <c r="AE158" s="716" t="s">
        <v>56</v>
      </c>
      <c r="AF158" s="717"/>
      <c r="AG158" s="717"/>
      <c r="AH158" s="82" t="s">
        <v>58</v>
      </c>
      <c r="AI158" s="5"/>
      <c r="AJ158" s="48" t="s">
        <v>33</v>
      </c>
      <c r="AK158" s="85" t="s">
        <v>27</v>
      </c>
      <c r="AL158" s="48" t="s">
        <v>35</v>
      </c>
      <c r="AM158" s="48" t="s">
        <v>36</v>
      </c>
      <c r="AN158" s="49" t="s">
        <v>40</v>
      </c>
      <c r="AO158" s="20"/>
      <c r="AP158" s="51"/>
      <c r="AQ158" s="52"/>
      <c r="AR158" s="53"/>
      <c r="AS158" s="51" t="s">
        <v>50</v>
      </c>
      <c r="AT158" s="336" t="s">
        <v>136</v>
      </c>
      <c r="AU158" s="53"/>
      <c r="AV158" s="5"/>
      <c r="AW158" s="76" t="s">
        <v>19</v>
      </c>
      <c r="AX158" s="72" t="s">
        <v>19</v>
      </c>
      <c r="AY158" s="49" t="s">
        <v>37</v>
      </c>
      <c r="AZ158" s="49" t="s">
        <v>38</v>
      </c>
      <c r="BA158" s="5"/>
      <c r="BB158" s="4" t="s">
        <v>19</v>
      </c>
      <c r="BC158" s="4" t="s">
        <v>37</v>
      </c>
      <c r="BD158" s="147" t="s">
        <v>38</v>
      </c>
    </row>
    <row r="159" spans="2:56" ht="15.75" thickBot="1">
      <c r="B159" s="62"/>
      <c r="C159" s="63"/>
      <c r="D159" s="64" t="s">
        <v>10</v>
      </c>
      <c r="E159" s="111"/>
      <c r="F159" s="148"/>
      <c r="G159" s="148"/>
      <c r="H159" s="148"/>
      <c r="I159" s="148" t="s">
        <v>8</v>
      </c>
      <c r="J159" s="148"/>
      <c r="K159" s="148"/>
      <c r="L159" s="16"/>
      <c r="M159" s="104" t="s">
        <v>20</v>
      </c>
      <c r="N159" s="148" t="s">
        <v>11</v>
      </c>
      <c r="O159" s="16"/>
      <c r="P159" s="63" t="s">
        <v>10</v>
      </c>
      <c r="Q159" s="111"/>
      <c r="R159" s="63"/>
      <c r="S159" s="149"/>
      <c r="T159" s="63"/>
      <c r="U159" s="63"/>
      <c r="V159" s="63" t="s">
        <v>18</v>
      </c>
      <c r="W159" s="150" t="s">
        <v>22</v>
      </c>
      <c r="X159" s="111"/>
      <c r="Y159" s="151" t="s">
        <v>16</v>
      </c>
      <c r="Z159" s="151" t="s">
        <v>17</v>
      </c>
      <c r="AA159" s="152" t="s">
        <v>25</v>
      </c>
      <c r="AB159" s="79" t="s">
        <v>28</v>
      </c>
      <c r="AC159" s="153"/>
      <c r="AD159" s="111"/>
      <c r="AE159" s="154" t="s">
        <v>16</v>
      </c>
      <c r="AF159" s="155" t="s">
        <v>17</v>
      </c>
      <c r="AG159" s="80" t="s">
        <v>28</v>
      </c>
      <c r="AH159" s="81" t="s">
        <v>28</v>
      </c>
      <c r="AI159" s="156"/>
      <c r="AJ159" s="63" t="s">
        <v>34</v>
      </c>
      <c r="AK159" s="157" t="s">
        <v>34</v>
      </c>
      <c r="AL159" s="63" t="s">
        <v>34</v>
      </c>
      <c r="AM159" s="63" t="s">
        <v>34</v>
      </c>
      <c r="AN159" s="63" t="s">
        <v>34</v>
      </c>
      <c r="AO159" s="111"/>
      <c r="AP159" s="158" t="s">
        <v>70</v>
      </c>
      <c r="AQ159" s="159" t="s">
        <v>69</v>
      </c>
      <c r="AR159" s="160" t="s">
        <v>71</v>
      </c>
      <c r="AS159" s="161" t="s">
        <v>48</v>
      </c>
      <c r="AT159" s="159" t="s">
        <v>47</v>
      </c>
      <c r="AU159" s="160" t="s">
        <v>49</v>
      </c>
      <c r="AV159" s="111"/>
      <c r="AW159" s="162" t="s">
        <v>29</v>
      </c>
      <c r="AX159" s="150" t="s">
        <v>29</v>
      </c>
      <c r="AY159" s="63"/>
      <c r="AZ159" s="63"/>
      <c r="BA159" s="111"/>
      <c r="BB159" s="163">
        <v>1</v>
      </c>
      <c r="BC159" s="164">
        <v>0</v>
      </c>
      <c r="BD159" s="115" t="s">
        <v>41</v>
      </c>
    </row>
    <row r="160" spans="2:56" ht="16.5" thickBot="1">
      <c r="B160" s="17">
        <v>41137</v>
      </c>
      <c r="C160" s="15" t="s">
        <v>1</v>
      </c>
      <c r="D160" s="19">
        <v>6</v>
      </c>
      <c r="E160" s="4"/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f>SUM(F160:J160)</f>
        <v>0</v>
      </c>
      <c r="L160" s="4"/>
      <c r="M160" s="11">
        <v>2.5</v>
      </c>
      <c r="N160" s="11">
        <v>1</v>
      </c>
      <c r="O160" s="4"/>
      <c r="P160" s="21">
        <f>D160-(M160+N160)</f>
        <v>2.5</v>
      </c>
      <c r="Q160" s="4"/>
      <c r="R160" s="11" t="s">
        <v>66</v>
      </c>
      <c r="S160" s="23">
        <v>0.183</v>
      </c>
      <c r="T160" s="23">
        <v>0.182</v>
      </c>
      <c r="U160" s="23">
        <f>S160+T160</f>
        <v>0.36499999999999999</v>
      </c>
      <c r="V160" s="11">
        <v>80</v>
      </c>
      <c r="W160" s="24">
        <f>P160*V160</f>
        <v>200</v>
      </c>
      <c r="X160" s="4"/>
      <c r="Y160" s="22">
        <v>162</v>
      </c>
      <c r="Z160" s="22">
        <v>162</v>
      </c>
      <c r="AA160" s="25">
        <v>0</v>
      </c>
      <c r="AB160" s="27">
        <v>0</v>
      </c>
      <c r="AC160" s="176">
        <v>162</v>
      </c>
      <c r="AD160" s="34"/>
      <c r="AE160" s="31">
        <v>3</v>
      </c>
      <c r="AF160" s="29">
        <v>2</v>
      </c>
      <c r="AG160" s="27">
        <v>0</v>
      </c>
      <c r="AH160" s="27">
        <v>2</v>
      </c>
      <c r="AI160" s="7"/>
      <c r="AJ160" s="24">
        <f>AC160*U160</f>
        <v>59.129999999999995</v>
      </c>
      <c r="AK160" s="87">
        <v>0.379</v>
      </c>
      <c r="AL160" s="11">
        <v>3.4</v>
      </c>
      <c r="AM160" s="11">
        <v>0</v>
      </c>
      <c r="AN160" s="24">
        <f>AK160+AM160</f>
        <v>0.379</v>
      </c>
      <c r="AO160" s="338">
        <f>AU136</f>
        <v>243.13999999999996</v>
      </c>
      <c r="AP160" s="11">
        <v>0</v>
      </c>
      <c r="AQ160" s="11">
        <v>10</v>
      </c>
      <c r="AR160" s="11">
        <f>100- ((AP160+AQ160)/(AC160*2))*100</f>
        <v>96.913580246913583</v>
      </c>
      <c r="AS160" s="90">
        <f>AU136</f>
        <v>243.13999999999996</v>
      </c>
      <c r="AT160" s="90">
        <f>AJ160+AK160+AL160+AM160</f>
        <v>62.908999999999992</v>
      </c>
      <c r="AU160" s="90">
        <f>AS160-AT160</f>
        <v>180.23099999999997</v>
      </c>
      <c r="AV160" s="7"/>
      <c r="AW160" s="24">
        <f>(AC160/W160)*100</f>
        <v>81</v>
      </c>
      <c r="AX160" s="11" t="s">
        <v>59</v>
      </c>
      <c r="AY160" s="24">
        <f>(AK160/(AJ160+AK160))*100</f>
        <v>0.63687845535969356</v>
      </c>
      <c r="AZ160" s="11">
        <f>(AN160/AJ160)*100</f>
        <v>0.64096059529849492</v>
      </c>
      <c r="BA160" s="4"/>
      <c r="BB160" s="11" t="s">
        <v>76</v>
      </c>
      <c r="BC160" s="11" t="s">
        <v>76</v>
      </c>
      <c r="BD160" s="11" t="s">
        <v>75</v>
      </c>
    </row>
    <row r="161" spans="2:56" ht="16.5" thickBot="1">
      <c r="B161" s="18" t="s">
        <v>121</v>
      </c>
      <c r="C161" s="16"/>
      <c r="D161" s="16"/>
      <c r="E161" s="4"/>
      <c r="F161" s="12"/>
      <c r="G161" s="12"/>
      <c r="H161" s="12"/>
      <c r="I161" s="12"/>
      <c r="J161" s="12"/>
      <c r="K161" s="12"/>
      <c r="L161" s="4"/>
      <c r="M161" s="12"/>
      <c r="N161" s="12"/>
      <c r="O161" s="4"/>
      <c r="P161" s="21"/>
      <c r="Q161" s="4"/>
      <c r="R161" s="11" t="s">
        <v>10</v>
      </c>
      <c r="S161" s="23"/>
      <c r="T161" s="23"/>
      <c r="U161" s="23"/>
      <c r="V161" s="223"/>
      <c r="W161" s="223"/>
      <c r="X161" s="3"/>
      <c r="Y161" s="280"/>
      <c r="Z161" s="280"/>
      <c r="AA161" s="281"/>
      <c r="AB161" s="282"/>
      <c r="AC161" s="283"/>
      <c r="AD161" s="284"/>
      <c r="AE161" s="285"/>
      <c r="AF161" s="286"/>
      <c r="AG161" s="282"/>
      <c r="AH161" s="282"/>
      <c r="AI161" s="287"/>
      <c r="AJ161" s="223"/>
      <c r="AK161" s="288"/>
      <c r="AL161" s="223"/>
      <c r="AM161" s="223"/>
      <c r="AN161" s="223"/>
      <c r="AO161" s="289"/>
      <c r="AP161" s="223"/>
      <c r="AQ161" s="223"/>
      <c r="AR161" s="223"/>
      <c r="AS161" s="288"/>
      <c r="AT161" s="288"/>
      <c r="AU161" s="288"/>
      <c r="AV161" s="287"/>
      <c r="AW161" s="223"/>
      <c r="AX161" s="223"/>
      <c r="AY161" s="223"/>
      <c r="AZ161" s="223"/>
      <c r="BA161" s="3"/>
      <c r="BB161" s="11"/>
      <c r="BC161" s="11"/>
      <c r="BD161" s="11"/>
    </row>
    <row r="162" spans="2:56" ht="15.75" thickBot="1"/>
    <row r="163" spans="2:56" ht="16.5" thickBot="1">
      <c r="B163" s="17">
        <v>41138</v>
      </c>
      <c r="C163" s="15" t="s">
        <v>0</v>
      </c>
      <c r="D163" s="19">
        <v>8</v>
      </c>
      <c r="E163" s="4"/>
      <c r="F163" s="11">
        <v>0.4</v>
      </c>
      <c r="G163" s="11">
        <v>0</v>
      </c>
      <c r="H163" s="11">
        <v>0</v>
      </c>
      <c r="I163" s="11">
        <v>0</v>
      </c>
      <c r="J163" s="11">
        <v>0</v>
      </c>
      <c r="K163" s="11">
        <f>SUM(F163:J163)</f>
        <v>0.4</v>
      </c>
      <c r="L163" s="4"/>
      <c r="M163" s="11">
        <v>0</v>
      </c>
      <c r="N163" s="11">
        <v>0</v>
      </c>
      <c r="O163" s="4"/>
      <c r="P163" s="21">
        <f>D163-(M163+N163)</f>
        <v>8</v>
      </c>
      <c r="Q163" s="4"/>
      <c r="R163" s="11" t="s">
        <v>66</v>
      </c>
      <c r="S163" s="23">
        <v>0.183</v>
      </c>
      <c r="T163" s="23">
        <v>0.183</v>
      </c>
      <c r="U163" s="23">
        <f>S163+T163</f>
        <v>0.36599999999999999</v>
      </c>
      <c r="V163" s="11">
        <v>80</v>
      </c>
      <c r="W163" s="24">
        <f>P163*V163</f>
        <v>640</v>
      </c>
      <c r="X163" s="4"/>
      <c r="Y163" s="22">
        <v>720</v>
      </c>
      <c r="Z163" s="22">
        <v>720</v>
      </c>
      <c r="AA163" s="25">
        <v>0</v>
      </c>
      <c r="AB163" s="27">
        <v>0</v>
      </c>
      <c r="AC163" s="176">
        <v>720</v>
      </c>
      <c r="AD163" s="34"/>
      <c r="AE163" s="31">
        <v>5</v>
      </c>
      <c r="AF163" s="29">
        <v>5</v>
      </c>
      <c r="AG163" s="27">
        <v>0</v>
      </c>
      <c r="AH163" s="27">
        <v>5</v>
      </c>
      <c r="AI163" s="7"/>
      <c r="AJ163" s="24">
        <f>AC163*U163</f>
        <v>263.52</v>
      </c>
      <c r="AK163" s="87">
        <v>1.76</v>
      </c>
      <c r="AL163" s="11">
        <v>11.15</v>
      </c>
      <c r="AM163" s="11">
        <v>0</v>
      </c>
      <c r="AN163" s="24">
        <f>AK163+AM163</f>
        <v>1.76</v>
      </c>
      <c r="AO163" s="338">
        <f>AU139</f>
        <v>0</v>
      </c>
      <c r="AP163" s="11">
        <v>0</v>
      </c>
      <c r="AQ163" s="11">
        <v>10</v>
      </c>
      <c r="AR163" s="11">
        <f>100- ((AP163+AQ163)/(AC163*2))*100</f>
        <v>99.305555555555557</v>
      </c>
      <c r="AS163" s="90">
        <f>AU160</f>
        <v>180.23099999999997</v>
      </c>
      <c r="AT163" s="90">
        <f>AJ163+AK163+AL163+AM163</f>
        <v>276.42999999999995</v>
      </c>
      <c r="AU163" s="90">
        <f>AS163-AT163</f>
        <v>-96.198999999999984</v>
      </c>
      <c r="AV163" s="7"/>
      <c r="AW163" s="24">
        <f>(AC163/W163)*100</f>
        <v>112.5</v>
      </c>
      <c r="AX163" s="11" t="s">
        <v>59</v>
      </c>
      <c r="AY163" s="24">
        <f>(AK163/(AJ163+AK163))*100</f>
        <v>0.66344993968636912</v>
      </c>
      <c r="AZ163" s="11">
        <f>(AN163/AJ163)*100</f>
        <v>0.66788099574984827</v>
      </c>
      <c r="BA163" s="4"/>
      <c r="BB163" s="11" t="s">
        <v>97</v>
      </c>
      <c r="BC163" s="11" t="s">
        <v>76</v>
      </c>
      <c r="BD163" s="11" t="s">
        <v>75</v>
      </c>
    </row>
    <row r="164" spans="2:56" ht="16.5" thickBot="1">
      <c r="B164" s="18" t="s">
        <v>137</v>
      </c>
      <c r="C164" s="16"/>
      <c r="D164" s="16"/>
      <c r="E164" s="4"/>
      <c r="F164" s="12"/>
      <c r="G164" s="12"/>
      <c r="H164" s="12"/>
      <c r="I164" s="12"/>
      <c r="J164" s="12"/>
      <c r="K164" s="12"/>
      <c r="L164" s="4"/>
      <c r="M164" s="12"/>
      <c r="N164" s="12"/>
      <c r="O164" s="4"/>
      <c r="P164" s="21"/>
      <c r="Q164" s="4"/>
      <c r="R164" s="11" t="s">
        <v>10</v>
      </c>
      <c r="S164" s="23"/>
      <c r="T164" s="23"/>
      <c r="U164" s="23"/>
      <c r="V164" s="223"/>
      <c r="W164" s="223"/>
      <c r="X164" s="3"/>
      <c r="Y164" s="280"/>
      <c r="Z164" s="280"/>
      <c r="AA164" s="281"/>
      <c r="AB164" s="282"/>
      <c r="AC164" s="283"/>
      <c r="AD164" s="284"/>
      <c r="AE164" s="285"/>
      <c r="AF164" s="286"/>
      <c r="AG164" s="282"/>
      <c r="AH164" s="282"/>
      <c r="AI164" s="287"/>
      <c r="AJ164" s="223"/>
      <c r="AK164" s="288"/>
      <c r="AL164" s="223"/>
      <c r="AM164" s="223"/>
      <c r="AN164" s="223"/>
      <c r="AO164" s="289"/>
      <c r="AP164" s="223"/>
      <c r="AQ164" s="223"/>
      <c r="AR164" s="223"/>
      <c r="AS164" s="288"/>
      <c r="AT164" s="288"/>
      <c r="AU164" s="288"/>
      <c r="AV164" s="287"/>
      <c r="AW164" s="223"/>
      <c r="AX164" s="223"/>
      <c r="AY164" s="223"/>
      <c r="AZ164" s="223"/>
      <c r="BA164" s="3"/>
      <c r="BB164" s="11"/>
      <c r="BC164" s="11"/>
      <c r="BD164" s="11"/>
    </row>
    <row r="165" spans="2:56" ht="15.75" thickBot="1"/>
    <row r="166" spans="2:56">
      <c r="B166" s="57" t="s">
        <v>42</v>
      </c>
      <c r="C166" s="58" t="s">
        <v>2</v>
      </c>
      <c r="D166" s="59" t="s">
        <v>2</v>
      </c>
      <c r="E166" s="136"/>
      <c r="F166" s="718" t="s">
        <v>14</v>
      </c>
      <c r="G166" s="719"/>
      <c r="H166" s="719"/>
      <c r="I166" s="719"/>
      <c r="J166" s="719"/>
      <c r="K166" s="720"/>
      <c r="L166" s="19"/>
      <c r="M166" s="721" t="s">
        <v>43</v>
      </c>
      <c r="N166" s="722"/>
      <c r="O166" s="19"/>
      <c r="P166" s="91" t="s">
        <v>12</v>
      </c>
      <c r="Q166" s="136"/>
      <c r="R166" s="91" t="s">
        <v>24</v>
      </c>
      <c r="S166" s="718" t="s">
        <v>44</v>
      </c>
      <c r="T166" s="719"/>
      <c r="U166" s="720"/>
      <c r="V166" s="91" t="s">
        <v>39</v>
      </c>
      <c r="W166" s="137" t="s">
        <v>19</v>
      </c>
      <c r="X166" s="136" t="s">
        <v>10</v>
      </c>
      <c r="Y166" s="723" t="s">
        <v>15</v>
      </c>
      <c r="Z166" s="724"/>
      <c r="AA166" s="724"/>
      <c r="AB166" s="724"/>
      <c r="AC166" s="138" t="s">
        <v>19</v>
      </c>
      <c r="AD166" s="139"/>
      <c r="AE166" s="725" t="s">
        <v>55</v>
      </c>
      <c r="AF166" s="726"/>
      <c r="AG166" s="726"/>
      <c r="AH166" s="140" t="s">
        <v>57</v>
      </c>
      <c r="AI166" s="136"/>
      <c r="AJ166" s="141" t="s">
        <v>51</v>
      </c>
      <c r="AK166" s="142"/>
      <c r="AL166" s="143"/>
      <c r="AM166" s="144"/>
      <c r="AN166" s="91" t="s">
        <v>13</v>
      </c>
      <c r="AO166" s="136"/>
      <c r="AP166" s="743" t="s">
        <v>68</v>
      </c>
      <c r="AQ166" s="744"/>
      <c r="AR166" s="745"/>
      <c r="AS166" s="743" t="s">
        <v>52</v>
      </c>
      <c r="AT166" s="744"/>
      <c r="AU166" s="745"/>
      <c r="AV166" s="136"/>
      <c r="AW166" s="145" t="s">
        <v>32</v>
      </c>
      <c r="AX166" s="137" t="s">
        <v>32</v>
      </c>
      <c r="AY166" s="91" t="s">
        <v>29</v>
      </c>
      <c r="AZ166" s="91" t="s">
        <v>29</v>
      </c>
      <c r="BA166" s="136"/>
      <c r="BB166" s="19" t="s">
        <v>32</v>
      </c>
      <c r="BC166" s="19" t="s">
        <v>10</v>
      </c>
      <c r="BD166" s="146" t="s">
        <v>10</v>
      </c>
    </row>
    <row r="167" spans="2:56" ht="15.75" thickBot="1">
      <c r="B167" s="60" t="s">
        <v>10</v>
      </c>
      <c r="C167" s="49" t="s">
        <v>10</v>
      </c>
      <c r="D167" s="61" t="s">
        <v>12</v>
      </c>
      <c r="E167" s="5"/>
      <c r="F167" s="65" t="s">
        <v>4</v>
      </c>
      <c r="G167" s="65" t="s">
        <v>5</v>
      </c>
      <c r="H167" s="65" t="s">
        <v>6</v>
      </c>
      <c r="I167" s="65" t="s">
        <v>7</v>
      </c>
      <c r="J167" s="65" t="s">
        <v>9</v>
      </c>
      <c r="K167" s="65" t="s">
        <v>13</v>
      </c>
      <c r="L167" s="4"/>
      <c r="M167" s="67" t="s">
        <v>12</v>
      </c>
      <c r="N167" s="68" t="s">
        <v>46</v>
      </c>
      <c r="O167" s="3"/>
      <c r="P167" s="49" t="s">
        <v>3</v>
      </c>
      <c r="Q167" s="5"/>
      <c r="R167" s="49" t="s">
        <v>23</v>
      </c>
      <c r="S167" s="53" t="s">
        <v>16</v>
      </c>
      <c r="T167" s="49" t="s">
        <v>17</v>
      </c>
      <c r="U167" s="49" t="s">
        <v>45</v>
      </c>
      <c r="V167" s="49" t="s">
        <v>63</v>
      </c>
      <c r="W167" s="72" t="s">
        <v>21</v>
      </c>
      <c r="X167" s="5" t="s">
        <v>10</v>
      </c>
      <c r="Y167" s="713" t="s">
        <v>26</v>
      </c>
      <c r="Z167" s="714"/>
      <c r="AA167" s="714"/>
      <c r="AB167" s="715"/>
      <c r="AC167" s="39" t="s">
        <v>13</v>
      </c>
      <c r="AD167" s="8"/>
      <c r="AE167" s="716" t="s">
        <v>56</v>
      </c>
      <c r="AF167" s="717"/>
      <c r="AG167" s="717"/>
      <c r="AH167" s="82" t="s">
        <v>58</v>
      </c>
      <c r="AI167" s="5"/>
      <c r="AJ167" s="48" t="s">
        <v>33</v>
      </c>
      <c r="AK167" s="85" t="s">
        <v>27</v>
      </c>
      <c r="AL167" s="48" t="s">
        <v>35</v>
      </c>
      <c r="AM167" s="48" t="s">
        <v>36</v>
      </c>
      <c r="AN167" s="49" t="s">
        <v>40</v>
      </c>
      <c r="AO167" s="20"/>
      <c r="AP167" s="51"/>
      <c r="AQ167" s="52"/>
      <c r="AR167" s="53"/>
      <c r="AS167" s="51" t="s">
        <v>50</v>
      </c>
      <c r="AT167" s="336" t="s">
        <v>139</v>
      </c>
      <c r="AU167" s="53"/>
      <c r="AV167" s="5"/>
      <c r="AW167" s="76" t="s">
        <v>19</v>
      </c>
      <c r="AX167" s="72" t="s">
        <v>19</v>
      </c>
      <c r="AY167" s="49" t="s">
        <v>37</v>
      </c>
      <c r="AZ167" s="49" t="s">
        <v>38</v>
      </c>
      <c r="BA167" s="5"/>
      <c r="BB167" s="4" t="s">
        <v>19</v>
      </c>
      <c r="BC167" s="4" t="s">
        <v>37</v>
      </c>
      <c r="BD167" s="147" t="s">
        <v>38</v>
      </c>
    </row>
    <row r="168" spans="2:56" ht="15.75" thickBot="1">
      <c r="B168" s="62"/>
      <c r="C168" s="63"/>
      <c r="D168" s="64" t="s">
        <v>10</v>
      </c>
      <c r="E168" s="111"/>
      <c r="F168" s="148"/>
      <c r="G168" s="148"/>
      <c r="H168" s="148"/>
      <c r="I168" s="148" t="s">
        <v>8</v>
      </c>
      <c r="J168" s="148"/>
      <c r="K168" s="148"/>
      <c r="L168" s="16"/>
      <c r="M168" s="104" t="s">
        <v>20</v>
      </c>
      <c r="N168" s="148" t="s">
        <v>11</v>
      </c>
      <c r="O168" s="16"/>
      <c r="P168" s="63" t="s">
        <v>10</v>
      </c>
      <c r="Q168" s="111"/>
      <c r="R168" s="63"/>
      <c r="S168" s="149"/>
      <c r="T168" s="63"/>
      <c r="U168" s="63"/>
      <c r="V168" s="63" t="s">
        <v>18</v>
      </c>
      <c r="W168" s="150" t="s">
        <v>22</v>
      </c>
      <c r="X168" s="111"/>
      <c r="Y168" s="151" t="s">
        <v>16</v>
      </c>
      <c r="Z168" s="151" t="s">
        <v>17</v>
      </c>
      <c r="AA168" s="152" t="s">
        <v>25</v>
      </c>
      <c r="AB168" s="79" t="s">
        <v>28</v>
      </c>
      <c r="AC168" s="153"/>
      <c r="AD168" s="111"/>
      <c r="AE168" s="154" t="s">
        <v>16</v>
      </c>
      <c r="AF168" s="155" t="s">
        <v>17</v>
      </c>
      <c r="AG168" s="80" t="s">
        <v>28</v>
      </c>
      <c r="AH168" s="81" t="s">
        <v>28</v>
      </c>
      <c r="AI168" s="156"/>
      <c r="AJ168" s="63" t="s">
        <v>34</v>
      </c>
      <c r="AK168" s="157" t="s">
        <v>34</v>
      </c>
      <c r="AL168" s="63" t="s">
        <v>34</v>
      </c>
      <c r="AM168" s="63" t="s">
        <v>34</v>
      </c>
      <c r="AN168" s="63" t="s">
        <v>34</v>
      </c>
      <c r="AO168" s="111"/>
      <c r="AP168" s="158" t="s">
        <v>70</v>
      </c>
      <c r="AQ168" s="159" t="s">
        <v>69</v>
      </c>
      <c r="AR168" s="160" t="s">
        <v>71</v>
      </c>
      <c r="AS168" s="161" t="s">
        <v>48</v>
      </c>
      <c r="AT168" s="159" t="s">
        <v>47</v>
      </c>
      <c r="AU168" s="160" t="s">
        <v>49</v>
      </c>
      <c r="AV168" s="111"/>
      <c r="AW168" s="162" t="s">
        <v>29</v>
      </c>
      <c r="AX168" s="150" t="s">
        <v>29</v>
      </c>
      <c r="AY168" s="63"/>
      <c r="AZ168" s="63"/>
      <c r="BA168" s="111"/>
      <c r="BB168" s="163">
        <v>1</v>
      </c>
      <c r="BC168" s="164">
        <v>0</v>
      </c>
      <c r="BD168" s="115" t="s">
        <v>41</v>
      </c>
    </row>
    <row r="169" spans="2:56" ht="16.5" thickBot="1">
      <c r="B169" s="17">
        <v>41138</v>
      </c>
      <c r="C169" s="15" t="s">
        <v>1</v>
      </c>
      <c r="D169" s="19">
        <v>7.5</v>
      </c>
      <c r="E169" s="4"/>
      <c r="F169" s="11">
        <v>2.5</v>
      </c>
      <c r="G169" s="11">
        <v>0</v>
      </c>
      <c r="H169" s="11">
        <v>0</v>
      </c>
      <c r="I169" s="11">
        <v>0</v>
      </c>
      <c r="J169" s="11">
        <v>0</v>
      </c>
      <c r="K169" s="11">
        <f>SUM(F169:J169)</f>
        <v>2.5</v>
      </c>
      <c r="L169" s="4"/>
      <c r="M169" s="11">
        <v>2.5</v>
      </c>
      <c r="N169" s="11">
        <v>0</v>
      </c>
      <c r="O169" s="4"/>
      <c r="P169" s="21">
        <f>D169-(M169+N169)</f>
        <v>5</v>
      </c>
      <c r="Q169" s="4"/>
      <c r="R169" s="11" t="s">
        <v>66</v>
      </c>
      <c r="S169" s="23">
        <v>0.18099999999999999</v>
      </c>
      <c r="T169" s="23">
        <v>0.182</v>
      </c>
      <c r="U169" s="23">
        <f>S169+T169</f>
        <v>0.36299999999999999</v>
      </c>
      <c r="V169" s="11">
        <v>80</v>
      </c>
      <c r="W169" s="24">
        <f>P169*V169</f>
        <v>400</v>
      </c>
      <c r="X169" s="4"/>
      <c r="Y169" s="22">
        <v>216</v>
      </c>
      <c r="Z169" s="22">
        <v>216</v>
      </c>
      <c r="AA169" s="25">
        <v>0</v>
      </c>
      <c r="AB169" s="27">
        <v>0</v>
      </c>
      <c r="AC169" s="176">
        <v>216</v>
      </c>
      <c r="AD169" s="34"/>
      <c r="AE169" s="31">
        <v>3</v>
      </c>
      <c r="AF169" s="29">
        <v>0</v>
      </c>
      <c r="AG169" s="27">
        <v>0</v>
      </c>
      <c r="AH169" s="27">
        <v>3</v>
      </c>
      <c r="AI169" s="7"/>
      <c r="AJ169" s="24">
        <f>AC169*U169</f>
        <v>78.408000000000001</v>
      </c>
      <c r="AK169" s="87">
        <v>0.54200000000000004</v>
      </c>
      <c r="AL169" s="11">
        <v>1.45</v>
      </c>
      <c r="AM169" s="11">
        <v>0</v>
      </c>
      <c r="AN169" s="24">
        <f>AK169+AM169</f>
        <v>0.54200000000000004</v>
      </c>
      <c r="AO169" s="338">
        <f>AU145</f>
        <v>163.23200000000003</v>
      </c>
      <c r="AP169" s="11">
        <v>0</v>
      </c>
      <c r="AQ169" s="11">
        <v>10</v>
      </c>
      <c r="AR169" s="11">
        <f>100- ((AP169+AQ169)/(AC169*2))*100</f>
        <v>97.68518518518519</v>
      </c>
      <c r="AS169" s="90">
        <v>755</v>
      </c>
      <c r="AT169" s="90">
        <f>AJ169+AK169+AL169+AM169</f>
        <v>80.400000000000006</v>
      </c>
      <c r="AU169" s="90">
        <f>AS169-AT169</f>
        <v>674.6</v>
      </c>
      <c r="AV169" s="7"/>
      <c r="AW169" s="24">
        <f>(AC169/W169)*100</f>
        <v>54</v>
      </c>
      <c r="AX169" s="11" t="s">
        <v>59</v>
      </c>
      <c r="AY169" s="24">
        <f>(AK169/(AJ169+AK169))*100</f>
        <v>0.68651044965167829</v>
      </c>
      <c r="AZ169" s="11">
        <f>(AN169/AJ169)*100</f>
        <v>0.69125599428629736</v>
      </c>
      <c r="BA169" s="4"/>
      <c r="BB169" s="11" t="s">
        <v>76</v>
      </c>
      <c r="BC169" s="11" t="s">
        <v>76</v>
      </c>
      <c r="BD169" s="11" t="s">
        <v>75</v>
      </c>
    </row>
    <row r="170" spans="2:56" ht="16.5" thickBot="1">
      <c r="B170" s="18" t="s">
        <v>121</v>
      </c>
      <c r="C170" s="16"/>
      <c r="D170" s="16"/>
      <c r="E170" s="4"/>
      <c r="F170" s="12"/>
      <c r="G170" s="12"/>
      <c r="H170" s="12"/>
      <c r="I170" s="12"/>
      <c r="J170" s="12"/>
      <c r="K170" s="12"/>
      <c r="L170" s="4"/>
      <c r="M170" s="12"/>
      <c r="N170" s="12"/>
      <c r="O170" s="4"/>
      <c r="P170" s="21"/>
      <c r="Q170" s="4"/>
      <c r="R170" s="11" t="s">
        <v>10</v>
      </c>
      <c r="S170" s="23"/>
      <c r="T170" s="23"/>
      <c r="U170" s="23"/>
      <c r="V170" s="223"/>
      <c r="W170" s="223"/>
      <c r="X170" s="3"/>
      <c r="Y170" s="280"/>
      <c r="Z170" s="280"/>
      <c r="AA170" s="281"/>
      <c r="AB170" s="282"/>
      <c r="AC170" s="283"/>
      <c r="AD170" s="284"/>
      <c r="AE170" s="285"/>
      <c r="AF170" s="286"/>
      <c r="AG170" s="282"/>
      <c r="AH170" s="282"/>
      <c r="AI170" s="287"/>
      <c r="AJ170" s="223"/>
      <c r="AK170" s="288"/>
      <c r="AL170" s="223"/>
      <c r="AM170" s="223"/>
      <c r="AN170" s="223"/>
      <c r="AO170" s="289"/>
      <c r="AP170" s="223"/>
      <c r="AQ170" s="223"/>
      <c r="AR170" s="223"/>
      <c r="AS170" s="288"/>
      <c r="AT170" s="288"/>
      <c r="AU170" s="288"/>
      <c r="AV170" s="287"/>
      <c r="AW170" s="223"/>
      <c r="AX170" s="223"/>
      <c r="AY170" s="223"/>
      <c r="AZ170" s="223"/>
      <c r="BA170" s="3"/>
      <c r="BB170" s="11"/>
      <c r="BC170" s="11"/>
      <c r="BD170" s="11"/>
    </row>
    <row r="171" spans="2:56" ht="15.75" thickBot="1"/>
    <row r="172" spans="2:56" ht="16.5" thickBot="1">
      <c r="B172" s="17">
        <v>41139</v>
      </c>
      <c r="C172" s="15" t="s">
        <v>0</v>
      </c>
      <c r="D172" s="19">
        <v>8</v>
      </c>
      <c r="E172" s="4"/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f>SUM(F172:J172)</f>
        <v>0</v>
      </c>
      <c r="L172" s="4"/>
      <c r="M172" s="11">
        <v>0</v>
      </c>
      <c r="N172" s="11">
        <v>0</v>
      </c>
      <c r="O172" s="4"/>
      <c r="P172" s="21">
        <f>D172-(M172+N172)</f>
        <v>8</v>
      </c>
      <c r="Q172" s="4"/>
      <c r="R172" s="11" t="s">
        <v>66</v>
      </c>
      <c r="S172" s="23">
        <v>0.182</v>
      </c>
      <c r="T172" s="23">
        <v>0.182</v>
      </c>
      <c r="U172" s="23">
        <f>S172+T172</f>
        <v>0.36399999999999999</v>
      </c>
      <c r="V172" s="11">
        <v>80</v>
      </c>
      <c r="W172" s="24">
        <f>P172*V172</f>
        <v>640</v>
      </c>
      <c r="X172" s="4"/>
      <c r="Y172" s="22">
        <v>648</v>
      </c>
      <c r="Z172" s="22">
        <v>648</v>
      </c>
      <c r="AA172" s="25">
        <v>0</v>
      </c>
      <c r="AB172" s="27">
        <v>0</v>
      </c>
      <c r="AC172" s="176">
        <v>648</v>
      </c>
      <c r="AD172" s="34"/>
      <c r="AE172" s="31">
        <v>4</v>
      </c>
      <c r="AF172" s="29">
        <v>5</v>
      </c>
      <c r="AG172" s="27">
        <v>0</v>
      </c>
      <c r="AH172" s="27">
        <v>4</v>
      </c>
      <c r="AI172" s="7"/>
      <c r="AJ172" s="24">
        <f>AC172*U172</f>
        <v>235.87199999999999</v>
      </c>
      <c r="AK172" s="87">
        <v>1.18</v>
      </c>
      <c r="AL172" s="11">
        <v>9.44</v>
      </c>
      <c r="AM172" s="11">
        <v>0.38</v>
      </c>
      <c r="AN172" s="24">
        <f>AK172+AM172</f>
        <v>1.56</v>
      </c>
      <c r="AO172" s="338">
        <f>AU148</f>
        <v>-27.551999999999964</v>
      </c>
      <c r="AP172" s="11">
        <v>0</v>
      </c>
      <c r="AQ172" s="11">
        <v>10</v>
      </c>
      <c r="AR172" s="11">
        <f>100- ((AP172+AQ172)/(AC172*2))*100</f>
        <v>99.228395061728392</v>
      </c>
      <c r="AS172" s="90">
        <f>AU169</f>
        <v>674.6</v>
      </c>
      <c r="AT172" s="90">
        <f>AJ172+AK172+AL172+AM172</f>
        <v>246.87199999999999</v>
      </c>
      <c r="AU172" s="90">
        <f>AS172-AT172</f>
        <v>427.72800000000007</v>
      </c>
      <c r="AV172" s="7"/>
      <c r="AW172" s="24">
        <f>(AC172/W172)*100</f>
        <v>101.25</v>
      </c>
      <c r="AX172" s="11" t="s">
        <v>59</v>
      </c>
      <c r="AY172" s="24">
        <f>(AK172/(AJ172+AK172))*100</f>
        <v>0.49778107756947843</v>
      </c>
      <c r="AZ172" s="11">
        <f>(AN172/AJ172)*100</f>
        <v>0.66137566137566139</v>
      </c>
      <c r="BA172" s="4"/>
      <c r="BB172" s="11" t="s">
        <v>75</v>
      </c>
      <c r="BC172" s="11" t="s">
        <v>76</v>
      </c>
      <c r="BD172" s="11" t="s">
        <v>75</v>
      </c>
    </row>
    <row r="173" spans="2:56" ht="16.5" thickBot="1">
      <c r="B173" s="18" t="s">
        <v>137</v>
      </c>
      <c r="C173" s="16"/>
      <c r="D173" s="16"/>
      <c r="E173" s="4"/>
      <c r="F173" s="12"/>
      <c r="G173" s="12"/>
      <c r="H173" s="12"/>
      <c r="I173" s="12"/>
      <c r="J173" s="12"/>
      <c r="K173" s="12"/>
      <c r="L173" s="4"/>
      <c r="M173" s="12"/>
      <c r="N173" s="12"/>
      <c r="O173" s="4"/>
      <c r="P173" s="21"/>
      <c r="Q173" s="4"/>
      <c r="R173" s="11" t="s">
        <v>10</v>
      </c>
      <c r="S173" s="23"/>
      <c r="T173" s="23"/>
      <c r="U173" s="23"/>
      <c r="V173" s="223"/>
      <c r="W173" s="223"/>
      <c r="X173" s="3"/>
      <c r="Y173" s="280"/>
      <c r="Z173" s="280"/>
      <c r="AA173" s="281"/>
      <c r="AB173" s="282"/>
      <c r="AC173" s="283"/>
      <c r="AD173" s="284"/>
      <c r="AE173" s="285"/>
      <c r="AF173" s="286"/>
      <c r="AG173" s="282"/>
      <c r="AH173" s="282"/>
      <c r="AI173" s="287"/>
      <c r="AJ173" s="223"/>
      <c r="AK173" s="288"/>
      <c r="AL173" s="223"/>
      <c r="AM173" s="223"/>
      <c r="AN173" s="223"/>
      <c r="AO173" s="289"/>
      <c r="AP173" s="223"/>
      <c r="AQ173" s="223"/>
      <c r="AR173" s="223"/>
      <c r="AS173" s="288"/>
      <c r="AT173" s="288"/>
      <c r="AU173" s="288"/>
      <c r="AV173" s="287"/>
      <c r="AW173" s="223"/>
      <c r="AX173" s="223"/>
      <c r="AY173" s="223"/>
      <c r="AZ173" s="223"/>
      <c r="BA173" s="3"/>
      <c r="BB173" s="11"/>
      <c r="BC173" s="11"/>
      <c r="BD173" s="11"/>
    </row>
    <row r="174" spans="2:56" ht="15.75" thickBot="1"/>
    <row r="175" spans="2:56" ht="16.5" thickBot="1">
      <c r="B175" s="17">
        <v>41139</v>
      </c>
      <c r="C175" s="15" t="s">
        <v>1</v>
      </c>
      <c r="D175" s="19">
        <v>7.5</v>
      </c>
      <c r="E175" s="4"/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f>SUM(F175:J175)</f>
        <v>0</v>
      </c>
      <c r="L175" s="4"/>
      <c r="M175" s="11">
        <v>2.5</v>
      </c>
      <c r="N175" s="11">
        <v>0</v>
      </c>
      <c r="O175" s="4"/>
      <c r="P175" s="21">
        <f>D175-(M175+N175)</f>
        <v>5</v>
      </c>
      <c r="Q175" s="4"/>
      <c r="R175" s="11" t="s">
        <v>66</v>
      </c>
      <c r="S175" s="23">
        <v>0.183</v>
      </c>
      <c r="T175" s="23">
        <v>0.183</v>
      </c>
      <c r="U175" s="23">
        <f>S175+T175</f>
        <v>0.36599999999999999</v>
      </c>
      <c r="V175" s="11">
        <v>80</v>
      </c>
      <c r="W175" s="24">
        <f>P175*V175</f>
        <v>400</v>
      </c>
      <c r="X175" s="4"/>
      <c r="Y175" s="22">
        <v>472</v>
      </c>
      <c r="Z175" s="22">
        <v>472</v>
      </c>
      <c r="AA175" s="25">
        <v>0</v>
      </c>
      <c r="AB175" s="27">
        <v>0</v>
      </c>
      <c r="AC175" s="176">
        <v>472</v>
      </c>
      <c r="AD175" s="34"/>
      <c r="AE175" s="31">
        <v>7</v>
      </c>
      <c r="AF175" s="29">
        <v>8</v>
      </c>
      <c r="AG175" s="27">
        <v>0</v>
      </c>
      <c r="AH175" s="27">
        <v>7</v>
      </c>
      <c r="AI175" s="7"/>
      <c r="AJ175" s="24">
        <f>AC175*U175</f>
        <v>172.75200000000001</v>
      </c>
      <c r="AK175" s="87">
        <v>3</v>
      </c>
      <c r="AL175" s="11">
        <v>5</v>
      </c>
      <c r="AM175" s="11">
        <v>0</v>
      </c>
      <c r="AN175" s="24">
        <f>AK175+AM175</f>
        <v>3</v>
      </c>
      <c r="AO175" s="338">
        <f>AU154</f>
        <v>662.99</v>
      </c>
      <c r="AP175" s="11">
        <v>0</v>
      </c>
      <c r="AQ175" s="11">
        <v>10</v>
      </c>
      <c r="AR175" s="11">
        <f>100- ((AP175+AQ175)/(AC175*2))*100</f>
        <v>98.940677966101688</v>
      </c>
      <c r="AS175" s="90">
        <f>AU172</f>
        <v>427.72800000000007</v>
      </c>
      <c r="AT175" s="90">
        <f>AJ175+AK175+AL175+AM175</f>
        <v>180.75200000000001</v>
      </c>
      <c r="AU175" s="90">
        <f>AS175-AT175</f>
        <v>246.97600000000006</v>
      </c>
      <c r="AV175" s="7"/>
      <c r="AW175" s="24">
        <f>(AC175/W175)*100</f>
        <v>118</v>
      </c>
      <c r="AX175" s="11" t="s">
        <v>59</v>
      </c>
      <c r="AY175" s="24">
        <f>(AK175/(AJ175+AK175))*100</f>
        <v>1.7069507032636897</v>
      </c>
      <c r="AZ175" s="11">
        <f>(AN175/AJ175)*100</f>
        <v>1.7365934981939426</v>
      </c>
      <c r="BA175" s="4"/>
      <c r="BB175" s="11" t="s">
        <v>75</v>
      </c>
      <c r="BC175" s="11" t="s">
        <v>76</v>
      </c>
      <c r="BD175" s="11" t="s">
        <v>75</v>
      </c>
    </row>
    <row r="176" spans="2:56" ht="16.5" thickBot="1">
      <c r="B176" s="18" t="s">
        <v>121</v>
      </c>
      <c r="C176" s="16"/>
      <c r="D176" s="16"/>
      <c r="E176" s="4"/>
      <c r="F176" s="12"/>
      <c r="G176" s="12"/>
      <c r="H176" s="12"/>
      <c r="I176" s="12"/>
      <c r="J176" s="12"/>
      <c r="K176" s="12"/>
      <c r="L176" s="4"/>
      <c r="M176" s="12"/>
      <c r="N176" s="12"/>
      <c r="O176" s="4"/>
      <c r="P176" s="21"/>
      <c r="Q176" s="4"/>
      <c r="R176" s="11" t="s">
        <v>10</v>
      </c>
      <c r="S176" s="23"/>
      <c r="T176" s="23"/>
      <c r="U176" s="23"/>
      <c r="V176" s="223"/>
      <c r="W176" s="223"/>
      <c r="X176" s="3"/>
      <c r="Y176" s="280"/>
      <c r="Z176" s="280"/>
      <c r="AA176" s="281"/>
      <c r="AB176" s="282"/>
      <c r="AC176" s="283"/>
      <c r="AD176" s="284"/>
      <c r="AE176" s="285"/>
      <c r="AF176" s="286"/>
      <c r="AG176" s="282"/>
      <c r="AH176" s="282"/>
      <c r="AI176" s="287"/>
      <c r="AJ176" s="223"/>
      <c r="AK176" s="288"/>
      <c r="AL176" s="223"/>
      <c r="AM176" s="223"/>
      <c r="AN176" s="223"/>
      <c r="AO176" s="289"/>
      <c r="AP176" s="223"/>
      <c r="AQ176" s="223"/>
      <c r="AR176" s="223"/>
      <c r="AS176" s="288"/>
      <c r="AT176" s="288"/>
      <c r="AU176" s="288"/>
      <c r="AV176" s="287"/>
      <c r="AW176" s="223"/>
      <c r="AX176" s="223"/>
      <c r="AY176" s="223"/>
      <c r="AZ176" s="223"/>
      <c r="BA176" s="3"/>
      <c r="BB176" s="11"/>
      <c r="BC176" s="11"/>
      <c r="BD176" s="11"/>
    </row>
    <row r="177" spans="2:56" ht="15.75" thickBot="1"/>
    <row r="178" spans="2:56" ht="16.5" thickBot="1">
      <c r="B178" s="17">
        <v>41141</v>
      </c>
      <c r="C178" s="15" t="s">
        <v>0</v>
      </c>
      <c r="D178" s="19">
        <v>8</v>
      </c>
      <c r="E178" s="4"/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f>SUM(F178:J178)</f>
        <v>0</v>
      </c>
      <c r="L178" s="4"/>
      <c r="M178" s="11">
        <v>0</v>
      </c>
      <c r="N178" s="11">
        <v>0</v>
      </c>
      <c r="O178" s="4"/>
      <c r="P178" s="21">
        <f>D178-(M178+N178)</f>
        <v>8</v>
      </c>
      <c r="Q178" s="4"/>
      <c r="R178" s="11" t="s">
        <v>66</v>
      </c>
      <c r="S178" s="23">
        <v>0.183</v>
      </c>
      <c r="T178" s="23">
        <v>0.183</v>
      </c>
      <c r="U178" s="23">
        <f>S178+T178</f>
        <v>0.36599999999999999</v>
      </c>
      <c r="V178" s="11">
        <v>80</v>
      </c>
      <c r="W178" s="24">
        <f>P178*V178</f>
        <v>640</v>
      </c>
      <c r="X178" s="4"/>
      <c r="Y178" s="22">
        <v>675</v>
      </c>
      <c r="Z178" s="22">
        <v>675</v>
      </c>
      <c r="AA178" s="25">
        <v>0</v>
      </c>
      <c r="AB178" s="27">
        <v>0</v>
      </c>
      <c r="AC178" s="176">
        <v>675</v>
      </c>
      <c r="AD178" s="34"/>
      <c r="AE178" s="31">
        <v>9</v>
      </c>
      <c r="AF178" s="29">
        <v>9</v>
      </c>
      <c r="AG178" s="27">
        <v>0</v>
      </c>
      <c r="AH178" s="27">
        <v>9</v>
      </c>
      <c r="AI178" s="7"/>
      <c r="AJ178" s="24">
        <f>AC178*U178</f>
        <v>247.04999999999998</v>
      </c>
      <c r="AK178" s="87">
        <v>4</v>
      </c>
      <c r="AL178" s="11">
        <v>9</v>
      </c>
      <c r="AM178" s="11">
        <v>0</v>
      </c>
      <c r="AN178" s="24">
        <f>AK178+AM178</f>
        <v>4</v>
      </c>
      <c r="AO178" s="338">
        <f>AU157</f>
        <v>0</v>
      </c>
      <c r="AP178" s="11">
        <v>0</v>
      </c>
      <c r="AQ178" s="11">
        <v>10</v>
      </c>
      <c r="AR178" s="11">
        <f>100- ((AP178+AQ178)/(AC178*2))*100</f>
        <v>99.259259259259252</v>
      </c>
      <c r="AS178" s="90">
        <f>AU175</f>
        <v>246.97600000000006</v>
      </c>
      <c r="AT178" s="90">
        <f>AJ178+AK178+AL178+AM178</f>
        <v>260.04999999999995</v>
      </c>
      <c r="AU178" s="90">
        <f>AS178-AT178</f>
        <v>-13.073999999999899</v>
      </c>
      <c r="AV178" s="7"/>
      <c r="AW178" s="24">
        <f>(AC178/W178)*100</f>
        <v>105.46875</v>
      </c>
      <c r="AX178" s="11" t="s">
        <v>59</v>
      </c>
      <c r="AY178" s="24">
        <f>(AK178/(AJ178+AK178))*100</f>
        <v>1.5933081059549892</v>
      </c>
      <c r="AZ178" s="11">
        <f>(AN178/AJ178)*100</f>
        <v>1.6191054442420565</v>
      </c>
      <c r="BA178" s="4"/>
      <c r="BB178" s="11" t="s">
        <v>75</v>
      </c>
      <c r="BC178" s="11" t="s">
        <v>76</v>
      </c>
      <c r="BD178" s="11" t="s">
        <v>75</v>
      </c>
    </row>
    <row r="179" spans="2:56" ht="16.5" thickBot="1">
      <c r="B179" s="18" t="s">
        <v>121</v>
      </c>
      <c r="C179" s="16"/>
      <c r="D179" s="16"/>
      <c r="E179" s="4"/>
      <c r="F179" s="12"/>
      <c r="G179" s="12"/>
      <c r="H179" s="12"/>
      <c r="I179" s="12"/>
      <c r="J179" s="12"/>
      <c r="K179" s="12"/>
      <c r="L179" s="4"/>
      <c r="M179" s="12"/>
      <c r="N179" s="12"/>
      <c r="O179" s="4"/>
      <c r="P179" s="21"/>
      <c r="Q179" s="4"/>
      <c r="R179" s="11" t="s">
        <v>10</v>
      </c>
      <c r="S179" s="23"/>
      <c r="T179" s="23"/>
      <c r="U179" s="23"/>
      <c r="V179" s="223"/>
      <c r="W179" s="223"/>
      <c r="X179" s="3"/>
      <c r="Y179" s="280"/>
      <c r="Z179" s="280"/>
      <c r="AA179" s="281"/>
      <c r="AB179" s="282"/>
      <c r="AC179" s="283"/>
      <c r="AD179" s="284"/>
      <c r="AE179" s="285"/>
      <c r="AF179" s="286"/>
      <c r="AG179" s="282"/>
      <c r="AH179" s="282"/>
      <c r="AI179" s="287"/>
      <c r="AJ179" s="223"/>
      <c r="AK179" s="288"/>
      <c r="AL179" s="223"/>
      <c r="AM179" s="223"/>
      <c r="AN179" s="223"/>
      <c r="AO179" s="289"/>
      <c r="AP179" s="223"/>
      <c r="AQ179" s="223"/>
      <c r="AR179" s="223"/>
      <c r="AS179" s="288"/>
      <c r="AT179" s="288"/>
      <c r="AU179" s="288"/>
      <c r="AV179" s="287"/>
      <c r="AW179" s="223"/>
      <c r="AX179" s="223"/>
      <c r="AY179" s="223"/>
      <c r="AZ179" s="223"/>
      <c r="BA179" s="3"/>
      <c r="BB179" s="11"/>
      <c r="BC179" s="11"/>
      <c r="BD179" s="11"/>
    </row>
    <row r="180" spans="2:56" ht="15.75" thickBot="1"/>
    <row r="181" spans="2:56">
      <c r="B181" s="57" t="s">
        <v>42</v>
      </c>
      <c r="C181" s="58" t="s">
        <v>2</v>
      </c>
      <c r="D181" s="59" t="s">
        <v>2</v>
      </c>
      <c r="E181" s="136"/>
      <c r="F181" s="718" t="s">
        <v>14</v>
      </c>
      <c r="G181" s="719"/>
      <c r="H181" s="719"/>
      <c r="I181" s="719"/>
      <c r="J181" s="719"/>
      <c r="K181" s="720"/>
      <c r="L181" s="19"/>
      <c r="M181" s="721" t="s">
        <v>43</v>
      </c>
      <c r="N181" s="722"/>
      <c r="O181" s="19"/>
      <c r="P181" s="91" t="s">
        <v>12</v>
      </c>
      <c r="Q181" s="136"/>
      <c r="R181" s="91" t="s">
        <v>24</v>
      </c>
      <c r="S181" s="718" t="s">
        <v>44</v>
      </c>
      <c r="T181" s="719"/>
      <c r="U181" s="720"/>
      <c r="V181" s="91" t="s">
        <v>39</v>
      </c>
      <c r="W181" s="137" t="s">
        <v>19</v>
      </c>
      <c r="X181" s="136" t="s">
        <v>10</v>
      </c>
      <c r="Y181" s="723" t="s">
        <v>15</v>
      </c>
      <c r="Z181" s="724"/>
      <c r="AA181" s="724"/>
      <c r="AB181" s="724"/>
      <c r="AC181" s="138" t="s">
        <v>19</v>
      </c>
      <c r="AD181" s="139"/>
      <c r="AE181" s="725" t="s">
        <v>55</v>
      </c>
      <c r="AF181" s="726"/>
      <c r="AG181" s="726"/>
      <c r="AH181" s="140" t="s">
        <v>57</v>
      </c>
      <c r="AI181" s="136"/>
      <c r="AJ181" s="141" t="s">
        <v>51</v>
      </c>
      <c r="AK181" s="142"/>
      <c r="AL181" s="143"/>
      <c r="AM181" s="144"/>
      <c r="AN181" s="91" t="s">
        <v>13</v>
      </c>
      <c r="AO181" s="136"/>
      <c r="AP181" s="743" t="s">
        <v>68</v>
      </c>
      <c r="AQ181" s="744"/>
      <c r="AR181" s="745"/>
      <c r="AS181" s="743" t="s">
        <v>52</v>
      </c>
      <c r="AT181" s="744"/>
      <c r="AU181" s="745"/>
      <c r="AV181" s="136"/>
      <c r="AW181" s="145" t="s">
        <v>32</v>
      </c>
      <c r="AX181" s="137" t="s">
        <v>32</v>
      </c>
      <c r="AY181" s="91" t="s">
        <v>29</v>
      </c>
      <c r="AZ181" s="91" t="s">
        <v>29</v>
      </c>
      <c r="BA181" s="136"/>
      <c r="BB181" s="19" t="s">
        <v>32</v>
      </c>
      <c r="BC181" s="19" t="s">
        <v>10</v>
      </c>
      <c r="BD181" s="146" t="s">
        <v>10</v>
      </c>
    </row>
    <row r="182" spans="2:56" ht="15.75" thickBot="1">
      <c r="B182" s="60" t="s">
        <v>10</v>
      </c>
      <c r="C182" s="49" t="s">
        <v>10</v>
      </c>
      <c r="D182" s="61" t="s">
        <v>12</v>
      </c>
      <c r="E182" s="5"/>
      <c r="F182" s="65" t="s">
        <v>4</v>
      </c>
      <c r="G182" s="65" t="s">
        <v>5</v>
      </c>
      <c r="H182" s="65" t="s">
        <v>6</v>
      </c>
      <c r="I182" s="65" t="s">
        <v>7</v>
      </c>
      <c r="J182" s="65" t="s">
        <v>9</v>
      </c>
      <c r="K182" s="65" t="s">
        <v>13</v>
      </c>
      <c r="L182" s="4"/>
      <c r="M182" s="67" t="s">
        <v>12</v>
      </c>
      <c r="N182" s="68" t="s">
        <v>46</v>
      </c>
      <c r="O182" s="3"/>
      <c r="P182" s="49" t="s">
        <v>3</v>
      </c>
      <c r="Q182" s="5"/>
      <c r="R182" s="49" t="s">
        <v>23</v>
      </c>
      <c r="S182" s="53" t="s">
        <v>16</v>
      </c>
      <c r="T182" s="49" t="s">
        <v>17</v>
      </c>
      <c r="U182" s="49" t="s">
        <v>45</v>
      </c>
      <c r="V182" s="49" t="s">
        <v>63</v>
      </c>
      <c r="W182" s="72" t="s">
        <v>21</v>
      </c>
      <c r="X182" s="5" t="s">
        <v>10</v>
      </c>
      <c r="Y182" s="713" t="s">
        <v>26</v>
      </c>
      <c r="Z182" s="714"/>
      <c r="AA182" s="714"/>
      <c r="AB182" s="715"/>
      <c r="AC182" s="39" t="s">
        <v>13</v>
      </c>
      <c r="AD182" s="8"/>
      <c r="AE182" s="716" t="s">
        <v>56</v>
      </c>
      <c r="AF182" s="717"/>
      <c r="AG182" s="717"/>
      <c r="AH182" s="82" t="s">
        <v>58</v>
      </c>
      <c r="AI182" s="5"/>
      <c r="AJ182" s="48" t="s">
        <v>33</v>
      </c>
      <c r="AK182" s="85" t="s">
        <v>27</v>
      </c>
      <c r="AL182" s="48" t="s">
        <v>35</v>
      </c>
      <c r="AM182" s="48" t="s">
        <v>36</v>
      </c>
      <c r="AN182" s="49" t="s">
        <v>40</v>
      </c>
      <c r="AO182" s="20"/>
      <c r="AP182" s="51"/>
      <c r="AQ182" s="52"/>
      <c r="AR182" s="53"/>
      <c r="AS182" s="51" t="s">
        <v>50</v>
      </c>
      <c r="AT182" s="336" t="s">
        <v>140</v>
      </c>
      <c r="AU182" s="53"/>
      <c r="AV182" s="5"/>
      <c r="AW182" s="76" t="s">
        <v>19</v>
      </c>
      <c r="AX182" s="72" t="s">
        <v>19</v>
      </c>
      <c r="AY182" s="49" t="s">
        <v>37</v>
      </c>
      <c r="AZ182" s="49" t="s">
        <v>38</v>
      </c>
      <c r="BA182" s="5"/>
      <c r="BB182" s="4" t="s">
        <v>19</v>
      </c>
      <c r="BC182" s="4" t="s">
        <v>37</v>
      </c>
      <c r="BD182" s="147" t="s">
        <v>38</v>
      </c>
    </row>
    <row r="183" spans="2:56" ht="15.75" thickBot="1">
      <c r="B183" s="62"/>
      <c r="C183" s="63"/>
      <c r="D183" s="64" t="s">
        <v>10</v>
      </c>
      <c r="E183" s="111"/>
      <c r="F183" s="148"/>
      <c r="G183" s="148"/>
      <c r="H183" s="148"/>
      <c r="I183" s="148" t="s">
        <v>8</v>
      </c>
      <c r="J183" s="148"/>
      <c r="K183" s="148"/>
      <c r="L183" s="16"/>
      <c r="M183" s="104" t="s">
        <v>20</v>
      </c>
      <c r="N183" s="148" t="s">
        <v>11</v>
      </c>
      <c r="O183" s="16"/>
      <c r="P183" s="63" t="s">
        <v>10</v>
      </c>
      <c r="Q183" s="111"/>
      <c r="R183" s="63"/>
      <c r="S183" s="149"/>
      <c r="T183" s="63"/>
      <c r="U183" s="63"/>
      <c r="V183" s="63" t="s">
        <v>18</v>
      </c>
      <c r="W183" s="150" t="s">
        <v>22</v>
      </c>
      <c r="X183" s="111"/>
      <c r="Y183" s="151" t="s">
        <v>16</v>
      </c>
      <c r="Z183" s="151" t="s">
        <v>17</v>
      </c>
      <c r="AA183" s="152" t="s">
        <v>25</v>
      </c>
      <c r="AB183" s="79" t="s">
        <v>28</v>
      </c>
      <c r="AC183" s="153"/>
      <c r="AD183" s="111"/>
      <c r="AE183" s="154" t="s">
        <v>16</v>
      </c>
      <c r="AF183" s="155" t="s">
        <v>17</v>
      </c>
      <c r="AG183" s="80" t="s">
        <v>28</v>
      </c>
      <c r="AH183" s="81" t="s">
        <v>28</v>
      </c>
      <c r="AI183" s="156"/>
      <c r="AJ183" s="63" t="s">
        <v>34</v>
      </c>
      <c r="AK183" s="157" t="s">
        <v>34</v>
      </c>
      <c r="AL183" s="63" t="s">
        <v>34</v>
      </c>
      <c r="AM183" s="63" t="s">
        <v>34</v>
      </c>
      <c r="AN183" s="63" t="s">
        <v>34</v>
      </c>
      <c r="AO183" s="111"/>
      <c r="AP183" s="158" t="s">
        <v>70</v>
      </c>
      <c r="AQ183" s="159" t="s">
        <v>69</v>
      </c>
      <c r="AR183" s="160" t="s">
        <v>71</v>
      </c>
      <c r="AS183" s="161" t="s">
        <v>48</v>
      </c>
      <c r="AT183" s="159" t="s">
        <v>47</v>
      </c>
      <c r="AU183" s="160" t="s">
        <v>49</v>
      </c>
      <c r="AV183" s="111"/>
      <c r="AW183" s="162" t="s">
        <v>29</v>
      </c>
      <c r="AX183" s="150" t="s">
        <v>29</v>
      </c>
      <c r="AY183" s="63"/>
      <c r="AZ183" s="63"/>
      <c r="BA183" s="111"/>
      <c r="BB183" s="163">
        <v>1</v>
      </c>
      <c r="BC183" s="164">
        <v>0</v>
      </c>
      <c r="BD183" s="115" t="s">
        <v>41</v>
      </c>
    </row>
    <row r="184" spans="2:56" ht="16.5" thickBot="1">
      <c r="B184" s="17">
        <v>41141</v>
      </c>
      <c r="C184" s="15" t="s">
        <v>1</v>
      </c>
      <c r="D184" s="19">
        <v>7.5</v>
      </c>
      <c r="E184" s="4"/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f>SUM(F184:J184)</f>
        <v>0</v>
      </c>
      <c r="L184" s="4"/>
      <c r="M184" s="11">
        <v>2.5</v>
      </c>
      <c r="N184" s="11">
        <v>0</v>
      </c>
      <c r="O184" s="4"/>
      <c r="P184" s="21">
        <f>D184-(M184+N184)</f>
        <v>5</v>
      </c>
      <c r="Q184" s="4"/>
      <c r="R184" s="11" t="s">
        <v>66</v>
      </c>
      <c r="S184" s="23">
        <v>0.183</v>
      </c>
      <c r="T184" s="23">
        <v>0.183</v>
      </c>
      <c r="U184" s="23">
        <f>S184+T184</f>
        <v>0.36599999999999999</v>
      </c>
      <c r="V184" s="11">
        <v>80</v>
      </c>
      <c r="W184" s="24">
        <f>P184*V184</f>
        <v>400</v>
      </c>
      <c r="X184" s="4"/>
      <c r="Y184" s="22">
        <v>549</v>
      </c>
      <c r="Z184" s="22">
        <v>549</v>
      </c>
      <c r="AA184" s="25">
        <v>0</v>
      </c>
      <c r="AB184" s="27">
        <v>0</v>
      </c>
      <c r="AC184" s="176">
        <v>549</v>
      </c>
      <c r="AD184" s="34"/>
      <c r="AE184" s="31">
        <v>4</v>
      </c>
      <c r="AF184" s="29">
        <v>4</v>
      </c>
      <c r="AG184" s="27">
        <v>0</v>
      </c>
      <c r="AH184" s="27">
        <v>4</v>
      </c>
      <c r="AI184" s="7"/>
      <c r="AJ184" s="24">
        <f>AC184*U184</f>
        <v>200.934</v>
      </c>
      <c r="AK184" s="87">
        <v>1.5</v>
      </c>
      <c r="AL184" s="11">
        <v>8.1999999999999993</v>
      </c>
      <c r="AM184" s="11">
        <v>0</v>
      </c>
      <c r="AN184" s="24">
        <f>AK184+AM184</f>
        <v>1.5</v>
      </c>
      <c r="AO184" s="338">
        <f>AU160</f>
        <v>180.23099999999997</v>
      </c>
      <c r="AP184" s="11">
        <v>0</v>
      </c>
      <c r="AQ184" s="11">
        <v>10</v>
      </c>
      <c r="AR184" s="11">
        <f>100- ((AP184+AQ184)/(AC184*2))*100</f>
        <v>99.089253187613849</v>
      </c>
      <c r="AS184" s="90">
        <v>680</v>
      </c>
      <c r="AT184" s="90">
        <f>AJ184+AK184+AL184+AM184</f>
        <v>210.63399999999999</v>
      </c>
      <c r="AU184" s="90">
        <f>AS184-AT184</f>
        <v>469.36599999999999</v>
      </c>
      <c r="AV184" s="7"/>
      <c r="AW184" s="24">
        <f>(AC184/W184)*100</f>
        <v>137.25</v>
      </c>
      <c r="AX184" s="11" t="s">
        <v>59</v>
      </c>
      <c r="AY184" s="24">
        <f>(AK184/(AJ184+AK184))*100</f>
        <v>0.74098224606538432</v>
      </c>
      <c r="AZ184" s="11">
        <f>(AN184/AJ184)*100</f>
        <v>0.74651378064439078</v>
      </c>
      <c r="BA184" s="4"/>
      <c r="BB184" s="11" t="s">
        <v>75</v>
      </c>
      <c r="BC184" s="11" t="s">
        <v>76</v>
      </c>
      <c r="BD184" s="11" t="s">
        <v>75</v>
      </c>
    </row>
    <row r="185" spans="2:56" ht="16.5" thickBot="1">
      <c r="B185" s="18" t="s">
        <v>137</v>
      </c>
      <c r="C185" s="16"/>
      <c r="D185" s="16"/>
      <c r="E185" s="4"/>
      <c r="F185" s="12"/>
      <c r="G185" s="12"/>
      <c r="H185" s="12"/>
      <c r="I185" s="12"/>
      <c r="J185" s="12"/>
      <c r="K185" s="12"/>
      <c r="L185" s="4"/>
      <c r="M185" s="12"/>
      <c r="N185" s="12"/>
      <c r="O185" s="4"/>
      <c r="P185" s="21"/>
      <c r="Q185" s="4"/>
      <c r="R185" s="11" t="s">
        <v>10</v>
      </c>
      <c r="S185" s="23"/>
      <c r="T185" s="23"/>
      <c r="U185" s="23"/>
      <c r="V185" s="223"/>
      <c r="W185" s="223"/>
      <c r="X185" s="3"/>
      <c r="Y185" s="280"/>
      <c r="Z185" s="280"/>
      <c r="AA185" s="281"/>
      <c r="AB185" s="282"/>
      <c r="AC185" s="283"/>
      <c r="AD185" s="284"/>
      <c r="AE185" s="285"/>
      <c r="AF185" s="286"/>
      <c r="AG185" s="282"/>
      <c r="AH185" s="282"/>
      <c r="AI185" s="287"/>
      <c r="AJ185" s="223"/>
      <c r="AK185" s="288"/>
      <c r="AL185" s="223"/>
      <c r="AM185" s="223"/>
      <c r="AN185" s="223"/>
      <c r="AO185" s="289"/>
      <c r="AP185" s="223"/>
      <c r="AQ185" s="223"/>
      <c r="AR185" s="223"/>
      <c r="AS185" s="288"/>
      <c r="AT185" s="288"/>
      <c r="AU185" s="288"/>
      <c r="AV185" s="287"/>
      <c r="AW185" s="223"/>
      <c r="AX185" s="223"/>
      <c r="AY185" s="223"/>
      <c r="AZ185" s="223"/>
      <c r="BA185" s="3"/>
      <c r="BB185" s="11"/>
      <c r="BC185" s="11"/>
      <c r="BD185" s="11"/>
    </row>
    <row r="186" spans="2:56" ht="15.75" thickBot="1"/>
    <row r="187" spans="2:56" ht="16.5" thickBot="1">
      <c r="B187" s="17">
        <v>41142</v>
      </c>
      <c r="C187" s="15" t="s">
        <v>0</v>
      </c>
      <c r="D187" s="19">
        <v>8</v>
      </c>
      <c r="E187" s="4"/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f>SUM(F187:J187)</f>
        <v>0</v>
      </c>
      <c r="L187" s="4"/>
      <c r="M187" s="11">
        <v>0</v>
      </c>
      <c r="N187" s="11">
        <v>0</v>
      </c>
      <c r="O187" s="4"/>
      <c r="P187" s="21">
        <f>D187-(M187+N187)</f>
        <v>8</v>
      </c>
      <c r="Q187" s="4"/>
      <c r="R187" s="11" t="s">
        <v>66</v>
      </c>
      <c r="S187" s="23">
        <v>0.184</v>
      </c>
      <c r="T187" s="23">
        <v>0.185</v>
      </c>
      <c r="U187" s="23">
        <f>S187+T187</f>
        <v>0.36899999999999999</v>
      </c>
      <c r="V187" s="11">
        <v>80</v>
      </c>
      <c r="W187" s="24">
        <f>P187*V187</f>
        <v>640</v>
      </c>
      <c r="X187" s="4"/>
      <c r="Y187" s="22">
        <v>675</v>
      </c>
      <c r="Z187" s="22">
        <v>675</v>
      </c>
      <c r="AA187" s="25">
        <v>0</v>
      </c>
      <c r="AB187" s="27">
        <v>0</v>
      </c>
      <c r="AC187" s="176">
        <v>675</v>
      </c>
      <c r="AD187" s="34"/>
      <c r="AE187" s="31">
        <v>8</v>
      </c>
      <c r="AF187" s="29">
        <v>8</v>
      </c>
      <c r="AG187" s="27">
        <v>0</v>
      </c>
      <c r="AH187" s="27">
        <v>8</v>
      </c>
      <c r="AI187" s="7"/>
      <c r="AJ187" s="24">
        <f>AC187*U187</f>
        <v>249.07499999999999</v>
      </c>
      <c r="AK187" s="87">
        <v>4</v>
      </c>
      <c r="AL187" s="11">
        <v>10</v>
      </c>
      <c r="AM187" s="11">
        <v>0</v>
      </c>
      <c r="AN187" s="24">
        <f>AK187+AM187</f>
        <v>4</v>
      </c>
      <c r="AO187" s="338">
        <f>AU163</f>
        <v>-96.198999999999984</v>
      </c>
      <c r="AP187" s="11">
        <v>0</v>
      </c>
      <c r="AQ187" s="11">
        <v>10</v>
      </c>
      <c r="AR187" s="11">
        <f>100- ((AP187+AQ187)/(AC187*2))*100</f>
        <v>99.259259259259252</v>
      </c>
      <c r="AS187" s="90">
        <f>AU184</f>
        <v>469.36599999999999</v>
      </c>
      <c r="AT187" s="90">
        <f>AJ187+AK187+AL187+AM187</f>
        <v>263.07499999999999</v>
      </c>
      <c r="AU187" s="90">
        <f>AS187-AT187</f>
        <v>206.291</v>
      </c>
      <c r="AV187" s="7"/>
      <c r="AW187" s="24">
        <f>(AC187/W187)*100</f>
        <v>105.46875</v>
      </c>
      <c r="AX187" s="11" t="s">
        <v>59</v>
      </c>
      <c r="AY187" s="24">
        <f>(AK187/(AJ187+AK187))*100</f>
        <v>1.5805591227896869</v>
      </c>
      <c r="AZ187" s="11">
        <f>(AN187/AJ187)*100</f>
        <v>1.6059419853457797</v>
      </c>
      <c r="BA187" s="4"/>
      <c r="BB187" s="11" t="s">
        <v>75</v>
      </c>
      <c r="BC187" s="11" t="s">
        <v>76</v>
      </c>
      <c r="BD187" s="11" t="s">
        <v>75</v>
      </c>
    </row>
    <row r="188" spans="2:56" ht="16.5" thickBot="1">
      <c r="B188" s="18" t="s">
        <v>121</v>
      </c>
      <c r="C188" s="16"/>
      <c r="D188" s="16"/>
      <c r="E188" s="4"/>
      <c r="F188" s="12"/>
      <c r="G188" s="12"/>
      <c r="H188" s="12"/>
      <c r="I188" s="12"/>
      <c r="J188" s="12"/>
      <c r="K188" s="12"/>
      <c r="L188" s="4"/>
      <c r="M188" s="12"/>
      <c r="N188" s="12"/>
      <c r="O188" s="4"/>
      <c r="P188" s="21"/>
      <c r="Q188" s="4"/>
      <c r="R188" s="11" t="s">
        <v>10</v>
      </c>
      <c r="S188" s="23"/>
      <c r="T188" s="23"/>
      <c r="U188" s="23"/>
      <c r="V188" s="223"/>
      <c r="W188" s="223"/>
      <c r="X188" s="3"/>
      <c r="Y188" s="280"/>
      <c r="Z188" s="280"/>
      <c r="AA188" s="281"/>
      <c r="AB188" s="282"/>
      <c r="AC188" s="283"/>
      <c r="AD188" s="284"/>
      <c r="AE188" s="285"/>
      <c r="AF188" s="286"/>
      <c r="AG188" s="282"/>
      <c r="AH188" s="282"/>
      <c r="AI188" s="287"/>
      <c r="AJ188" s="223"/>
      <c r="AK188" s="288"/>
      <c r="AL188" s="223"/>
      <c r="AM188" s="223"/>
      <c r="AN188" s="223"/>
      <c r="AO188" s="289"/>
      <c r="AP188" s="223"/>
      <c r="AQ188" s="223"/>
      <c r="AR188" s="223"/>
      <c r="AS188" s="288"/>
      <c r="AT188" s="288"/>
      <c r="AU188" s="288"/>
      <c r="AV188" s="287"/>
      <c r="AW188" s="223"/>
      <c r="AX188" s="223"/>
      <c r="AY188" s="223"/>
      <c r="AZ188" s="223"/>
      <c r="BA188" s="3"/>
      <c r="BB188" s="11"/>
      <c r="BC188" s="11"/>
      <c r="BD188" s="11"/>
    </row>
    <row r="189" spans="2:56" ht="15.75" thickBot="1"/>
    <row r="190" spans="2:56" ht="16.5" thickBot="1">
      <c r="B190" s="17">
        <v>41142</v>
      </c>
      <c r="C190" s="15" t="s">
        <v>1</v>
      </c>
      <c r="D190" s="19">
        <v>7.5</v>
      </c>
      <c r="E190" s="4"/>
      <c r="F190" s="11">
        <v>2</v>
      </c>
      <c r="G190" s="11">
        <v>0</v>
      </c>
      <c r="H190" s="11">
        <v>0</v>
      </c>
      <c r="I190" s="11">
        <v>0</v>
      </c>
      <c r="J190" s="11">
        <v>0</v>
      </c>
      <c r="K190" s="11">
        <f>SUM(F190:J190)</f>
        <v>2</v>
      </c>
      <c r="L190" s="4"/>
      <c r="M190" s="11">
        <v>2.5</v>
      </c>
      <c r="N190" s="11">
        <v>0</v>
      </c>
      <c r="O190" s="4"/>
      <c r="P190" s="21">
        <f>D190-(M190+N190)</f>
        <v>5</v>
      </c>
      <c r="Q190" s="4"/>
      <c r="R190" s="11" t="s">
        <v>66</v>
      </c>
      <c r="S190" s="23">
        <v>0.184</v>
      </c>
      <c r="T190" s="23">
        <v>0.184</v>
      </c>
      <c r="U190" s="23">
        <f>S190+T190</f>
        <v>0.36799999999999999</v>
      </c>
      <c r="V190" s="11">
        <v>80</v>
      </c>
      <c r="W190" s="24">
        <f>P190*V190</f>
        <v>400</v>
      </c>
      <c r="X190" s="4"/>
      <c r="Y190" s="22">
        <v>190</v>
      </c>
      <c r="Z190" s="22">
        <v>190</v>
      </c>
      <c r="AA190" s="25">
        <v>0</v>
      </c>
      <c r="AB190" s="27">
        <v>0</v>
      </c>
      <c r="AC190" s="176">
        <v>190</v>
      </c>
      <c r="AD190" s="34"/>
      <c r="AE190" s="31">
        <v>2</v>
      </c>
      <c r="AF190" s="29">
        <v>2</v>
      </c>
      <c r="AG190" s="27">
        <v>0</v>
      </c>
      <c r="AH190" s="27">
        <v>2</v>
      </c>
      <c r="AI190" s="7"/>
      <c r="AJ190" s="24">
        <f>AC190*U190</f>
        <v>69.92</v>
      </c>
      <c r="AK190" s="87">
        <v>0.71</v>
      </c>
      <c r="AL190" s="11">
        <v>0.81</v>
      </c>
      <c r="AM190" s="11">
        <v>0</v>
      </c>
      <c r="AN190" s="24">
        <f>AK190+AM190</f>
        <v>0.71</v>
      </c>
      <c r="AO190" s="338">
        <f>AU166</f>
        <v>0</v>
      </c>
      <c r="AP190" s="11">
        <v>0</v>
      </c>
      <c r="AQ190" s="11">
        <v>10</v>
      </c>
      <c r="AR190" s="11">
        <f>100- ((AP190+AQ190)/(AC190*2))*100</f>
        <v>97.368421052631575</v>
      </c>
      <c r="AS190" s="90">
        <f>AU187</f>
        <v>206.291</v>
      </c>
      <c r="AT190" s="90">
        <f>AJ190+AK190+AL190+AM190</f>
        <v>71.44</v>
      </c>
      <c r="AU190" s="90">
        <f>AS190-AT190</f>
        <v>134.851</v>
      </c>
      <c r="AV190" s="7"/>
      <c r="AW190" s="24">
        <f>(AC190/W190)*100</f>
        <v>47.5</v>
      </c>
      <c r="AX190" s="11" t="s">
        <v>59</v>
      </c>
      <c r="AY190" s="24">
        <f>(AK190/(AJ190+AK190))*100</f>
        <v>1.0052385671810846</v>
      </c>
      <c r="AZ190" s="11">
        <f>(AN190/AJ190)*100</f>
        <v>1.0154462242562927</v>
      </c>
      <c r="BA190" s="4"/>
      <c r="BB190" s="11" t="s">
        <v>76</v>
      </c>
      <c r="BC190" s="11" t="s">
        <v>76</v>
      </c>
      <c r="BD190" s="11" t="s">
        <v>75</v>
      </c>
    </row>
    <row r="191" spans="2:56" ht="16.5" thickBot="1">
      <c r="B191" s="18" t="s">
        <v>137</v>
      </c>
      <c r="C191" s="16"/>
      <c r="D191" s="16"/>
      <c r="E191" s="4"/>
      <c r="F191" s="12"/>
      <c r="G191" s="12"/>
      <c r="H191" s="12"/>
      <c r="I191" s="12"/>
      <c r="J191" s="12"/>
      <c r="K191" s="12"/>
      <c r="L191" s="4"/>
      <c r="M191" s="12"/>
      <c r="N191" s="12"/>
      <c r="O191" s="4"/>
      <c r="P191" s="21"/>
      <c r="Q191" s="4"/>
      <c r="R191" s="11" t="s">
        <v>10</v>
      </c>
      <c r="S191" s="23"/>
      <c r="T191" s="23"/>
      <c r="U191" s="23"/>
      <c r="V191" s="223"/>
      <c r="W191" s="223"/>
      <c r="X191" s="3"/>
      <c r="Y191" s="280"/>
      <c r="Z191" s="280"/>
      <c r="AA191" s="281"/>
      <c r="AB191" s="282"/>
      <c r="AC191" s="283"/>
      <c r="AD191" s="284"/>
      <c r="AE191" s="285"/>
      <c r="AF191" s="286"/>
      <c r="AG191" s="282"/>
      <c r="AH191" s="282"/>
      <c r="AI191" s="287"/>
      <c r="AJ191" s="223"/>
      <c r="AK191" s="288"/>
      <c r="AL191" s="223"/>
      <c r="AM191" s="223"/>
      <c r="AN191" s="223"/>
      <c r="AO191" s="289"/>
      <c r="AP191" s="223"/>
      <c r="AQ191" s="223"/>
      <c r="AR191" s="223"/>
      <c r="AS191" s="288"/>
      <c r="AT191" s="288"/>
      <c r="AU191" s="288"/>
      <c r="AV191" s="287"/>
      <c r="AW191" s="223"/>
      <c r="AX191" s="223"/>
      <c r="AY191" s="223"/>
      <c r="AZ191" s="223"/>
      <c r="BA191" s="3"/>
      <c r="BB191" s="11"/>
      <c r="BC191" s="11"/>
      <c r="BD191" s="11"/>
    </row>
    <row r="192" spans="2:56" ht="15.75" thickBot="1"/>
    <row r="193" spans="2:56">
      <c r="B193" s="57" t="s">
        <v>42</v>
      </c>
      <c r="C193" s="58" t="s">
        <v>2</v>
      </c>
      <c r="D193" s="59" t="s">
        <v>2</v>
      </c>
      <c r="E193" s="136"/>
      <c r="F193" s="718" t="s">
        <v>14</v>
      </c>
      <c r="G193" s="719"/>
      <c r="H193" s="719"/>
      <c r="I193" s="719"/>
      <c r="J193" s="719"/>
      <c r="K193" s="720"/>
      <c r="L193" s="19"/>
      <c r="M193" s="721" t="s">
        <v>43</v>
      </c>
      <c r="N193" s="722"/>
      <c r="O193" s="19"/>
      <c r="P193" s="91" t="s">
        <v>12</v>
      </c>
      <c r="Q193" s="136"/>
      <c r="R193" s="91" t="s">
        <v>24</v>
      </c>
      <c r="S193" s="718" t="s">
        <v>44</v>
      </c>
      <c r="T193" s="719"/>
      <c r="U193" s="720"/>
      <c r="V193" s="91" t="s">
        <v>39</v>
      </c>
      <c r="W193" s="137" t="s">
        <v>19</v>
      </c>
      <c r="X193" s="136" t="s">
        <v>10</v>
      </c>
      <c r="Y193" s="723" t="s">
        <v>15</v>
      </c>
      <c r="Z193" s="724"/>
      <c r="AA193" s="724"/>
      <c r="AB193" s="724"/>
      <c r="AC193" s="138" t="s">
        <v>19</v>
      </c>
      <c r="AD193" s="139"/>
      <c r="AE193" s="725" t="s">
        <v>55</v>
      </c>
      <c r="AF193" s="726"/>
      <c r="AG193" s="726"/>
      <c r="AH193" s="140" t="s">
        <v>57</v>
      </c>
      <c r="AI193" s="136"/>
      <c r="AJ193" s="141" t="s">
        <v>51</v>
      </c>
      <c r="AK193" s="142"/>
      <c r="AL193" s="143"/>
      <c r="AM193" s="144"/>
      <c r="AN193" s="91" t="s">
        <v>13</v>
      </c>
      <c r="AO193" s="136"/>
      <c r="AP193" s="743" t="s">
        <v>68</v>
      </c>
      <c r="AQ193" s="744"/>
      <c r="AR193" s="745"/>
      <c r="AS193" s="743" t="s">
        <v>52</v>
      </c>
      <c r="AT193" s="744"/>
      <c r="AU193" s="745"/>
      <c r="AV193" s="136"/>
      <c r="AW193" s="145" t="s">
        <v>32</v>
      </c>
      <c r="AX193" s="137" t="s">
        <v>32</v>
      </c>
      <c r="AY193" s="91" t="s">
        <v>29</v>
      </c>
      <c r="AZ193" s="91" t="s">
        <v>29</v>
      </c>
      <c r="BA193" s="136"/>
      <c r="BB193" s="19" t="s">
        <v>32</v>
      </c>
      <c r="BC193" s="19" t="s">
        <v>10</v>
      </c>
      <c r="BD193" s="146" t="s">
        <v>10</v>
      </c>
    </row>
    <row r="194" spans="2:56" ht="15.75" thickBot="1">
      <c r="B194" s="60" t="s">
        <v>10</v>
      </c>
      <c r="C194" s="49" t="s">
        <v>10</v>
      </c>
      <c r="D194" s="61" t="s">
        <v>12</v>
      </c>
      <c r="E194" s="5"/>
      <c r="F194" s="65" t="s">
        <v>4</v>
      </c>
      <c r="G194" s="65" t="s">
        <v>5</v>
      </c>
      <c r="H194" s="65" t="s">
        <v>6</v>
      </c>
      <c r="I194" s="65" t="s">
        <v>7</v>
      </c>
      <c r="J194" s="65" t="s">
        <v>9</v>
      </c>
      <c r="K194" s="65" t="s">
        <v>13</v>
      </c>
      <c r="L194" s="4"/>
      <c r="M194" s="67" t="s">
        <v>12</v>
      </c>
      <c r="N194" s="68" t="s">
        <v>46</v>
      </c>
      <c r="O194" s="3"/>
      <c r="P194" s="49" t="s">
        <v>3</v>
      </c>
      <c r="Q194" s="5"/>
      <c r="R194" s="49" t="s">
        <v>23</v>
      </c>
      <c r="S194" s="53" t="s">
        <v>16</v>
      </c>
      <c r="T194" s="49" t="s">
        <v>17</v>
      </c>
      <c r="U194" s="49" t="s">
        <v>45</v>
      </c>
      <c r="V194" s="49" t="s">
        <v>63</v>
      </c>
      <c r="W194" s="72" t="s">
        <v>21</v>
      </c>
      <c r="X194" s="5" t="s">
        <v>10</v>
      </c>
      <c r="Y194" s="713" t="s">
        <v>26</v>
      </c>
      <c r="Z194" s="714"/>
      <c r="AA194" s="714"/>
      <c r="AB194" s="715"/>
      <c r="AC194" s="39" t="s">
        <v>13</v>
      </c>
      <c r="AD194" s="8"/>
      <c r="AE194" s="716" t="s">
        <v>56</v>
      </c>
      <c r="AF194" s="717"/>
      <c r="AG194" s="717"/>
      <c r="AH194" s="82" t="s">
        <v>58</v>
      </c>
      <c r="AI194" s="5"/>
      <c r="AJ194" s="48" t="s">
        <v>33</v>
      </c>
      <c r="AK194" s="85" t="s">
        <v>27</v>
      </c>
      <c r="AL194" s="48" t="s">
        <v>35</v>
      </c>
      <c r="AM194" s="48" t="s">
        <v>36</v>
      </c>
      <c r="AN194" s="49" t="s">
        <v>40</v>
      </c>
      <c r="AO194" s="20"/>
      <c r="AP194" s="51"/>
      <c r="AQ194" s="52"/>
      <c r="AR194" s="53"/>
      <c r="AS194" s="51" t="s">
        <v>50</v>
      </c>
      <c r="AT194" s="336" t="s">
        <v>138</v>
      </c>
      <c r="AU194" s="53"/>
      <c r="AV194" s="5"/>
      <c r="AW194" s="76" t="s">
        <v>19</v>
      </c>
      <c r="AX194" s="72" t="s">
        <v>19</v>
      </c>
      <c r="AY194" s="49" t="s">
        <v>37</v>
      </c>
      <c r="AZ194" s="49" t="s">
        <v>38</v>
      </c>
      <c r="BA194" s="5"/>
      <c r="BB194" s="4" t="s">
        <v>19</v>
      </c>
      <c r="BC194" s="4" t="s">
        <v>37</v>
      </c>
      <c r="BD194" s="147" t="s">
        <v>38</v>
      </c>
    </row>
    <row r="195" spans="2:56" ht="15.75" thickBot="1">
      <c r="B195" s="62"/>
      <c r="C195" s="63"/>
      <c r="D195" s="64" t="s">
        <v>10</v>
      </c>
      <c r="E195" s="111"/>
      <c r="F195" s="148"/>
      <c r="G195" s="148"/>
      <c r="H195" s="148"/>
      <c r="I195" s="148" t="s">
        <v>8</v>
      </c>
      <c r="J195" s="148"/>
      <c r="K195" s="148"/>
      <c r="L195" s="16"/>
      <c r="M195" s="104" t="s">
        <v>20</v>
      </c>
      <c r="N195" s="148" t="s">
        <v>11</v>
      </c>
      <c r="O195" s="16"/>
      <c r="P195" s="63" t="s">
        <v>10</v>
      </c>
      <c r="Q195" s="111"/>
      <c r="R195" s="63"/>
      <c r="S195" s="149"/>
      <c r="T195" s="63"/>
      <c r="U195" s="63"/>
      <c r="V195" s="63" t="s">
        <v>18</v>
      </c>
      <c r="W195" s="150" t="s">
        <v>22</v>
      </c>
      <c r="X195" s="111"/>
      <c r="Y195" s="151" t="s">
        <v>16</v>
      </c>
      <c r="Z195" s="151" t="s">
        <v>17</v>
      </c>
      <c r="AA195" s="152" t="s">
        <v>25</v>
      </c>
      <c r="AB195" s="79" t="s">
        <v>28</v>
      </c>
      <c r="AC195" s="153"/>
      <c r="AD195" s="111"/>
      <c r="AE195" s="154" t="s">
        <v>16</v>
      </c>
      <c r="AF195" s="155" t="s">
        <v>17</v>
      </c>
      <c r="AG195" s="80" t="s">
        <v>28</v>
      </c>
      <c r="AH195" s="81" t="s">
        <v>28</v>
      </c>
      <c r="AI195" s="156"/>
      <c r="AJ195" s="63" t="s">
        <v>34</v>
      </c>
      <c r="AK195" s="157" t="s">
        <v>34</v>
      </c>
      <c r="AL195" s="63" t="s">
        <v>34</v>
      </c>
      <c r="AM195" s="63" t="s">
        <v>34</v>
      </c>
      <c r="AN195" s="63" t="s">
        <v>34</v>
      </c>
      <c r="AO195" s="111"/>
      <c r="AP195" s="158" t="s">
        <v>70</v>
      </c>
      <c r="AQ195" s="159" t="s">
        <v>69</v>
      </c>
      <c r="AR195" s="160" t="s">
        <v>71</v>
      </c>
      <c r="AS195" s="161" t="s">
        <v>48</v>
      </c>
      <c r="AT195" s="159" t="s">
        <v>47</v>
      </c>
      <c r="AU195" s="160" t="s">
        <v>49</v>
      </c>
      <c r="AV195" s="111"/>
      <c r="AW195" s="162" t="s">
        <v>29</v>
      </c>
      <c r="AX195" s="150" t="s">
        <v>29</v>
      </c>
      <c r="AY195" s="63"/>
      <c r="AZ195" s="63"/>
      <c r="BA195" s="111"/>
      <c r="BB195" s="163">
        <v>1</v>
      </c>
      <c r="BC195" s="164">
        <v>0</v>
      </c>
      <c r="BD195" s="115" t="s">
        <v>41</v>
      </c>
    </row>
    <row r="196" spans="2:56" ht="16.5" thickBot="1">
      <c r="B196" s="17">
        <v>41143</v>
      </c>
      <c r="C196" s="15" t="s">
        <v>0</v>
      </c>
      <c r="D196" s="19">
        <v>8</v>
      </c>
      <c r="E196" s="4"/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f>SUM(F196:J196)</f>
        <v>0</v>
      </c>
      <c r="L196" s="4"/>
      <c r="M196" s="11">
        <v>0</v>
      </c>
      <c r="N196" s="11">
        <v>3</v>
      </c>
      <c r="O196" s="4"/>
      <c r="P196" s="21">
        <f>D196-(M196+N196)</f>
        <v>5</v>
      </c>
      <c r="Q196" s="4"/>
      <c r="R196" s="11" t="s">
        <v>54</v>
      </c>
      <c r="S196" s="23">
        <v>0.123</v>
      </c>
      <c r="T196" s="23">
        <v>0.12</v>
      </c>
      <c r="U196" s="23">
        <f>S196+T196</f>
        <v>0.24299999999999999</v>
      </c>
      <c r="V196" s="11">
        <v>70</v>
      </c>
      <c r="W196" s="24">
        <f>P196*V196</f>
        <v>350</v>
      </c>
      <c r="X196" s="4"/>
      <c r="Y196" s="22">
        <v>330</v>
      </c>
      <c r="Z196" s="22">
        <v>330</v>
      </c>
      <c r="AA196" s="25">
        <v>0</v>
      </c>
      <c r="AB196" s="27">
        <v>0</v>
      </c>
      <c r="AC196" s="176">
        <v>300</v>
      </c>
      <c r="AD196" s="34"/>
      <c r="AE196" s="31">
        <v>3</v>
      </c>
      <c r="AF196" s="29">
        <v>4</v>
      </c>
      <c r="AG196" s="27">
        <v>0</v>
      </c>
      <c r="AH196" s="27">
        <v>3</v>
      </c>
      <c r="AI196" s="7"/>
      <c r="AJ196" s="24">
        <f>AC196*U196</f>
        <v>72.899999999999991</v>
      </c>
      <c r="AK196" s="87">
        <v>1</v>
      </c>
      <c r="AL196" s="11">
        <v>4</v>
      </c>
      <c r="AM196" s="11">
        <v>0</v>
      </c>
      <c r="AN196" s="24">
        <f>AK196+AM196</f>
        <v>1</v>
      </c>
      <c r="AO196" s="338">
        <f>AU172</f>
        <v>427.72800000000007</v>
      </c>
      <c r="AP196" s="11">
        <v>0</v>
      </c>
      <c r="AQ196" s="11">
        <v>10</v>
      </c>
      <c r="AR196" s="11">
        <f>100- ((AP196+AQ196)/(AC196*2))*100</f>
        <v>98.333333333333329</v>
      </c>
      <c r="AS196" s="90">
        <f>AU154</f>
        <v>662.99</v>
      </c>
      <c r="AT196" s="90">
        <f>AJ196+AK196+AL196+AM196</f>
        <v>77.899999999999991</v>
      </c>
      <c r="AU196" s="90">
        <f>AS196-AT196</f>
        <v>585.09</v>
      </c>
      <c r="AV196" s="7"/>
      <c r="AW196" s="24">
        <f>(AC196/W196)*100</f>
        <v>85.714285714285708</v>
      </c>
      <c r="AX196" s="11" t="s">
        <v>59</v>
      </c>
      <c r="AY196" s="24">
        <f>(AK196/(AJ196+AK196))*100</f>
        <v>1.3531799729364007</v>
      </c>
      <c r="AZ196" s="11">
        <f>(AN196/AJ196)*100</f>
        <v>1.3717421124828533</v>
      </c>
      <c r="BA196" s="4"/>
      <c r="BB196" s="11" t="s">
        <v>75</v>
      </c>
      <c r="BC196" s="11" t="s">
        <v>76</v>
      </c>
      <c r="BD196" s="11" t="s">
        <v>76</v>
      </c>
    </row>
    <row r="197" spans="2:56" ht="16.5" thickBot="1">
      <c r="B197" s="18" t="s">
        <v>121</v>
      </c>
      <c r="C197" s="16"/>
      <c r="D197" s="16"/>
      <c r="E197" s="4"/>
      <c r="F197" s="12"/>
      <c r="G197" s="12"/>
      <c r="H197" s="12"/>
      <c r="I197" s="12"/>
      <c r="J197" s="12"/>
      <c r="K197" s="12"/>
      <c r="L197" s="4"/>
      <c r="M197" s="12"/>
      <c r="N197" s="12"/>
      <c r="O197" s="4"/>
      <c r="P197" s="21"/>
      <c r="Q197" s="4"/>
      <c r="R197" s="11" t="s">
        <v>10</v>
      </c>
      <c r="S197" s="23"/>
      <c r="T197" s="23"/>
      <c r="U197" s="23"/>
      <c r="V197" s="223"/>
      <c r="W197" s="223"/>
      <c r="X197" s="3"/>
      <c r="Y197" s="280"/>
      <c r="Z197" s="280"/>
      <c r="AA197" s="281"/>
      <c r="AB197" s="282"/>
      <c r="AC197" s="283"/>
      <c r="AD197" s="284"/>
      <c r="AE197" s="285"/>
      <c r="AF197" s="286"/>
      <c r="AG197" s="282"/>
      <c r="AH197" s="282"/>
      <c r="AI197" s="287"/>
      <c r="AJ197" s="223"/>
      <c r="AK197" s="288"/>
      <c r="AL197" s="223"/>
      <c r="AM197" s="223"/>
      <c r="AN197" s="223"/>
      <c r="AO197" s="289"/>
      <c r="AP197" s="223"/>
      <c r="AQ197" s="223"/>
      <c r="AR197" s="223"/>
      <c r="AS197" s="288"/>
      <c r="AT197" s="288"/>
      <c r="AU197" s="288"/>
      <c r="AV197" s="287"/>
      <c r="AW197" s="223"/>
      <c r="AX197" s="223"/>
      <c r="AY197" s="223"/>
      <c r="AZ197" s="223"/>
      <c r="BA197" s="3"/>
      <c r="BB197" s="11"/>
      <c r="BC197" s="11"/>
      <c r="BD197" s="11"/>
    </row>
    <row r="198" spans="2:56" ht="15.75" thickBot="1"/>
    <row r="199" spans="2:56" ht="16.5" thickBot="1">
      <c r="B199" s="17">
        <v>41143</v>
      </c>
      <c r="C199" s="15" t="s">
        <v>1</v>
      </c>
      <c r="D199" s="19">
        <v>7.5</v>
      </c>
      <c r="E199" s="4"/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f>SUM(F199:J199)</f>
        <v>0</v>
      </c>
      <c r="L199" s="4"/>
      <c r="M199" s="11">
        <v>2.5</v>
      </c>
      <c r="N199" s="11">
        <v>0</v>
      </c>
      <c r="O199" s="4"/>
      <c r="P199" s="21">
        <f>D199-(M199+N199)</f>
        <v>5</v>
      </c>
      <c r="Q199" s="4"/>
      <c r="R199" s="11" t="s">
        <v>54</v>
      </c>
      <c r="S199" s="23">
        <v>0.123</v>
      </c>
      <c r="T199" s="23">
        <v>0.12</v>
      </c>
      <c r="U199" s="23">
        <f>S199+T199</f>
        <v>0.24299999999999999</v>
      </c>
      <c r="V199" s="11">
        <v>70</v>
      </c>
      <c r="W199" s="24">
        <f>P199*V199</f>
        <v>350</v>
      </c>
      <c r="X199" s="4"/>
      <c r="Y199" s="22">
        <v>420</v>
      </c>
      <c r="Z199" s="22">
        <v>420</v>
      </c>
      <c r="AA199" s="25">
        <v>0</v>
      </c>
      <c r="AB199" s="27">
        <v>0</v>
      </c>
      <c r="AC199" s="176">
        <v>420</v>
      </c>
      <c r="AD199" s="34"/>
      <c r="AE199" s="31">
        <v>1</v>
      </c>
      <c r="AF199" s="29">
        <v>1</v>
      </c>
      <c r="AG199" s="27">
        <v>0</v>
      </c>
      <c r="AH199" s="27">
        <v>1</v>
      </c>
      <c r="AI199" s="7"/>
      <c r="AJ199" s="24">
        <f>AC199*U199</f>
        <v>102.06</v>
      </c>
      <c r="AK199" s="87">
        <v>0.2</v>
      </c>
      <c r="AL199" s="11">
        <v>4.8</v>
      </c>
      <c r="AM199" s="11">
        <v>0.4</v>
      </c>
      <c r="AN199" s="24">
        <f>AK199+AM199</f>
        <v>0.60000000000000009</v>
      </c>
      <c r="AO199" s="338">
        <f>AU175</f>
        <v>246.97600000000006</v>
      </c>
      <c r="AP199" s="11">
        <v>0</v>
      </c>
      <c r="AQ199" s="11">
        <v>10</v>
      </c>
      <c r="AR199" s="11">
        <f>100- ((AP199+AQ199)/(AC199*2))*100</f>
        <v>98.80952380952381</v>
      </c>
      <c r="AS199" s="90">
        <f>AU196</f>
        <v>585.09</v>
      </c>
      <c r="AT199" s="90">
        <f>AJ199+AK199+AL199+AM199</f>
        <v>107.46000000000001</v>
      </c>
      <c r="AU199" s="90">
        <f>AS199-AT199</f>
        <v>477.63</v>
      </c>
      <c r="AV199" s="7"/>
      <c r="AW199" s="24">
        <f>(AC199/W199)*100</f>
        <v>120</v>
      </c>
      <c r="AX199" s="11" t="s">
        <v>59</v>
      </c>
      <c r="AY199" s="24">
        <f>(AK199/(AJ199+AK199))*100</f>
        <v>0.19557989438685705</v>
      </c>
      <c r="AZ199" s="11">
        <f>(AN199/AJ199)*100</f>
        <v>0.58788947677836578</v>
      </c>
      <c r="BA199" s="4"/>
      <c r="BB199" s="11" t="s">
        <v>75</v>
      </c>
      <c r="BC199" s="11" t="s">
        <v>76</v>
      </c>
      <c r="BD199" s="11" t="s">
        <v>75</v>
      </c>
    </row>
    <row r="200" spans="2:56" ht="16.5" thickBot="1">
      <c r="B200" s="18" t="s">
        <v>137</v>
      </c>
      <c r="C200" s="16"/>
      <c r="D200" s="16"/>
      <c r="E200" s="4"/>
      <c r="F200" s="12"/>
      <c r="G200" s="12"/>
      <c r="H200" s="12"/>
      <c r="I200" s="12"/>
      <c r="J200" s="12"/>
      <c r="K200" s="12"/>
      <c r="L200" s="4"/>
      <c r="M200" s="12"/>
      <c r="N200" s="12"/>
      <c r="O200" s="4"/>
      <c r="P200" s="21"/>
      <c r="Q200" s="4"/>
      <c r="R200" s="11" t="s">
        <v>10</v>
      </c>
      <c r="S200" s="23"/>
      <c r="T200" s="23"/>
      <c r="U200" s="23"/>
      <c r="V200" s="223"/>
      <c r="W200" s="223"/>
      <c r="X200" s="3"/>
      <c r="Y200" s="280"/>
      <c r="Z200" s="280"/>
      <c r="AA200" s="281"/>
      <c r="AB200" s="282"/>
      <c r="AC200" s="283"/>
      <c r="AD200" s="284"/>
      <c r="AE200" s="285"/>
      <c r="AF200" s="286"/>
      <c r="AG200" s="282"/>
      <c r="AH200" s="282"/>
      <c r="AI200" s="287"/>
      <c r="AJ200" s="223"/>
      <c r="AK200" s="288"/>
      <c r="AL200" s="223"/>
      <c r="AM200" s="223"/>
      <c r="AN200" s="223"/>
      <c r="AO200" s="289"/>
      <c r="AP200" s="223"/>
      <c r="AQ200" s="223"/>
      <c r="AR200" s="223"/>
      <c r="AS200" s="288"/>
      <c r="AT200" s="288"/>
      <c r="AU200" s="288"/>
      <c r="AV200" s="287"/>
      <c r="AW200" s="223"/>
      <c r="AX200" s="223"/>
      <c r="AY200" s="223"/>
      <c r="AZ200" s="223"/>
      <c r="BA200" s="3"/>
      <c r="BB200" s="11"/>
      <c r="BC200" s="11"/>
      <c r="BD200" s="11"/>
    </row>
    <row r="201" spans="2:56" ht="15.75" thickBot="1"/>
    <row r="202" spans="2:56" ht="16.5" thickBot="1">
      <c r="B202" s="17">
        <v>41144</v>
      </c>
      <c r="C202" s="15" t="s">
        <v>0</v>
      </c>
      <c r="D202" s="19">
        <v>8</v>
      </c>
      <c r="E202" s="4"/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f>SUM(F202:J202)</f>
        <v>0</v>
      </c>
      <c r="L202" s="4"/>
      <c r="M202" s="11">
        <v>0</v>
      </c>
      <c r="N202" s="11">
        <v>1.5</v>
      </c>
      <c r="O202" s="4"/>
      <c r="P202" s="21">
        <f>D202-(M202+N202)</f>
        <v>6.5</v>
      </c>
      <c r="Q202" s="4"/>
      <c r="R202" s="11" t="s">
        <v>54</v>
      </c>
      <c r="S202" s="23">
        <v>0.123</v>
      </c>
      <c r="T202" s="23">
        <v>0.12</v>
      </c>
      <c r="U202" s="23">
        <f>S202+T202</f>
        <v>0.24299999999999999</v>
      </c>
      <c r="V202" s="11">
        <v>70</v>
      </c>
      <c r="W202" s="24">
        <f>P202*V202</f>
        <v>455</v>
      </c>
      <c r="X202" s="4"/>
      <c r="Y202" s="22">
        <v>135</v>
      </c>
      <c r="Z202" s="22">
        <v>135</v>
      </c>
      <c r="AA202" s="25">
        <v>0</v>
      </c>
      <c r="AB202" s="27">
        <v>0</v>
      </c>
      <c r="AC202" s="176">
        <v>135</v>
      </c>
      <c r="AD202" s="34"/>
      <c r="AE202" s="31">
        <v>3</v>
      </c>
      <c r="AF202" s="29">
        <v>3</v>
      </c>
      <c r="AG202" s="27">
        <v>0</v>
      </c>
      <c r="AH202" s="27">
        <v>3</v>
      </c>
      <c r="AI202" s="7"/>
      <c r="AJ202" s="24">
        <f>AC202*U202</f>
        <v>32.805</v>
      </c>
      <c r="AK202" s="87">
        <v>3</v>
      </c>
      <c r="AL202" s="11">
        <v>5.5</v>
      </c>
      <c r="AM202" s="11">
        <v>0</v>
      </c>
      <c r="AN202" s="24">
        <f>AK202+AM202</f>
        <v>3</v>
      </c>
      <c r="AO202" s="338">
        <f>AU178</f>
        <v>-13.073999999999899</v>
      </c>
      <c r="AP202" s="11">
        <v>0</v>
      </c>
      <c r="AQ202" s="11">
        <v>10</v>
      </c>
      <c r="AR202" s="11">
        <f>100- ((AP202+AQ202)/(AC202*2))*100</f>
        <v>96.296296296296291</v>
      </c>
      <c r="AS202" s="90">
        <f>AU199</f>
        <v>477.63</v>
      </c>
      <c r="AT202" s="90">
        <f>AJ202+AK202+AL202+AM202+AJ203</f>
        <v>130.04500000000002</v>
      </c>
      <c r="AU202" s="90">
        <f>AS202-AT202</f>
        <v>347.58499999999998</v>
      </c>
      <c r="AV202" s="7"/>
      <c r="AW202" s="24">
        <f>((AC202+AC203)/W202)*100</f>
        <v>104.39560439560441</v>
      </c>
      <c r="AX202" s="11" t="s">
        <v>59</v>
      </c>
      <c r="AY202" s="24">
        <f>(AK202/(AJ202+AK202+AJ203))*100</f>
        <v>2.408767915211369</v>
      </c>
      <c r="AZ202" s="11">
        <f>(AN202/(AJ202+AJ203))*100</f>
        <v>2.4682216463038378</v>
      </c>
      <c r="BA202" s="4"/>
      <c r="BB202" s="11" t="s">
        <v>75</v>
      </c>
      <c r="BC202" s="11" t="s">
        <v>76</v>
      </c>
      <c r="BD202" s="11" t="s">
        <v>97</v>
      </c>
    </row>
    <row r="203" spans="2:56" ht="16.5" thickBot="1">
      <c r="B203" s="18" t="s">
        <v>121</v>
      </c>
      <c r="C203" s="16"/>
      <c r="D203" s="16"/>
      <c r="E203" s="4"/>
      <c r="F203" s="12"/>
      <c r="G203" s="12"/>
      <c r="H203" s="12"/>
      <c r="I203" s="12"/>
      <c r="J203" s="12"/>
      <c r="K203" s="12"/>
      <c r="L203" s="4"/>
      <c r="M203" s="12"/>
      <c r="N203" s="12"/>
      <c r="O203" s="4"/>
      <c r="P203" s="21"/>
      <c r="Q203" s="4"/>
      <c r="R203" s="11" t="s">
        <v>67</v>
      </c>
      <c r="S203" s="23">
        <v>0.13100000000000001</v>
      </c>
      <c r="T203" s="23">
        <v>0.13</v>
      </c>
      <c r="U203" s="23">
        <f>S203+T203</f>
        <v>0.26100000000000001</v>
      </c>
      <c r="V203" s="223">
        <v>75</v>
      </c>
      <c r="W203" s="24">
        <f>P203*V203</f>
        <v>0</v>
      </c>
      <c r="X203" s="3"/>
      <c r="Y203" s="22">
        <v>340</v>
      </c>
      <c r="Z203" s="22">
        <v>340</v>
      </c>
      <c r="AA203" s="25">
        <v>0</v>
      </c>
      <c r="AB203" s="27">
        <v>0</v>
      </c>
      <c r="AC203" s="176">
        <v>340</v>
      </c>
      <c r="AD203" s="284"/>
      <c r="AE203" s="285">
        <v>8</v>
      </c>
      <c r="AF203" s="286">
        <v>9</v>
      </c>
      <c r="AG203" s="282">
        <v>0</v>
      </c>
      <c r="AH203" s="282">
        <v>8</v>
      </c>
      <c r="AI203" s="287"/>
      <c r="AJ203" s="24">
        <f>AC203*U203</f>
        <v>88.740000000000009</v>
      </c>
      <c r="AK203" s="288"/>
      <c r="AL203" s="223"/>
      <c r="AM203" s="223"/>
      <c r="AN203" s="223"/>
      <c r="AO203" s="289"/>
      <c r="AP203" s="223"/>
      <c r="AQ203" s="223"/>
      <c r="AR203" s="223"/>
      <c r="AS203" s="288"/>
      <c r="AT203" s="288"/>
      <c r="AU203" s="288"/>
      <c r="AV203" s="287"/>
      <c r="AW203" s="223"/>
      <c r="AX203" s="223"/>
      <c r="AY203" s="223"/>
      <c r="AZ203" s="223"/>
      <c r="BA203" s="3"/>
      <c r="BB203" s="11"/>
      <c r="BC203" s="11"/>
      <c r="BD203" s="11"/>
    </row>
    <row r="204" spans="2:56" ht="15.75" thickBot="1"/>
    <row r="205" spans="2:56" ht="16.5" thickBot="1">
      <c r="B205" s="17">
        <v>41144</v>
      </c>
      <c r="C205" s="15" t="s">
        <v>1</v>
      </c>
      <c r="D205" s="19">
        <v>7.5</v>
      </c>
      <c r="E205" s="4"/>
      <c r="F205" s="11">
        <v>0</v>
      </c>
      <c r="G205" s="11">
        <v>0.33300000000000002</v>
      </c>
      <c r="H205" s="11">
        <v>0</v>
      </c>
      <c r="I205" s="11">
        <v>0</v>
      </c>
      <c r="J205" s="11">
        <v>0</v>
      </c>
      <c r="K205" s="11">
        <f>SUM(F205:J205)</f>
        <v>0.33300000000000002</v>
      </c>
      <c r="L205" s="4"/>
      <c r="M205" s="11">
        <v>2.5</v>
      </c>
      <c r="N205" s="11">
        <v>0</v>
      </c>
      <c r="O205" s="4"/>
      <c r="P205" s="21">
        <f>D205-(M205+N205)</f>
        <v>5</v>
      </c>
      <c r="Q205" s="4"/>
      <c r="R205" s="11" t="s">
        <v>67</v>
      </c>
      <c r="S205" s="23">
        <v>0.129</v>
      </c>
      <c r="T205" s="23">
        <v>0.13</v>
      </c>
      <c r="U205" s="23">
        <f>S205+T205</f>
        <v>0.25900000000000001</v>
      </c>
      <c r="V205" s="223">
        <v>75</v>
      </c>
      <c r="W205" s="24">
        <f>P205*V205</f>
        <v>375</v>
      </c>
      <c r="X205" s="4"/>
      <c r="Y205" s="22">
        <v>360</v>
      </c>
      <c r="Z205" s="22">
        <v>360</v>
      </c>
      <c r="AA205" s="25">
        <v>0</v>
      </c>
      <c r="AB205" s="27">
        <v>0</v>
      </c>
      <c r="AC205" s="176">
        <v>360</v>
      </c>
      <c r="AD205" s="34"/>
      <c r="AE205" s="31">
        <v>8</v>
      </c>
      <c r="AF205" s="29">
        <v>8</v>
      </c>
      <c r="AG205" s="27">
        <v>0</v>
      </c>
      <c r="AH205" s="27">
        <v>8</v>
      </c>
      <c r="AI205" s="7"/>
      <c r="AJ205" s="24">
        <f>AC205*U205</f>
        <v>93.240000000000009</v>
      </c>
      <c r="AK205" s="87">
        <v>2.04</v>
      </c>
      <c r="AL205" s="11">
        <v>5.76</v>
      </c>
      <c r="AM205" s="11">
        <v>0</v>
      </c>
      <c r="AN205" s="24">
        <f>AK205+AM205</f>
        <v>2.04</v>
      </c>
      <c r="AO205" s="338">
        <f>AU181</f>
        <v>0</v>
      </c>
      <c r="AP205" s="11">
        <v>0</v>
      </c>
      <c r="AQ205" s="11">
        <v>10</v>
      </c>
      <c r="AR205" s="11">
        <f>100- ((AP205+AQ205)/(AC205*2))*100</f>
        <v>98.611111111111114</v>
      </c>
      <c r="AS205" s="90">
        <f>AU202</f>
        <v>347.58499999999998</v>
      </c>
      <c r="AT205" s="90">
        <f>AJ205+AK205+AL205+AM205</f>
        <v>101.04000000000002</v>
      </c>
      <c r="AU205" s="90">
        <f>AS205-AT205</f>
        <v>246.54499999999996</v>
      </c>
      <c r="AV205" s="7"/>
      <c r="AW205" s="24">
        <f>(AC205/W205)*100</f>
        <v>96</v>
      </c>
      <c r="AX205" s="11" t="s">
        <v>59</v>
      </c>
      <c r="AY205" s="24">
        <f>(AK205/(AJ205+AK205))*100</f>
        <v>2.1410579345088157</v>
      </c>
      <c r="AZ205" s="11">
        <f>(AN205/AJ205)*100</f>
        <v>2.1879021879021878</v>
      </c>
      <c r="BA205" s="4"/>
      <c r="BB205" s="11" t="s">
        <v>76</v>
      </c>
      <c r="BC205" s="11" t="s">
        <v>76</v>
      </c>
      <c r="BD205" s="11" t="s">
        <v>75</v>
      </c>
    </row>
    <row r="206" spans="2:56" ht="16.5" thickBot="1">
      <c r="B206" s="18" t="s">
        <v>137</v>
      </c>
      <c r="C206" s="16"/>
      <c r="D206" s="16"/>
      <c r="E206" s="4"/>
      <c r="F206" s="12"/>
      <c r="G206" s="12"/>
      <c r="H206" s="12"/>
      <c r="I206" s="12"/>
      <c r="J206" s="12"/>
      <c r="K206" s="12"/>
      <c r="L206" s="4"/>
      <c r="M206" s="12"/>
      <c r="N206" s="12"/>
      <c r="O206" s="4"/>
      <c r="P206" s="21"/>
      <c r="Q206" s="4"/>
      <c r="R206" s="11" t="s">
        <v>10</v>
      </c>
      <c r="S206" s="23"/>
      <c r="T206" s="23"/>
      <c r="U206" s="23"/>
      <c r="V206" s="223"/>
      <c r="W206" s="223"/>
      <c r="X206" s="3"/>
      <c r="Y206" s="280"/>
      <c r="Z206" s="280"/>
      <c r="AA206" s="281"/>
      <c r="AB206" s="282"/>
      <c r="AC206" s="283"/>
      <c r="AD206" s="284"/>
      <c r="AE206" s="285"/>
      <c r="AF206" s="286"/>
      <c r="AG206" s="282"/>
      <c r="AH206" s="282"/>
      <c r="AI206" s="287"/>
      <c r="AJ206" s="223"/>
      <c r="AK206" s="288"/>
      <c r="AL206" s="223"/>
      <c r="AM206" s="223"/>
      <c r="AN206" s="223"/>
      <c r="AO206" s="289"/>
      <c r="AP206" s="223"/>
      <c r="AQ206" s="223"/>
      <c r="AR206" s="223"/>
      <c r="AS206" s="288"/>
      <c r="AT206" s="288"/>
      <c r="AU206" s="288"/>
      <c r="AV206" s="287"/>
      <c r="AW206" s="223"/>
      <c r="AX206" s="223"/>
      <c r="AY206" s="223"/>
      <c r="AZ206" s="223"/>
      <c r="BA206" s="3"/>
      <c r="BB206" s="11"/>
      <c r="BC206" s="11"/>
      <c r="BD206" s="11"/>
    </row>
    <row r="207" spans="2:56" ht="15.75" thickBot="1"/>
    <row r="208" spans="2:56" ht="16.5" thickBot="1">
      <c r="B208" s="17">
        <v>41145</v>
      </c>
      <c r="C208" s="15" t="s">
        <v>0</v>
      </c>
      <c r="D208" s="19">
        <v>8</v>
      </c>
      <c r="E208" s="4"/>
      <c r="F208" s="11">
        <v>0</v>
      </c>
      <c r="G208" s="11">
        <v>0</v>
      </c>
      <c r="H208" s="11">
        <v>0</v>
      </c>
      <c r="I208" s="11">
        <v>1</v>
      </c>
      <c r="J208" s="11">
        <v>0</v>
      </c>
      <c r="K208" s="11">
        <f>SUM(F208:J208)</f>
        <v>1</v>
      </c>
      <c r="L208" s="4"/>
      <c r="M208" s="11">
        <v>0</v>
      </c>
      <c r="N208" s="11">
        <v>1</v>
      </c>
      <c r="O208" s="4"/>
      <c r="P208" s="21">
        <f>D208-(M208+N208)</f>
        <v>7</v>
      </c>
      <c r="Q208" s="4"/>
      <c r="R208" s="11" t="s">
        <v>67</v>
      </c>
      <c r="S208" s="23">
        <v>0.13200000000000001</v>
      </c>
      <c r="T208" s="23">
        <v>0.13</v>
      </c>
      <c r="U208" s="23">
        <f>S208+T208</f>
        <v>0.26200000000000001</v>
      </c>
      <c r="V208" s="223">
        <v>75</v>
      </c>
      <c r="W208" s="24">
        <f>P208*V208</f>
        <v>525</v>
      </c>
      <c r="X208" s="4"/>
      <c r="Y208" s="22">
        <v>270</v>
      </c>
      <c r="Z208" s="22">
        <v>270</v>
      </c>
      <c r="AA208" s="25">
        <v>0</v>
      </c>
      <c r="AB208" s="27">
        <v>0</v>
      </c>
      <c r="AC208" s="176">
        <v>270</v>
      </c>
      <c r="AD208" s="34"/>
      <c r="AE208" s="31">
        <v>4</v>
      </c>
      <c r="AF208" s="29">
        <v>4</v>
      </c>
      <c r="AG208" s="27">
        <v>0</v>
      </c>
      <c r="AH208" s="27">
        <v>4</v>
      </c>
      <c r="AI208" s="7"/>
      <c r="AJ208" s="24">
        <f>AC208*U208</f>
        <v>70.740000000000009</v>
      </c>
      <c r="AK208" s="87">
        <v>0.4</v>
      </c>
      <c r="AL208" s="11">
        <v>2.5</v>
      </c>
      <c r="AM208" s="11">
        <v>4</v>
      </c>
      <c r="AN208" s="24">
        <f>AK208+AM208</f>
        <v>4.4000000000000004</v>
      </c>
      <c r="AO208" s="338">
        <f>AU184</f>
        <v>469.36599999999999</v>
      </c>
      <c r="AP208" s="11">
        <v>0</v>
      </c>
      <c r="AQ208" s="11">
        <v>10</v>
      </c>
      <c r="AR208" s="11">
        <f>100- ((AP208+AQ208)/(AC208*2))*100</f>
        <v>98.148148148148152</v>
      </c>
      <c r="AS208" s="90">
        <f>AU205</f>
        <v>246.54499999999996</v>
      </c>
      <c r="AT208" s="90">
        <f>AJ208+AK208+AL208+AM208</f>
        <v>77.640000000000015</v>
      </c>
      <c r="AU208" s="90">
        <f>AS208-AT208</f>
        <v>168.90499999999994</v>
      </c>
      <c r="AV208" s="7"/>
      <c r="AW208" s="24">
        <f>(AC208/W208)*100</f>
        <v>51.428571428571423</v>
      </c>
      <c r="AX208" s="11" t="s">
        <v>59</v>
      </c>
      <c r="AY208" s="24">
        <f>(AK208/(AJ208+AK208))*100</f>
        <v>0.5622715771717739</v>
      </c>
      <c r="AZ208" s="11">
        <f>(AN208/AJ208)*100</f>
        <v>6.2199604184337005</v>
      </c>
      <c r="BA208" s="4"/>
      <c r="BB208" s="11" t="s">
        <v>76</v>
      </c>
      <c r="BC208" s="11" t="s">
        <v>76</v>
      </c>
      <c r="BD208" s="11" t="s">
        <v>76</v>
      </c>
    </row>
    <row r="209" spans="2:56" ht="16.5" thickBot="1">
      <c r="B209" s="18" t="s">
        <v>121</v>
      </c>
      <c r="C209" s="16"/>
      <c r="D209" s="16"/>
      <c r="E209" s="4"/>
      <c r="F209" s="12"/>
      <c r="G209" s="12"/>
      <c r="H209" s="12"/>
      <c r="I209" s="12"/>
      <c r="J209" s="12"/>
      <c r="K209" s="12"/>
      <c r="L209" s="4"/>
      <c r="M209" s="12"/>
      <c r="N209" s="12"/>
      <c r="O209" s="4"/>
      <c r="P209" s="21"/>
      <c r="Q209" s="4"/>
      <c r="R209" s="11" t="s">
        <v>10</v>
      </c>
      <c r="S209" s="23"/>
      <c r="T209" s="23"/>
      <c r="U209" s="23"/>
      <c r="V209" s="223"/>
      <c r="W209" s="223"/>
      <c r="X209" s="3"/>
      <c r="Y209" s="280"/>
      <c r="Z209" s="280"/>
      <c r="AA209" s="281"/>
      <c r="AB209" s="282"/>
      <c r="AC209" s="283"/>
      <c r="AD209" s="284"/>
      <c r="AE209" s="285"/>
      <c r="AF209" s="286"/>
      <c r="AG209" s="282"/>
      <c r="AH209" s="282"/>
      <c r="AI209" s="287"/>
      <c r="AJ209" s="223"/>
      <c r="AK209" s="288"/>
      <c r="AL209" s="223"/>
      <c r="AM209" s="223"/>
      <c r="AN209" s="223"/>
      <c r="AO209" s="289"/>
      <c r="AP209" s="223"/>
      <c r="AQ209" s="223"/>
      <c r="AR209" s="223"/>
      <c r="AS209" s="288"/>
      <c r="AT209" s="288"/>
      <c r="AU209" s="288"/>
      <c r="AV209" s="287"/>
      <c r="AW209" s="223"/>
      <c r="AX209" s="223"/>
      <c r="AY209" s="223"/>
      <c r="AZ209" s="223"/>
      <c r="BA209" s="3"/>
      <c r="BB209" s="11"/>
      <c r="BC209" s="11"/>
      <c r="BD209" s="11"/>
    </row>
    <row r="210" spans="2:56" ht="15.75" thickBot="1"/>
    <row r="211" spans="2:56">
      <c r="B211" s="57" t="s">
        <v>42</v>
      </c>
      <c r="C211" s="58" t="s">
        <v>2</v>
      </c>
      <c r="D211" s="59" t="s">
        <v>2</v>
      </c>
      <c r="E211" s="136"/>
      <c r="F211" s="718" t="s">
        <v>14</v>
      </c>
      <c r="G211" s="719"/>
      <c r="H211" s="719"/>
      <c r="I211" s="719"/>
      <c r="J211" s="719"/>
      <c r="K211" s="720"/>
      <c r="L211" s="19"/>
      <c r="M211" s="721" t="s">
        <v>43</v>
      </c>
      <c r="N211" s="722"/>
      <c r="O211" s="19"/>
      <c r="P211" s="91" t="s">
        <v>12</v>
      </c>
      <c r="Q211" s="136"/>
      <c r="R211" s="91" t="s">
        <v>24</v>
      </c>
      <c r="S211" s="718" t="s">
        <v>44</v>
      </c>
      <c r="T211" s="719"/>
      <c r="U211" s="720"/>
      <c r="V211" s="91" t="s">
        <v>39</v>
      </c>
      <c r="W211" s="137" t="s">
        <v>19</v>
      </c>
      <c r="X211" s="136" t="s">
        <v>10</v>
      </c>
      <c r="Y211" s="723" t="s">
        <v>15</v>
      </c>
      <c r="Z211" s="724"/>
      <c r="AA211" s="724"/>
      <c r="AB211" s="724"/>
      <c r="AC211" s="138" t="s">
        <v>19</v>
      </c>
      <c r="AD211" s="139"/>
      <c r="AE211" s="725" t="s">
        <v>55</v>
      </c>
      <c r="AF211" s="726"/>
      <c r="AG211" s="726"/>
      <c r="AH211" s="140" t="s">
        <v>57</v>
      </c>
      <c r="AI211" s="136"/>
      <c r="AJ211" s="141" t="s">
        <v>51</v>
      </c>
      <c r="AK211" s="142"/>
      <c r="AL211" s="143"/>
      <c r="AM211" s="144"/>
      <c r="AN211" s="91" t="s">
        <v>13</v>
      </c>
      <c r="AO211" s="136"/>
      <c r="AP211" s="743" t="s">
        <v>68</v>
      </c>
      <c r="AQ211" s="744"/>
      <c r="AR211" s="745"/>
      <c r="AS211" s="743" t="s">
        <v>52</v>
      </c>
      <c r="AT211" s="744"/>
      <c r="AU211" s="745"/>
      <c r="AV211" s="136"/>
      <c r="AW211" s="145" t="s">
        <v>32</v>
      </c>
      <c r="AX211" s="137" t="s">
        <v>32</v>
      </c>
      <c r="AY211" s="91" t="s">
        <v>29</v>
      </c>
      <c r="AZ211" s="91" t="s">
        <v>29</v>
      </c>
      <c r="BA211" s="136"/>
      <c r="BB211" s="19" t="s">
        <v>32</v>
      </c>
      <c r="BC211" s="19" t="s">
        <v>10</v>
      </c>
      <c r="BD211" s="146" t="s">
        <v>10</v>
      </c>
    </row>
    <row r="212" spans="2:56" ht="15.75" thickBot="1">
      <c r="B212" s="60" t="s">
        <v>10</v>
      </c>
      <c r="C212" s="49" t="s">
        <v>10</v>
      </c>
      <c r="D212" s="61" t="s">
        <v>12</v>
      </c>
      <c r="E212" s="5"/>
      <c r="F212" s="65" t="s">
        <v>4</v>
      </c>
      <c r="G212" s="65" t="s">
        <v>5</v>
      </c>
      <c r="H212" s="65" t="s">
        <v>6</v>
      </c>
      <c r="I212" s="65" t="s">
        <v>7</v>
      </c>
      <c r="J212" s="65" t="s">
        <v>9</v>
      </c>
      <c r="K212" s="65" t="s">
        <v>13</v>
      </c>
      <c r="L212" s="4"/>
      <c r="M212" s="67" t="s">
        <v>12</v>
      </c>
      <c r="N212" s="68" t="s">
        <v>46</v>
      </c>
      <c r="O212" s="3"/>
      <c r="P212" s="49" t="s">
        <v>3</v>
      </c>
      <c r="Q212" s="5"/>
      <c r="R212" s="49" t="s">
        <v>23</v>
      </c>
      <c r="S212" s="53" t="s">
        <v>16</v>
      </c>
      <c r="T212" s="49" t="s">
        <v>17</v>
      </c>
      <c r="U212" s="49" t="s">
        <v>45</v>
      </c>
      <c r="V212" s="49" t="s">
        <v>63</v>
      </c>
      <c r="W212" s="72" t="s">
        <v>21</v>
      </c>
      <c r="X212" s="5" t="s">
        <v>10</v>
      </c>
      <c r="Y212" s="713" t="s">
        <v>26</v>
      </c>
      <c r="Z212" s="714"/>
      <c r="AA212" s="714"/>
      <c r="AB212" s="715"/>
      <c r="AC212" s="39" t="s">
        <v>13</v>
      </c>
      <c r="AD212" s="8"/>
      <c r="AE212" s="716" t="s">
        <v>56</v>
      </c>
      <c r="AF212" s="717"/>
      <c r="AG212" s="717"/>
      <c r="AH212" s="82" t="s">
        <v>58</v>
      </c>
      <c r="AI212" s="5"/>
      <c r="AJ212" s="48" t="s">
        <v>33</v>
      </c>
      <c r="AK212" s="85" t="s">
        <v>27</v>
      </c>
      <c r="AL212" s="48" t="s">
        <v>35</v>
      </c>
      <c r="AM212" s="48" t="s">
        <v>36</v>
      </c>
      <c r="AN212" s="49" t="s">
        <v>40</v>
      </c>
      <c r="AO212" s="20"/>
      <c r="AP212" s="51"/>
      <c r="AQ212" s="52"/>
      <c r="AR212" s="53"/>
      <c r="AS212" s="51" t="s">
        <v>50</v>
      </c>
      <c r="AT212" s="336" t="s">
        <v>141</v>
      </c>
      <c r="AU212" s="53"/>
      <c r="AV212" s="5"/>
      <c r="AW212" s="76" t="s">
        <v>19</v>
      </c>
      <c r="AX212" s="72" t="s">
        <v>19</v>
      </c>
      <c r="AY212" s="49" t="s">
        <v>37</v>
      </c>
      <c r="AZ212" s="49" t="s">
        <v>38</v>
      </c>
      <c r="BA212" s="5"/>
      <c r="BB212" s="4" t="s">
        <v>19</v>
      </c>
      <c r="BC212" s="4" t="s">
        <v>37</v>
      </c>
      <c r="BD212" s="147" t="s">
        <v>38</v>
      </c>
    </row>
    <row r="213" spans="2:56" ht="15.75" thickBot="1">
      <c r="B213" s="62"/>
      <c r="C213" s="63"/>
      <c r="D213" s="64" t="s">
        <v>10</v>
      </c>
      <c r="E213" s="111"/>
      <c r="F213" s="148"/>
      <c r="G213" s="148"/>
      <c r="H213" s="148"/>
      <c r="I213" s="148" t="s">
        <v>8</v>
      </c>
      <c r="J213" s="148"/>
      <c r="K213" s="148"/>
      <c r="L213" s="16"/>
      <c r="M213" s="104" t="s">
        <v>20</v>
      </c>
      <c r="N213" s="148" t="s">
        <v>11</v>
      </c>
      <c r="O213" s="16"/>
      <c r="P213" s="63" t="s">
        <v>10</v>
      </c>
      <c r="Q213" s="111"/>
      <c r="R213" s="63"/>
      <c r="S213" s="149"/>
      <c r="T213" s="63"/>
      <c r="U213" s="63"/>
      <c r="V213" s="63" t="s">
        <v>18</v>
      </c>
      <c r="W213" s="150" t="s">
        <v>22</v>
      </c>
      <c r="X213" s="111"/>
      <c r="Y213" s="151" t="s">
        <v>16</v>
      </c>
      <c r="Z213" s="151" t="s">
        <v>17</v>
      </c>
      <c r="AA213" s="152" t="s">
        <v>25</v>
      </c>
      <c r="AB213" s="79" t="s">
        <v>28</v>
      </c>
      <c r="AC213" s="153"/>
      <c r="AD213" s="111"/>
      <c r="AE213" s="154" t="s">
        <v>16</v>
      </c>
      <c r="AF213" s="155" t="s">
        <v>17</v>
      </c>
      <c r="AG213" s="80" t="s">
        <v>28</v>
      </c>
      <c r="AH213" s="81" t="s">
        <v>28</v>
      </c>
      <c r="AI213" s="156"/>
      <c r="AJ213" s="63" t="s">
        <v>34</v>
      </c>
      <c r="AK213" s="157" t="s">
        <v>34</v>
      </c>
      <c r="AL213" s="63" t="s">
        <v>34</v>
      </c>
      <c r="AM213" s="63" t="s">
        <v>34</v>
      </c>
      <c r="AN213" s="63" t="s">
        <v>34</v>
      </c>
      <c r="AO213" s="111"/>
      <c r="AP213" s="158" t="s">
        <v>70</v>
      </c>
      <c r="AQ213" s="159" t="s">
        <v>69</v>
      </c>
      <c r="AR213" s="160" t="s">
        <v>71</v>
      </c>
      <c r="AS213" s="161" t="s">
        <v>48</v>
      </c>
      <c r="AT213" s="159" t="s">
        <v>47</v>
      </c>
      <c r="AU213" s="160" t="s">
        <v>49</v>
      </c>
      <c r="AV213" s="111"/>
      <c r="AW213" s="162" t="s">
        <v>29</v>
      </c>
      <c r="AX213" s="150" t="s">
        <v>29</v>
      </c>
      <c r="AY213" s="63"/>
      <c r="AZ213" s="63"/>
      <c r="BA213" s="111"/>
      <c r="BB213" s="163">
        <v>1</v>
      </c>
      <c r="BC213" s="164">
        <v>0</v>
      </c>
      <c r="BD213" s="115" t="s">
        <v>41</v>
      </c>
    </row>
    <row r="214" spans="2:56" ht="16.5" thickBot="1">
      <c r="B214" s="17">
        <v>41145</v>
      </c>
      <c r="C214" s="15" t="s">
        <v>1</v>
      </c>
      <c r="D214" s="19">
        <v>7.5</v>
      </c>
      <c r="E214" s="4"/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f>SUM(F214:J214)</f>
        <v>0</v>
      </c>
      <c r="L214" s="4"/>
      <c r="M214" s="11">
        <v>2.5</v>
      </c>
      <c r="N214" s="11">
        <v>0</v>
      </c>
      <c r="O214" s="4"/>
      <c r="P214" s="21">
        <f>D214-(M214+N214)</f>
        <v>5</v>
      </c>
      <c r="Q214" s="4"/>
      <c r="R214" s="11" t="s">
        <v>66</v>
      </c>
      <c r="S214" s="23">
        <v>0.185</v>
      </c>
      <c r="T214" s="23">
        <v>0.185</v>
      </c>
      <c r="U214" s="23">
        <f>S214+T214</f>
        <v>0.37</v>
      </c>
      <c r="V214" s="223">
        <v>80</v>
      </c>
      <c r="W214" s="24">
        <f>P214*V214</f>
        <v>400</v>
      </c>
      <c r="X214" s="4"/>
      <c r="Y214" s="22">
        <v>432</v>
      </c>
      <c r="Z214" s="22">
        <v>432</v>
      </c>
      <c r="AA214" s="25">
        <v>0</v>
      </c>
      <c r="AB214" s="27">
        <v>0</v>
      </c>
      <c r="AC214" s="176">
        <v>432</v>
      </c>
      <c r="AD214" s="34"/>
      <c r="AE214" s="31">
        <v>7</v>
      </c>
      <c r="AF214" s="29">
        <v>8</v>
      </c>
      <c r="AG214" s="27">
        <v>0</v>
      </c>
      <c r="AH214" s="27">
        <v>7</v>
      </c>
      <c r="AI214" s="7"/>
      <c r="AJ214" s="24">
        <f>AC214*U214</f>
        <v>159.84</v>
      </c>
      <c r="AK214" s="87">
        <v>3.03</v>
      </c>
      <c r="AL214" s="11">
        <v>7.36</v>
      </c>
      <c r="AM214" s="11">
        <v>0</v>
      </c>
      <c r="AN214" s="24">
        <f>AK214+AM214</f>
        <v>3.03</v>
      </c>
      <c r="AO214" s="338">
        <f>AU187</f>
        <v>206.291</v>
      </c>
      <c r="AP214" s="11">
        <v>0</v>
      </c>
      <c r="AQ214" s="11">
        <v>10</v>
      </c>
      <c r="AR214" s="11">
        <f>100- ((AP214+AQ214)/(AC214*2))*100</f>
        <v>98.842592592592595</v>
      </c>
      <c r="AS214" s="90">
        <v>680</v>
      </c>
      <c r="AT214" s="90">
        <f>AJ214+AK214+AL214+AM214</f>
        <v>170.23000000000002</v>
      </c>
      <c r="AU214" s="90">
        <f>AS214-AT214</f>
        <v>509.77</v>
      </c>
      <c r="AV214" s="7"/>
      <c r="AW214" s="24">
        <f>(AC214/W214)*100</f>
        <v>108</v>
      </c>
      <c r="AX214" s="11" t="s">
        <v>59</v>
      </c>
      <c r="AY214" s="24">
        <f>(AK214/(AJ214+AK214))*100</f>
        <v>1.8603794437281267</v>
      </c>
      <c r="AZ214" s="11">
        <f>(AN214/AJ214)*100</f>
        <v>1.8956456456456456</v>
      </c>
      <c r="BA214" s="4"/>
      <c r="BB214" s="11" t="s">
        <v>97</v>
      </c>
      <c r="BC214" s="11" t="s">
        <v>76</v>
      </c>
      <c r="BD214" s="11" t="s">
        <v>75</v>
      </c>
    </row>
    <row r="215" spans="2:56" ht="16.5" thickBot="1">
      <c r="B215" s="18" t="s">
        <v>137</v>
      </c>
      <c r="C215" s="16"/>
      <c r="D215" s="16"/>
      <c r="E215" s="4"/>
      <c r="F215" s="12"/>
      <c r="G215" s="12"/>
      <c r="H215" s="12"/>
      <c r="I215" s="12"/>
      <c r="J215" s="12"/>
      <c r="K215" s="12"/>
      <c r="L215" s="4"/>
      <c r="M215" s="12"/>
      <c r="N215" s="12"/>
      <c r="O215" s="4"/>
      <c r="P215" s="21"/>
      <c r="Q215" s="4"/>
      <c r="R215" s="11" t="s">
        <v>10</v>
      </c>
      <c r="S215" s="23"/>
      <c r="T215" s="23"/>
      <c r="U215" s="23"/>
      <c r="V215" s="223"/>
      <c r="W215" s="223"/>
      <c r="X215" s="3"/>
      <c r="Y215" s="280"/>
      <c r="Z215" s="280"/>
      <c r="AA215" s="281"/>
      <c r="AB215" s="282"/>
      <c r="AC215" s="283"/>
      <c r="AD215" s="284"/>
      <c r="AE215" s="285"/>
      <c r="AF215" s="286"/>
      <c r="AG215" s="282"/>
      <c r="AH215" s="282"/>
      <c r="AI215" s="287"/>
      <c r="AJ215" s="223"/>
      <c r="AK215" s="288"/>
      <c r="AL215" s="223"/>
      <c r="AM215" s="223"/>
      <c r="AN215" s="223"/>
      <c r="AO215" s="289"/>
      <c r="AP215" s="223"/>
      <c r="AQ215" s="223"/>
      <c r="AR215" s="223"/>
      <c r="AS215" s="288"/>
      <c r="AT215" s="288"/>
      <c r="AU215" s="288"/>
      <c r="AV215" s="287"/>
      <c r="AW215" s="223"/>
      <c r="AX215" s="223"/>
      <c r="AY215" s="223"/>
      <c r="AZ215" s="223"/>
      <c r="BA215" s="3"/>
      <c r="BB215" s="11"/>
      <c r="BC215" s="11"/>
      <c r="BD215" s="11"/>
    </row>
    <row r="216" spans="2:56" ht="15.75" thickBot="1"/>
    <row r="217" spans="2:56" ht="16.5" thickBot="1">
      <c r="B217" s="17">
        <v>41146</v>
      </c>
      <c r="C217" s="15" t="s">
        <v>0</v>
      </c>
      <c r="D217" s="19">
        <v>8</v>
      </c>
      <c r="E217" s="4"/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f>SUM(F217:J217)</f>
        <v>0</v>
      </c>
      <c r="L217" s="4"/>
      <c r="M217" s="11">
        <v>0</v>
      </c>
      <c r="N217" s="11">
        <v>0</v>
      </c>
      <c r="O217" s="4"/>
      <c r="P217" s="21">
        <f>D217-(M217+N217)</f>
        <v>8</v>
      </c>
      <c r="Q217" s="4"/>
      <c r="R217" s="11" t="s">
        <v>66</v>
      </c>
      <c r="S217" s="23">
        <v>0.185</v>
      </c>
      <c r="T217" s="23">
        <v>0.185</v>
      </c>
      <c r="U217" s="23">
        <f>S217+T217</f>
        <v>0.37</v>
      </c>
      <c r="V217" s="223">
        <v>80</v>
      </c>
      <c r="W217" s="24">
        <f>P217*V217</f>
        <v>640</v>
      </c>
      <c r="X217" s="4"/>
      <c r="Y217" s="22">
        <v>661</v>
      </c>
      <c r="Z217" s="22">
        <v>661</v>
      </c>
      <c r="AA217" s="25">
        <v>0</v>
      </c>
      <c r="AB217" s="27">
        <v>0</v>
      </c>
      <c r="AC217" s="176">
        <v>661</v>
      </c>
      <c r="AD217" s="34"/>
      <c r="AE217" s="31">
        <v>11</v>
      </c>
      <c r="AF217" s="29">
        <v>11</v>
      </c>
      <c r="AG217" s="27">
        <v>0</v>
      </c>
      <c r="AH217" s="27">
        <v>11</v>
      </c>
      <c r="AI217" s="7"/>
      <c r="AJ217" s="24">
        <f>AC217*U217</f>
        <v>244.57</v>
      </c>
      <c r="AK217" s="87">
        <v>4.07</v>
      </c>
      <c r="AL217" s="11">
        <v>10</v>
      </c>
      <c r="AM217" s="11">
        <v>1</v>
      </c>
      <c r="AN217" s="24">
        <f>AK217+AM217</f>
        <v>5.07</v>
      </c>
      <c r="AO217" s="338">
        <f>AU190</f>
        <v>134.851</v>
      </c>
      <c r="AP217" s="11">
        <v>0</v>
      </c>
      <c r="AQ217" s="11">
        <v>10</v>
      </c>
      <c r="AR217" s="11">
        <f>100- ((AP217+AQ217)/(AC217*2))*100</f>
        <v>99.243570347957643</v>
      </c>
      <c r="AS217" s="90">
        <f>AU214</f>
        <v>509.77</v>
      </c>
      <c r="AT217" s="90">
        <f>AJ217+AK217+AL217+AM217</f>
        <v>259.64</v>
      </c>
      <c r="AU217" s="90">
        <f>AS217-AT217</f>
        <v>250.13</v>
      </c>
      <c r="AV217" s="7"/>
      <c r="AW217" s="24">
        <f>(AC217/W217)*100</f>
        <v>103.28124999999999</v>
      </c>
      <c r="AX217" s="11" t="s">
        <v>59</v>
      </c>
      <c r="AY217" s="24">
        <f>(AK217/(AJ217+AK217))*100</f>
        <v>1.6369047619047621</v>
      </c>
      <c r="AZ217" s="11">
        <f>(AN217/AJ217)*100</f>
        <v>2.0730261274890629</v>
      </c>
      <c r="BA217" s="4"/>
      <c r="BB217" s="11" t="s">
        <v>97</v>
      </c>
      <c r="BC217" s="11" t="s">
        <v>76</v>
      </c>
      <c r="BD217" s="11" t="s">
        <v>75</v>
      </c>
    </row>
    <row r="218" spans="2:56" ht="16.5" thickBot="1">
      <c r="B218" s="18" t="s">
        <v>121</v>
      </c>
      <c r="C218" s="16"/>
      <c r="D218" s="16"/>
      <c r="E218" s="4"/>
      <c r="F218" s="12"/>
      <c r="G218" s="12"/>
      <c r="H218" s="12"/>
      <c r="I218" s="12"/>
      <c r="J218" s="12"/>
      <c r="K218" s="12"/>
      <c r="L218" s="4"/>
      <c r="M218" s="12"/>
      <c r="N218" s="12"/>
      <c r="O218" s="4"/>
      <c r="P218" s="21"/>
      <c r="Q218" s="4"/>
      <c r="R218" s="11" t="s">
        <v>10</v>
      </c>
      <c r="S218" s="23"/>
      <c r="T218" s="23"/>
      <c r="U218" s="23"/>
      <c r="V218" s="223"/>
      <c r="W218" s="223"/>
      <c r="X218" s="3"/>
      <c r="Y218" s="280"/>
      <c r="Z218" s="280"/>
      <c r="AA218" s="281"/>
      <c r="AB218" s="282"/>
      <c r="AC218" s="283"/>
      <c r="AD218" s="284"/>
      <c r="AE218" s="285"/>
      <c r="AF218" s="286"/>
      <c r="AG218" s="282"/>
      <c r="AH218" s="282"/>
      <c r="AI218" s="287"/>
      <c r="AJ218" s="223"/>
      <c r="AK218" s="288"/>
      <c r="AL218" s="223"/>
      <c r="AM218" s="223"/>
      <c r="AN218" s="223"/>
      <c r="AO218" s="289"/>
      <c r="AP218" s="223"/>
      <c r="AQ218" s="223"/>
      <c r="AR218" s="223"/>
      <c r="AS218" s="288"/>
      <c r="AT218" s="288"/>
      <c r="AU218" s="288"/>
      <c r="AV218" s="287"/>
      <c r="AW218" s="223"/>
      <c r="AX218" s="223"/>
      <c r="AY218" s="223"/>
      <c r="AZ218" s="223"/>
      <c r="BA218" s="3"/>
      <c r="BB218" s="11"/>
      <c r="BC218" s="11"/>
      <c r="BD218" s="11"/>
    </row>
    <row r="219" spans="2:56" ht="15.75" thickBot="1"/>
    <row r="220" spans="2:56" ht="16.5" thickBot="1">
      <c r="B220" s="17">
        <v>41148</v>
      </c>
      <c r="C220" s="15" t="s">
        <v>0</v>
      </c>
      <c r="D220" s="19">
        <v>8</v>
      </c>
      <c r="E220" s="4"/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f>SUM(F220:J220)</f>
        <v>0</v>
      </c>
      <c r="L220" s="4"/>
      <c r="M220" s="11">
        <v>0</v>
      </c>
      <c r="N220" s="11">
        <v>0</v>
      </c>
      <c r="O220" s="4"/>
      <c r="P220" s="21">
        <f>D220-(M220+N220)</f>
        <v>8</v>
      </c>
      <c r="Q220" s="4"/>
      <c r="R220" s="11" t="s">
        <v>66</v>
      </c>
      <c r="S220" s="23">
        <v>0.18099999999999999</v>
      </c>
      <c r="T220" s="23">
        <v>0.18099999999999999</v>
      </c>
      <c r="U220" s="23">
        <f>S220+T220</f>
        <v>0.36199999999999999</v>
      </c>
      <c r="V220" s="223">
        <v>85</v>
      </c>
      <c r="W220" s="24">
        <f>P220*V220</f>
        <v>680</v>
      </c>
      <c r="X220" s="4"/>
      <c r="Y220" s="22">
        <v>528</v>
      </c>
      <c r="Z220" s="22">
        <v>528</v>
      </c>
      <c r="AA220" s="25">
        <v>0</v>
      </c>
      <c r="AB220" s="27">
        <v>0</v>
      </c>
      <c r="AC220" s="176">
        <v>528</v>
      </c>
      <c r="AD220" s="34"/>
      <c r="AE220" s="31">
        <v>9</v>
      </c>
      <c r="AF220" s="29">
        <v>10</v>
      </c>
      <c r="AG220" s="27">
        <v>0</v>
      </c>
      <c r="AH220" s="27">
        <v>9</v>
      </c>
      <c r="AI220" s="7"/>
      <c r="AJ220" s="24">
        <f>AC220*U220</f>
        <v>191.136</v>
      </c>
      <c r="AK220" s="87">
        <v>3.5150000000000001</v>
      </c>
      <c r="AL220" s="11">
        <v>8.5</v>
      </c>
      <c r="AM220" s="11">
        <v>10</v>
      </c>
      <c r="AN220" s="24">
        <f>AK220+AM220</f>
        <v>13.515000000000001</v>
      </c>
      <c r="AO220" s="338">
        <f>AU193</f>
        <v>0</v>
      </c>
      <c r="AP220" s="11">
        <v>0</v>
      </c>
      <c r="AQ220" s="11">
        <v>10</v>
      </c>
      <c r="AR220" s="11">
        <f>100- ((AP220+AQ220)/(AC220*2))*100</f>
        <v>99.053030303030297</v>
      </c>
      <c r="AS220" s="90">
        <f>AU217</f>
        <v>250.13</v>
      </c>
      <c r="AT220" s="90">
        <f>AJ220+AK220+AL220+AM220</f>
        <v>213.15099999999998</v>
      </c>
      <c r="AU220" s="90">
        <f>AS220-AT220</f>
        <v>36.979000000000013</v>
      </c>
      <c r="AV220" s="7"/>
      <c r="AW220" s="24">
        <f>(AC220/W220)*100</f>
        <v>77.64705882352942</v>
      </c>
      <c r="AX220" s="11" t="s">
        <v>59</v>
      </c>
      <c r="AY220" s="24">
        <f>(AK220/(AJ220+AK220))*100</f>
        <v>1.8057960144052692</v>
      </c>
      <c r="AZ220" s="11">
        <f>(AN220/AJ220)*100</f>
        <v>7.0708814665996993</v>
      </c>
      <c r="BA220" s="4"/>
      <c r="BB220" s="11" t="s">
        <v>76</v>
      </c>
      <c r="BC220" s="11" t="s">
        <v>76</v>
      </c>
      <c r="BD220" s="11" t="s">
        <v>76</v>
      </c>
    </row>
    <row r="221" spans="2:56" ht="16.5" thickBot="1">
      <c r="B221" s="18" t="s">
        <v>121</v>
      </c>
      <c r="C221" s="16"/>
      <c r="D221" s="16"/>
      <c r="E221" s="4"/>
      <c r="F221" s="12"/>
      <c r="G221" s="12"/>
      <c r="H221" s="12"/>
      <c r="I221" s="12"/>
      <c r="J221" s="12"/>
      <c r="K221" s="12"/>
      <c r="L221" s="4"/>
      <c r="M221" s="12"/>
      <c r="N221" s="12"/>
      <c r="O221" s="4"/>
      <c r="P221" s="21"/>
      <c r="Q221" s="4"/>
      <c r="R221" s="11" t="s">
        <v>10</v>
      </c>
      <c r="S221" s="23"/>
      <c r="T221" s="23"/>
      <c r="U221" s="23"/>
      <c r="V221" s="223"/>
      <c r="W221" s="223"/>
      <c r="X221" s="3"/>
      <c r="Y221" s="280"/>
      <c r="Z221" s="280"/>
      <c r="AA221" s="281"/>
      <c r="AB221" s="282"/>
      <c r="AC221" s="283"/>
      <c r="AD221" s="284"/>
      <c r="AE221" s="285"/>
      <c r="AF221" s="286"/>
      <c r="AG221" s="282"/>
      <c r="AH221" s="282"/>
      <c r="AI221" s="287"/>
      <c r="AJ221" s="223"/>
      <c r="AK221" s="288"/>
      <c r="AL221" s="223"/>
      <c r="AM221" s="223"/>
      <c r="AN221" s="223"/>
      <c r="AO221" s="289"/>
      <c r="AP221" s="223"/>
      <c r="AQ221" s="223"/>
      <c r="AR221" s="223"/>
      <c r="AS221" s="288"/>
      <c r="AT221" s="288"/>
      <c r="AU221" s="288"/>
      <c r="AV221" s="287"/>
      <c r="AW221" s="223"/>
      <c r="AX221" s="223"/>
      <c r="AY221" s="223"/>
      <c r="AZ221" s="223"/>
      <c r="BA221" s="3"/>
      <c r="BB221" s="11"/>
      <c r="BC221" s="11"/>
      <c r="BD221" s="11"/>
    </row>
    <row r="222" spans="2:56" ht="15.75" thickBot="1"/>
    <row r="223" spans="2:56" ht="16.5" thickBot="1">
      <c r="B223" s="17">
        <v>41148</v>
      </c>
      <c r="C223" s="15" t="s">
        <v>1</v>
      </c>
      <c r="D223" s="19">
        <v>7.5</v>
      </c>
      <c r="E223" s="4"/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f>SUM(F223:J223)</f>
        <v>0</v>
      </c>
      <c r="L223" s="4"/>
      <c r="M223" s="11">
        <v>2.5</v>
      </c>
      <c r="N223" s="11">
        <v>0</v>
      </c>
      <c r="O223" s="4"/>
      <c r="P223" s="21">
        <f>D223-(M223+N223)</f>
        <v>5</v>
      </c>
      <c r="Q223" s="4"/>
      <c r="R223" s="11" t="s">
        <v>66</v>
      </c>
      <c r="S223" s="23">
        <v>0.185</v>
      </c>
      <c r="T223" s="23">
        <v>0.185</v>
      </c>
      <c r="U223" s="23">
        <f>S223+T223</f>
        <v>0.37</v>
      </c>
      <c r="V223" s="223">
        <v>85</v>
      </c>
      <c r="W223" s="24">
        <f>P223*V223</f>
        <v>425</v>
      </c>
      <c r="X223" s="4"/>
      <c r="Y223" s="22">
        <v>310</v>
      </c>
      <c r="Z223" s="22">
        <v>310</v>
      </c>
      <c r="AA223" s="25">
        <v>0</v>
      </c>
      <c r="AB223" s="27">
        <v>0</v>
      </c>
      <c r="AC223" s="176">
        <v>310</v>
      </c>
      <c r="AD223" s="34"/>
      <c r="AE223" s="31">
        <v>0</v>
      </c>
      <c r="AF223" s="29">
        <v>0</v>
      </c>
      <c r="AG223" s="27">
        <v>0</v>
      </c>
      <c r="AH223" s="27">
        <v>0</v>
      </c>
      <c r="AI223" s="7"/>
      <c r="AJ223" s="24">
        <f>AC223*U223</f>
        <v>114.7</v>
      </c>
      <c r="AK223" s="87">
        <v>0</v>
      </c>
      <c r="AL223" s="11">
        <v>4.6500000000000004</v>
      </c>
      <c r="AM223" s="11">
        <v>0</v>
      </c>
      <c r="AN223" s="24">
        <f>AK223+AM223</f>
        <v>0</v>
      </c>
      <c r="AO223" s="338">
        <f>AU196</f>
        <v>585.09</v>
      </c>
      <c r="AP223" s="11">
        <v>0</v>
      </c>
      <c r="AQ223" s="11">
        <v>10</v>
      </c>
      <c r="AR223" s="11">
        <f>100- ((AP223+AQ223)/(AC223*2))*100</f>
        <v>98.387096774193552</v>
      </c>
      <c r="AS223" s="90">
        <f>AU220</f>
        <v>36.979000000000013</v>
      </c>
      <c r="AT223" s="90">
        <f>AJ223+AK223+AL223+AM223</f>
        <v>119.35000000000001</v>
      </c>
      <c r="AU223" s="90">
        <f>AS223-AT223</f>
        <v>-82.370999999999995</v>
      </c>
      <c r="AV223" s="7"/>
      <c r="AW223" s="24">
        <f>(AC223/W223)*100</f>
        <v>72.941176470588232</v>
      </c>
      <c r="AX223" s="11" t="s">
        <v>59</v>
      </c>
      <c r="AY223" s="24">
        <f>(AK223/(AJ223+AK223))*100</f>
        <v>0</v>
      </c>
      <c r="AZ223" s="11">
        <f>(AN223/AJ223)*100</f>
        <v>0</v>
      </c>
      <c r="BA223" s="4"/>
      <c r="BB223" s="11" t="s">
        <v>76</v>
      </c>
      <c r="BC223" s="11" t="s">
        <v>76</v>
      </c>
      <c r="BD223" s="11" t="s">
        <v>76</v>
      </c>
    </row>
    <row r="224" spans="2:56" ht="16.5" thickBot="1">
      <c r="B224" s="18" t="s">
        <v>134</v>
      </c>
      <c r="C224" s="365" t="s">
        <v>142</v>
      </c>
      <c r="D224" s="16"/>
      <c r="E224" s="4"/>
      <c r="F224" s="12"/>
      <c r="G224" s="12"/>
      <c r="H224" s="12"/>
      <c r="I224" s="12"/>
      <c r="J224" s="12"/>
      <c r="K224" s="12"/>
      <c r="L224" s="4"/>
      <c r="M224" s="12"/>
      <c r="N224" s="12"/>
      <c r="O224" s="4"/>
      <c r="P224" s="21"/>
      <c r="Q224" s="4"/>
      <c r="R224" s="366" t="s">
        <v>143</v>
      </c>
      <c r="S224" s="23"/>
      <c r="T224" s="23"/>
      <c r="U224" s="23"/>
      <c r="V224" s="223"/>
      <c r="W224" s="223"/>
      <c r="X224" s="3"/>
      <c r="Y224" s="280"/>
      <c r="Z224" s="280"/>
      <c r="AA224" s="281"/>
      <c r="AB224" s="282"/>
      <c r="AC224" s="283"/>
      <c r="AD224" s="284"/>
      <c r="AE224" s="285"/>
      <c r="AF224" s="286"/>
      <c r="AG224" s="282"/>
      <c r="AH224" s="282"/>
      <c r="AI224" s="287"/>
      <c r="AJ224" s="223"/>
      <c r="AK224" s="288"/>
      <c r="AL224" s="223"/>
      <c r="AM224" s="223"/>
      <c r="AN224" s="223"/>
      <c r="AO224" s="289"/>
      <c r="AP224" s="223"/>
      <c r="AQ224" s="223"/>
      <c r="AR224" s="223"/>
      <c r="AS224" s="288"/>
      <c r="AT224" s="288"/>
      <c r="AU224" s="288"/>
      <c r="AV224" s="287"/>
      <c r="AW224" s="223"/>
      <c r="AX224" s="223"/>
      <c r="AY224" s="223"/>
      <c r="AZ224" s="223"/>
      <c r="BA224" s="3"/>
      <c r="BB224" s="11"/>
      <c r="BC224" s="11"/>
      <c r="BD224" s="11"/>
    </row>
    <row r="226" spans="2:56" ht="15.75" thickBot="1"/>
    <row r="227" spans="2:56" ht="15.75" thickBot="1">
      <c r="B227" s="57" t="s">
        <v>42</v>
      </c>
      <c r="C227" s="58" t="s">
        <v>2</v>
      </c>
      <c r="D227" s="59" t="s">
        <v>2</v>
      </c>
      <c r="E227" s="5"/>
      <c r="F227" s="340" t="s">
        <v>4</v>
      </c>
      <c r="G227" s="341" t="s">
        <v>5</v>
      </c>
      <c r="H227" s="341" t="s">
        <v>6</v>
      </c>
      <c r="I227" s="341" t="s">
        <v>7</v>
      </c>
      <c r="J227" s="341" t="s">
        <v>9</v>
      </c>
      <c r="K227" s="342" t="s">
        <v>13</v>
      </c>
      <c r="L227" s="5"/>
      <c r="M227" s="345" t="s">
        <v>12</v>
      </c>
      <c r="N227" s="346" t="s">
        <v>46</v>
      </c>
      <c r="O227" s="347"/>
      <c r="P227" s="91" t="s">
        <v>3</v>
      </c>
      <c r="Q227" s="136"/>
      <c r="R227" s="91" t="s">
        <v>23</v>
      </c>
      <c r="S227" s="144" t="s">
        <v>16</v>
      </c>
      <c r="T227" s="91" t="s">
        <v>17</v>
      </c>
      <c r="U227" s="91" t="s">
        <v>45</v>
      </c>
      <c r="V227" s="91" t="s">
        <v>63</v>
      </c>
      <c r="W227" s="348" t="s">
        <v>21</v>
      </c>
      <c r="X227" s="5" t="s">
        <v>10</v>
      </c>
      <c r="Y227" s="791" t="s">
        <v>26</v>
      </c>
      <c r="Z227" s="792"/>
      <c r="AA227" s="792"/>
      <c r="AB227" s="724"/>
      <c r="AC227" s="351" t="s">
        <v>13</v>
      </c>
      <c r="AD227" s="8"/>
      <c r="AE227" s="793" t="s">
        <v>56</v>
      </c>
      <c r="AF227" s="726"/>
      <c r="AG227" s="726"/>
      <c r="AH227" s="354" t="s">
        <v>58</v>
      </c>
      <c r="AI227" s="5"/>
      <c r="AJ227" s="57" t="s">
        <v>33</v>
      </c>
      <c r="AK227" s="171" t="s">
        <v>27</v>
      </c>
      <c r="AL227" s="91" t="s">
        <v>35</v>
      </c>
      <c r="AM227" s="91" t="s">
        <v>36</v>
      </c>
      <c r="AN227" s="339" t="s">
        <v>40</v>
      </c>
      <c r="AO227" s="20"/>
      <c r="AP227" s="51"/>
      <c r="AQ227" s="52"/>
      <c r="AR227" s="52"/>
      <c r="AS227" s="356" t="s">
        <v>50</v>
      </c>
      <c r="AT227" s="357" t="s">
        <v>144</v>
      </c>
      <c r="AU227" s="358"/>
      <c r="AV227" s="5"/>
      <c r="AW227" s="361" t="s">
        <v>19</v>
      </c>
      <c r="AX227" s="137" t="s">
        <v>19</v>
      </c>
      <c r="AY227" s="91" t="s">
        <v>37</v>
      </c>
      <c r="AZ227" s="339" t="s">
        <v>38</v>
      </c>
      <c r="BA227" s="5"/>
      <c r="BB227" s="363" t="s">
        <v>19</v>
      </c>
      <c r="BC227" s="19" t="s">
        <v>37</v>
      </c>
      <c r="BD227" s="146" t="s">
        <v>38</v>
      </c>
    </row>
    <row r="228" spans="2:56" ht="15.75" thickBot="1">
      <c r="B228" s="60" t="s">
        <v>10</v>
      </c>
      <c r="C228" s="49" t="s">
        <v>10</v>
      </c>
      <c r="D228" s="61" t="s">
        <v>12</v>
      </c>
      <c r="E228" s="111"/>
      <c r="F228" s="343"/>
      <c r="G228" s="148"/>
      <c r="H228" s="148"/>
      <c r="I228" s="148" t="s">
        <v>8</v>
      </c>
      <c r="J228" s="148"/>
      <c r="K228" s="344"/>
      <c r="L228" s="111"/>
      <c r="M228" s="349" t="s">
        <v>20</v>
      </c>
      <c r="N228" s="148" t="s">
        <v>11</v>
      </c>
      <c r="O228" s="16"/>
      <c r="P228" s="63" t="s">
        <v>10</v>
      </c>
      <c r="Q228" s="111"/>
      <c r="R228" s="63"/>
      <c r="S228" s="149"/>
      <c r="T228" s="63"/>
      <c r="U228" s="63"/>
      <c r="V228" s="63" t="s">
        <v>18</v>
      </c>
      <c r="W228" s="350" t="s">
        <v>22</v>
      </c>
      <c r="X228" s="111"/>
      <c r="Y228" s="352" t="s">
        <v>16</v>
      </c>
      <c r="Z228" s="151" t="s">
        <v>17</v>
      </c>
      <c r="AA228" s="152" t="s">
        <v>25</v>
      </c>
      <c r="AB228" s="79" t="s">
        <v>28</v>
      </c>
      <c r="AC228" s="353"/>
      <c r="AD228" s="111"/>
      <c r="AE228" s="154" t="s">
        <v>16</v>
      </c>
      <c r="AF228" s="155" t="s">
        <v>17</v>
      </c>
      <c r="AG228" s="80" t="s">
        <v>28</v>
      </c>
      <c r="AH228" s="81" t="s">
        <v>28</v>
      </c>
      <c r="AI228" s="156"/>
      <c r="AJ228" s="62" t="s">
        <v>34</v>
      </c>
      <c r="AK228" s="157" t="s">
        <v>34</v>
      </c>
      <c r="AL228" s="63" t="s">
        <v>34</v>
      </c>
      <c r="AM228" s="63" t="s">
        <v>34</v>
      </c>
      <c r="AN228" s="64" t="s">
        <v>34</v>
      </c>
      <c r="AO228" s="111"/>
      <c r="AP228" s="158" t="s">
        <v>70</v>
      </c>
      <c r="AQ228" s="159" t="s">
        <v>69</v>
      </c>
      <c r="AR228" s="355" t="s">
        <v>71</v>
      </c>
      <c r="AS228" s="359" t="s">
        <v>48</v>
      </c>
      <c r="AT228" s="159" t="s">
        <v>47</v>
      </c>
      <c r="AU228" s="360" t="s">
        <v>49</v>
      </c>
      <c r="AV228" s="111"/>
      <c r="AW228" s="362" t="s">
        <v>29</v>
      </c>
      <c r="AX228" s="150" t="s">
        <v>29</v>
      </c>
      <c r="AY228" s="63"/>
      <c r="AZ228" s="64"/>
      <c r="BA228" s="111"/>
      <c r="BB228" s="364">
        <v>1</v>
      </c>
      <c r="BC228" s="164">
        <v>0</v>
      </c>
      <c r="BD228" s="115" t="s">
        <v>41</v>
      </c>
    </row>
    <row r="229" spans="2:56" ht="16.5" thickBot="1">
      <c r="B229" s="17">
        <v>41149</v>
      </c>
      <c r="C229" s="15" t="s">
        <v>0</v>
      </c>
      <c r="D229" s="19">
        <v>8</v>
      </c>
      <c r="E229" s="4"/>
      <c r="F229" s="11">
        <v>0</v>
      </c>
      <c r="G229" s="11">
        <v>0</v>
      </c>
      <c r="H229" s="11">
        <v>0</v>
      </c>
      <c r="I229" s="11">
        <v>0.16600000000000001</v>
      </c>
      <c r="J229" s="11">
        <v>0</v>
      </c>
      <c r="K229" s="11">
        <f>SUM(F229:J229)</f>
        <v>0.16600000000000001</v>
      </c>
      <c r="L229" s="4"/>
      <c r="M229" s="11">
        <v>0</v>
      </c>
      <c r="N229" s="11">
        <v>1.5</v>
      </c>
      <c r="O229" s="4"/>
      <c r="P229" s="21">
        <f>D229-(M229+N229)</f>
        <v>6.5</v>
      </c>
      <c r="Q229" s="4"/>
      <c r="R229" s="11" t="s">
        <v>54</v>
      </c>
      <c r="S229" s="23">
        <v>0.123</v>
      </c>
      <c r="T229" s="23">
        <v>0.12</v>
      </c>
      <c r="U229" s="23">
        <f>S229+T229</f>
        <v>0.24299999999999999</v>
      </c>
      <c r="V229" s="11">
        <v>70</v>
      </c>
      <c r="W229" s="24">
        <f>P229*V229</f>
        <v>455</v>
      </c>
      <c r="X229" s="4"/>
      <c r="Y229" s="22">
        <v>601</v>
      </c>
      <c r="Z229" s="22">
        <v>601</v>
      </c>
      <c r="AA229" s="25">
        <v>0</v>
      </c>
      <c r="AB229" s="27">
        <v>0</v>
      </c>
      <c r="AC229" s="176">
        <v>601</v>
      </c>
      <c r="AD229" s="34"/>
      <c r="AE229" s="31">
        <v>9</v>
      </c>
      <c r="AF229" s="29">
        <v>9</v>
      </c>
      <c r="AG229" s="27">
        <v>0</v>
      </c>
      <c r="AH229" s="27">
        <v>9</v>
      </c>
      <c r="AI229" s="7"/>
      <c r="AJ229" s="24">
        <f>AC229*U229</f>
        <v>146.04300000000001</v>
      </c>
      <c r="AK229" s="87">
        <v>1</v>
      </c>
      <c r="AL229" s="11">
        <v>0.48</v>
      </c>
      <c r="AM229" s="11">
        <v>4.5</v>
      </c>
      <c r="AN229" s="24">
        <f>AK229+AM229</f>
        <v>5.5</v>
      </c>
      <c r="AO229" s="338">
        <f>AU205</f>
        <v>246.54499999999996</v>
      </c>
      <c r="AP229" s="11">
        <v>0</v>
      </c>
      <c r="AQ229" s="11">
        <v>10</v>
      </c>
      <c r="AR229" s="11">
        <f>100- ((AP229+AQ229)/(AC229*2))*100</f>
        <v>99.168053244592343</v>
      </c>
      <c r="AS229" s="90">
        <v>680</v>
      </c>
      <c r="AT229" s="90">
        <f>AJ229+AK229+AL229+AM229</f>
        <v>152.023</v>
      </c>
      <c r="AU229" s="90">
        <f>AS229-AT229</f>
        <v>527.97699999999998</v>
      </c>
      <c r="AV229" s="7"/>
      <c r="AW229" s="24">
        <f>(AC229/W229)*100</f>
        <v>132.08791208791209</v>
      </c>
      <c r="AX229" s="11" t="s">
        <v>59</v>
      </c>
      <c r="AY229" s="24">
        <f>(AK229/(AJ229+AK229))*100</f>
        <v>0.68007317587372396</v>
      </c>
      <c r="AZ229" s="11">
        <f>(AN229/AJ229)*100</f>
        <v>3.7660141191292977</v>
      </c>
      <c r="BA229" s="4"/>
      <c r="BB229" s="11" t="s">
        <v>75</v>
      </c>
      <c r="BC229" s="11" t="s">
        <v>76</v>
      </c>
      <c r="BD229" s="11" t="s">
        <v>76</v>
      </c>
    </row>
    <row r="230" spans="2:56" ht="16.5" thickBot="1">
      <c r="B230" s="18" t="s">
        <v>115</v>
      </c>
      <c r="C230" s="365" t="s">
        <v>145</v>
      </c>
      <c r="D230" s="16"/>
      <c r="E230" s="4"/>
      <c r="F230" s="12"/>
      <c r="G230" s="12"/>
      <c r="H230" s="12"/>
      <c r="I230" s="12"/>
      <c r="J230" s="12"/>
      <c r="K230" s="12"/>
      <c r="L230" s="4"/>
      <c r="M230" s="367" t="s">
        <v>146</v>
      </c>
      <c r="N230" s="12"/>
      <c r="O230" s="4"/>
      <c r="P230" s="21"/>
      <c r="Q230" s="4"/>
      <c r="R230" s="366"/>
      <c r="S230" s="23"/>
      <c r="T230" s="23"/>
      <c r="U230" s="23"/>
      <c r="V230" s="223"/>
      <c r="W230" s="223"/>
      <c r="X230" s="3"/>
      <c r="Y230" s="280"/>
      <c r="Z230" s="280"/>
      <c r="AA230" s="281"/>
      <c r="AB230" s="282"/>
      <c r="AC230" s="283"/>
      <c r="AD230" s="284"/>
      <c r="AE230" s="285"/>
      <c r="AF230" s="286"/>
      <c r="AG230" s="282"/>
      <c r="AH230" s="282"/>
      <c r="AI230" s="287"/>
      <c r="AJ230" s="223"/>
      <c r="AK230" s="288"/>
      <c r="AL230" s="223"/>
      <c r="AM230" s="223"/>
      <c r="AN230" s="223"/>
      <c r="AO230" s="289"/>
      <c r="AP230" s="223"/>
      <c r="AQ230" s="223"/>
      <c r="AR230" s="223"/>
      <c r="AS230" s="288"/>
      <c r="AT230" s="288"/>
      <c r="AU230" s="288"/>
      <c r="AV230" s="287"/>
      <c r="AW230" s="223"/>
      <c r="AX230" s="223"/>
      <c r="AY230" s="223"/>
      <c r="AZ230" s="223"/>
      <c r="BA230" s="3"/>
      <c r="BB230" s="11"/>
      <c r="BC230" s="11"/>
      <c r="BD230" s="11"/>
    </row>
    <row r="231" spans="2:56" ht="15.75" thickBot="1"/>
    <row r="232" spans="2:56" ht="16.5" thickBot="1">
      <c r="B232" s="17">
        <v>41149</v>
      </c>
      <c r="C232" s="15" t="s">
        <v>0</v>
      </c>
      <c r="D232" s="19">
        <v>7.5</v>
      </c>
      <c r="E232" s="4"/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f>SUM(F232:J232)</f>
        <v>0</v>
      </c>
      <c r="L232" s="4"/>
      <c r="M232" s="11">
        <v>2.5</v>
      </c>
      <c r="N232" s="11">
        <v>0</v>
      </c>
      <c r="O232" s="4"/>
      <c r="P232" s="21">
        <f>D232-(M232+N232)</f>
        <v>5</v>
      </c>
      <c r="Q232" s="4"/>
      <c r="R232" s="11" t="s">
        <v>54</v>
      </c>
      <c r="S232" s="23">
        <v>0.123</v>
      </c>
      <c r="T232" s="23">
        <v>0.11899999999999999</v>
      </c>
      <c r="U232" s="23">
        <f>S232+T232</f>
        <v>0.24199999999999999</v>
      </c>
      <c r="V232" s="11">
        <v>70</v>
      </c>
      <c r="W232" s="24">
        <f>P232*V232</f>
        <v>350</v>
      </c>
      <c r="X232" s="4"/>
      <c r="Y232" s="22">
        <v>352</v>
      </c>
      <c r="Z232" s="22">
        <v>352</v>
      </c>
      <c r="AA232" s="25">
        <v>0</v>
      </c>
      <c r="AB232" s="27">
        <v>0</v>
      </c>
      <c r="AC232" s="176">
        <v>352</v>
      </c>
      <c r="AD232" s="34"/>
      <c r="AE232" s="31">
        <v>4</v>
      </c>
      <c r="AF232" s="29">
        <v>4</v>
      </c>
      <c r="AG232" s="27">
        <v>0</v>
      </c>
      <c r="AH232" s="27">
        <v>4</v>
      </c>
      <c r="AI232" s="7"/>
      <c r="AJ232" s="24">
        <f>AC232*U232</f>
        <v>85.183999999999997</v>
      </c>
      <c r="AK232" s="87">
        <v>1.55</v>
      </c>
      <c r="AL232" s="11">
        <v>5.57</v>
      </c>
      <c r="AM232" s="11">
        <v>0</v>
      </c>
      <c r="AN232" s="24">
        <f>AK232+AM232</f>
        <v>1.55</v>
      </c>
      <c r="AO232" s="338">
        <f>AU208</f>
        <v>168.90499999999994</v>
      </c>
      <c r="AP232" s="11">
        <v>0</v>
      </c>
      <c r="AQ232" s="11">
        <v>10</v>
      </c>
      <c r="AR232" s="11">
        <f>100- ((AP232+AQ232)/(AC232*2))*100</f>
        <v>98.579545454545453</v>
      </c>
      <c r="AS232" s="90">
        <v>680</v>
      </c>
      <c r="AT232" s="90">
        <f>AJ232+AK232+AL232+AM232</f>
        <v>92.304000000000002</v>
      </c>
      <c r="AU232" s="90">
        <f>AS232-AT232</f>
        <v>587.69600000000003</v>
      </c>
      <c r="AV232" s="7"/>
      <c r="AW232" s="24">
        <f>(AC232/W232)*100</f>
        <v>100.57142857142858</v>
      </c>
      <c r="AX232" s="11" t="s">
        <v>59</v>
      </c>
      <c r="AY232" s="24">
        <f>(AK232/(AJ232+AK232))*100</f>
        <v>1.7870731201143728</v>
      </c>
      <c r="AZ232" s="11">
        <f>(AN232/AJ232)*100</f>
        <v>1.8195905334335085</v>
      </c>
      <c r="BA232" s="4"/>
      <c r="BB232" s="11" t="s">
        <v>75</v>
      </c>
      <c r="BC232" s="11" t="s">
        <v>76</v>
      </c>
      <c r="BD232" s="11" t="s">
        <v>97</v>
      </c>
    </row>
    <row r="233" spans="2:56" ht="16.5" thickBot="1">
      <c r="B233" s="18" t="s">
        <v>134</v>
      </c>
      <c r="C233" s="16"/>
      <c r="D233" s="16"/>
      <c r="E233" s="4"/>
      <c r="F233" s="12"/>
      <c r="G233" s="12"/>
      <c r="H233" s="12"/>
      <c r="I233" s="12"/>
      <c r="J233" s="12"/>
      <c r="K233" s="12"/>
      <c r="L233" s="4"/>
      <c r="M233" s="12"/>
      <c r="N233" s="12"/>
      <c r="O233" s="4"/>
      <c r="P233" s="21"/>
      <c r="Q233" s="4"/>
      <c r="R233" s="11"/>
      <c r="S233" s="23"/>
      <c r="T233" s="23"/>
      <c r="U233" s="23"/>
      <c r="V233" s="223"/>
      <c r="W233" s="223"/>
      <c r="X233" s="3"/>
      <c r="Y233" s="280"/>
      <c r="Z233" s="280"/>
      <c r="AA233" s="281"/>
      <c r="AB233" s="282"/>
      <c r="AC233" s="283"/>
      <c r="AD233" s="284"/>
      <c r="AE233" s="285"/>
      <c r="AF233" s="286"/>
      <c r="AG233" s="282"/>
      <c r="AH233" s="282"/>
      <c r="AI233" s="287"/>
      <c r="AJ233" s="223"/>
      <c r="AK233" s="288"/>
      <c r="AL233" s="223"/>
      <c r="AM233" s="223"/>
      <c r="AN233" s="223"/>
      <c r="AO233" s="289"/>
      <c r="AP233" s="223"/>
      <c r="AQ233" s="223"/>
      <c r="AR233" s="223"/>
      <c r="AS233" s="288"/>
      <c r="AT233" s="288"/>
      <c r="AU233" s="288"/>
      <c r="AV233" s="287"/>
      <c r="AW233" s="223"/>
      <c r="AX233" s="223"/>
      <c r="AY233" s="223"/>
      <c r="AZ233" s="223"/>
      <c r="BA233" s="3"/>
      <c r="BB233" s="11"/>
      <c r="BC233" s="11"/>
      <c r="BD233" s="11"/>
    </row>
    <row r="234" spans="2:56" ht="15.75" thickBot="1"/>
    <row r="235" spans="2:56" ht="16.5" thickBot="1">
      <c r="B235" s="17">
        <v>41150</v>
      </c>
      <c r="C235" s="15" t="s">
        <v>0</v>
      </c>
      <c r="D235" s="19">
        <v>8</v>
      </c>
      <c r="E235" s="4"/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f>SUM(F235:J235)</f>
        <v>0</v>
      </c>
      <c r="L235" s="4"/>
      <c r="M235" s="11">
        <v>0</v>
      </c>
      <c r="N235" s="11">
        <v>2</v>
      </c>
      <c r="O235" s="4"/>
      <c r="P235" s="21">
        <f>D235-(M235+N235)</f>
        <v>6</v>
      </c>
      <c r="Q235" s="4"/>
      <c r="R235" s="11" t="s">
        <v>54</v>
      </c>
      <c r="S235" s="23">
        <v>0.123</v>
      </c>
      <c r="T235" s="23">
        <v>0.12</v>
      </c>
      <c r="U235" s="23">
        <f>S235+T235</f>
        <v>0.24299999999999999</v>
      </c>
      <c r="V235" s="11">
        <v>70</v>
      </c>
      <c r="W235" s="24">
        <f>P235*V235</f>
        <v>420</v>
      </c>
      <c r="X235" s="4"/>
      <c r="Y235" s="22">
        <v>462</v>
      </c>
      <c r="Z235" s="22">
        <v>462</v>
      </c>
      <c r="AA235" s="25">
        <v>0</v>
      </c>
      <c r="AB235" s="27">
        <v>0</v>
      </c>
      <c r="AC235" s="176">
        <v>462</v>
      </c>
      <c r="AD235" s="34"/>
      <c r="AE235" s="31">
        <v>6</v>
      </c>
      <c r="AF235" s="29">
        <v>6</v>
      </c>
      <c r="AG235" s="27">
        <v>0</v>
      </c>
      <c r="AH235" s="27">
        <v>6</v>
      </c>
      <c r="AI235" s="7"/>
      <c r="AJ235" s="24">
        <f>AC235*U235</f>
        <v>112.26599999999999</v>
      </c>
      <c r="AK235" s="87">
        <v>0.56999999999999995</v>
      </c>
      <c r="AL235" s="11">
        <v>4.6900000000000004</v>
      </c>
      <c r="AM235" s="11">
        <v>1.03</v>
      </c>
      <c r="AN235" s="24">
        <f>AK235+AM235</f>
        <v>1.6</v>
      </c>
      <c r="AO235" s="338">
        <f>AU211</f>
        <v>0</v>
      </c>
      <c r="AP235" s="11">
        <v>0</v>
      </c>
      <c r="AQ235" s="11">
        <v>10</v>
      </c>
      <c r="AR235" s="11">
        <f>100- ((AP235+AQ235)/(AC235*2))*100</f>
        <v>98.917748917748924</v>
      </c>
      <c r="AS235" s="90">
        <f>AU232</f>
        <v>587.69600000000003</v>
      </c>
      <c r="AT235" s="90">
        <f>AJ235+AK235+AL235+AM235</f>
        <v>118.55599999999998</v>
      </c>
      <c r="AU235" s="90">
        <f>AS235-AT235</f>
        <v>469.14000000000004</v>
      </c>
      <c r="AV235" s="7"/>
      <c r="AW235" s="24">
        <f>(AC235/W235)*100</f>
        <v>110.00000000000001</v>
      </c>
      <c r="AX235" s="11" t="s">
        <v>59</v>
      </c>
      <c r="AY235" s="24">
        <f>(AK235/(AJ235+AK235))*100</f>
        <v>0.50515792832074879</v>
      </c>
      <c r="AZ235" s="11">
        <f>(AN235/AJ235)*100</f>
        <v>1.4251866103717958</v>
      </c>
      <c r="BA235" s="4"/>
      <c r="BB235" s="11" t="s">
        <v>75</v>
      </c>
      <c r="BC235" s="11" t="s">
        <v>76</v>
      </c>
      <c r="BD235" s="11" t="s">
        <v>75</v>
      </c>
    </row>
    <row r="236" spans="2:56" ht="16.5" thickBot="1">
      <c r="B236" s="18" t="s">
        <v>115</v>
      </c>
      <c r="C236" s="365" t="s">
        <v>145</v>
      </c>
      <c r="D236" s="16"/>
      <c r="E236" s="4"/>
      <c r="F236" s="12"/>
      <c r="G236" s="12"/>
      <c r="H236" s="12"/>
      <c r="I236" s="12"/>
      <c r="J236" s="12"/>
      <c r="K236" s="12"/>
      <c r="L236" s="4"/>
      <c r="M236" s="367" t="s">
        <v>146</v>
      </c>
      <c r="N236" s="12"/>
      <c r="O236" s="4"/>
      <c r="P236" s="21"/>
      <c r="Q236" s="4"/>
      <c r="R236" s="366"/>
      <c r="S236" s="23"/>
      <c r="T236" s="23"/>
      <c r="U236" s="23"/>
      <c r="V236" s="223"/>
      <c r="W236" s="223"/>
      <c r="X236" s="3"/>
      <c r="Y236" s="280"/>
      <c r="Z236" s="280"/>
      <c r="AA236" s="281"/>
      <c r="AB236" s="282"/>
      <c r="AC236" s="283"/>
      <c r="AD236" s="284"/>
      <c r="AE236" s="285"/>
      <c r="AF236" s="286"/>
      <c r="AG236" s="282"/>
      <c r="AH236" s="282"/>
      <c r="AI236" s="287"/>
      <c r="AJ236" s="223"/>
      <c r="AK236" s="288"/>
      <c r="AL236" s="223"/>
      <c r="AM236" s="223"/>
      <c r="AN236" s="223"/>
      <c r="AO236" s="289"/>
      <c r="AP236" s="223"/>
      <c r="AQ236" s="223"/>
      <c r="AR236" s="223"/>
      <c r="AS236" s="288"/>
      <c r="AT236" s="288"/>
      <c r="AU236" s="288"/>
      <c r="AV236" s="287"/>
      <c r="AW236" s="223"/>
      <c r="AX236" s="223"/>
      <c r="AY236" s="223"/>
      <c r="AZ236" s="223"/>
      <c r="BA236" s="3"/>
      <c r="BB236" s="11"/>
      <c r="BC236" s="11"/>
      <c r="BD236" s="11"/>
    </row>
    <row r="237" spans="2:56" ht="15.75" thickBot="1"/>
    <row r="238" spans="2:56" ht="16.5" thickBot="1">
      <c r="B238" s="17">
        <v>41150</v>
      </c>
      <c r="C238" s="15" t="s">
        <v>1</v>
      </c>
      <c r="D238" s="19">
        <v>7.5</v>
      </c>
      <c r="E238" s="4"/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f>SUM(F238:J238)</f>
        <v>0</v>
      </c>
      <c r="L238" s="4"/>
      <c r="M238" s="11">
        <v>2.5</v>
      </c>
      <c r="N238" s="11">
        <v>0</v>
      </c>
      <c r="O238" s="4"/>
      <c r="P238" s="21">
        <f>D238-(M238+N238)</f>
        <v>5</v>
      </c>
      <c r="Q238" s="4"/>
      <c r="R238" s="11" t="s">
        <v>67</v>
      </c>
      <c r="S238" s="23">
        <v>0.13</v>
      </c>
      <c r="T238" s="23">
        <v>0.13</v>
      </c>
      <c r="U238" s="23">
        <f>S238+T238</f>
        <v>0.26</v>
      </c>
      <c r="V238" s="11">
        <v>75</v>
      </c>
      <c r="W238" s="24">
        <f>P238*V238</f>
        <v>375</v>
      </c>
      <c r="X238" s="4"/>
      <c r="Y238" s="22">
        <v>48</v>
      </c>
      <c r="Z238" s="22">
        <v>48</v>
      </c>
      <c r="AA238" s="25">
        <v>0</v>
      </c>
      <c r="AB238" s="27">
        <v>0</v>
      </c>
      <c r="AC238" s="176">
        <v>48</v>
      </c>
      <c r="AD238" s="34"/>
      <c r="AE238" s="31">
        <v>8</v>
      </c>
      <c r="AF238" s="29">
        <v>8</v>
      </c>
      <c r="AG238" s="27">
        <v>0</v>
      </c>
      <c r="AH238" s="27">
        <v>8</v>
      </c>
      <c r="AI238" s="7"/>
      <c r="AJ238" s="24">
        <f>AC238*U238</f>
        <v>12.48</v>
      </c>
      <c r="AK238" s="87">
        <v>1.55</v>
      </c>
      <c r="AL238" s="11">
        <v>6</v>
      </c>
      <c r="AM238" s="11">
        <v>0</v>
      </c>
      <c r="AN238" s="24">
        <f>AK238+AM238</f>
        <v>1.55</v>
      </c>
      <c r="AO238" s="338">
        <f>AU214</f>
        <v>509.77</v>
      </c>
      <c r="AP238" s="11">
        <v>0</v>
      </c>
      <c r="AQ238" s="11">
        <v>10</v>
      </c>
      <c r="AR238" s="11">
        <f>100- ((AP238+AQ238)/(AC238*2))*100</f>
        <v>89.583333333333329</v>
      </c>
      <c r="AS238" s="90">
        <f>AU235</f>
        <v>469.14000000000004</v>
      </c>
      <c r="AT238" s="90">
        <f>AJ238+AK238+AL238+AM238</f>
        <v>20.03</v>
      </c>
      <c r="AU238" s="90">
        <f>AS238-AT238</f>
        <v>449.11</v>
      </c>
      <c r="AV238" s="7"/>
      <c r="AW238" s="24">
        <f>(AC238/W238)*100</f>
        <v>12.8</v>
      </c>
      <c r="AX238" s="11" t="s">
        <v>59</v>
      </c>
      <c r="AY238" s="24">
        <f>(AK238/(AJ238+AK238))*100</f>
        <v>11.047754811119031</v>
      </c>
      <c r="AZ238" s="11">
        <f>(AN238/AJ238)*100</f>
        <v>12.419871794871796</v>
      </c>
      <c r="BA238" s="4"/>
      <c r="BB238" s="11" t="s">
        <v>76</v>
      </c>
      <c r="BC238" s="11" t="s">
        <v>76</v>
      </c>
      <c r="BD238" s="11" t="s">
        <v>76</v>
      </c>
    </row>
    <row r="239" spans="2:56" ht="16.5" thickBot="1">
      <c r="B239" s="18" t="s">
        <v>134</v>
      </c>
      <c r="C239" s="16"/>
      <c r="D239" s="16"/>
      <c r="E239" s="4"/>
      <c r="F239" s="12"/>
      <c r="G239" s="12"/>
      <c r="H239" s="12"/>
      <c r="I239" s="12"/>
      <c r="J239" s="12"/>
      <c r="K239" s="12"/>
      <c r="L239" s="4"/>
      <c r="M239" s="12"/>
      <c r="N239" s="12"/>
      <c r="O239" s="4"/>
      <c r="P239" s="21"/>
      <c r="Q239" s="4"/>
      <c r="R239" s="11"/>
      <c r="S239" s="23"/>
      <c r="T239" s="23"/>
      <c r="U239" s="23"/>
      <c r="V239" s="223"/>
      <c r="W239" s="223"/>
      <c r="X239" s="3"/>
      <c r="Y239" s="280"/>
      <c r="Z239" s="280"/>
      <c r="AA239" s="281"/>
      <c r="AB239" s="282"/>
      <c r="AC239" s="283"/>
      <c r="AD239" s="284"/>
      <c r="AE239" s="285"/>
      <c r="AF239" s="286"/>
      <c r="AG239" s="282"/>
      <c r="AH239" s="282"/>
      <c r="AI239" s="287"/>
      <c r="AJ239" s="223"/>
      <c r="AK239" s="288"/>
      <c r="AL239" s="223"/>
      <c r="AM239" s="223"/>
      <c r="AN239" s="223"/>
      <c r="AO239" s="289"/>
      <c r="AP239" s="223"/>
      <c r="AQ239" s="223"/>
      <c r="AR239" s="223"/>
      <c r="AS239" s="288"/>
      <c r="AT239" s="288"/>
      <c r="AU239" s="288"/>
      <c r="AV239" s="287"/>
      <c r="AW239" s="223"/>
      <c r="AX239" s="223"/>
      <c r="AY239" s="223"/>
      <c r="AZ239" s="223"/>
      <c r="BA239" s="3"/>
      <c r="BB239" s="11"/>
      <c r="BC239" s="11"/>
      <c r="BD239" s="11"/>
    </row>
    <row r="240" spans="2:56" ht="15.75" thickBot="1"/>
    <row r="241" spans="2:56" ht="16.5" thickBot="1">
      <c r="B241" s="17">
        <v>41151</v>
      </c>
      <c r="C241" s="15" t="s">
        <v>0</v>
      </c>
      <c r="D241" s="19">
        <v>8</v>
      </c>
      <c r="E241" s="4"/>
      <c r="F241" s="11">
        <v>0</v>
      </c>
      <c r="G241" s="11">
        <v>0</v>
      </c>
      <c r="H241" s="11">
        <v>0</v>
      </c>
      <c r="I241" s="11">
        <v>5.5</v>
      </c>
      <c r="J241" s="11">
        <v>0</v>
      </c>
      <c r="K241" s="11">
        <f>SUM(F241:J241)</f>
        <v>5.5</v>
      </c>
      <c r="L241" s="4"/>
      <c r="M241" s="11">
        <v>0</v>
      </c>
      <c r="N241" s="11">
        <v>0</v>
      </c>
      <c r="O241" s="4"/>
      <c r="P241" s="21">
        <f>D241-(M241+N241)</f>
        <v>8</v>
      </c>
      <c r="Q241" s="4"/>
      <c r="R241" s="11" t="s">
        <v>67</v>
      </c>
      <c r="S241" s="23">
        <v>0.13</v>
      </c>
      <c r="T241" s="23">
        <v>0.13</v>
      </c>
      <c r="U241" s="23">
        <f>S241+T241</f>
        <v>0.26</v>
      </c>
      <c r="V241" s="11">
        <v>75</v>
      </c>
      <c r="W241" s="24">
        <f>P241*V241</f>
        <v>600</v>
      </c>
      <c r="X241" s="4"/>
      <c r="Y241" s="22">
        <v>240</v>
      </c>
      <c r="Z241" s="22">
        <v>240</v>
      </c>
      <c r="AA241" s="25">
        <v>0</v>
      </c>
      <c r="AB241" s="27">
        <v>0</v>
      </c>
      <c r="AC241" s="176">
        <v>240</v>
      </c>
      <c r="AD241" s="34"/>
      <c r="AE241" s="31">
        <v>1</v>
      </c>
      <c r="AF241" s="29">
        <v>2</v>
      </c>
      <c r="AG241" s="27">
        <v>0</v>
      </c>
      <c r="AH241" s="27">
        <v>1</v>
      </c>
      <c r="AI241" s="7"/>
      <c r="AJ241" s="24">
        <f>AC241*U241</f>
        <v>62.400000000000006</v>
      </c>
      <c r="AK241" s="87">
        <v>0.53</v>
      </c>
      <c r="AL241" s="11">
        <v>3.93</v>
      </c>
      <c r="AM241" s="11">
        <v>0.85</v>
      </c>
      <c r="AN241" s="24">
        <f>AK241+AM241</f>
        <v>1.38</v>
      </c>
      <c r="AO241" s="338">
        <f>AU217</f>
        <v>250.13</v>
      </c>
      <c r="AP241" s="11">
        <v>0</v>
      </c>
      <c r="AQ241" s="11">
        <v>10</v>
      </c>
      <c r="AR241" s="11">
        <f>100- ((AP241+AQ241)/(AC241*2))*100</f>
        <v>97.916666666666671</v>
      </c>
      <c r="AS241" s="90">
        <f>AU238</f>
        <v>449.11</v>
      </c>
      <c r="AT241" s="90">
        <f>AJ241+AK241+AL241+AM241</f>
        <v>67.710000000000008</v>
      </c>
      <c r="AU241" s="90">
        <f>AS241-AT241</f>
        <v>381.4</v>
      </c>
      <c r="AV241" s="7"/>
      <c r="AW241" s="24">
        <f>(AC241/W241)*100</f>
        <v>40</v>
      </c>
      <c r="AX241" s="11" t="s">
        <v>59</v>
      </c>
      <c r="AY241" s="24">
        <f>(AK241/(AJ241+AK241))*100</f>
        <v>0.84220562529795007</v>
      </c>
      <c r="AZ241" s="11">
        <f>(AN241/AJ241)*100</f>
        <v>2.2115384615384612</v>
      </c>
      <c r="BA241" s="4"/>
      <c r="BB241" s="11" t="s">
        <v>76</v>
      </c>
      <c r="BC241" s="11" t="s">
        <v>76</v>
      </c>
      <c r="BD241" s="11" t="s">
        <v>75</v>
      </c>
    </row>
    <row r="242" spans="2:56" ht="16.5" thickBot="1">
      <c r="B242" s="18" t="s">
        <v>115</v>
      </c>
      <c r="C242" s="365" t="s">
        <v>145</v>
      </c>
      <c r="D242" s="16"/>
      <c r="E242" s="4"/>
      <c r="F242" s="12"/>
      <c r="G242" s="12"/>
      <c r="H242" s="12"/>
      <c r="I242" s="12"/>
      <c r="J242" s="12"/>
      <c r="K242" s="12"/>
      <c r="L242" s="4"/>
      <c r="M242" s="367" t="s">
        <v>146</v>
      </c>
      <c r="N242" s="12"/>
      <c r="O242" s="4"/>
      <c r="P242" s="21"/>
      <c r="Q242" s="4"/>
      <c r="R242" s="366"/>
      <c r="S242" s="23"/>
      <c r="T242" s="23"/>
      <c r="U242" s="23"/>
      <c r="V242" s="223"/>
      <c r="W242" s="223"/>
      <c r="X242" s="3"/>
      <c r="Y242" s="280"/>
      <c r="Z242" s="280"/>
      <c r="AA242" s="281"/>
      <c r="AB242" s="282"/>
      <c r="AC242" s="283"/>
      <c r="AD242" s="284"/>
      <c r="AE242" s="285"/>
      <c r="AF242" s="286"/>
      <c r="AG242" s="282"/>
      <c r="AH242" s="282"/>
      <c r="AI242" s="287"/>
      <c r="AJ242" s="223"/>
      <c r="AK242" s="288"/>
      <c r="AL242" s="223"/>
      <c r="AM242" s="223"/>
      <c r="AN242" s="223"/>
      <c r="AO242" s="289"/>
      <c r="AP242" s="223"/>
      <c r="AQ242" s="223"/>
      <c r="AR242" s="223"/>
      <c r="AS242" s="288"/>
      <c r="AT242" s="288"/>
      <c r="AU242" s="288"/>
      <c r="AV242" s="287"/>
      <c r="AW242" s="223"/>
      <c r="AX242" s="223"/>
      <c r="AY242" s="223"/>
      <c r="AZ242" s="223"/>
      <c r="BA242" s="3"/>
      <c r="BB242" s="11"/>
      <c r="BC242" s="11"/>
      <c r="BD242" s="11"/>
    </row>
    <row r="243" spans="2:56" ht="15.75" thickBot="1"/>
    <row r="244" spans="2:56" ht="16.5" thickBot="1">
      <c r="B244" s="17">
        <v>41151</v>
      </c>
      <c r="C244" s="15" t="s">
        <v>1</v>
      </c>
      <c r="D244" s="19">
        <v>7.5</v>
      </c>
      <c r="E244" s="4"/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f>SUM(F244:J244)</f>
        <v>0</v>
      </c>
      <c r="L244" s="4"/>
      <c r="M244" s="11">
        <v>2.5</v>
      </c>
      <c r="N244" s="11">
        <v>0</v>
      </c>
      <c r="O244" s="4"/>
      <c r="P244" s="21">
        <f>D244-(M244+N244)</f>
        <v>5</v>
      </c>
      <c r="Q244" s="4"/>
      <c r="R244" s="11" t="s">
        <v>67</v>
      </c>
      <c r="S244" s="23">
        <v>0.13</v>
      </c>
      <c r="T244" s="23">
        <v>0.13</v>
      </c>
      <c r="U244" s="23">
        <f>S244+T244</f>
        <v>0.26</v>
      </c>
      <c r="V244" s="11">
        <v>75</v>
      </c>
      <c r="W244" s="24">
        <f>P244*V244</f>
        <v>375</v>
      </c>
      <c r="X244" s="4"/>
      <c r="Y244" s="22">
        <v>472</v>
      </c>
      <c r="Z244" s="22">
        <v>472</v>
      </c>
      <c r="AA244" s="25">
        <v>0</v>
      </c>
      <c r="AB244" s="27">
        <v>0</v>
      </c>
      <c r="AC244" s="176">
        <v>472</v>
      </c>
      <c r="AD244" s="34"/>
      <c r="AE244" s="31">
        <v>1</v>
      </c>
      <c r="AF244" s="29">
        <v>1</v>
      </c>
      <c r="AG244" s="27">
        <v>0</v>
      </c>
      <c r="AH244" s="27">
        <v>1</v>
      </c>
      <c r="AI244" s="7"/>
      <c r="AJ244" s="24">
        <f>AC244*U244</f>
        <v>122.72</v>
      </c>
      <c r="AK244" s="87">
        <v>2.12</v>
      </c>
      <c r="AL244" s="11">
        <v>4.2</v>
      </c>
      <c r="AM244" s="11">
        <v>0</v>
      </c>
      <c r="AN244" s="24">
        <f>AK244+AM244</f>
        <v>2.12</v>
      </c>
      <c r="AO244" s="338">
        <f>AU220</f>
        <v>36.979000000000013</v>
      </c>
      <c r="AP244" s="11">
        <v>0</v>
      </c>
      <c r="AQ244" s="11">
        <v>10</v>
      </c>
      <c r="AR244" s="11">
        <f>100- ((AP244+AQ244)/(AC244*2))*100</f>
        <v>98.940677966101688</v>
      </c>
      <c r="AS244" s="90">
        <f>AU241</f>
        <v>381.4</v>
      </c>
      <c r="AT244" s="90">
        <f>AJ244+AK244+AL244+AM244</f>
        <v>129.04</v>
      </c>
      <c r="AU244" s="90">
        <f>AS244-AT244</f>
        <v>252.35999999999999</v>
      </c>
      <c r="AV244" s="7"/>
      <c r="AW244" s="24">
        <f>(AC244/W244)*100</f>
        <v>125.86666666666666</v>
      </c>
      <c r="AX244" s="11" t="s">
        <v>59</v>
      </c>
      <c r="AY244" s="24">
        <f>(AK244/(AJ244+AK244))*100</f>
        <v>1.6981736622877281</v>
      </c>
      <c r="AZ244" s="11">
        <f>(AN244/AJ244)*100</f>
        <v>1.727509778357236</v>
      </c>
      <c r="BA244" s="4"/>
      <c r="BB244" s="11" t="s">
        <v>75</v>
      </c>
      <c r="BC244" s="11" t="s">
        <v>76</v>
      </c>
      <c r="BD244" s="11" t="s">
        <v>75</v>
      </c>
    </row>
    <row r="245" spans="2:56" ht="16.5" thickBot="1">
      <c r="B245" s="18" t="s">
        <v>134</v>
      </c>
      <c r="C245" s="16"/>
      <c r="D245" s="16"/>
      <c r="E245" s="4"/>
      <c r="F245" s="12"/>
      <c r="G245" s="12"/>
      <c r="H245" s="12"/>
      <c r="I245" s="12"/>
      <c r="J245" s="12"/>
      <c r="K245" s="12"/>
      <c r="L245" s="4"/>
      <c r="M245" s="12"/>
      <c r="N245" s="12"/>
      <c r="O245" s="4"/>
      <c r="P245" s="21"/>
      <c r="Q245" s="4"/>
      <c r="R245" s="11"/>
      <c r="S245" s="23"/>
      <c r="T245" s="23"/>
      <c r="U245" s="23"/>
      <c r="V245" s="223"/>
      <c r="W245" s="223"/>
      <c r="X245" s="3"/>
      <c r="Y245" s="280"/>
      <c r="Z245" s="280"/>
      <c r="AA245" s="281"/>
      <c r="AB245" s="282"/>
      <c r="AC245" s="283"/>
      <c r="AD245" s="284"/>
      <c r="AE245" s="285"/>
      <c r="AF245" s="286"/>
      <c r="AG245" s="282"/>
      <c r="AH245" s="282"/>
      <c r="AI245" s="287"/>
      <c r="AJ245" s="223"/>
      <c r="AK245" s="288"/>
      <c r="AL245" s="223"/>
      <c r="AM245" s="223"/>
      <c r="AN245" s="223"/>
      <c r="AO245" s="289"/>
      <c r="AP245" s="223"/>
      <c r="AQ245" s="223"/>
      <c r="AR245" s="223"/>
      <c r="AS245" s="288"/>
      <c r="AT245" s="288"/>
      <c r="AU245" s="288"/>
      <c r="AV245" s="287"/>
      <c r="AW245" s="223"/>
      <c r="AX245" s="223"/>
      <c r="AY245" s="223"/>
      <c r="AZ245" s="223"/>
      <c r="BA245" s="3"/>
      <c r="BB245" s="11"/>
      <c r="BC245" s="11"/>
      <c r="BD245" s="11"/>
    </row>
    <row r="246" spans="2:56" ht="15.75" thickBot="1"/>
    <row r="247" spans="2:56" ht="16.5" thickBot="1">
      <c r="B247" s="17">
        <v>41152</v>
      </c>
      <c r="C247" s="15" t="s">
        <v>0</v>
      </c>
      <c r="D247" s="19">
        <v>8</v>
      </c>
      <c r="E247" s="4"/>
      <c r="F247" s="11">
        <v>0</v>
      </c>
      <c r="G247" s="11">
        <v>0</v>
      </c>
      <c r="H247" s="11">
        <v>0</v>
      </c>
      <c r="I247" s="11">
        <v>2</v>
      </c>
      <c r="J247" s="11">
        <v>0</v>
      </c>
      <c r="K247" s="11">
        <f>SUM(F247:J247)</f>
        <v>2</v>
      </c>
      <c r="L247" s="4"/>
      <c r="M247" s="11">
        <v>0</v>
      </c>
      <c r="N247" s="11">
        <v>0</v>
      </c>
      <c r="O247" s="4"/>
      <c r="P247" s="21">
        <f>D247-(M247+N247)</f>
        <v>8</v>
      </c>
      <c r="Q247" s="4"/>
      <c r="R247" s="11" t="s">
        <v>67</v>
      </c>
      <c r="S247" s="23">
        <v>0.13</v>
      </c>
      <c r="T247" s="23">
        <v>0.13</v>
      </c>
      <c r="U247" s="23">
        <f>S247+T247</f>
        <v>0.26</v>
      </c>
      <c r="V247" s="11">
        <v>75</v>
      </c>
      <c r="W247" s="24">
        <f>P247*V247</f>
        <v>600</v>
      </c>
      <c r="X247" s="4"/>
      <c r="Y247" s="22">
        <v>570</v>
      </c>
      <c r="Z247" s="22">
        <v>570</v>
      </c>
      <c r="AA247" s="25">
        <v>0</v>
      </c>
      <c r="AB247" s="27">
        <v>0</v>
      </c>
      <c r="AC247" s="176">
        <v>570</v>
      </c>
      <c r="AD247" s="34"/>
      <c r="AE247" s="31">
        <v>7</v>
      </c>
      <c r="AF247" s="29">
        <v>7</v>
      </c>
      <c r="AG247" s="27">
        <v>0</v>
      </c>
      <c r="AH247" s="27">
        <v>7</v>
      </c>
      <c r="AI247" s="7"/>
      <c r="AJ247" s="24">
        <f>AC247*U247</f>
        <v>148.20000000000002</v>
      </c>
      <c r="AK247" s="87">
        <v>2.0099999999999998</v>
      </c>
      <c r="AL247" s="11">
        <v>7.38</v>
      </c>
      <c r="AM247" s="11">
        <v>1.23</v>
      </c>
      <c r="AN247" s="24">
        <f>AK247+AM247</f>
        <v>3.2399999999999998</v>
      </c>
      <c r="AO247" s="338">
        <f>AU223</f>
        <v>-82.370999999999995</v>
      </c>
      <c r="AP247" s="11">
        <v>0</v>
      </c>
      <c r="AQ247" s="11">
        <v>10</v>
      </c>
      <c r="AR247" s="11">
        <f>100- ((AP247+AQ247)/(AC247*2))*100</f>
        <v>99.122807017543863</v>
      </c>
      <c r="AS247" s="90">
        <f>AU244</f>
        <v>252.35999999999999</v>
      </c>
      <c r="AT247" s="90">
        <f>AJ247+AK247+AL247+AM247</f>
        <v>158.82</v>
      </c>
      <c r="AU247" s="90">
        <f>AS247-AT247</f>
        <v>93.539999999999992</v>
      </c>
      <c r="AV247" s="7"/>
      <c r="AW247" s="24">
        <f>(AC247/W247)*100</f>
        <v>95</v>
      </c>
      <c r="AX247" s="11" t="s">
        <v>59</v>
      </c>
      <c r="AY247" s="24">
        <f>(AK247/(AJ247+AK247))*100</f>
        <v>1.3381266227281803</v>
      </c>
      <c r="AZ247" s="11">
        <f>(AN247/AJ247)*100</f>
        <v>2.1862348178137649</v>
      </c>
      <c r="BA247" s="4"/>
      <c r="BB247" s="11" t="s">
        <v>76</v>
      </c>
      <c r="BC247" s="11" t="s">
        <v>76</v>
      </c>
      <c r="BD247" s="11" t="s">
        <v>75</v>
      </c>
    </row>
    <row r="248" spans="2:56" ht="16.5" thickBot="1">
      <c r="B248" s="18" t="s">
        <v>115</v>
      </c>
      <c r="C248" s="365" t="s">
        <v>145</v>
      </c>
      <c r="D248" s="16"/>
      <c r="E248" s="4"/>
      <c r="F248" s="12"/>
      <c r="G248" s="12"/>
      <c r="H248" s="12"/>
      <c r="I248" s="12"/>
      <c r="J248" s="12"/>
      <c r="K248" s="12"/>
      <c r="L248" s="4"/>
      <c r="M248" s="367" t="s">
        <v>149</v>
      </c>
      <c r="N248" s="12"/>
      <c r="O248" s="4"/>
      <c r="P248" s="21"/>
      <c r="Q248" s="4"/>
      <c r="R248" s="366"/>
      <c r="S248" s="23"/>
      <c r="T248" s="23"/>
      <c r="U248" s="23"/>
      <c r="V248" s="223"/>
      <c r="W248" s="223"/>
      <c r="X248" s="3"/>
      <c r="Y248" s="280"/>
      <c r="Z248" s="280"/>
      <c r="AA248" s="281"/>
      <c r="AB248" s="282"/>
      <c r="AC248" s="283"/>
      <c r="AD248" s="284"/>
      <c r="AE248" s="285"/>
      <c r="AF248" s="286"/>
      <c r="AG248" s="282"/>
      <c r="AH248" s="282"/>
      <c r="AI248" s="287"/>
      <c r="AJ248" s="223"/>
      <c r="AK248" s="288"/>
      <c r="AL248" s="223"/>
      <c r="AM248" s="223"/>
      <c r="AN248" s="223"/>
      <c r="AO248" s="289"/>
      <c r="AP248" s="223"/>
      <c r="AQ248" s="223"/>
      <c r="AR248" s="223"/>
      <c r="AS248" s="288"/>
      <c r="AT248" s="288"/>
      <c r="AU248" s="288"/>
      <c r="AV248" s="287"/>
      <c r="AW248" s="223"/>
      <c r="AX248" s="223"/>
      <c r="AY248" s="223"/>
      <c r="AZ248" s="223"/>
      <c r="BA248" s="3"/>
      <c r="BB248" s="11"/>
      <c r="BC248" s="11"/>
      <c r="BD248" s="11"/>
    </row>
    <row r="249" spans="2:56" ht="15.75" thickBot="1"/>
    <row r="250" spans="2:56">
      <c r="B250" s="57" t="s">
        <v>42</v>
      </c>
      <c r="C250" s="58" t="s">
        <v>2</v>
      </c>
      <c r="D250" s="59" t="s">
        <v>2</v>
      </c>
      <c r="E250" s="136"/>
      <c r="F250" s="718" t="s">
        <v>14</v>
      </c>
      <c r="G250" s="719"/>
      <c r="H250" s="719"/>
      <c r="I250" s="719"/>
      <c r="J250" s="719"/>
      <c r="K250" s="720"/>
      <c r="L250" s="19"/>
      <c r="M250" s="721" t="s">
        <v>43</v>
      </c>
      <c r="N250" s="722"/>
      <c r="O250" s="19"/>
      <c r="P250" s="91" t="s">
        <v>12</v>
      </c>
      <c r="Q250" s="136"/>
      <c r="R250" s="91" t="s">
        <v>24</v>
      </c>
      <c r="S250" s="718" t="s">
        <v>44</v>
      </c>
      <c r="T250" s="719"/>
      <c r="U250" s="720"/>
      <c r="V250" s="91" t="s">
        <v>39</v>
      </c>
      <c r="W250" s="137" t="s">
        <v>19</v>
      </c>
      <c r="X250" s="136" t="s">
        <v>10</v>
      </c>
      <c r="Y250" s="723" t="s">
        <v>15</v>
      </c>
      <c r="Z250" s="724"/>
      <c r="AA250" s="724"/>
      <c r="AB250" s="724"/>
      <c r="AC250" s="138" t="s">
        <v>19</v>
      </c>
      <c r="AD250" s="139"/>
      <c r="AE250" s="725" t="s">
        <v>55</v>
      </c>
      <c r="AF250" s="726"/>
      <c r="AG250" s="726"/>
      <c r="AH250" s="140" t="s">
        <v>57</v>
      </c>
      <c r="AI250" s="136"/>
      <c r="AJ250" s="141" t="s">
        <v>51</v>
      </c>
      <c r="AK250" s="142"/>
      <c r="AL250" s="143"/>
      <c r="AM250" s="144"/>
      <c r="AN250" s="91" t="s">
        <v>13</v>
      </c>
      <c r="AO250" s="136"/>
      <c r="AP250" s="743" t="s">
        <v>68</v>
      </c>
      <c r="AQ250" s="744"/>
      <c r="AR250" s="745"/>
      <c r="AS250" s="743" t="s">
        <v>52</v>
      </c>
      <c r="AT250" s="744"/>
      <c r="AU250" s="745"/>
      <c r="AV250" s="136"/>
      <c r="AW250" s="145" t="s">
        <v>32</v>
      </c>
      <c r="AX250" s="137" t="s">
        <v>32</v>
      </c>
      <c r="AY250" s="91" t="s">
        <v>29</v>
      </c>
      <c r="AZ250" s="91" t="s">
        <v>29</v>
      </c>
      <c r="BA250" s="136"/>
      <c r="BB250" s="19" t="s">
        <v>32</v>
      </c>
      <c r="BC250" s="19" t="s">
        <v>10</v>
      </c>
      <c r="BD250" s="146" t="s">
        <v>10</v>
      </c>
    </row>
    <row r="251" spans="2:56" ht="15.75" thickBot="1">
      <c r="B251" s="60" t="s">
        <v>10</v>
      </c>
      <c r="C251" s="49" t="s">
        <v>10</v>
      </c>
      <c r="D251" s="61" t="s">
        <v>12</v>
      </c>
      <c r="E251" s="5"/>
      <c r="F251" s="65" t="s">
        <v>4</v>
      </c>
      <c r="G251" s="65" t="s">
        <v>5</v>
      </c>
      <c r="H251" s="65" t="s">
        <v>6</v>
      </c>
      <c r="I251" s="65" t="s">
        <v>7</v>
      </c>
      <c r="J251" s="65" t="s">
        <v>9</v>
      </c>
      <c r="K251" s="65" t="s">
        <v>13</v>
      </c>
      <c r="L251" s="4"/>
      <c r="M251" s="67" t="s">
        <v>12</v>
      </c>
      <c r="N251" s="68" t="s">
        <v>46</v>
      </c>
      <c r="O251" s="3"/>
      <c r="P251" s="49" t="s">
        <v>3</v>
      </c>
      <c r="Q251" s="5"/>
      <c r="R251" s="49" t="s">
        <v>23</v>
      </c>
      <c r="S251" s="53" t="s">
        <v>16</v>
      </c>
      <c r="T251" s="49" t="s">
        <v>17</v>
      </c>
      <c r="U251" s="49" t="s">
        <v>45</v>
      </c>
      <c r="V251" s="49" t="s">
        <v>63</v>
      </c>
      <c r="W251" s="72" t="s">
        <v>21</v>
      </c>
      <c r="X251" s="5" t="s">
        <v>10</v>
      </c>
      <c r="Y251" s="713" t="s">
        <v>26</v>
      </c>
      <c r="Z251" s="714"/>
      <c r="AA251" s="714"/>
      <c r="AB251" s="715"/>
      <c r="AC251" s="39" t="s">
        <v>13</v>
      </c>
      <c r="AD251" s="8"/>
      <c r="AE251" s="716" t="s">
        <v>56</v>
      </c>
      <c r="AF251" s="717"/>
      <c r="AG251" s="717"/>
      <c r="AH251" s="82" t="s">
        <v>58</v>
      </c>
      <c r="AI251" s="5"/>
      <c r="AJ251" s="48" t="s">
        <v>33</v>
      </c>
      <c r="AK251" s="85" t="s">
        <v>27</v>
      </c>
      <c r="AL251" s="48" t="s">
        <v>35</v>
      </c>
      <c r="AM251" s="48" t="s">
        <v>36</v>
      </c>
      <c r="AN251" s="49" t="s">
        <v>40</v>
      </c>
      <c r="AO251" s="20"/>
      <c r="AP251" s="51"/>
      <c r="AQ251" s="52"/>
      <c r="AR251" s="53"/>
      <c r="AS251" s="51" t="s">
        <v>50</v>
      </c>
      <c r="AT251" s="336" t="s">
        <v>150</v>
      </c>
      <c r="AU251" s="53"/>
      <c r="AV251" s="5"/>
      <c r="AW251" s="76" t="s">
        <v>19</v>
      </c>
      <c r="AX251" s="72" t="s">
        <v>19</v>
      </c>
      <c r="AY251" s="49" t="s">
        <v>37</v>
      </c>
      <c r="AZ251" s="49" t="s">
        <v>38</v>
      </c>
      <c r="BA251" s="5"/>
      <c r="BB251" s="4" t="s">
        <v>19</v>
      </c>
      <c r="BC251" s="4" t="s">
        <v>37</v>
      </c>
      <c r="BD251" s="147" t="s">
        <v>38</v>
      </c>
    </row>
    <row r="252" spans="2:56" ht="15.75" thickBot="1">
      <c r="B252" s="62"/>
      <c r="C252" s="63"/>
      <c r="D252" s="64" t="s">
        <v>10</v>
      </c>
      <c r="E252" s="111"/>
      <c r="F252" s="148"/>
      <c r="G252" s="148"/>
      <c r="H252" s="148"/>
      <c r="I252" s="148" t="s">
        <v>8</v>
      </c>
      <c r="J252" s="148"/>
      <c r="K252" s="148"/>
      <c r="L252" s="16"/>
      <c r="M252" s="104" t="s">
        <v>20</v>
      </c>
      <c r="N252" s="148" t="s">
        <v>11</v>
      </c>
      <c r="O252" s="16"/>
      <c r="P252" s="63" t="s">
        <v>10</v>
      </c>
      <c r="Q252" s="111"/>
      <c r="R252" s="63"/>
      <c r="S252" s="149"/>
      <c r="T252" s="63"/>
      <c r="U252" s="63"/>
      <c r="V252" s="63" t="s">
        <v>18</v>
      </c>
      <c r="W252" s="150" t="s">
        <v>22</v>
      </c>
      <c r="X252" s="111"/>
      <c r="Y252" s="151" t="s">
        <v>16</v>
      </c>
      <c r="Z252" s="151" t="s">
        <v>17</v>
      </c>
      <c r="AA252" s="152" t="s">
        <v>25</v>
      </c>
      <c r="AB252" s="79" t="s">
        <v>28</v>
      </c>
      <c r="AC252" s="153"/>
      <c r="AD252" s="111"/>
      <c r="AE252" s="154" t="s">
        <v>16</v>
      </c>
      <c r="AF252" s="155" t="s">
        <v>17</v>
      </c>
      <c r="AG252" s="80" t="s">
        <v>28</v>
      </c>
      <c r="AH252" s="81" t="s">
        <v>28</v>
      </c>
      <c r="AI252" s="156"/>
      <c r="AJ252" s="63" t="s">
        <v>34</v>
      </c>
      <c r="AK252" s="157" t="s">
        <v>34</v>
      </c>
      <c r="AL252" s="63" t="s">
        <v>34</v>
      </c>
      <c r="AM252" s="63" t="s">
        <v>34</v>
      </c>
      <c r="AN252" s="63" t="s">
        <v>34</v>
      </c>
      <c r="AO252" s="111"/>
      <c r="AP252" s="158" t="s">
        <v>70</v>
      </c>
      <c r="AQ252" s="159" t="s">
        <v>69</v>
      </c>
      <c r="AR252" s="160" t="s">
        <v>71</v>
      </c>
      <c r="AS252" s="161" t="s">
        <v>48</v>
      </c>
      <c r="AT252" s="159" t="s">
        <v>47</v>
      </c>
      <c r="AU252" s="160" t="s">
        <v>49</v>
      </c>
      <c r="AV252" s="111"/>
      <c r="AW252" s="162" t="s">
        <v>29</v>
      </c>
      <c r="AX252" s="150" t="s">
        <v>29</v>
      </c>
      <c r="AY252" s="63"/>
      <c r="AZ252" s="63"/>
      <c r="BA252" s="111"/>
      <c r="BB252" s="163">
        <v>1</v>
      </c>
      <c r="BC252" s="164">
        <v>0</v>
      </c>
      <c r="BD252" s="115" t="s">
        <v>41</v>
      </c>
    </row>
    <row r="253" spans="2:56" ht="16.5" thickBot="1">
      <c r="B253" s="17">
        <v>41152</v>
      </c>
      <c r="C253" s="15" t="s">
        <v>1</v>
      </c>
      <c r="D253" s="19">
        <v>7.5</v>
      </c>
      <c r="E253" s="6"/>
      <c r="F253" s="363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f>SUM(F253:J253)</f>
        <v>0</v>
      </c>
      <c r="L253" s="6"/>
      <c r="M253" s="363">
        <v>2.5</v>
      </c>
      <c r="N253" s="19">
        <v>3</v>
      </c>
      <c r="O253" s="6"/>
      <c r="P253" s="376">
        <f>D253-(M253+N253)</f>
        <v>2</v>
      </c>
      <c r="Q253" s="6"/>
      <c r="R253" s="363" t="s">
        <v>66</v>
      </c>
      <c r="S253" s="372">
        <v>0.183</v>
      </c>
      <c r="T253" s="372">
        <v>0.183</v>
      </c>
      <c r="U253" s="372">
        <f>S253+T253</f>
        <v>0.36599999999999999</v>
      </c>
      <c r="V253" s="19">
        <v>85</v>
      </c>
      <c r="W253" s="91">
        <f>P253*V253</f>
        <v>170</v>
      </c>
      <c r="X253" s="6"/>
      <c r="Y253" s="379">
        <v>137</v>
      </c>
      <c r="Z253" s="380">
        <v>137</v>
      </c>
      <c r="AA253" s="380">
        <v>0</v>
      </c>
      <c r="AB253" s="380">
        <v>0</v>
      </c>
      <c r="AC253" s="381">
        <v>137</v>
      </c>
      <c r="AD253" s="197"/>
      <c r="AE253" s="379">
        <v>6</v>
      </c>
      <c r="AF253" s="380">
        <v>6</v>
      </c>
      <c r="AG253" s="380">
        <v>0</v>
      </c>
      <c r="AH253" s="380">
        <v>6</v>
      </c>
      <c r="AI253" s="5"/>
      <c r="AJ253" s="57">
        <f>AC253*U253</f>
        <v>50.141999999999996</v>
      </c>
      <c r="AK253" s="171">
        <v>1.65</v>
      </c>
      <c r="AL253" s="19">
        <v>4.1900000000000004</v>
      </c>
      <c r="AM253" s="19">
        <v>0</v>
      </c>
      <c r="AN253" s="91">
        <f>AK253+AM253</f>
        <v>1.65</v>
      </c>
      <c r="AO253" s="338">
        <f>AU227</f>
        <v>0</v>
      </c>
      <c r="AP253" s="11">
        <v>0</v>
      </c>
      <c r="AQ253" s="11">
        <v>10</v>
      </c>
      <c r="AR253" s="387">
        <f>100- ((AP253+AQ253)/(AC253*2))*100</f>
        <v>96.350364963503651</v>
      </c>
      <c r="AS253" s="388">
        <v>680</v>
      </c>
      <c r="AT253" s="172">
        <f>AJ253+AK253+AL253+AM253</f>
        <v>55.981999999999992</v>
      </c>
      <c r="AU253" s="172">
        <f>AS253-AT253</f>
        <v>624.01800000000003</v>
      </c>
      <c r="AV253" s="5"/>
      <c r="AW253" s="57">
        <f>(AC253/W253)*100</f>
        <v>80.588235294117652</v>
      </c>
      <c r="AX253" s="19" t="s">
        <v>59</v>
      </c>
      <c r="AY253" s="91">
        <f>(AK253/(AJ253+AK253))*100</f>
        <v>3.1858202038924937</v>
      </c>
      <c r="AZ253" s="19">
        <f>(AN253/AJ253)*100</f>
        <v>3.2906545411032671</v>
      </c>
      <c r="BA253" s="6"/>
      <c r="BB253" s="363" t="s">
        <v>76</v>
      </c>
      <c r="BC253" s="19" t="s">
        <v>76</v>
      </c>
      <c r="BD253" s="19" t="s">
        <v>76</v>
      </c>
    </row>
    <row r="254" spans="2:56" ht="15.75">
      <c r="B254" s="374" t="s">
        <v>134</v>
      </c>
      <c r="C254" s="2"/>
      <c r="D254" s="2"/>
      <c r="E254" s="6"/>
      <c r="F254" s="375"/>
      <c r="G254" s="2"/>
      <c r="H254" s="2"/>
      <c r="I254" s="2"/>
      <c r="J254" s="2"/>
      <c r="K254" s="2"/>
      <c r="L254" s="6"/>
      <c r="M254" s="375"/>
      <c r="N254" s="2"/>
      <c r="O254" s="6"/>
      <c r="P254" s="377"/>
      <c r="Q254" s="6"/>
      <c r="R254" s="375"/>
      <c r="S254" s="213"/>
      <c r="T254" s="213"/>
      <c r="U254" s="213"/>
      <c r="V254" s="378"/>
      <c r="W254" s="378"/>
      <c r="X254" s="289"/>
      <c r="Y254" s="382"/>
      <c r="Z254" s="383"/>
      <c r="AA254" s="383"/>
      <c r="AB254" s="383"/>
      <c r="AC254" s="384"/>
      <c r="AD254" s="122"/>
      <c r="AE254" s="382"/>
      <c r="AF254" s="383"/>
      <c r="AG254" s="383"/>
      <c r="AH254" s="383"/>
      <c r="AI254" s="20"/>
      <c r="AJ254" s="385"/>
      <c r="AK254" s="386"/>
      <c r="AL254" s="378"/>
      <c r="AM254" s="378"/>
      <c r="AN254" s="378"/>
      <c r="AO254" s="289"/>
      <c r="AP254" s="347"/>
      <c r="AQ254" s="347"/>
      <c r="AR254" s="373"/>
      <c r="AS254" s="389"/>
      <c r="AT254" s="386"/>
      <c r="AU254" s="386"/>
      <c r="AV254" s="20"/>
      <c r="AW254" s="385"/>
      <c r="AX254" s="378"/>
      <c r="AY254" s="378"/>
      <c r="AZ254" s="378"/>
      <c r="BA254" s="289"/>
      <c r="BB254" s="375"/>
      <c r="BC254" s="2"/>
      <c r="BD254" s="2"/>
    </row>
    <row r="255" spans="2:56" s="20" customFormat="1" ht="15.75">
      <c r="B255" s="118"/>
      <c r="P255" s="120"/>
      <c r="S255" s="121"/>
      <c r="T255" s="121"/>
      <c r="U255" s="121"/>
      <c r="Y255" s="122"/>
      <c r="Z255" s="122"/>
      <c r="AA255" s="122"/>
      <c r="AB255" s="122"/>
      <c r="AC255" s="211"/>
      <c r="AD255" s="122"/>
      <c r="AE255" s="122"/>
      <c r="AF255" s="122"/>
      <c r="AG255" s="122"/>
      <c r="AH255" s="122"/>
      <c r="AK255" s="123"/>
      <c r="AS255" s="123"/>
      <c r="AT255" s="123"/>
      <c r="AU255" s="123"/>
    </row>
    <row r="256" spans="2:56" s="20" customFormat="1" ht="15.75">
      <c r="B256" s="118"/>
      <c r="P256" s="120"/>
      <c r="S256" s="121"/>
      <c r="T256" s="121"/>
      <c r="U256" s="121"/>
      <c r="Y256" s="122"/>
      <c r="Z256" s="122"/>
      <c r="AA256" s="122"/>
      <c r="AB256" s="122"/>
      <c r="AC256" s="211"/>
      <c r="AD256" s="122"/>
      <c r="AE256" s="122"/>
      <c r="AF256" s="122"/>
      <c r="AG256" s="122"/>
      <c r="AH256" s="122"/>
      <c r="AK256" s="123"/>
      <c r="AS256" s="123"/>
      <c r="AT256" s="123"/>
      <c r="AU256" s="123"/>
    </row>
    <row r="257" spans="2:56" s="305" customFormat="1">
      <c r="B257" s="305" t="s">
        <v>106</v>
      </c>
      <c r="F257" s="310" t="s">
        <v>4</v>
      </c>
      <c r="G257" s="310" t="s">
        <v>5</v>
      </c>
      <c r="H257" s="310" t="s">
        <v>6</v>
      </c>
      <c r="I257" s="310" t="s">
        <v>7</v>
      </c>
      <c r="J257" s="310" t="s">
        <v>9</v>
      </c>
      <c r="K257" s="310" t="s">
        <v>13</v>
      </c>
      <c r="M257" s="370" t="s">
        <v>12</v>
      </c>
      <c r="N257" s="311" t="s">
        <v>46</v>
      </c>
      <c r="P257" s="305" t="s">
        <v>3</v>
      </c>
      <c r="R257" s="305" t="s">
        <v>23</v>
      </c>
      <c r="S257" s="305" t="s">
        <v>16</v>
      </c>
      <c r="T257" s="305" t="s">
        <v>17</v>
      </c>
      <c r="U257" s="305" t="s">
        <v>45</v>
      </c>
      <c r="V257" s="305" t="s">
        <v>63</v>
      </c>
      <c r="W257" s="305" t="s">
        <v>21</v>
      </c>
      <c r="X257" s="305" t="s">
        <v>10</v>
      </c>
      <c r="Y257" s="788" t="s">
        <v>26</v>
      </c>
      <c r="Z257" s="788"/>
      <c r="AA257" s="788"/>
      <c r="AB257" s="788"/>
      <c r="AC257" s="370" t="s">
        <v>13</v>
      </c>
      <c r="AD257" s="370"/>
      <c r="AE257" s="788" t="s">
        <v>56</v>
      </c>
      <c r="AF257" s="788"/>
      <c r="AG257" s="788"/>
      <c r="AH257" s="312" t="s">
        <v>58</v>
      </c>
      <c r="AJ257" s="305" t="s">
        <v>33</v>
      </c>
      <c r="AK257" s="309" t="s">
        <v>27</v>
      </c>
      <c r="AL257" s="305" t="s">
        <v>35</v>
      </c>
      <c r="AM257" s="305" t="s">
        <v>36</v>
      </c>
      <c r="AN257" s="305" t="s">
        <v>40</v>
      </c>
      <c r="AS257" s="305" t="s">
        <v>50</v>
      </c>
      <c r="AW257" s="305" t="s">
        <v>19</v>
      </c>
      <c r="AX257" s="305" t="s">
        <v>19</v>
      </c>
      <c r="AY257" s="305" t="s">
        <v>37</v>
      </c>
      <c r="AZ257" s="305" t="s">
        <v>38</v>
      </c>
      <c r="BB257" s="305" t="s">
        <v>19</v>
      </c>
      <c r="BC257" s="305" t="s">
        <v>37</v>
      </c>
      <c r="BD257" s="305" t="s">
        <v>38</v>
      </c>
    </row>
    <row r="258" spans="2:56" s="305" customFormat="1">
      <c r="F258" s="310"/>
      <c r="G258" s="310"/>
      <c r="H258" s="310"/>
      <c r="I258" s="310" t="s">
        <v>8</v>
      </c>
      <c r="J258" s="310"/>
      <c r="K258" s="310"/>
      <c r="M258" s="306" t="s">
        <v>20</v>
      </c>
      <c r="N258" s="310" t="s">
        <v>11</v>
      </c>
      <c r="P258" s="305" t="s">
        <v>10</v>
      </c>
      <c r="V258" s="305" t="s">
        <v>18</v>
      </c>
      <c r="W258" s="305" t="s">
        <v>22</v>
      </c>
      <c r="Y258" s="305" t="s">
        <v>16</v>
      </c>
      <c r="Z258" s="305" t="s">
        <v>17</v>
      </c>
      <c r="AA258" s="305" t="s">
        <v>25</v>
      </c>
      <c r="AB258" s="305" t="s">
        <v>28</v>
      </c>
      <c r="AE258" s="305" t="s">
        <v>16</v>
      </c>
      <c r="AF258" s="305" t="s">
        <v>17</v>
      </c>
      <c r="AG258" s="305" t="s">
        <v>28</v>
      </c>
      <c r="AH258" s="313" t="s">
        <v>28</v>
      </c>
      <c r="AJ258" s="305" t="s">
        <v>34</v>
      </c>
      <c r="AK258" s="309" t="s">
        <v>34</v>
      </c>
      <c r="AL258" s="305" t="s">
        <v>34</v>
      </c>
      <c r="AM258" s="305" t="s">
        <v>34</v>
      </c>
      <c r="AN258" s="305" t="s">
        <v>34</v>
      </c>
      <c r="AP258" s="371" t="s">
        <v>70</v>
      </c>
      <c r="AQ258" s="311" t="s">
        <v>69</v>
      </c>
      <c r="AR258" s="305" t="s">
        <v>71</v>
      </c>
      <c r="AS258" s="370" t="s">
        <v>48</v>
      </c>
      <c r="AT258" s="311" t="s">
        <v>47</v>
      </c>
      <c r="AU258" s="305" t="s">
        <v>49</v>
      </c>
      <c r="AW258" s="305" t="s">
        <v>29</v>
      </c>
      <c r="AX258" s="305" t="s">
        <v>29</v>
      </c>
      <c r="BB258" s="315">
        <v>1</v>
      </c>
      <c r="BC258" s="316">
        <v>0</v>
      </c>
      <c r="BD258" s="305" t="s">
        <v>41</v>
      </c>
    </row>
    <row r="259" spans="2:56" s="305" customFormat="1">
      <c r="F259" s="310"/>
      <c r="G259" s="310"/>
      <c r="H259" s="310"/>
      <c r="I259" s="310"/>
      <c r="J259" s="310"/>
      <c r="K259" s="310"/>
      <c r="M259" s="306"/>
      <c r="N259" s="310"/>
      <c r="AH259" s="313"/>
      <c r="AK259" s="309"/>
      <c r="AP259" s="371"/>
      <c r="AQ259" s="311"/>
      <c r="AS259" s="370"/>
      <c r="AT259" s="311"/>
      <c r="BB259" s="315"/>
      <c r="BC259" s="316"/>
    </row>
    <row r="260" spans="2:56" s="390" customFormat="1">
      <c r="B260" s="390" t="s">
        <v>147</v>
      </c>
      <c r="P260" s="390">
        <f>P15+P18+P21+P52+P55+P58+P64+P65+P67+P118+P121+P124+P142+P145+P148+P154+P196+P199+P202+P203+P205+P208+P229+P232+P235+P238+P241+P244</f>
        <v>139.5</v>
      </c>
      <c r="AC260" s="390">
        <f>AC15+AC18+AC21+AC52+AC55+AC58+AC64+AC65+AC67+AC118+AC121+AC124+AC142+AC145+AC148+AC154+AC196+AC199+AC202+AC203+AC205+AC208+AC229+AC232+AC235+AC238+AC241+AC244</f>
        <v>9069</v>
      </c>
      <c r="AE260" s="390">
        <f>AE15+AE18+AE21+AE52+AE55+AE58+AE64+AE65+AE67+AE118+AE121+AE124+AE142+AE145+AE148+AE154+AE196+AE199+AE202+AE203+AE205+AE208+AE229+AE232+AE235+AE238+AE241+AE244</f>
        <v>178</v>
      </c>
      <c r="AF260" s="390">
        <f>AF15+AF18+AF21+AF52+AF55+AF58+AF64+AF65+AF67+AF118+AF121+AF124+AF142+AF145+AF148+AF154+AF196+AF199+AF202+AF203+AF205+AF208+AF229+AF232+AF235+AF238+AF241+AF244</f>
        <v>181</v>
      </c>
      <c r="AH260" s="390">
        <f>AH15+AH18+AH21+AH52+AH55+AH58+AH64+AH65+AH67+AH118+AH121+AH124+AH142+AH145+AH148+AH154+AH196+AH199+AH202+AH203+AH205+AH208+AH229+AH232+AH235+AH238+AH241+AH244</f>
        <v>178</v>
      </c>
      <c r="AJ260" s="390">
        <f>AJ15+AJ18+AJ21+AJ52+AJ55+AJ58+AJ64+AJ65+AJ67+AJ118+AJ121+AJ124+AJ142+AJ145+AJ148+AJ154+AJ196+AJ199+AJ202+AJ203+AJ205+AJ208+AJ229+AJ232+AJ235+AJ238+AJ241+AJ244</f>
        <v>2189.7619999999997</v>
      </c>
      <c r="AK260" s="390">
        <f>AK15+AK18+AK21+AK52+AK55+AK58+AK64+AK65+AK67+AK118+AK121+AK124+AK142+AK145+AK148+AK154+AK196+AK199+AK202+AK203+AK205+AK208+AK229+AK232+AK235+AK238+AK241+AK244</f>
        <v>38.937999999999988</v>
      </c>
      <c r="AL260" s="390">
        <f>AL15+AL18+AL21+AL52+AL55+AL58+AL64+AL65+AL67+AL118+AL121+AL124+AL142+AL145+AL148+AL154+AL196+AL199+AL202+AL203+AL205+AL208+AL229+AL232+AL235+AL238+AL241+AL244</f>
        <v>113.26000000000003</v>
      </c>
      <c r="AM260" s="390">
        <f>AM15+AM18+AM21+AM52+AM55+AM58+AM64+AM65+AM67+AM118+AM121+AM124+AM142+AM145+AM148+AM154+AM196+AM199+AM202+AM203+AM205+AM208+AM229+AM232+AM235+AM238+AM241+AM244</f>
        <v>19.900000000000006</v>
      </c>
      <c r="AN260" s="390">
        <f>AK260+AL260+AM260</f>
        <v>172.09800000000004</v>
      </c>
      <c r="AT260" s="390">
        <f>AT15+AT18+AT21+AT52+AT55+AT58+AT64+AT65+AT67+AT118+AT121+AT124+AT142+AT145+AT148+AT154+AT196+AT199+AT202+AT203+AT205+AT208+AT229+AT232+AT235+AT238+AT241+AT244</f>
        <v>2361.86</v>
      </c>
    </row>
    <row r="261" spans="2:56" s="390" customFormat="1">
      <c r="AK261" s="391"/>
    </row>
    <row r="262" spans="2:56" s="390" customFormat="1">
      <c r="AK262" s="391"/>
    </row>
    <row r="263" spans="2:56" s="390" customFormat="1">
      <c r="B263" s="390" t="s">
        <v>148</v>
      </c>
      <c r="P263" s="390">
        <f>P28+P31+P34+P40+P43+P46+P103+P106+P109+P112+P130+P133+P136+P160+P163+P169+P172+P175+P178+P184+P187+P190+P214+P217+P220+P223</f>
        <v>158</v>
      </c>
      <c r="AC263" s="390">
        <f>AC28+AC31+AC34+AC40+AC43+AC46+AC103+AC106+AC109+AC112+AC130+AC133+AC136+AC160+AC163+AC169+AC172+AC175+AC178+AC184+AC187+AC190+AC214+AC217+AC220+AC223</f>
        <v>11951</v>
      </c>
      <c r="AE263" s="390">
        <f>AE28+AE31+AE34+AE40+AE43+AE46+AE103+AE106+AE109+AE112+AE130+AE133+AE136+AE160+AE163+AE169+AE172+AE175+AE178+AE184+AE187+AE190+AE214+AE217+AE220+AE223</f>
        <v>138</v>
      </c>
      <c r="AF263" s="390">
        <f>AF28+AF31+AF34+AF40+AF43+AF46+AF103+AF106+AF109+AF112+AF130+AF133+AF136+AF160+AF163+AF169+AF172+AF175+AF178+AF184+AF187+AF190+AF214+AF217+AF220+AF223</f>
        <v>140</v>
      </c>
      <c r="AH263" s="390">
        <f>AH28+AH31+AH34+AH40+AH43+AH46+AH103+AH106+AH109+AH112+AH130+AH133+AH136+AH160+AH163+AH169+AH172+AH175+AH178+AH184+AH187+AH190+AH214+AH217+AH220+AH223</f>
        <v>137</v>
      </c>
      <c r="AJ263" s="390">
        <f>AJ28+AJ31+AJ34+AJ40+AJ43+AJ46+AJ103+AJ106+AJ109+AJ112+AJ130+AJ133+AJ136+AJ160+AJ163+AJ169+AJ172+AJ175+AJ178+AJ184+AJ187+AJ190+AJ214+AJ217+AJ220+AJ223</f>
        <v>4398.3950000000004</v>
      </c>
      <c r="AK263" s="390">
        <f>AK28+AK31+AK34+AK40+AK43+AK46+AK103+AK106+AK109+AK112+AK130+AK133+AK136+AK160+AK163+AK169+AK172+AK175+AK178+AK184+AK187+AK190+AK214+AK217+AK220+AK223</f>
        <v>48.189000000000007</v>
      </c>
      <c r="AL263" s="390">
        <f>AL28+AL31+AL34+AL40+AL43+AL46+AL103+AL106+AL109+AL112+AL130+AL133+AL136+AL160+AL163+AL169+AL172+AL175+AL178+AL184+AL187+AL190+AL214+AL217+AL220+AL223</f>
        <v>171.9</v>
      </c>
      <c r="AM263" s="390">
        <f>AM28+AM31+AM34+AM40+AM43+AM46+AM103+AM106+AM109+AM112+AM130+AM133+AM136+AM160+AM163+AM169+AM172+AM175+AM178+AM184+AM187+AM190+AM214+AM217+AM220+AM223</f>
        <v>15.91</v>
      </c>
      <c r="AN263" s="390">
        <f>AK263+AL263+AM263</f>
        <v>235.999</v>
      </c>
      <c r="AT263" s="390">
        <f>AT28+AT31+AT34+AT40+AT43+AT46+AT103+AT106+AT109+AT112+AT130+AT133+AT136+AT160+AT163+AT169+AT172+AT175+AT178+AT184+AT187+AT190+AT214+AT217+AT220+AT223</f>
        <v>4634.3940000000002</v>
      </c>
    </row>
    <row r="264" spans="2:56" s="390" customFormat="1">
      <c r="AK264" s="391"/>
    </row>
    <row r="265" spans="2:56" s="390" customFormat="1">
      <c r="AK265" s="391"/>
    </row>
    <row r="266" spans="2:56" s="390" customFormat="1">
      <c r="B266" s="390" t="s">
        <v>73</v>
      </c>
      <c r="P266" s="390">
        <f>P73+P76+P79+P85+P88+P94+P97</f>
        <v>51.5</v>
      </c>
      <c r="AC266" s="390">
        <f>AC73+AC76+AC79+AC85+AC88+AC94+AC97</f>
        <v>1102</v>
      </c>
      <c r="AE266" s="390">
        <f>AE73+AE76+AE79+AE85+AE88+AE94+AE97</f>
        <v>0</v>
      </c>
      <c r="AF266" s="390">
        <f>AF73+AF76+AF79+AF85+AF88+AF94+AF97</f>
        <v>0</v>
      </c>
      <c r="AH266" s="390">
        <f>AH73+AH76+AH79+AH85+AH88+AH94+AH97</f>
        <v>18</v>
      </c>
      <c r="AJ266" s="390">
        <f>AJ73+AJ76+AJ79+AJ85+AJ88+AJ94+AJ97</f>
        <v>1542.8</v>
      </c>
      <c r="AK266" s="390">
        <f>AK73+AK76+AK79+AK85+AK88+AK94+AK97</f>
        <v>21.27</v>
      </c>
      <c r="AL266" s="390">
        <f>AL73+AL76+AL79+AL85+AL88+AL94+AL97</f>
        <v>17.041999999999998</v>
      </c>
      <c r="AM266" s="390">
        <f>AM73+AM76+AM79+AM85+AM88+AM94+AM97</f>
        <v>0</v>
      </c>
      <c r="AN266" s="390">
        <f>AK266+AL266+AM266</f>
        <v>38.311999999999998</v>
      </c>
      <c r="AT266" s="390">
        <f>AT73+AT76+AT79+AT85+AT88+AT94+AT97</f>
        <v>1581.1120000000001</v>
      </c>
    </row>
  </sheetData>
  <mergeCells count="189">
    <mergeCell ref="Y166:AB166"/>
    <mergeCell ref="AE166:AG166"/>
    <mergeCell ref="AP166:AR166"/>
    <mergeCell ref="AS166:AU166"/>
    <mergeCell ref="Y167:AB167"/>
    <mergeCell ref="AE167:AG167"/>
    <mergeCell ref="Y194:AB194"/>
    <mergeCell ref="AE194:AG194"/>
    <mergeCell ref="Y257:AB257"/>
    <mergeCell ref="AE257:AG257"/>
    <mergeCell ref="Y227:AB227"/>
    <mergeCell ref="AE227:AG227"/>
    <mergeCell ref="AE193:AG193"/>
    <mergeCell ref="AP193:AR193"/>
    <mergeCell ref="AS193:AU193"/>
    <mergeCell ref="Y211:AB211"/>
    <mergeCell ref="AE211:AG211"/>
    <mergeCell ref="Y250:AB250"/>
    <mergeCell ref="AE250:AG250"/>
    <mergeCell ref="AP250:AR250"/>
    <mergeCell ref="AS250:AU250"/>
    <mergeCell ref="Y251:AB251"/>
    <mergeCell ref="AE251:AG251"/>
    <mergeCell ref="AP211:AR211"/>
    <mergeCell ref="F127:K127"/>
    <mergeCell ref="M127:N127"/>
    <mergeCell ref="S127:U127"/>
    <mergeCell ref="Y127:AB127"/>
    <mergeCell ref="AE127:AG127"/>
    <mergeCell ref="AP127:AR127"/>
    <mergeCell ref="AS127:AU127"/>
    <mergeCell ref="Y128:AB128"/>
    <mergeCell ref="AE128:AG128"/>
    <mergeCell ref="AP115:AR115"/>
    <mergeCell ref="AS115:AU115"/>
    <mergeCell ref="Y116:AB116"/>
    <mergeCell ref="AE116:AG116"/>
    <mergeCell ref="F115:K115"/>
    <mergeCell ref="M115:N115"/>
    <mergeCell ref="S115:U115"/>
    <mergeCell ref="Y115:AB115"/>
    <mergeCell ref="AE115:AG115"/>
    <mergeCell ref="AP100:AR100"/>
    <mergeCell ref="AS100:AU100"/>
    <mergeCell ref="Y101:AB101"/>
    <mergeCell ref="AE101:AG101"/>
    <mergeCell ref="F100:K100"/>
    <mergeCell ref="M100:N100"/>
    <mergeCell ref="S100:U100"/>
    <mergeCell ref="Y100:AB100"/>
    <mergeCell ref="AE100:AG100"/>
    <mergeCell ref="Y92:AB92"/>
    <mergeCell ref="AE92:AG92"/>
    <mergeCell ref="AP82:AR82"/>
    <mergeCell ref="AS82:AU82"/>
    <mergeCell ref="Y83:AB83"/>
    <mergeCell ref="AE83:AG83"/>
    <mergeCell ref="AP91:AR91"/>
    <mergeCell ref="AS91:AU91"/>
    <mergeCell ref="F91:K91"/>
    <mergeCell ref="M91:N91"/>
    <mergeCell ref="S91:U91"/>
    <mergeCell ref="Y91:AB91"/>
    <mergeCell ref="AE91:AG91"/>
    <mergeCell ref="F82:K82"/>
    <mergeCell ref="M82:N82"/>
    <mergeCell ref="S82:U82"/>
    <mergeCell ref="Y82:AB82"/>
    <mergeCell ref="AE82:AG82"/>
    <mergeCell ref="AP70:AR70"/>
    <mergeCell ref="AS70:AU70"/>
    <mergeCell ref="Y71:AB71"/>
    <mergeCell ref="AE71:AG71"/>
    <mergeCell ref="F70:K70"/>
    <mergeCell ref="M70:N70"/>
    <mergeCell ref="S70:U70"/>
    <mergeCell ref="Y70:AB70"/>
    <mergeCell ref="AE70:AG70"/>
    <mergeCell ref="AP61:AR61"/>
    <mergeCell ref="AS61:AU61"/>
    <mergeCell ref="Y62:AB62"/>
    <mergeCell ref="AE62:AG62"/>
    <mergeCell ref="F61:K61"/>
    <mergeCell ref="M61:N61"/>
    <mergeCell ref="S61:U61"/>
    <mergeCell ref="Y61:AB61"/>
    <mergeCell ref="AE61:AG61"/>
    <mergeCell ref="AP33:AR33"/>
    <mergeCell ref="AS33:AU33"/>
    <mergeCell ref="Y36:AB36"/>
    <mergeCell ref="AE36:AG36"/>
    <mergeCell ref="Y13:AB13"/>
    <mergeCell ref="AE13:AG13"/>
    <mergeCell ref="AP24:AR24"/>
    <mergeCell ref="AS24:AU24"/>
    <mergeCell ref="Y25:AB25"/>
    <mergeCell ref="AE25:AG25"/>
    <mergeCell ref="AP12:AR12"/>
    <mergeCell ref="AS12:AU12"/>
    <mergeCell ref="I7:AL7"/>
    <mergeCell ref="BB10:BD10"/>
    <mergeCell ref="F12:K12"/>
    <mergeCell ref="M12:N12"/>
    <mergeCell ref="S12:U12"/>
    <mergeCell ref="Y12:AB12"/>
    <mergeCell ref="AE12:AG12"/>
    <mergeCell ref="F24:K24"/>
    <mergeCell ref="M24:N24"/>
    <mergeCell ref="S24:U24"/>
    <mergeCell ref="Y24:AB24"/>
    <mergeCell ref="AE24:AG24"/>
    <mergeCell ref="F33:K33"/>
    <mergeCell ref="M33:N33"/>
    <mergeCell ref="S33:U33"/>
    <mergeCell ref="Y33:AB33"/>
    <mergeCell ref="AE33:AG33"/>
    <mergeCell ref="AP49:AR49"/>
    <mergeCell ref="AS49:AU49"/>
    <mergeCell ref="Y50:AB50"/>
    <mergeCell ref="AE50:AG50"/>
    <mergeCell ref="F37:K37"/>
    <mergeCell ref="M37:N37"/>
    <mergeCell ref="S37:U37"/>
    <mergeCell ref="Y37:AB37"/>
    <mergeCell ref="AE37:AG37"/>
    <mergeCell ref="AP37:AR37"/>
    <mergeCell ref="AS37:AU37"/>
    <mergeCell ref="Y38:AB38"/>
    <mergeCell ref="AE38:AG38"/>
    <mergeCell ref="F49:K49"/>
    <mergeCell ref="M49:N49"/>
    <mergeCell ref="S49:U49"/>
    <mergeCell ref="Y49:AB49"/>
    <mergeCell ref="AE49:AG49"/>
    <mergeCell ref="F139:K139"/>
    <mergeCell ref="M139:N139"/>
    <mergeCell ref="S139:U139"/>
    <mergeCell ref="Y139:AB139"/>
    <mergeCell ref="AE139:AG139"/>
    <mergeCell ref="AP139:AR139"/>
    <mergeCell ref="AS139:AU139"/>
    <mergeCell ref="Y140:AB140"/>
    <mergeCell ref="AE140:AG140"/>
    <mergeCell ref="F181:K181"/>
    <mergeCell ref="M181:N181"/>
    <mergeCell ref="S181:U181"/>
    <mergeCell ref="Y181:AB181"/>
    <mergeCell ref="AE181:AG181"/>
    <mergeCell ref="AP181:AR181"/>
    <mergeCell ref="AS181:AU181"/>
    <mergeCell ref="Y182:AB182"/>
    <mergeCell ref="AE182:AG182"/>
    <mergeCell ref="AS211:AU211"/>
    <mergeCell ref="Y212:AB212"/>
    <mergeCell ref="AE212:AG212"/>
    <mergeCell ref="F193:K193"/>
    <mergeCell ref="F211:K211"/>
    <mergeCell ref="M211:N211"/>
    <mergeCell ref="S211:U211"/>
    <mergeCell ref="F250:K250"/>
    <mergeCell ref="M250:N250"/>
    <mergeCell ref="S250:U250"/>
    <mergeCell ref="M193:N193"/>
    <mergeCell ref="S193:U193"/>
    <mergeCell ref="Y193:AB193"/>
    <mergeCell ref="F166:K166"/>
    <mergeCell ref="M166:N166"/>
    <mergeCell ref="S166:U166"/>
    <mergeCell ref="I3:AN6"/>
    <mergeCell ref="AS3:AZ6"/>
    <mergeCell ref="R8:W8"/>
    <mergeCell ref="F157:K157"/>
    <mergeCell ref="M157:N157"/>
    <mergeCell ref="S157:U157"/>
    <mergeCell ref="Y157:AB157"/>
    <mergeCell ref="AE157:AG157"/>
    <mergeCell ref="AP157:AR157"/>
    <mergeCell ref="AS157:AU157"/>
    <mergeCell ref="Y158:AB158"/>
    <mergeCell ref="AE158:AG158"/>
    <mergeCell ref="F151:K151"/>
    <mergeCell ref="M151:N151"/>
    <mergeCell ref="S151:U151"/>
    <mergeCell ref="Y151:AB151"/>
    <mergeCell ref="AE151:AG151"/>
    <mergeCell ref="AP151:AR151"/>
    <mergeCell ref="AS151:AU151"/>
    <mergeCell ref="Y152:AB152"/>
    <mergeCell ref="AE152:AG152"/>
  </mergeCells>
  <conditionalFormatting sqref="BB11:BD11 BB15:BD19 BB21:BD32 BB34:BD35 BB43:BD44 BB46:BD47 BB52:BD53 BB55:BD56 BB58:BD59 BB37:BD41 BB64:BD65 BB67:BD68 BB73:BD74 BB76:BD77 BB79:BD80 BB85:BD86 BB88:BD89 BB94:BD95 BB97:BD98 BB103:BD104 BB106:BD107 BB109:BD110 BB112:BD113 BB118:BD119 BB121:BD122 BB124:BD125 BB130:BD131 BB133:BD134 BB136:BD137 BB142:BD143 BB145:BD146 BB148:BD149 BB154:BD155 BB160:BD161 BB163:BD164 BB169:BD170 BB172:BD173 BB175:BD176 BB178:BD179 BB184:BD185 BB187:BD188 BB190:BD191 BB196:BD197 BB199:BD200 BB202:BD203 BB205:BD206 BB208:BD209 BB214:BD215 BB217:BD218 BB220:BD221 BB223:BD224 BB229:BD230 BB232:BD233 BB235:BD236 BB238:BD239 BB241:BD242 BB244:BD245 BB247:BD248 BB8:BD8">
    <cfRule type="containsText" dxfId="293" priority="265" operator="containsText" text="Si">
      <formula>NOT(ISERROR(SEARCH("Si",BB8)))</formula>
    </cfRule>
    <cfRule type="containsText" dxfId="292" priority="266" operator="containsText" text="No">
      <formula>NOT(ISERROR(SEARCH("No",BB8)))</formula>
    </cfRule>
  </conditionalFormatting>
  <conditionalFormatting sqref="BB253:BD256">
    <cfRule type="containsText" dxfId="291" priority="5" operator="containsText" text="Si">
      <formula>NOT(ISERROR(SEARCH("Si",BB253)))</formula>
    </cfRule>
    <cfRule type="containsText" dxfId="290" priority="6" operator="containsText" text="No">
      <formula>NOT(ISERROR(SEARCH("No",BB253)))</formula>
    </cfRule>
  </conditionalFormatting>
  <conditionalFormatting sqref="BB253:BD256">
    <cfRule type="containsText" dxfId="289" priority="3" operator="containsText" text="Si">
      <formula>NOT(ISERROR(SEARCH("Si",BB253)))</formula>
    </cfRule>
    <cfRule type="containsText" dxfId="288" priority="4" operator="containsText" text="No">
      <formula>NOT(ISERROR(SEARCH("No",BB253)))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5509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BD203"/>
  <sheetViews>
    <sheetView zoomScale="115" zoomScaleNormal="115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3.710937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" customWidth="1"/>
    <col min="17" max="17" width="0.5703125" customWidth="1"/>
    <col min="18" max="18" width="5.8554687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1406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7.7109375" bestFit="1" customWidth="1"/>
    <col min="46" max="46" width="9.140625" bestFit="1" customWidth="1"/>
    <col min="47" max="47" width="7.85546875" bestFit="1" customWidth="1"/>
    <col min="48" max="48" width="1" customWidth="1"/>
    <col min="49" max="51" width="4.7109375" customWidth="1"/>
    <col min="52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26.25">
      <c r="B7" s="78" t="s">
        <v>342</v>
      </c>
      <c r="C7" s="78"/>
      <c r="D7" s="78"/>
      <c r="K7" s="451"/>
      <c r="R7" s="783">
        <v>41153</v>
      </c>
      <c r="S7" s="784"/>
      <c r="T7" s="784"/>
      <c r="U7" s="784"/>
      <c r="V7" s="784"/>
      <c r="W7" s="784"/>
    </row>
    <row r="8" spans="1:56">
      <c r="AW8" s="20"/>
      <c r="AX8" s="20"/>
      <c r="BB8" s="728" t="s">
        <v>61</v>
      </c>
      <c r="BC8" s="729"/>
      <c r="BD8" s="730"/>
    </row>
    <row r="10" spans="1:56" ht="15.75" thickBot="1"/>
    <row r="11" spans="1:56">
      <c r="B11" s="57" t="s">
        <v>42</v>
      </c>
      <c r="C11" s="58" t="s">
        <v>2</v>
      </c>
      <c r="D11" s="59" t="s">
        <v>2</v>
      </c>
      <c r="E11" s="136"/>
      <c r="F11" s="718" t="s">
        <v>14</v>
      </c>
      <c r="G11" s="719"/>
      <c r="H11" s="719"/>
      <c r="I11" s="719"/>
      <c r="J11" s="719"/>
      <c r="K11" s="720"/>
      <c r="L11" s="19"/>
      <c r="M11" s="721" t="s">
        <v>43</v>
      </c>
      <c r="N11" s="722"/>
      <c r="O11" s="19"/>
      <c r="P11" s="91" t="s">
        <v>12</v>
      </c>
      <c r="Q11" s="136"/>
      <c r="R11" s="91" t="s">
        <v>24</v>
      </c>
      <c r="S11" s="718" t="s">
        <v>44</v>
      </c>
      <c r="T11" s="719"/>
      <c r="U11" s="720"/>
      <c r="V11" s="91" t="s">
        <v>39</v>
      </c>
      <c r="W11" s="137" t="s">
        <v>19</v>
      </c>
      <c r="X11" s="136" t="s">
        <v>10</v>
      </c>
      <c r="Y11" s="723" t="s">
        <v>15</v>
      </c>
      <c r="Z11" s="724"/>
      <c r="AA11" s="724"/>
      <c r="AB11" s="724"/>
      <c r="AC11" s="138" t="s">
        <v>19</v>
      </c>
      <c r="AD11" s="139"/>
      <c r="AE11" s="725" t="s">
        <v>55</v>
      </c>
      <c r="AF11" s="726"/>
      <c r="AG11" s="726"/>
      <c r="AH11" s="140" t="s">
        <v>57</v>
      </c>
      <c r="AI11" s="136"/>
      <c r="AJ11" s="141" t="s">
        <v>51</v>
      </c>
      <c r="AK11" s="142"/>
      <c r="AL11" s="143"/>
      <c r="AM11" s="144"/>
      <c r="AN11" s="91" t="s">
        <v>13</v>
      </c>
      <c r="AO11" s="136"/>
      <c r="AP11" s="743" t="s">
        <v>68</v>
      </c>
      <c r="AQ11" s="744"/>
      <c r="AR11" s="745"/>
      <c r="AS11" s="743" t="s">
        <v>52</v>
      </c>
      <c r="AT11" s="744"/>
      <c r="AU11" s="745"/>
      <c r="AV11" s="136"/>
      <c r="AW11" s="145" t="s">
        <v>32</v>
      </c>
      <c r="AX11" s="137" t="s">
        <v>32</v>
      </c>
      <c r="AY11" s="91" t="s">
        <v>29</v>
      </c>
      <c r="AZ11" s="91" t="s">
        <v>29</v>
      </c>
      <c r="BA11" s="136"/>
      <c r="BB11" s="19" t="s">
        <v>32</v>
      </c>
      <c r="BC11" s="19" t="s">
        <v>10</v>
      </c>
      <c r="BD11" s="146" t="s">
        <v>10</v>
      </c>
    </row>
    <row r="12" spans="1:56" ht="15.75" thickBot="1">
      <c r="B12" s="60" t="s">
        <v>10</v>
      </c>
      <c r="C12" s="49" t="s">
        <v>10</v>
      </c>
      <c r="D12" s="61" t="s">
        <v>12</v>
      </c>
      <c r="E12" s="5"/>
      <c r="F12" s="65" t="s">
        <v>4</v>
      </c>
      <c r="G12" s="65" t="s">
        <v>5</v>
      </c>
      <c r="H12" s="65" t="s">
        <v>6</v>
      </c>
      <c r="I12" s="65" t="s">
        <v>7</v>
      </c>
      <c r="J12" s="65" t="s">
        <v>9</v>
      </c>
      <c r="K12" s="65" t="s">
        <v>13</v>
      </c>
      <c r="L12" s="4"/>
      <c r="M12" s="67" t="s">
        <v>12</v>
      </c>
      <c r="N12" s="68" t="s">
        <v>46</v>
      </c>
      <c r="O12" s="3"/>
      <c r="P12" s="49" t="s">
        <v>3</v>
      </c>
      <c r="Q12" s="5"/>
      <c r="R12" s="49" t="s">
        <v>23</v>
      </c>
      <c r="S12" s="53" t="s">
        <v>16</v>
      </c>
      <c r="T12" s="49" t="s">
        <v>17</v>
      </c>
      <c r="U12" s="49" t="s">
        <v>45</v>
      </c>
      <c r="V12" s="49" t="s">
        <v>63</v>
      </c>
      <c r="W12" s="72" t="s">
        <v>21</v>
      </c>
      <c r="X12" s="5" t="s">
        <v>10</v>
      </c>
      <c r="Y12" s="713" t="s">
        <v>26</v>
      </c>
      <c r="Z12" s="714"/>
      <c r="AA12" s="714"/>
      <c r="AB12" s="715"/>
      <c r="AC12" s="39" t="s">
        <v>13</v>
      </c>
      <c r="AD12" s="8"/>
      <c r="AE12" s="716" t="s">
        <v>56</v>
      </c>
      <c r="AF12" s="717"/>
      <c r="AG12" s="717"/>
      <c r="AH12" s="82" t="s">
        <v>58</v>
      </c>
      <c r="AI12" s="5"/>
      <c r="AJ12" s="48" t="s">
        <v>33</v>
      </c>
      <c r="AK12" s="85" t="s">
        <v>27</v>
      </c>
      <c r="AL12" s="48" t="s">
        <v>35</v>
      </c>
      <c r="AM12" s="48" t="s">
        <v>36</v>
      </c>
      <c r="AN12" s="49" t="s">
        <v>40</v>
      </c>
      <c r="AO12" s="20"/>
      <c r="AP12" s="51"/>
      <c r="AQ12" s="52"/>
      <c r="AR12" s="53"/>
      <c r="AS12" s="51" t="s">
        <v>50</v>
      </c>
      <c r="AT12" s="336" t="s">
        <v>150</v>
      </c>
      <c r="AU12" s="53"/>
      <c r="AV12" s="5"/>
      <c r="AW12" s="76" t="s">
        <v>19</v>
      </c>
      <c r="AX12" s="72" t="s">
        <v>19</v>
      </c>
      <c r="AY12" s="49" t="s">
        <v>37</v>
      </c>
      <c r="AZ12" s="49" t="s">
        <v>38</v>
      </c>
      <c r="BA12" s="5"/>
      <c r="BB12" s="4" t="s">
        <v>19</v>
      </c>
      <c r="BC12" s="4" t="s">
        <v>37</v>
      </c>
      <c r="BD12" s="147" t="s">
        <v>38</v>
      </c>
    </row>
    <row r="13" spans="1:56" ht="15.75" thickBot="1">
      <c r="B13" s="62"/>
      <c r="C13" s="63"/>
      <c r="D13" s="64" t="s">
        <v>10</v>
      </c>
      <c r="E13" s="111"/>
      <c r="F13" s="148"/>
      <c r="G13" s="148"/>
      <c r="H13" s="148"/>
      <c r="I13" s="148" t="s">
        <v>8</v>
      </c>
      <c r="J13" s="148"/>
      <c r="K13" s="148"/>
      <c r="L13" s="16"/>
      <c r="M13" s="104" t="s">
        <v>20</v>
      </c>
      <c r="N13" s="148" t="s">
        <v>11</v>
      </c>
      <c r="O13" s="16"/>
      <c r="P13" s="63" t="s">
        <v>10</v>
      </c>
      <c r="Q13" s="111"/>
      <c r="R13" s="63"/>
      <c r="S13" s="149"/>
      <c r="T13" s="63"/>
      <c r="U13" s="63"/>
      <c r="V13" s="63" t="s">
        <v>18</v>
      </c>
      <c r="W13" s="150" t="s">
        <v>22</v>
      </c>
      <c r="X13" s="111"/>
      <c r="Y13" s="151" t="s">
        <v>16</v>
      </c>
      <c r="Z13" s="151" t="s">
        <v>17</v>
      </c>
      <c r="AA13" s="152" t="s">
        <v>25</v>
      </c>
      <c r="AB13" s="79" t="s">
        <v>28</v>
      </c>
      <c r="AC13" s="153"/>
      <c r="AD13" s="111"/>
      <c r="AE13" s="154" t="s">
        <v>16</v>
      </c>
      <c r="AF13" s="155" t="s">
        <v>17</v>
      </c>
      <c r="AG13" s="80" t="s">
        <v>28</v>
      </c>
      <c r="AH13" s="81" t="s">
        <v>28</v>
      </c>
      <c r="AI13" s="156"/>
      <c r="AJ13" s="63" t="s">
        <v>34</v>
      </c>
      <c r="AK13" s="157" t="s">
        <v>34</v>
      </c>
      <c r="AL13" s="63" t="s">
        <v>34</v>
      </c>
      <c r="AM13" s="63" t="s">
        <v>34</v>
      </c>
      <c r="AN13" s="63" t="s">
        <v>34</v>
      </c>
      <c r="AO13" s="111"/>
      <c r="AP13" s="158" t="s">
        <v>70</v>
      </c>
      <c r="AQ13" s="159" t="s">
        <v>69</v>
      </c>
      <c r="AR13" s="160" t="s">
        <v>71</v>
      </c>
      <c r="AS13" s="161" t="s">
        <v>48</v>
      </c>
      <c r="AT13" s="159" t="s">
        <v>47</v>
      </c>
      <c r="AU13" s="160" t="s">
        <v>49</v>
      </c>
      <c r="AV13" s="111"/>
      <c r="AW13" s="162" t="s">
        <v>29</v>
      </c>
      <c r="AX13" s="150" t="s">
        <v>29</v>
      </c>
      <c r="AY13" s="63"/>
      <c r="AZ13" s="63"/>
      <c r="BA13" s="111"/>
      <c r="BB13" s="163">
        <v>1</v>
      </c>
      <c r="BC13" s="164">
        <v>0</v>
      </c>
      <c r="BD13" s="115" t="s">
        <v>41</v>
      </c>
    </row>
    <row r="14" spans="1:56" ht="16.5" thickBot="1">
      <c r="B14" s="17">
        <v>41153</v>
      </c>
      <c r="C14" s="15" t="s">
        <v>0</v>
      </c>
      <c r="D14" s="19">
        <v>8</v>
      </c>
      <c r="E14" s="6"/>
      <c r="F14" s="363">
        <v>0</v>
      </c>
      <c r="G14" s="19">
        <v>0</v>
      </c>
      <c r="H14" s="19">
        <v>0</v>
      </c>
      <c r="I14" s="19">
        <v>0</v>
      </c>
      <c r="J14" s="19">
        <v>0</v>
      </c>
      <c r="K14" s="19">
        <f>SUM(F14:J14)</f>
        <v>0</v>
      </c>
      <c r="L14" s="6"/>
      <c r="M14" s="363">
        <v>0</v>
      </c>
      <c r="N14" s="19">
        <v>0</v>
      </c>
      <c r="O14" s="6"/>
      <c r="P14" s="376">
        <f>D14-(M14+N14)</f>
        <v>8</v>
      </c>
      <c r="Q14" s="6"/>
      <c r="R14" s="363" t="s">
        <v>66</v>
      </c>
      <c r="S14" s="372">
        <v>0.183</v>
      </c>
      <c r="T14" s="372">
        <v>0.183</v>
      </c>
      <c r="U14" s="372">
        <f>S14+T14</f>
        <v>0.36599999999999999</v>
      </c>
      <c r="V14" s="19">
        <v>85</v>
      </c>
      <c r="W14" s="91">
        <f>P14*V14</f>
        <v>680</v>
      </c>
      <c r="X14" s="6"/>
      <c r="Y14" s="379">
        <v>760</v>
      </c>
      <c r="Z14" s="380">
        <v>760</v>
      </c>
      <c r="AA14" s="380">
        <v>0</v>
      </c>
      <c r="AB14" s="380">
        <v>0</v>
      </c>
      <c r="AC14" s="381">
        <v>760</v>
      </c>
      <c r="AD14" s="197"/>
      <c r="AE14" s="379">
        <v>6</v>
      </c>
      <c r="AF14" s="380">
        <v>6</v>
      </c>
      <c r="AG14" s="380">
        <v>0</v>
      </c>
      <c r="AH14" s="380">
        <v>6</v>
      </c>
      <c r="AI14" s="5"/>
      <c r="AJ14" s="57">
        <f>AC14*U14</f>
        <v>278.15999999999997</v>
      </c>
      <c r="AK14" s="171">
        <v>2.1960000000000002</v>
      </c>
      <c r="AL14" s="19">
        <v>12.88</v>
      </c>
      <c r="AM14" s="19">
        <v>0</v>
      </c>
      <c r="AN14" s="91">
        <f>AK14+AM14</f>
        <v>2.1960000000000002</v>
      </c>
      <c r="AO14" s="338" t="e">
        <f>#REF!</f>
        <v>#REF!</v>
      </c>
      <c r="AP14" s="11">
        <v>0</v>
      </c>
      <c r="AQ14" s="11">
        <v>10</v>
      </c>
      <c r="AR14" s="387">
        <f>100- ((AP14+AQ14)/(AC14*2))*100</f>
        <v>99.34210526315789</v>
      </c>
      <c r="AS14" s="388">
        <v>386.76</v>
      </c>
      <c r="AT14" s="172">
        <f>AJ14+AK14+AL14+AM14</f>
        <v>293.23599999999999</v>
      </c>
      <c r="AU14" s="172">
        <f>AS14-AT14</f>
        <v>93.524000000000001</v>
      </c>
      <c r="AV14" s="5"/>
      <c r="AW14" s="57">
        <f>(AC14/W14)*100</f>
        <v>111.76470588235294</v>
      </c>
      <c r="AX14" s="19" t="s">
        <v>59</v>
      </c>
      <c r="AY14" s="91">
        <f>(AK14/(AJ14+AK14))*100</f>
        <v>0.78328981723237612</v>
      </c>
      <c r="AZ14" s="19">
        <f>(AN14/AJ14)*100</f>
        <v>0.78947368421052655</v>
      </c>
      <c r="BA14" s="6"/>
      <c r="BB14" s="363" t="s">
        <v>75</v>
      </c>
      <c r="BC14" s="19" t="s">
        <v>76</v>
      </c>
      <c r="BD14" s="19" t="s">
        <v>75</v>
      </c>
    </row>
    <row r="15" spans="1:56" ht="15.75">
      <c r="B15" s="374" t="s">
        <v>89</v>
      </c>
      <c r="C15" s="2"/>
      <c r="D15" s="2"/>
      <c r="E15" s="6"/>
      <c r="F15" s="375"/>
      <c r="G15" s="2"/>
      <c r="H15" s="2"/>
      <c r="I15" s="2"/>
      <c r="J15" s="2"/>
      <c r="K15" s="2"/>
      <c r="L15" s="6"/>
      <c r="M15" s="375"/>
      <c r="N15" s="2"/>
      <c r="O15" s="6"/>
      <c r="P15" s="377"/>
      <c r="Q15" s="6"/>
      <c r="R15" s="375"/>
      <c r="S15" s="213"/>
      <c r="T15" s="213"/>
      <c r="U15" s="213"/>
      <c r="V15" s="378"/>
      <c r="W15" s="378"/>
      <c r="X15" s="289"/>
      <c r="Y15" s="382"/>
      <c r="Z15" s="383"/>
      <c r="AA15" s="383"/>
      <c r="AB15" s="383"/>
      <c r="AC15" s="384"/>
      <c r="AD15" s="122"/>
      <c r="AE15" s="382"/>
      <c r="AF15" s="383"/>
      <c r="AG15" s="383"/>
      <c r="AH15" s="383"/>
      <c r="AI15" s="20"/>
      <c r="AJ15" s="385"/>
      <c r="AK15" s="386"/>
      <c r="AL15" s="378"/>
      <c r="AM15" s="378"/>
      <c r="AN15" s="378"/>
      <c r="AO15" s="289"/>
      <c r="AP15" s="347"/>
      <c r="AQ15" s="347"/>
      <c r="AR15" s="373"/>
      <c r="AS15" s="389"/>
      <c r="AT15" s="386"/>
      <c r="AU15" s="386"/>
      <c r="AV15" s="20"/>
      <c r="AW15" s="385"/>
      <c r="AX15" s="378"/>
      <c r="AY15" s="378"/>
      <c r="AZ15" s="378"/>
      <c r="BA15" s="289"/>
      <c r="BB15" s="375"/>
      <c r="BC15" s="2"/>
      <c r="BD15" s="2"/>
    </row>
    <row r="16" spans="1:56" s="20" customFormat="1" ht="16.5" thickBot="1">
      <c r="B16" s="118"/>
      <c r="P16" s="120"/>
      <c r="S16" s="121"/>
      <c r="T16" s="121"/>
      <c r="U16" s="121"/>
      <c r="Y16" s="122"/>
      <c r="Z16" s="122"/>
      <c r="AA16" s="122"/>
      <c r="AB16" s="122"/>
      <c r="AC16" s="211"/>
      <c r="AD16" s="122"/>
      <c r="AE16" s="122"/>
      <c r="AF16" s="122"/>
      <c r="AG16" s="122"/>
      <c r="AH16" s="122"/>
      <c r="AK16" s="123"/>
      <c r="AS16" s="123"/>
      <c r="AT16" s="123"/>
      <c r="AU16" s="123"/>
    </row>
    <row r="17" spans="2:56" ht="16.5" thickBot="1">
      <c r="B17" s="17">
        <v>41155</v>
      </c>
      <c r="C17" s="15" t="s">
        <v>0</v>
      </c>
      <c r="D17" s="19">
        <v>3</v>
      </c>
      <c r="E17" s="6"/>
      <c r="F17" s="363">
        <v>0</v>
      </c>
      <c r="G17" s="19">
        <v>0</v>
      </c>
      <c r="H17" s="19">
        <v>0</v>
      </c>
      <c r="I17" s="19">
        <v>0</v>
      </c>
      <c r="J17" s="19">
        <v>0</v>
      </c>
      <c r="K17" s="19">
        <f>SUM(F17:J17)</f>
        <v>0</v>
      </c>
      <c r="L17" s="6"/>
      <c r="M17" s="363">
        <v>0</v>
      </c>
      <c r="N17" s="19">
        <v>0</v>
      </c>
      <c r="O17" s="6"/>
      <c r="P17" s="376">
        <f>D17-(M17+N17)</f>
        <v>3</v>
      </c>
      <c r="Q17" s="6"/>
      <c r="R17" s="363" t="s">
        <v>66</v>
      </c>
      <c r="S17" s="372">
        <v>0.183</v>
      </c>
      <c r="T17" s="372">
        <v>0.183</v>
      </c>
      <c r="U17" s="372">
        <f>S17+T17</f>
        <v>0.36599999999999999</v>
      </c>
      <c r="V17" s="19">
        <v>85</v>
      </c>
      <c r="W17" s="91">
        <f>P17*V17</f>
        <v>255</v>
      </c>
      <c r="X17" s="6"/>
      <c r="Y17" s="379">
        <v>189</v>
      </c>
      <c r="Z17" s="380">
        <v>189</v>
      </c>
      <c r="AA17" s="380">
        <v>0</v>
      </c>
      <c r="AB17" s="380">
        <v>0</v>
      </c>
      <c r="AC17" s="381">
        <v>189</v>
      </c>
      <c r="AD17" s="197"/>
      <c r="AE17" s="379">
        <v>2</v>
      </c>
      <c r="AF17" s="380">
        <v>3</v>
      </c>
      <c r="AG17" s="380">
        <v>0</v>
      </c>
      <c r="AH17" s="380">
        <v>2</v>
      </c>
      <c r="AI17" s="5"/>
      <c r="AJ17" s="57">
        <f>AC17*U17</f>
        <v>69.173999999999992</v>
      </c>
      <c r="AK17" s="171">
        <v>0.88</v>
      </c>
      <c r="AL17" s="19">
        <v>7.3</v>
      </c>
      <c r="AM17" s="19">
        <v>0</v>
      </c>
      <c r="AN17" s="91">
        <f>AK17+AM17</f>
        <v>0.88</v>
      </c>
      <c r="AO17" s="338" t="e">
        <f>#REF!</f>
        <v>#REF!</v>
      </c>
      <c r="AP17" s="11">
        <v>0</v>
      </c>
      <c r="AQ17" s="11">
        <v>10</v>
      </c>
      <c r="AR17" s="387">
        <f>100- ((AP17+AQ17)/(AC17*2))*100</f>
        <v>97.354497354497354</v>
      </c>
      <c r="AS17" s="388">
        <f>AU14</f>
        <v>93.524000000000001</v>
      </c>
      <c r="AT17" s="172">
        <f>AJ17+AK17+AL17+AM17</f>
        <v>77.353999999999985</v>
      </c>
      <c r="AU17" s="172">
        <f>AS17-AT17</f>
        <v>16.170000000000016</v>
      </c>
      <c r="AV17" s="5"/>
      <c r="AW17" s="57">
        <f>(AC17/W17)*100</f>
        <v>74.117647058823536</v>
      </c>
      <c r="AX17" s="19" t="s">
        <v>59</v>
      </c>
      <c r="AY17" s="91">
        <f>(AK17/(AJ17+AK17))*100</f>
        <v>1.2561738087760872</v>
      </c>
      <c r="AZ17" s="19">
        <f>(AN17/AJ17)*100</f>
        <v>1.2721542776187587</v>
      </c>
      <c r="BA17" s="6"/>
      <c r="BB17" s="363" t="s">
        <v>76</v>
      </c>
      <c r="BC17" s="19" t="s">
        <v>76</v>
      </c>
      <c r="BD17" s="19" t="s">
        <v>75</v>
      </c>
    </row>
    <row r="18" spans="2:56" ht="15.75">
      <c r="B18" s="374" t="s">
        <v>134</v>
      </c>
      <c r="C18" s="2"/>
      <c r="D18" s="2"/>
      <c r="E18" s="6"/>
      <c r="F18" s="375"/>
      <c r="G18" s="2"/>
      <c r="H18" s="2"/>
      <c r="I18" s="2"/>
      <c r="J18" s="2"/>
      <c r="K18" s="2"/>
      <c r="L18" s="6"/>
      <c r="M18" s="375"/>
      <c r="N18" s="2"/>
      <c r="O18" s="6"/>
      <c r="P18" s="377"/>
      <c r="Q18" s="6"/>
      <c r="R18" s="375"/>
      <c r="S18" s="213"/>
      <c r="T18" s="213"/>
      <c r="U18" s="213"/>
      <c r="V18" s="378"/>
      <c r="W18" s="378"/>
      <c r="X18" s="289"/>
      <c r="Y18" s="382"/>
      <c r="Z18" s="383"/>
      <c r="AA18" s="383"/>
      <c r="AB18" s="383"/>
      <c r="AC18" s="384"/>
      <c r="AD18" s="122"/>
      <c r="AE18" s="382"/>
      <c r="AF18" s="383"/>
      <c r="AG18" s="383"/>
      <c r="AH18" s="383"/>
      <c r="AI18" s="20"/>
      <c r="AJ18" s="385"/>
      <c r="AK18" s="386"/>
      <c r="AL18" s="378"/>
      <c r="AM18" s="378"/>
      <c r="AN18" s="378"/>
      <c r="AO18" s="289"/>
      <c r="AP18" s="347"/>
      <c r="AQ18" s="347"/>
      <c r="AR18" s="373"/>
      <c r="AS18" s="389"/>
      <c r="AT18" s="386"/>
      <c r="AU18" s="386"/>
      <c r="AV18" s="20"/>
      <c r="AW18" s="385"/>
      <c r="AX18" s="378"/>
      <c r="AY18" s="378"/>
      <c r="AZ18" s="378"/>
      <c r="BA18" s="289"/>
      <c r="BB18" s="375"/>
      <c r="BC18" s="2"/>
      <c r="BD18" s="2"/>
    </row>
    <row r="19" spans="2:56" s="20" customFormat="1" ht="16.5" thickBot="1">
      <c r="B19" s="118"/>
      <c r="P19" s="120"/>
      <c r="S19" s="121"/>
      <c r="T19" s="121"/>
      <c r="U19" s="121"/>
      <c r="Y19" s="122"/>
      <c r="Z19" s="122"/>
      <c r="AA19" s="122"/>
      <c r="AB19" s="122"/>
      <c r="AC19" s="211"/>
      <c r="AD19" s="122"/>
      <c r="AE19" s="122"/>
      <c r="AF19" s="122"/>
      <c r="AG19" s="122"/>
      <c r="AH19" s="122"/>
      <c r="AK19" s="123"/>
      <c r="AS19" s="123"/>
      <c r="AT19" s="123"/>
      <c r="AU19" s="123"/>
    </row>
    <row r="20" spans="2:56">
      <c r="B20" s="57" t="s">
        <v>42</v>
      </c>
      <c r="C20" s="58" t="s">
        <v>2</v>
      </c>
      <c r="D20" s="59" t="s">
        <v>2</v>
      </c>
      <c r="E20" s="136"/>
      <c r="F20" s="718" t="s">
        <v>14</v>
      </c>
      <c r="G20" s="719"/>
      <c r="H20" s="719"/>
      <c r="I20" s="719"/>
      <c r="J20" s="719"/>
      <c r="K20" s="720"/>
      <c r="L20" s="19"/>
      <c r="M20" s="721" t="s">
        <v>43</v>
      </c>
      <c r="N20" s="722"/>
      <c r="O20" s="19"/>
      <c r="P20" s="91" t="s">
        <v>12</v>
      </c>
      <c r="Q20" s="136"/>
      <c r="R20" s="91" t="s">
        <v>24</v>
      </c>
      <c r="S20" s="718" t="s">
        <v>44</v>
      </c>
      <c r="T20" s="719"/>
      <c r="U20" s="720"/>
      <c r="V20" s="91" t="s">
        <v>39</v>
      </c>
      <c r="W20" s="137" t="s">
        <v>19</v>
      </c>
      <c r="X20" s="136" t="s">
        <v>10</v>
      </c>
      <c r="Y20" s="723" t="s">
        <v>15</v>
      </c>
      <c r="Z20" s="724"/>
      <c r="AA20" s="724"/>
      <c r="AB20" s="724"/>
      <c r="AC20" s="138" t="s">
        <v>19</v>
      </c>
      <c r="AD20" s="139"/>
      <c r="AE20" s="725" t="s">
        <v>55</v>
      </c>
      <c r="AF20" s="726"/>
      <c r="AG20" s="726"/>
      <c r="AH20" s="140" t="s">
        <v>57</v>
      </c>
      <c r="AI20" s="136"/>
      <c r="AJ20" s="141" t="s">
        <v>51</v>
      </c>
      <c r="AK20" s="142"/>
      <c r="AL20" s="143"/>
      <c r="AM20" s="144"/>
      <c r="AN20" s="91" t="s">
        <v>13</v>
      </c>
      <c r="AO20" s="136"/>
      <c r="AP20" s="743" t="s">
        <v>68</v>
      </c>
      <c r="AQ20" s="744"/>
      <c r="AR20" s="745"/>
      <c r="AS20" s="743" t="s">
        <v>52</v>
      </c>
      <c r="AT20" s="744"/>
      <c r="AU20" s="745"/>
      <c r="AV20" s="136"/>
      <c r="AW20" s="145" t="s">
        <v>32</v>
      </c>
      <c r="AX20" s="137" t="s">
        <v>32</v>
      </c>
      <c r="AY20" s="91" t="s">
        <v>29</v>
      </c>
      <c r="AZ20" s="91" t="s">
        <v>29</v>
      </c>
      <c r="BA20" s="136"/>
      <c r="BB20" s="19" t="s">
        <v>32</v>
      </c>
      <c r="BC20" s="19" t="s">
        <v>10</v>
      </c>
      <c r="BD20" s="146" t="s">
        <v>10</v>
      </c>
    </row>
    <row r="21" spans="2:56" ht="15.75" thickBot="1">
      <c r="B21" s="60" t="s">
        <v>10</v>
      </c>
      <c r="C21" s="49" t="s">
        <v>10</v>
      </c>
      <c r="D21" s="61" t="s">
        <v>12</v>
      </c>
      <c r="E21" s="5"/>
      <c r="F21" s="65" t="s">
        <v>4</v>
      </c>
      <c r="G21" s="65" t="s">
        <v>5</v>
      </c>
      <c r="H21" s="65" t="s">
        <v>6</v>
      </c>
      <c r="I21" s="65" t="s">
        <v>7</v>
      </c>
      <c r="J21" s="65" t="s">
        <v>9</v>
      </c>
      <c r="K21" s="65" t="s">
        <v>13</v>
      </c>
      <c r="L21" s="4"/>
      <c r="M21" s="67" t="s">
        <v>12</v>
      </c>
      <c r="N21" s="68" t="s">
        <v>46</v>
      </c>
      <c r="O21" s="3"/>
      <c r="P21" s="49" t="s">
        <v>3</v>
      </c>
      <c r="Q21" s="5"/>
      <c r="R21" s="49" t="s">
        <v>23</v>
      </c>
      <c r="S21" s="53" t="s">
        <v>16</v>
      </c>
      <c r="T21" s="49" t="s">
        <v>17</v>
      </c>
      <c r="U21" s="49" t="s">
        <v>45</v>
      </c>
      <c r="V21" s="49" t="s">
        <v>63</v>
      </c>
      <c r="W21" s="72" t="s">
        <v>21</v>
      </c>
      <c r="X21" s="5" t="s">
        <v>10</v>
      </c>
      <c r="Y21" s="713" t="s">
        <v>26</v>
      </c>
      <c r="Z21" s="714"/>
      <c r="AA21" s="714"/>
      <c r="AB21" s="715"/>
      <c r="AC21" s="39" t="s">
        <v>13</v>
      </c>
      <c r="AD21" s="8"/>
      <c r="AE21" s="716" t="s">
        <v>56</v>
      </c>
      <c r="AF21" s="717"/>
      <c r="AG21" s="717"/>
      <c r="AH21" s="82" t="s">
        <v>58</v>
      </c>
      <c r="AI21" s="5"/>
      <c r="AJ21" s="48" t="s">
        <v>33</v>
      </c>
      <c r="AK21" s="85" t="s">
        <v>27</v>
      </c>
      <c r="AL21" s="48" t="s">
        <v>35</v>
      </c>
      <c r="AM21" s="48" t="s">
        <v>36</v>
      </c>
      <c r="AN21" s="49" t="s">
        <v>40</v>
      </c>
      <c r="AO21" s="20"/>
      <c r="AP21" s="51"/>
      <c r="AQ21" s="52"/>
      <c r="AR21" s="53"/>
      <c r="AS21" s="51" t="s">
        <v>129</v>
      </c>
      <c r="AT21" s="52"/>
      <c r="AU21" s="337" t="s">
        <v>132</v>
      </c>
      <c r="AV21" s="5"/>
      <c r="AW21" s="76" t="s">
        <v>19</v>
      </c>
      <c r="AX21" s="72" t="s">
        <v>19</v>
      </c>
      <c r="AY21" s="49" t="s">
        <v>37</v>
      </c>
      <c r="AZ21" s="49" t="s">
        <v>38</v>
      </c>
      <c r="BA21" s="5"/>
      <c r="BB21" s="4" t="s">
        <v>19</v>
      </c>
      <c r="BC21" s="4" t="s">
        <v>37</v>
      </c>
      <c r="BD21" s="147" t="s">
        <v>38</v>
      </c>
    </row>
    <row r="22" spans="2:56" ht="15.75" thickBot="1">
      <c r="B22" s="62"/>
      <c r="C22" s="63"/>
      <c r="D22" s="64" t="s">
        <v>10</v>
      </c>
      <c r="E22" s="111"/>
      <c r="F22" s="148"/>
      <c r="G22" s="148"/>
      <c r="H22" s="148"/>
      <c r="I22" s="148" t="s">
        <v>8</v>
      </c>
      <c r="J22" s="148"/>
      <c r="K22" s="148"/>
      <c r="L22" s="16"/>
      <c r="M22" s="104" t="s">
        <v>20</v>
      </c>
      <c r="N22" s="148" t="s">
        <v>11</v>
      </c>
      <c r="O22" s="16"/>
      <c r="P22" s="63" t="s">
        <v>10</v>
      </c>
      <c r="Q22" s="111"/>
      <c r="R22" s="63"/>
      <c r="S22" s="149"/>
      <c r="T22" s="63"/>
      <c r="U22" s="63"/>
      <c r="V22" s="63" t="s">
        <v>18</v>
      </c>
      <c r="W22" s="150" t="s">
        <v>22</v>
      </c>
      <c r="X22" s="111"/>
      <c r="Y22" s="151" t="s">
        <v>16</v>
      </c>
      <c r="Z22" s="151" t="s">
        <v>17</v>
      </c>
      <c r="AA22" s="152" t="s">
        <v>25</v>
      </c>
      <c r="AB22" s="79" t="s">
        <v>28</v>
      </c>
      <c r="AC22" s="153"/>
      <c r="AD22" s="111"/>
      <c r="AE22" s="154" t="s">
        <v>16</v>
      </c>
      <c r="AF22" s="155" t="s">
        <v>17</v>
      </c>
      <c r="AG22" s="80" t="s">
        <v>28</v>
      </c>
      <c r="AH22" s="81" t="s">
        <v>28</v>
      </c>
      <c r="AI22" s="156"/>
      <c r="AJ22" s="63" t="s">
        <v>34</v>
      </c>
      <c r="AK22" s="157" t="s">
        <v>34</v>
      </c>
      <c r="AL22" s="63" t="s">
        <v>34</v>
      </c>
      <c r="AM22" s="63" t="s">
        <v>34</v>
      </c>
      <c r="AN22" s="63" t="s">
        <v>34</v>
      </c>
      <c r="AO22" s="111"/>
      <c r="AP22" s="158" t="s">
        <v>70</v>
      </c>
      <c r="AQ22" s="159" t="s">
        <v>69</v>
      </c>
      <c r="AR22" s="160" t="s">
        <v>71</v>
      </c>
      <c r="AS22" s="161" t="s">
        <v>48</v>
      </c>
      <c r="AT22" s="159" t="s">
        <v>47</v>
      </c>
      <c r="AU22" s="160" t="s">
        <v>49</v>
      </c>
      <c r="AV22" s="111"/>
      <c r="AW22" s="162" t="s">
        <v>29</v>
      </c>
      <c r="AX22" s="150" t="s">
        <v>29</v>
      </c>
      <c r="AY22" s="63"/>
      <c r="AZ22" s="63"/>
      <c r="BA22" s="111"/>
      <c r="BB22" s="163">
        <v>1</v>
      </c>
      <c r="BC22" s="164">
        <v>0</v>
      </c>
      <c r="BD22" s="115" t="s">
        <v>41</v>
      </c>
    </row>
    <row r="23" spans="2:56" ht="16.5" thickBot="1">
      <c r="B23" s="17">
        <v>41155</v>
      </c>
      <c r="C23" s="15" t="s">
        <v>0</v>
      </c>
      <c r="D23" s="19">
        <v>5</v>
      </c>
      <c r="E23" s="4"/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f>SUM(F23:J23)</f>
        <v>0</v>
      </c>
      <c r="L23" s="4"/>
      <c r="M23" s="11">
        <v>0</v>
      </c>
      <c r="N23" s="11">
        <v>3</v>
      </c>
      <c r="O23" s="4"/>
      <c r="P23" s="21">
        <f>D23-(M23+N23)</f>
        <v>2</v>
      </c>
      <c r="Q23" s="4"/>
      <c r="R23" s="11" t="s">
        <v>73</v>
      </c>
      <c r="S23" s="23">
        <v>0</v>
      </c>
      <c r="T23" s="23">
        <v>0</v>
      </c>
      <c r="U23" s="23">
        <v>1.4890000000000001</v>
      </c>
      <c r="V23" s="11">
        <v>25</v>
      </c>
      <c r="W23" s="24">
        <f>P23*V23</f>
        <v>50</v>
      </c>
      <c r="X23" s="4"/>
      <c r="Y23" s="22">
        <v>0</v>
      </c>
      <c r="Z23" s="22">
        <v>0</v>
      </c>
      <c r="AA23" s="25">
        <v>0</v>
      </c>
      <c r="AB23" s="27">
        <v>12</v>
      </c>
      <c r="AC23" s="176">
        <v>12</v>
      </c>
      <c r="AD23" s="34"/>
      <c r="AE23" s="31">
        <v>0</v>
      </c>
      <c r="AF23" s="29">
        <v>0</v>
      </c>
      <c r="AG23" s="27">
        <v>3</v>
      </c>
      <c r="AH23" s="27">
        <v>3</v>
      </c>
      <c r="AI23" s="7"/>
      <c r="AJ23" s="24">
        <f>AC23*U23</f>
        <v>17.868000000000002</v>
      </c>
      <c r="AK23" s="87">
        <v>4.2</v>
      </c>
      <c r="AL23" s="11">
        <v>0</v>
      </c>
      <c r="AM23" s="11">
        <v>0</v>
      </c>
      <c r="AN23" s="24">
        <f>AK23+AM23</f>
        <v>4.2</v>
      </c>
      <c r="AO23" s="6"/>
      <c r="AP23" s="11">
        <v>0</v>
      </c>
      <c r="AQ23" s="11">
        <v>10</v>
      </c>
      <c r="AR23" s="11">
        <f>100- ((AP23+AQ23)/(AC23*2))*100</f>
        <v>58.333333333333329</v>
      </c>
      <c r="AS23" s="90">
        <v>470.28</v>
      </c>
      <c r="AT23" s="90">
        <f>AJ23+AK23+AL23+AM23</f>
        <v>22.068000000000001</v>
      </c>
      <c r="AU23" s="90">
        <f>AS23-AT23</f>
        <v>448.21199999999999</v>
      </c>
      <c r="AV23" s="7"/>
      <c r="AW23" s="24">
        <f>(AC23/W23)*100</f>
        <v>24</v>
      </c>
      <c r="AX23" s="11" t="s">
        <v>59</v>
      </c>
      <c r="AY23" s="24">
        <f>(AK23/(AJ23+AK23))*100</f>
        <v>19.032082653616094</v>
      </c>
      <c r="AZ23" s="11">
        <f>(AN23/AJ23)*100</f>
        <v>23.505708529214235</v>
      </c>
      <c r="BA23" s="4"/>
      <c r="BB23" s="11" t="s">
        <v>76</v>
      </c>
      <c r="BC23" s="11" t="s">
        <v>76</v>
      </c>
      <c r="BD23" s="11" t="s">
        <v>76</v>
      </c>
    </row>
    <row r="24" spans="2:56" ht="16.5" thickBot="1">
      <c r="B24" s="18" t="s">
        <v>90</v>
      </c>
      <c r="C24" s="16"/>
      <c r="D24" s="16"/>
      <c r="E24" s="4"/>
      <c r="F24" s="12"/>
      <c r="G24" s="12"/>
      <c r="H24" s="12"/>
      <c r="I24" s="12"/>
      <c r="J24" s="12"/>
      <c r="K24" s="12"/>
      <c r="L24" s="4"/>
      <c r="M24" s="12"/>
      <c r="N24" s="12"/>
      <c r="O24" s="4"/>
      <c r="P24" s="21"/>
      <c r="Q24" s="4"/>
      <c r="R24" s="11" t="s">
        <v>10</v>
      </c>
      <c r="S24" s="23"/>
      <c r="T24" s="23"/>
      <c r="U24" s="23"/>
      <c r="V24" s="223"/>
      <c r="W24" s="223"/>
      <c r="X24" s="3"/>
      <c r="Y24" s="280"/>
      <c r="Z24" s="280"/>
      <c r="AA24" s="281"/>
      <c r="AB24" s="282"/>
      <c r="AC24" s="283"/>
      <c r="AD24" s="284"/>
      <c r="AE24" s="285"/>
      <c r="AF24" s="286"/>
      <c r="AG24" s="282"/>
      <c r="AH24" s="282"/>
      <c r="AI24" s="287"/>
      <c r="AJ24" s="223"/>
      <c r="AK24" s="288"/>
      <c r="AL24" s="223"/>
      <c r="AM24" s="223"/>
      <c r="AN24" s="223"/>
      <c r="AO24" s="289"/>
      <c r="AP24" s="223"/>
      <c r="AQ24" s="223"/>
      <c r="AR24" s="223"/>
      <c r="AS24" s="288"/>
      <c r="AT24" s="288"/>
      <c r="AU24" s="288"/>
      <c r="AV24" s="287"/>
      <c r="AW24" s="223"/>
      <c r="AX24" s="223"/>
      <c r="AY24" s="223"/>
      <c r="AZ24" s="223"/>
      <c r="BA24" s="3"/>
      <c r="BB24" s="11"/>
      <c r="BC24" s="11"/>
      <c r="BD24" s="11"/>
    </row>
    <row r="25" spans="2:56" ht="15.75" thickBot="1"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79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</row>
    <row r="26" spans="2:56" ht="16.5" thickBot="1">
      <c r="B26" s="17">
        <v>41155</v>
      </c>
      <c r="C26" s="15" t="s">
        <v>1</v>
      </c>
      <c r="D26" s="19">
        <v>7.5</v>
      </c>
      <c r="E26" s="4"/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f>SUM(F26:J26)</f>
        <v>0</v>
      </c>
      <c r="L26" s="4"/>
      <c r="M26" s="11">
        <v>2.5</v>
      </c>
      <c r="N26" s="11">
        <v>0</v>
      </c>
      <c r="O26" s="4"/>
      <c r="P26" s="21">
        <f>D26-(M26+N26)</f>
        <v>5</v>
      </c>
      <c r="Q26" s="4"/>
      <c r="R26" s="11" t="s">
        <v>73</v>
      </c>
      <c r="S26" s="23">
        <v>0</v>
      </c>
      <c r="T26" s="23">
        <v>0</v>
      </c>
      <c r="U26" s="23">
        <v>1.4890000000000001</v>
      </c>
      <c r="V26" s="11">
        <v>25</v>
      </c>
      <c r="W26" s="24">
        <f>P26*V26</f>
        <v>125</v>
      </c>
      <c r="X26" s="4"/>
      <c r="Y26" s="22">
        <v>0</v>
      </c>
      <c r="Z26" s="22">
        <v>0</v>
      </c>
      <c r="AA26" s="25">
        <v>0</v>
      </c>
      <c r="AB26" s="27">
        <v>127</v>
      </c>
      <c r="AC26" s="176">
        <v>127</v>
      </c>
      <c r="AD26" s="34"/>
      <c r="AE26" s="31">
        <v>0</v>
      </c>
      <c r="AF26" s="29">
        <v>0</v>
      </c>
      <c r="AG26" s="27">
        <v>3</v>
      </c>
      <c r="AH26" s="27">
        <v>3</v>
      </c>
      <c r="AI26" s="7"/>
      <c r="AJ26" s="24">
        <f>AC26*U26</f>
        <v>189.10300000000001</v>
      </c>
      <c r="AK26" s="87">
        <v>4.2</v>
      </c>
      <c r="AL26" s="11">
        <v>0</v>
      </c>
      <c r="AM26" s="11">
        <v>0</v>
      </c>
      <c r="AN26" s="24">
        <f>AK26+AM26</f>
        <v>4.2</v>
      </c>
      <c r="AO26" s="6"/>
      <c r="AP26" s="11">
        <v>0</v>
      </c>
      <c r="AQ26" s="11">
        <v>10</v>
      </c>
      <c r="AR26" s="11">
        <f>100- ((AP26+AQ26)/(AC26*2))*100</f>
        <v>96.062992125984252</v>
      </c>
      <c r="AS26" s="90">
        <f>AU23</f>
        <v>448.21199999999999</v>
      </c>
      <c r="AT26" s="90">
        <f>AJ26+AK26+AL26+AM26</f>
        <v>193.303</v>
      </c>
      <c r="AU26" s="90">
        <f>AS26-AT26</f>
        <v>254.90899999999999</v>
      </c>
      <c r="AV26" s="7"/>
      <c r="AW26" s="24">
        <f>(AC26/W26)*100</f>
        <v>101.6</v>
      </c>
      <c r="AX26" s="11" t="s">
        <v>59</v>
      </c>
      <c r="AY26" s="24">
        <f>(AK26/(AJ26+AK26))*100</f>
        <v>2.1727546908221806</v>
      </c>
      <c r="AZ26" s="11">
        <f>(AN26/AJ26)*100</f>
        <v>2.221011829532054</v>
      </c>
      <c r="BA26" s="4"/>
      <c r="BB26" s="11" t="s">
        <v>75</v>
      </c>
      <c r="BC26" s="11" t="s">
        <v>76</v>
      </c>
      <c r="BD26" s="11" t="s">
        <v>75</v>
      </c>
    </row>
    <row r="27" spans="2:56" ht="16.5" thickBot="1">
      <c r="B27" s="18" t="s">
        <v>135</v>
      </c>
      <c r="C27" s="16"/>
      <c r="D27" s="16"/>
      <c r="E27" s="4"/>
      <c r="F27" s="12"/>
      <c r="G27" s="12"/>
      <c r="H27" s="12"/>
      <c r="I27" s="12"/>
      <c r="J27" s="12"/>
      <c r="K27" s="12"/>
      <c r="L27" s="4"/>
      <c r="M27" s="12"/>
      <c r="N27" s="12"/>
      <c r="O27" s="4"/>
      <c r="P27" s="21"/>
      <c r="Q27" s="4"/>
      <c r="R27" s="11" t="s">
        <v>10</v>
      </c>
      <c r="S27" s="23"/>
      <c r="T27" s="23"/>
      <c r="U27" s="23"/>
      <c r="V27" s="223"/>
      <c r="W27" s="223"/>
      <c r="X27" s="3"/>
      <c r="Y27" s="280"/>
      <c r="Z27" s="280"/>
      <c r="AA27" s="281"/>
      <c r="AB27" s="282"/>
      <c r="AC27" s="283"/>
      <c r="AD27" s="284"/>
      <c r="AE27" s="285"/>
      <c r="AF27" s="286"/>
      <c r="AG27" s="282"/>
      <c r="AH27" s="282"/>
      <c r="AI27" s="287"/>
      <c r="AJ27" s="223"/>
      <c r="AK27" s="288"/>
      <c r="AL27" s="223"/>
      <c r="AM27" s="223"/>
      <c r="AN27" s="223"/>
      <c r="AO27" s="289"/>
      <c r="AP27" s="223"/>
      <c r="AQ27" s="223"/>
      <c r="AR27" s="223"/>
      <c r="AS27" s="288"/>
      <c r="AT27" s="288"/>
      <c r="AU27" s="288"/>
      <c r="AV27" s="287"/>
      <c r="AW27" s="223"/>
      <c r="AX27" s="223"/>
      <c r="AY27" s="223"/>
      <c r="AZ27" s="223"/>
      <c r="BA27" s="3"/>
      <c r="BB27" s="11"/>
      <c r="BC27" s="11"/>
      <c r="BD27" s="11"/>
    </row>
    <row r="28" spans="2:56" ht="15.75" thickBot="1"/>
    <row r="29" spans="2:56" ht="16.5" thickBot="1">
      <c r="B29" s="17">
        <v>41156</v>
      </c>
      <c r="C29" s="15" t="s">
        <v>0</v>
      </c>
      <c r="D29" s="19">
        <v>8</v>
      </c>
      <c r="E29" s="4"/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f>SUM(F29:J29)</f>
        <v>0</v>
      </c>
      <c r="L29" s="4"/>
      <c r="M29" s="11">
        <v>0</v>
      </c>
      <c r="N29" s="11">
        <v>0</v>
      </c>
      <c r="O29" s="4"/>
      <c r="P29" s="21">
        <f>D29-(M29+N29)</f>
        <v>8</v>
      </c>
      <c r="Q29" s="4"/>
      <c r="R29" s="11" t="s">
        <v>73</v>
      </c>
      <c r="S29" s="23">
        <v>0</v>
      </c>
      <c r="T29" s="23">
        <v>0</v>
      </c>
      <c r="U29" s="23">
        <v>1.4890000000000001</v>
      </c>
      <c r="V29" s="11">
        <v>25</v>
      </c>
      <c r="W29" s="24">
        <f>P29*V29</f>
        <v>200</v>
      </c>
      <c r="X29" s="4"/>
      <c r="Y29" s="22">
        <v>0</v>
      </c>
      <c r="Z29" s="22">
        <v>0</v>
      </c>
      <c r="AA29" s="25">
        <v>0</v>
      </c>
      <c r="AB29" s="27">
        <v>146</v>
      </c>
      <c r="AC29" s="176">
        <v>146</v>
      </c>
      <c r="AD29" s="34"/>
      <c r="AE29" s="31">
        <v>0</v>
      </c>
      <c r="AF29" s="29">
        <v>0</v>
      </c>
      <c r="AG29" s="27">
        <v>11</v>
      </c>
      <c r="AH29" s="27">
        <v>11</v>
      </c>
      <c r="AI29" s="7"/>
      <c r="AJ29" s="24">
        <f>AC29*U29</f>
        <v>217.39400000000001</v>
      </c>
      <c r="AK29" s="87">
        <v>26</v>
      </c>
      <c r="AL29" s="11">
        <v>2.7</v>
      </c>
      <c r="AM29" s="11">
        <v>4</v>
      </c>
      <c r="AN29" s="24">
        <f>AK29+AM29</f>
        <v>30</v>
      </c>
      <c r="AO29" s="6"/>
      <c r="AP29" s="11">
        <v>0</v>
      </c>
      <c r="AQ29" s="11">
        <v>10</v>
      </c>
      <c r="AR29" s="11">
        <f>100- ((AP29+AQ29)/(AC29*2))*100</f>
        <v>96.575342465753423</v>
      </c>
      <c r="AS29" s="90">
        <f>AU26</f>
        <v>254.90899999999999</v>
      </c>
      <c r="AT29" s="90">
        <f>AJ29+AK29+AL29+AM29</f>
        <v>250.09399999999999</v>
      </c>
      <c r="AU29" s="90">
        <f>AS29-AT29</f>
        <v>4.8149999999999977</v>
      </c>
      <c r="AV29" s="7"/>
      <c r="AW29" s="24">
        <f>(AC29/W29)*100</f>
        <v>73</v>
      </c>
      <c r="AX29" s="11" t="s">
        <v>59</v>
      </c>
      <c r="AY29" s="24">
        <f>(AK29/(AJ29+AK29))*100</f>
        <v>10.682268256407307</v>
      </c>
      <c r="AZ29" s="11">
        <f>(AN29/AJ29)*100</f>
        <v>13.799828882121862</v>
      </c>
      <c r="BA29" s="4"/>
      <c r="BB29" s="11" t="s">
        <v>76</v>
      </c>
      <c r="BC29" s="11" t="s">
        <v>76</v>
      </c>
      <c r="BD29" s="11" t="s">
        <v>76</v>
      </c>
    </row>
    <row r="30" spans="2:56" ht="16.5" thickBot="1">
      <c r="B30" s="18" t="s">
        <v>134</v>
      </c>
      <c r="C30" s="16"/>
      <c r="D30" s="16"/>
      <c r="E30" s="4"/>
      <c r="F30" s="12"/>
      <c r="G30" s="12"/>
      <c r="H30" s="12"/>
      <c r="I30" s="12"/>
      <c r="J30" s="12"/>
      <c r="K30" s="12"/>
      <c r="L30" s="4"/>
      <c r="M30" s="12"/>
      <c r="N30" s="12"/>
      <c r="O30" s="4"/>
      <c r="P30" s="21"/>
      <c r="Q30" s="4"/>
      <c r="R30" s="11" t="s">
        <v>10</v>
      </c>
      <c r="S30" s="23"/>
      <c r="T30" s="23"/>
      <c r="U30" s="23"/>
      <c r="V30" s="223"/>
      <c r="W30" s="223"/>
      <c r="X30" s="3"/>
      <c r="Y30" s="280"/>
      <c r="Z30" s="280"/>
      <c r="AA30" s="281"/>
      <c r="AB30" s="282"/>
      <c r="AC30" s="283"/>
      <c r="AD30" s="284"/>
      <c r="AE30" s="285"/>
      <c r="AF30" s="286"/>
      <c r="AG30" s="282"/>
      <c r="AH30" s="282"/>
      <c r="AI30" s="287"/>
      <c r="AJ30" s="223"/>
      <c r="AK30" s="288"/>
      <c r="AL30" s="223"/>
      <c r="AM30" s="223"/>
      <c r="AN30" s="223"/>
      <c r="AO30" s="289"/>
      <c r="AP30" s="223"/>
      <c r="AQ30" s="223"/>
      <c r="AR30" s="223"/>
      <c r="AS30" s="288"/>
      <c r="AT30" s="288"/>
      <c r="AU30" s="288"/>
      <c r="AV30" s="287"/>
      <c r="AW30" s="223"/>
      <c r="AX30" s="223"/>
      <c r="AY30" s="223"/>
      <c r="AZ30" s="223"/>
      <c r="BA30" s="3"/>
      <c r="BB30" s="11"/>
      <c r="BC30" s="11"/>
      <c r="BD30" s="11"/>
    </row>
    <row r="31" spans="2:56" ht="15.75" thickBot="1"/>
    <row r="32" spans="2:56">
      <c r="B32" s="57" t="s">
        <v>42</v>
      </c>
      <c r="C32" s="58" t="s">
        <v>2</v>
      </c>
      <c r="D32" s="59" t="s">
        <v>2</v>
      </c>
      <c r="E32" s="136"/>
      <c r="F32" s="718" t="s">
        <v>14</v>
      </c>
      <c r="G32" s="719"/>
      <c r="H32" s="719"/>
      <c r="I32" s="719"/>
      <c r="J32" s="719"/>
      <c r="K32" s="720"/>
      <c r="L32" s="19"/>
      <c r="M32" s="721" t="s">
        <v>43</v>
      </c>
      <c r="N32" s="722"/>
      <c r="O32" s="19"/>
      <c r="P32" s="91" t="s">
        <v>12</v>
      </c>
      <c r="Q32" s="136"/>
      <c r="R32" s="91" t="s">
        <v>24</v>
      </c>
      <c r="S32" s="718" t="s">
        <v>44</v>
      </c>
      <c r="T32" s="719"/>
      <c r="U32" s="720"/>
      <c r="V32" s="91" t="s">
        <v>39</v>
      </c>
      <c r="W32" s="137" t="s">
        <v>19</v>
      </c>
      <c r="X32" s="136" t="s">
        <v>10</v>
      </c>
      <c r="Y32" s="723" t="s">
        <v>15</v>
      </c>
      <c r="Z32" s="724"/>
      <c r="AA32" s="724"/>
      <c r="AB32" s="724"/>
      <c r="AC32" s="138" t="s">
        <v>19</v>
      </c>
      <c r="AD32" s="139"/>
      <c r="AE32" s="725" t="s">
        <v>55</v>
      </c>
      <c r="AF32" s="726"/>
      <c r="AG32" s="726"/>
      <c r="AH32" s="140" t="s">
        <v>57</v>
      </c>
      <c r="AI32" s="136"/>
      <c r="AJ32" s="141" t="s">
        <v>51</v>
      </c>
      <c r="AK32" s="142"/>
      <c r="AL32" s="143"/>
      <c r="AM32" s="144"/>
      <c r="AN32" s="91" t="s">
        <v>13</v>
      </c>
      <c r="AO32" s="136"/>
      <c r="AP32" s="743" t="s">
        <v>68</v>
      </c>
      <c r="AQ32" s="744"/>
      <c r="AR32" s="745"/>
      <c r="AS32" s="743" t="s">
        <v>52</v>
      </c>
      <c r="AT32" s="744"/>
      <c r="AU32" s="745"/>
      <c r="AV32" s="136"/>
      <c r="AW32" s="145" t="s">
        <v>32</v>
      </c>
      <c r="AX32" s="137" t="s">
        <v>32</v>
      </c>
      <c r="AY32" s="91" t="s">
        <v>29</v>
      </c>
      <c r="AZ32" s="91" t="s">
        <v>29</v>
      </c>
      <c r="BA32" s="136"/>
      <c r="BB32" s="19" t="s">
        <v>32</v>
      </c>
      <c r="BC32" s="19" t="s">
        <v>10</v>
      </c>
      <c r="BD32" s="146" t="s">
        <v>10</v>
      </c>
    </row>
    <row r="33" spans="2:56" ht="15.75" thickBot="1">
      <c r="B33" s="60" t="s">
        <v>10</v>
      </c>
      <c r="C33" s="49" t="s">
        <v>10</v>
      </c>
      <c r="D33" s="61" t="s">
        <v>12</v>
      </c>
      <c r="E33" s="5"/>
      <c r="F33" s="65" t="s">
        <v>4</v>
      </c>
      <c r="G33" s="65" t="s">
        <v>5</v>
      </c>
      <c r="H33" s="65" t="s">
        <v>6</v>
      </c>
      <c r="I33" s="65" t="s">
        <v>7</v>
      </c>
      <c r="J33" s="65" t="s">
        <v>9</v>
      </c>
      <c r="K33" s="65" t="s">
        <v>13</v>
      </c>
      <c r="L33" s="4"/>
      <c r="M33" s="67" t="s">
        <v>12</v>
      </c>
      <c r="N33" s="68" t="s">
        <v>46</v>
      </c>
      <c r="O33" s="3"/>
      <c r="P33" s="49" t="s">
        <v>3</v>
      </c>
      <c r="Q33" s="5"/>
      <c r="R33" s="49" t="s">
        <v>23</v>
      </c>
      <c r="S33" s="53" t="s">
        <v>16</v>
      </c>
      <c r="T33" s="49" t="s">
        <v>17</v>
      </c>
      <c r="U33" s="49" t="s">
        <v>45</v>
      </c>
      <c r="V33" s="49" t="s">
        <v>63</v>
      </c>
      <c r="W33" s="72" t="s">
        <v>21</v>
      </c>
      <c r="X33" s="5" t="s">
        <v>10</v>
      </c>
      <c r="Y33" s="713" t="s">
        <v>26</v>
      </c>
      <c r="Z33" s="714"/>
      <c r="AA33" s="714"/>
      <c r="AB33" s="715"/>
      <c r="AC33" s="39" t="s">
        <v>13</v>
      </c>
      <c r="AD33" s="8"/>
      <c r="AE33" s="716" t="s">
        <v>56</v>
      </c>
      <c r="AF33" s="717"/>
      <c r="AG33" s="717"/>
      <c r="AH33" s="82" t="s">
        <v>58</v>
      </c>
      <c r="AI33" s="5"/>
      <c r="AJ33" s="48" t="s">
        <v>33</v>
      </c>
      <c r="AK33" s="85" t="s">
        <v>27</v>
      </c>
      <c r="AL33" s="48" t="s">
        <v>35</v>
      </c>
      <c r="AM33" s="48" t="s">
        <v>36</v>
      </c>
      <c r="AN33" s="49" t="s">
        <v>40</v>
      </c>
      <c r="AO33" s="20"/>
      <c r="AP33" s="51"/>
      <c r="AQ33" s="52"/>
      <c r="AR33" s="53"/>
      <c r="AS33" s="51" t="s">
        <v>129</v>
      </c>
      <c r="AT33" s="52"/>
      <c r="AU33" s="337" t="s">
        <v>154</v>
      </c>
      <c r="AV33" s="5"/>
      <c r="AW33" s="76" t="s">
        <v>19</v>
      </c>
      <c r="AX33" s="72" t="s">
        <v>19</v>
      </c>
      <c r="AY33" s="49" t="s">
        <v>37</v>
      </c>
      <c r="AZ33" s="49" t="s">
        <v>38</v>
      </c>
      <c r="BA33" s="5"/>
      <c r="BB33" s="4" t="s">
        <v>19</v>
      </c>
      <c r="BC33" s="4" t="s">
        <v>37</v>
      </c>
      <c r="BD33" s="147" t="s">
        <v>38</v>
      </c>
    </row>
    <row r="34" spans="2:56" ht="15.75" thickBot="1">
      <c r="B34" s="62"/>
      <c r="C34" s="63"/>
      <c r="D34" s="64" t="s">
        <v>10</v>
      </c>
      <c r="E34" s="111"/>
      <c r="F34" s="148"/>
      <c r="G34" s="148"/>
      <c r="H34" s="148"/>
      <c r="I34" s="148" t="s">
        <v>8</v>
      </c>
      <c r="J34" s="148"/>
      <c r="K34" s="148"/>
      <c r="L34" s="16"/>
      <c r="M34" s="104" t="s">
        <v>20</v>
      </c>
      <c r="N34" s="148" t="s">
        <v>11</v>
      </c>
      <c r="O34" s="16"/>
      <c r="P34" s="63" t="s">
        <v>10</v>
      </c>
      <c r="Q34" s="111"/>
      <c r="R34" s="63"/>
      <c r="S34" s="149"/>
      <c r="T34" s="63"/>
      <c r="U34" s="63"/>
      <c r="V34" s="63" t="s">
        <v>18</v>
      </c>
      <c r="W34" s="150" t="s">
        <v>22</v>
      </c>
      <c r="X34" s="111"/>
      <c r="Y34" s="151" t="s">
        <v>16</v>
      </c>
      <c r="Z34" s="151" t="s">
        <v>17</v>
      </c>
      <c r="AA34" s="152" t="s">
        <v>25</v>
      </c>
      <c r="AB34" s="79" t="s">
        <v>28</v>
      </c>
      <c r="AC34" s="153"/>
      <c r="AD34" s="111"/>
      <c r="AE34" s="154" t="s">
        <v>16</v>
      </c>
      <c r="AF34" s="155" t="s">
        <v>17</v>
      </c>
      <c r="AG34" s="80" t="s">
        <v>28</v>
      </c>
      <c r="AH34" s="81" t="s">
        <v>28</v>
      </c>
      <c r="AI34" s="156"/>
      <c r="AJ34" s="63" t="s">
        <v>34</v>
      </c>
      <c r="AK34" s="157" t="s">
        <v>34</v>
      </c>
      <c r="AL34" s="63" t="s">
        <v>34</v>
      </c>
      <c r="AM34" s="63" t="s">
        <v>34</v>
      </c>
      <c r="AN34" s="63" t="s">
        <v>34</v>
      </c>
      <c r="AO34" s="111"/>
      <c r="AP34" s="158" t="s">
        <v>70</v>
      </c>
      <c r="AQ34" s="159" t="s">
        <v>69</v>
      </c>
      <c r="AR34" s="160" t="s">
        <v>71</v>
      </c>
      <c r="AS34" s="161" t="s">
        <v>48</v>
      </c>
      <c r="AT34" s="159" t="s">
        <v>47</v>
      </c>
      <c r="AU34" s="160" t="s">
        <v>49</v>
      </c>
      <c r="AV34" s="111"/>
      <c r="AW34" s="162" t="s">
        <v>29</v>
      </c>
      <c r="AX34" s="150" t="s">
        <v>29</v>
      </c>
      <c r="AY34" s="63"/>
      <c r="AZ34" s="63"/>
      <c r="BA34" s="111"/>
      <c r="BB34" s="163">
        <v>1</v>
      </c>
      <c r="BC34" s="164">
        <v>0</v>
      </c>
      <c r="BD34" s="115" t="s">
        <v>41</v>
      </c>
    </row>
    <row r="35" spans="2:56" ht="16.5" thickBot="1">
      <c r="B35" s="17">
        <v>41156</v>
      </c>
      <c r="C35" s="15" t="s">
        <v>1</v>
      </c>
      <c r="D35" s="19">
        <v>7.5</v>
      </c>
      <c r="E35" s="4"/>
      <c r="F35" s="11">
        <v>0</v>
      </c>
      <c r="G35" s="11">
        <v>0.33</v>
      </c>
      <c r="H35" s="11">
        <v>0</v>
      </c>
      <c r="I35" s="11">
        <v>0</v>
      </c>
      <c r="J35" s="11">
        <v>0</v>
      </c>
      <c r="K35" s="11">
        <f>SUM(F35:J35)</f>
        <v>0.33</v>
      </c>
      <c r="L35" s="4"/>
      <c r="M35" s="11">
        <v>2.5</v>
      </c>
      <c r="N35" s="11">
        <v>0</v>
      </c>
      <c r="O35" s="4"/>
      <c r="P35" s="21">
        <f>D35-(M35+N35)</f>
        <v>5</v>
      </c>
      <c r="Q35" s="4"/>
      <c r="R35" s="11" t="s">
        <v>73</v>
      </c>
      <c r="S35" s="23">
        <v>0</v>
      </c>
      <c r="T35" s="23">
        <v>0</v>
      </c>
      <c r="U35" s="23">
        <v>1.5229999999999999</v>
      </c>
      <c r="V35" s="11">
        <v>25</v>
      </c>
      <c r="W35" s="24">
        <f>P35*V35</f>
        <v>125</v>
      </c>
      <c r="X35" s="4"/>
      <c r="Y35" s="22">
        <v>0</v>
      </c>
      <c r="Z35" s="22">
        <v>0</v>
      </c>
      <c r="AA35" s="25">
        <v>0</v>
      </c>
      <c r="AB35" s="27">
        <v>122</v>
      </c>
      <c r="AC35" s="176">
        <v>122</v>
      </c>
      <c r="AD35" s="34"/>
      <c r="AE35" s="31">
        <v>0</v>
      </c>
      <c r="AF35" s="29">
        <v>0</v>
      </c>
      <c r="AG35" s="27">
        <v>8</v>
      </c>
      <c r="AH35" s="27">
        <v>8</v>
      </c>
      <c r="AI35" s="7"/>
      <c r="AJ35" s="24">
        <f>AC35*U35</f>
        <v>185.80599999999998</v>
      </c>
      <c r="AK35" s="87">
        <v>12.22</v>
      </c>
      <c r="AL35" s="11">
        <v>2.1960000000000002</v>
      </c>
      <c r="AM35" s="11">
        <v>8</v>
      </c>
      <c r="AN35" s="24">
        <f>AK35+AM35</f>
        <v>20.22</v>
      </c>
      <c r="AO35" s="6"/>
      <c r="AP35" s="11">
        <v>0</v>
      </c>
      <c r="AQ35" s="11">
        <v>10</v>
      </c>
      <c r="AR35" s="11">
        <f>100- ((AP35+AQ35)/(AC35*2))*100</f>
        <v>95.901639344262293</v>
      </c>
      <c r="AS35" s="90">
        <v>589</v>
      </c>
      <c r="AT35" s="90">
        <f>AJ35+AK35+AL35+AM35</f>
        <v>208.22199999999998</v>
      </c>
      <c r="AU35" s="90">
        <f>AS35-AT35</f>
        <v>380.77800000000002</v>
      </c>
      <c r="AV35" s="7"/>
      <c r="AW35" s="24">
        <f>(AC35/W35)*100</f>
        <v>97.6</v>
      </c>
      <c r="AX35" s="11" t="s">
        <v>59</v>
      </c>
      <c r="AY35" s="24">
        <f>(AK35/(AJ35+AK35))*100</f>
        <v>6.1709068506155766</v>
      </c>
      <c r="AZ35" s="11">
        <f>(AN35/AJ35)*100</f>
        <v>10.882318116745424</v>
      </c>
      <c r="BA35" s="4"/>
      <c r="BB35" s="11" t="s">
        <v>76</v>
      </c>
      <c r="BC35" s="11" t="s">
        <v>76</v>
      </c>
      <c r="BD35" s="11" t="s">
        <v>76</v>
      </c>
    </row>
    <row r="36" spans="2:56" ht="16.5" thickBot="1">
      <c r="B36" s="18" t="s">
        <v>153</v>
      </c>
      <c r="C36" s="16"/>
      <c r="D36" s="16"/>
      <c r="E36" s="4"/>
      <c r="F36" s="12"/>
      <c r="G36" s="12"/>
      <c r="H36" s="12"/>
      <c r="I36" s="12"/>
      <c r="J36" s="12"/>
      <c r="K36" s="12"/>
      <c r="L36" s="4"/>
      <c r="M36" s="12"/>
      <c r="N36" s="12"/>
      <c r="O36" s="4"/>
      <c r="P36" s="21"/>
      <c r="Q36" s="4"/>
      <c r="R36" s="11" t="s">
        <v>10</v>
      </c>
      <c r="S36" s="23"/>
      <c r="T36" s="23"/>
      <c r="U36" s="23"/>
      <c r="V36" s="223"/>
      <c r="W36" s="223"/>
      <c r="X36" s="3"/>
      <c r="Y36" s="280"/>
      <c r="Z36" s="280"/>
      <c r="AA36" s="281"/>
      <c r="AB36" s="282"/>
      <c r="AC36" s="283"/>
      <c r="AD36" s="284"/>
      <c r="AE36" s="285"/>
      <c r="AF36" s="286"/>
      <c r="AG36" s="282"/>
      <c r="AH36" s="282"/>
      <c r="AI36" s="287"/>
      <c r="AJ36" s="223"/>
      <c r="AK36" s="288"/>
      <c r="AL36" s="223"/>
      <c r="AM36" s="223"/>
      <c r="AN36" s="223"/>
      <c r="AO36" s="289"/>
      <c r="AP36" s="223"/>
      <c r="AQ36" s="223"/>
      <c r="AR36" s="223"/>
      <c r="AS36" s="288"/>
      <c r="AT36" s="288"/>
      <c r="AU36" s="288"/>
      <c r="AV36" s="287"/>
      <c r="AW36" s="223"/>
      <c r="AX36" s="223"/>
      <c r="AY36" s="223"/>
      <c r="AZ36" s="223"/>
      <c r="BA36" s="3"/>
      <c r="BB36" s="11"/>
      <c r="BC36" s="11"/>
      <c r="BD36" s="11"/>
    </row>
    <row r="37" spans="2:56" ht="15.75" thickBot="1"/>
    <row r="38" spans="2:56">
      <c r="B38" s="57" t="s">
        <v>42</v>
      </c>
      <c r="C38" s="58" t="s">
        <v>2</v>
      </c>
      <c r="D38" s="59" t="s">
        <v>2</v>
      </c>
      <c r="E38" s="136"/>
      <c r="F38" s="718" t="s">
        <v>14</v>
      </c>
      <c r="G38" s="719"/>
      <c r="H38" s="719"/>
      <c r="I38" s="719"/>
      <c r="J38" s="719"/>
      <c r="K38" s="720"/>
      <c r="L38" s="19"/>
      <c r="M38" s="721" t="s">
        <v>43</v>
      </c>
      <c r="N38" s="722"/>
      <c r="O38" s="19"/>
      <c r="P38" s="91" t="s">
        <v>12</v>
      </c>
      <c r="Q38" s="136"/>
      <c r="R38" s="91" t="s">
        <v>24</v>
      </c>
      <c r="S38" s="718" t="s">
        <v>44</v>
      </c>
      <c r="T38" s="719"/>
      <c r="U38" s="720"/>
      <c r="V38" s="91" t="s">
        <v>39</v>
      </c>
      <c r="W38" s="137" t="s">
        <v>19</v>
      </c>
      <c r="X38" s="136" t="s">
        <v>10</v>
      </c>
      <c r="Y38" s="723" t="s">
        <v>15</v>
      </c>
      <c r="Z38" s="724"/>
      <c r="AA38" s="724"/>
      <c r="AB38" s="724"/>
      <c r="AC38" s="138" t="s">
        <v>19</v>
      </c>
      <c r="AD38" s="139"/>
      <c r="AE38" s="725" t="s">
        <v>55</v>
      </c>
      <c r="AF38" s="726"/>
      <c r="AG38" s="726"/>
      <c r="AH38" s="140" t="s">
        <v>57</v>
      </c>
      <c r="AI38" s="136"/>
      <c r="AJ38" s="141" t="s">
        <v>51</v>
      </c>
      <c r="AK38" s="142"/>
      <c r="AL38" s="143"/>
      <c r="AM38" s="144"/>
      <c r="AN38" s="91" t="s">
        <v>13</v>
      </c>
      <c r="AO38" s="136"/>
      <c r="AP38" s="743" t="s">
        <v>68</v>
      </c>
      <c r="AQ38" s="744"/>
      <c r="AR38" s="745"/>
      <c r="AS38" s="743" t="s">
        <v>52</v>
      </c>
      <c r="AT38" s="744"/>
      <c r="AU38" s="745"/>
      <c r="AV38" s="136"/>
      <c r="AW38" s="145" t="s">
        <v>32</v>
      </c>
      <c r="AX38" s="137" t="s">
        <v>32</v>
      </c>
      <c r="AY38" s="91" t="s">
        <v>29</v>
      </c>
      <c r="AZ38" s="91" t="s">
        <v>29</v>
      </c>
      <c r="BA38" s="136"/>
      <c r="BB38" s="19" t="s">
        <v>32</v>
      </c>
      <c r="BC38" s="19" t="s">
        <v>10</v>
      </c>
      <c r="BD38" s="146" t="s">
        <v>10</v>
      </c>
    </row>
    <row r="39" spans="2:56" ht="15.75" thickBot="1">
      <c r="B39" s="60" t="s">
        <v>10</v>
      </c>
      <c r="C39" s="49" t="s">
        <v>10</v>
      </c>
      <c r="D39" s="61" t="s">
        <v>12</v>
      </c>
      <c r="E39" s="5"/>
      <c r="F39" s="65" t="s">
        <v>4</v>
      </c>
      <c r="G39" s="65" t="s">
        <v>5</v>
      </c>
      <c r="H39" s="65" t="s">
        <v>6</v>
      </c>
      <c r="I39" s="65" t="s">
        <v>7</v>
      </c>
      <c r="J39" s="65" t="s">
        <v>9</v>
      </c>
      <c r="K39" s="65" t="s">
        <v>13</v>
      </c>
      <c r="L39" s="4"/>
      <c r="M39" s="67" t="s">
        <v>12</v>
      </c>
      <c r="N39" s="68" t="s">
        <v>46</v>
      </c>
      <c r="O39" s="3"/>
      <c r="P39" s="49" t="s">
        <v>3</v>
      </c>
      <c r="Q39" s="5"/>
      <c r="R39" s="49" t="s">
        <v>23</v>
      </c>
      <c r="S39" s="53" t="s">
        <v>16</v>
      </c>
      <c r="T39" s="49" t="s">
        <v>17</v>
      </c>
      <c r="U39" s="49" t="s">
        <v>45</v>
      </c>
      <c r="V39" s="49" t="s">
        <v>63</v>
      </c>
      <c r="W39" s="72" t="s">
        <v>21</v>
      </c>
      <c r="X39" s="5" t="s">
        <v>10</v>
      </c>
      <c r="Y39" s="713" t="s">
        <v>26</v>
      </c>
      <c r="Z39" s="714"/>
      <c r="AA39" s="714"/>
      <c r="AB39" s="715"/>
      <c r="AC39" s="39" t="s">
        <v>13</v>
      </c>
      <c r="AD39" s="8"/>
      <c r="AE39" s="716" t="s">
        <v>56</v>
      </c>
      <c r="AF39" s="717"/>
      <c r="AG39" s="717"/>
      <c r="AH39" s="82" t="s">
        <v>58</v>
      </c>
      <c r="AI39" s="5"/>
      <c r="AJ39" s="48" t="s">
        <v>33</v>
      </c>
      <c r="AK39" s="85" t="s">
        <v>27</v>
      </c>
      <c r="AL39" s="48" t="s">
        <v>35</v>
      </c>
      <c r="AM39" s="48" t="s">
        <v>36</v>
      </c>
      <c r="AN39" s="49" t="s">
        <v>40</v>
      </c>
      <c r="AO39" s="20"/>
      <c r="AP39" s="51"/>
      <c r="AQ39" s="52"/>
      <c r="AR39" s="53"/>
      <c r="AS39" s="51" t="s">
        <v>50</v>
      </c>
      <c r="AT39" s="336" t="s">
        <v>150</v>
      </c>
      <c r="AU39" s="53"/>
      <c r="AV39" s="5"/>
      <c r="AW39" s="76" t="s">
        <v>19</v>
      </c>
      <c r="AX39" s="72" t="s">
        <v>19</v>
      </c>
      <c r="AY39" s="49" t="s">
        <v>37</v>
      </c>
      <c r="AZ39" s="49" t="s">
        <v>38</v>
      </c>
      <c r="BA39" s="5"/>
      <c r="BB39" s="4" t="s">
        <v>19</v>
      </c>
      <c r="BC39" s="4" t="s">
        <v>37</v>
      </c>
      <c r="BD39" s="147" t="s">
        <v>38</v>
      </c>
    </row>
    <row r="40" spans="2:56" ht="15.75" thickBot="1">
      <c r="B40" s="62"/>
      <c r="C40" s="63"/>
      <c r="D40" s="64" t="s">
        <v>10</v>
      </c>
      <c r="E40" s="111"/>
      <c r="F40" s="148"/>
      <c r="G40" s="148"/>
      <c r="H40" s="148"/>
      <c r="I40" s="148" t="s">
        <v>8</v>
      </c>
      <c r="J40" s="148"/>
      <c r="K40" s="148"/>
      <c r="L40" s="16"/>
      <c r="M40" s="104" t="s">
        <v>20</v>
      </c>
      <c r="N40" s="148" t="s">
        <v>11</v>
      </c>
      <c r="O40" s="16"/>
      <c r="P40" s="63" t="s">
        <v>10</v>
      </c>
      <c r="Q40" s="111"/>
      <c r="R40" s="63"/>
      <c r="S40" s="149"/>
      <c r="T40" s="63"/>
      <c r="U40" s="63"/>
      <c r="V40" s="63" t="s">
        <v>18</v>
      </c>
      <c r="W40" s="150" t="s">
        <v>22</v>
      </c>
      <c r="X40" s="111"/>
      <c r="Y40" s="151" t="s">
        <v>16</v>
      </c>
      <c r="Z40" s="151" t="s">
        <v>17</v>
      </c>
      <c r="AA40" s="152" t="s">
        <v>25</v>
      </c>
      <c r="AB40" s="79" t="s">
        <v>28</v>
      </c>
      <c r="AC40" s="153"/>
      <c r="AD40" s="111"/>
      <c r="AE40" s="154" t="s">
        <v>16</v>
      </c>
      <c r="AF40" s="155" t="s">
        <v>17</v>
      </c>
      <c r="AG40" s="80" t="s">
        <v>28</v>
      </c>
      <c r="AH40" s="81" t="s">
        <v>28</v>
      </c>
      <c r="AI40" s="156"/>
      <c r="AJ40" s="63" t="s">
        <v>34</v>
      </c>
      <c r="AK40" s="157" t="s">
        <v>34</v>
      </c>
      <c r="AL40" s="63" t="s">
        <v>34</v>
      </c>
      <c r="AM40" s="63" t="s">
        <v>34</v>
      </c>
      <c r="AN40" s="63" t="s">
        <v>34</v>
      </c>
      <c r="AO40" s="111"/>
      <c r="AP40" s="158" t="s">
        <v>70</v>
      </c>
      <c r="AQ40" s="159" t="s">
        <v>69</v>
      </c>
      <c r="AR40" s="160" t="s">
        <v>71</v>
      </c>
      <c r="AS40" s="161" t="s">
        <v>48</v>
      </c>
      <c r="AT40" s="159" t="s">
        <v>47</v>
      </c>
      <c r="AU40" s="160" t="s">
        <v>49</v>
      </c>
      <c r="AV40" s="111"/>
      <c r="AW40" s="162" t="s">
        <v>29</v>
      </c>
      <c r="AX40" s="150" t="s">
        <v>29</v>
      </c>
      <c r="AY40" s="63"/>
      <c r="AZ40" s="63"/>
      <c r="BA40" s="111"/>
      <c r="BB40" s="163">
        <v>1</v>
      </c>
      <c r="BC40" s="164">
        <v>0</v>
      </c>
      <c r="BD40" s="115" t="s">
        <v>41</v>
      </c>
    </row>
    <row r="41" spans="2:56" ht="16.5" thickBot="1">
      <c r="B41" s="17">
        <v>41157</v>
      </c>
      <c r="C41" s="15" t="s">
        <v>0</v>
      </c>
      <c r="D41" s="19">
        <v>8</v>
      </c>
      <c r="E41" s="6"/>
      <c r="F41" s="363">
        <v>0</v>
      </c>
      <c r="G41" s="19">
        <v>0</v>
      </c>
      <c r="H41" s="19">
        <v>0</v>
      </c>
      <c r="I41" s="19">
        <v>0</v>
      </c>
      <c r="J41" s="19">
        <v>0</v>
      </c>
      <c r="K41" s="19">
        <f>SUM(F41:J41)</f>
        <v>0</v>
      </c>
      <c r="L41" s="6"/>
      <c r="M41" s="363">
        <v>0</v>
      </c>
      <c r="N41" s="19">
        <v>5</v>
      </c>
      <c r="O41" s="6"/>
      <c r="P41" s="376">
        <f>D41-(M41+N41)</f>
        <v>3</v>
      </c>
      <c r="Q41" s="6"/>
      <c r="R41" s="363" t="s">
        <v>66</v>
      </c>
      <c r="S41" s="372">
        <v>0.183</v>
      </c>
      <c r="T41" s="372">
        <v>0.183</v>
      </c>
      <c r="U41" s="372">
        <f>S41+T41</f>
        <v>0.36599999999999999</v>
      </c>
      <c r="V41" s="19">
        <v>85</v>
      </c>
      <c r="W41" s="91">
        <f>P41*V41</f>
        <v>255</v>
      </c>
      <c r="X41" s="6"/>
      <c r="Y41" s="379">
        <v>135</v>
      </c>
      <c r="Z41" s="380">
        <v>135</v>
      </c>
      <c r="AA41" s="380">
        <v>0</v>
      </c>
      <c r="AB41" s="380">
        <v>0</v>
      </c>
      <c r="AC41" s="381">
        <v>135</v>
      </c>
      <c r="AD41" s="197"/>
      <c r="AE41" s="379">
        <v>5</v>
      </c>
      <c r="AF41" s="380">
        <v>6</v>
      </c>
      <c r="AG41" s="380">
        <v>0</v>
      </c>
      <c r="AH41" s="380">
        <v>5</v>
      </c>
      <c r="AI41" s="5"/>
      <c r="AJ41" s="57">
        <f>AC41*U41</f>
        <v>49.41</v>
      </c>
      <c r="AK41" s="171">
        <v>3.12</v>
      </c>
      <c r="AL41" s="19">
        <v>6.7</v>
      </c>
      <c r="AM41" s="19">
        <v>29.19</v>
      </c>
      <c r="AN41" s="91">
        <f>AK41+AM41</f>
        <v>32.31</v>
      </c>
      <c r="AO41" s="338" t="e">
        <f>#REF!</f>
        <v>#REF!</v>
      </c>
      <c r="AP41" s="11">
        <v>0</v>
      </c>
      <c r="AQ41" s="11">
        <v>10</v>
      </c>
      <c r="AR41" s="387">
        <f>100- ((AP41+AQ41)/(AC41*2))*100</f>
        <v>96.296296296296291</v>
      </c>
      <c r="AS41" s="388">
        <v>298.33999999999997</v>
      </c>
      <c r="AT41" s="172">
        <f>AJ41+AK41+AL41+AM41</f>
        <v>88.42</v>
      </c>
      <c r="AU41" s="172">
        <f>AS41-AT41</f>
        <v>209.91999999999996</v>
      </c>
      <c r="AV41" s="5"/>
      <c r="AW41" s="57">
        <f>(AC41/W41)*100</f>
        <v>52.941176470588239</v>
      </c>
      <c r="AX41" s="19" t="s">
        <v>59</v>
      </c>
      <c r="AY41" s="91">
        <f>(AK41/(AJ41+AK41))*100</f>
        <v>5.93946316390634</v>
      </c>
      <c r="AZ41" s="19">
        <f>(AN41/AJ41)*100</f>
        <v>65.391621129326055</v>
      </c>
      <c r="BA41" s="6"/>
      <c r="BB41" s="363" t="s">
        <v>75</v>
      </c>
      <c r="BC41" s="19" t="s">
        <v>76</v>
      </c>
      <c r="BD41" s="19" t="s">
        <v>75</v>
      </c>
    </row>
    <row r="42" spans="2:56" ht="15.75">
      <c r="B42" s="374" t="s">
        <v>137</v>
      </c>
      <c r="C42" s="2"/>
      <c r="D42" s="2"/>
      <c r="E42" s="6"/>
      <c r="F42" s="375"/>
      <c r="G42" s="2"/>
      <c r="H42" s="2"/>
      <c r="I42" s="2"/>
      <c r="J42" s="2"/>
      <c r="K42" s="2"/>
      <c r="L42" s="6"/>
      <c r="M42" s="375"/>
      <c r="N42" s="2"/>
      <c r="O42" s="6"/>
      <c r="P42" s="377"/>
      <c r="Q42" s="6"/>
      <c r="R42" s="375"/>
      <c r="S42" s="213"/>
      <c r="T42" s="213"/>
      <c r="U42" s="213"/>
      <c r="V42" s="378"/>
      <c r="W42" s="378"/>
      <c r="X42" s="289"/>
      <c r="Y42" s="382"/>
      <c r="Z42" s="383"/>
      <c r="AA42" s="383"/>
      <c r="AB42" s="383"/>
      <c r="AC42" s="384"/>
      <c r="AD42" s="122"/>
      <c r="AE42" s="382"/>
      <c r="AF42" s="383"/>
      <c r="AG42" s="383"/>
      <c r="AH42" s="383"/>
      <c r="AI42" s="20"/>
      <c r="AJ42" s="385"/>
      <c r="AK42" s="386"/>
      <c r="AL42" s="378"/>
      <c r="AM42" s="378"/>
      <c r="AN42" s="378"/>
      <c r="AO42" s="289"/>
      <c r="AP42" s="347"/>
      <c r="AQ42" s="347"/>
      <c r="AR42" s="373"/>
      <c r="AS42" s="389"/>
      <c r="AT42" s="386"/>
      <c r="AU42" s="386"/>
      <c r="AV42" s="20"/>
      <c r="AW42" s="385"/>
      <c r="AX42" s="378"/>
      <c r="AY42" s="378"/>
      <c r="AZ42" s="378"/>
      <c r="BA42" s="289"/>
      <c r="BB42" s="375"/>
      <c r="BC42" s="2"/>
      <c r="BD42" s="2"/>
    </row>
    <row r="43" spans="2:56" ht="15.75" thickBot="1"/>
    <row r="44" spans="2:56" ht="16.5" thickBot="1">
      <c r="B44" s="17">
        <v>41157</v>
      </c>
      <c r="C44" s="15" t="s">
        <v>1</v>
      </c>
      <c r="D44" s="19">
        <v>7.5</v>
      </c>
      <c r="E44" s="6"/>
      <c r="F44" s="363">
        <v>0</v>
      </c>
      <c r="G44" s="19">
        <v>0</v>
      </c>
      <c r="H44" s="19">
        <v>0</v>
      </c>
      <c r="I44" s="19">
        <v>0</v>
      </c>
      <c r="J44" s="19">
        <v>0.5</v>
      </c>
      <c r="K44" s="19">
        <f>SUM(F44:J44)</f>
        <v>0.5</v>
      </c>
      <c r="L44" s="6"/>
      <c r="M44" s="363">
        <v>2.5</v>
      </c>
      <c r="N44" s="19">
        <v>0</v>
      </c>
      <c r="O44" s="6"/>
      <c r="P44" s="376">
        <f>D44-(M44+N44)</f>
        <v>5</v>
      </c>
      <c r="Q44" s="6"/>
      <c r="R44" s="363" t="s">
        <v>66</v>
      </c>
      <c r="S44" s="372">
        <v>0.185</v>
      </c>
      <c r="T44" s="372">
        <v>0.184</v>
      </c>
      <c r="U44" s="372">
        <f>S44+T44</f>
        <v>0.36899999999999999</v>
      </c>
      <c r="V44" s="19">
        <v>85</v>
      </c>
      <c r="W44" s="91">
        <f>P44*V44</f>
        <v>425</v>
      </c>
      <c r="X44" s="6"/>
      <c r="Y44" s="379">
        <v>513</v>
      </c>
      <c r="Z44" s="380">
        <v>513</v>
      </c>
      <c r="AA44" s="380">
        <v>0</v>
      </c>
      <c r="AB44" s="380">
        <v>0</v>
      </c>
      <c r="AC44" s="381">
        <v>513</v>
      </c>
      <c r="AD44" s="197"/>
      <c r="AE44" s="379">
        <v>2</v>
      </c>
      <c r="AF44" s="380">
        <v>1</v>
      </c>
      <c r="AG44" s="380">
        <v>0</v>
      </c>
      <c r="AH44" s="380">
        <v>1</v>
      </c>
      <c r="AI44" s="5"/>
      <c r="AJ44" s="57">
        <f>AC44*U44</f>
        <v>189.297</v>
      </c>
      <c r="AK44" s="171">
        <v>1.5</v>
      </c>
      <c r="AL44" s="19">
        <v>8.1999999999999993</v>
      </c>
      <c r="AM44" s="19">
        <v>2.5</v>
      </c>
      <c r="AN44" s="91">
        <f>AK44+AM44</f>
        <v>4</v>
      </c>
      <c r="AO44" s="338" t="e">
        <f>#REF!</f>
        <v>#REF!</v>
      </c>
      <c r="AP44" s="11">
        <v>0</v>
      </c>
      <c r="AQ44" s="11">
        <v>10</v>
      </c>
      <c r="AR44" s="387">
        <f>100- ((AP44+AQ44)/(AC44*2))*100</f>
        <v>99.025341130604289</v>
      </c>
      <c r="AS44" s="388">
        <v>298.33999999999997</v>
      </c>
      <c r="AT44" s="172">
        <f>AJ44+AK44+AL44+AM44</f>
        <v>201.49699999999999</v>
      </c>
      <c r="AU44" s="172">
        <f>AS44-AT44</f>
        <v>96.842999999999989</v>
      </c>
      <c r="AV44" s="5"/>
      <c r="AW44" s="57">
        <f>(AC44/W44)*100</f>
        <v>120.70588235294117</v>
      </c>
      <c r="AX44" s="19" t="s">
        <v>59</v>
      </c>
      <c r="AY44" s="91">
        <f>(AK44/(AJ44+AK44))*100</f>
        <v>0.78617588326860488</v>
      </c>
      <c r="AZ44" s="19">
        <f>(AN44/AJ44)*100</f>
        <v>2.1130815596654995</v>
      </c>
      <c r="BA44" s="6"/>
      <c r="BB44" s="363" t="s">
        <v>75</v>
      </c>
      <c r="BC44" s="19" t="s">
        <v>76</v>
      </c>
      <c r="BD44" s="19" t="s">
        <v>75</v>
      </c>
    </row>
    <row r="45" spans="2:56" ht="15.75">
      <c r="B45" s="374" t="s">
        <v>121</v>
      </c>
      <c r="C45" s="2"/>
      <c r="D45" s="2"/>
      <c r="E45" s="6"/>
      <c r="F45" s="375"/>
      <c r="G45" s="2"/>
      <c r="H45" s="2"/>
      <c r="I45" s="2"/>
      <c r="J45" s="2"/>
      <c r="K45" s="2"/>
      <c r="L45" s="6"/>
      <c r="M45" s="375"/>
      <c r="N45" s="2"/>
      <c r="O45" s="6"/>
      <c r="P45" s="377"/>
      <c r="Q45" s="6"/>
      <c r="R45" s="375"/>
      <c r="S45" s="213"/>
      <c r="T45" s="213"/>
      <c r="U45" s="213"/>
      <c r="V45" s="378"/>
      <c r="W45" s="378"/>
      <c r="X45" s="289"/>
      <c r="Y45" s="382"/>
      <c r="Z45" s="383"/>
      <c r="AA45" s="383"/>
      <c r="AB45" s="383"/>
      <c r="AC45" s="384"/>
      <c r="AD45" s="122"/>
      <c r="AE45" s="382"/>
      <c r="AF45" s="383"/>
      <c r="AG45" s="383"/>
      <c r="AH45" s="383"/>
      <c r="AI45" s="20"/>
      <c r="AJ45" s="385"/>
      <c r="AK45" s="386"/>
      <c r="AL45" s="378"/>
      <c r="AM45" s="378"/>
      <c r="AN45" s="378"/>
      <c r="AO45" s="289"/>
      <c r="AP45" s="347"/>
      <c r="AQ45" s="347"/>
      <c r="AR45" s="373"/>
      <c r="AS45" s="389"/>
      <c r="AT45" s="386"/>
      <c r="AU45" s="386"/>
      <c r="AV45" s="20"/>
      <c r="AW45" s="385"/>
      <c r="AX45" s="378"/>
      <c r="AY45" s="378"/>
      <c r="AZ45" s="378"/>
      <c r="BA45" s="289"/>
      <c r="BB45" s="375"/>
      <c r="BC45" s="2"/>
      <c r="BD45" s="2"/>
    </row>
    <row r="46" spans="2:56" ht="15.75" thickBot="1"/>
    <row r="47" spans="2:56">
      <c r="B47" s="57" t="s">
        <v>42</v>
      </c>
      <c r="C47" s="58" t="s">
        <v>2</v>
      </c>
      <c r="D47" s="59" t="s">
        <v>2</v>
      </c>
      <c r="E47" s="136"/>
      <c r="F47" s="718" t="s">
        <v>14</v>
      </c>
      <c r="G47" s="719"/>
      <c r="H47" s="719"/>
      <c r="I47" s="719"/>
      <c r="J47" s="719"/>
      <c r="K47" s="720"/>
      <c r="L47" s="19"/>
      <c r="M47" s="721" t="s">
        <v>43</v>
      </c>
      <c r="N47" s="722"/>
      <c r="O47" s="19"/>
      <c r="P47" s="91" t="s">
        <v>12</v>
      </c>
      <c r="Q47" s="136"/>
      <c r="R47" s="91" t="s">
        <v>24</v>
      </c>
      <c r="S47" s="718" t="s">
        <v>44</v>
      </c>
      <c r="T47" s="719"/>
      <c r="U47" s="720"/>
      <c r="V47" s="91" t="s">
        <v>39</v>
      </c>
      <c r="W47" s="137" t="s">
        <v>19</v>
      </c>
      <c r="X47" s="136" t="s">
        <v>10</v>
      </c>
      <c r="Y47" s="723" t="s">
        <v>15</v>
      </c>
      <c r="Z47" s="724"/>
      <c r="AA47" s="724"/>
      <c r="AB47" s="724"/>
      <c r="AC47" s="138" t="s">
        <v>19</v>
      </c>
      <c r="AD47" s="139"/>
      <c r="AE47" s="725" t="s">
        <v>55</v>
      </c>
      <c r="AF47" s="726"/>
      <c r="AG47" s="726"/>
      <c r="AH47" s="140" t="s">
        <v>57</v>
      </c>
      <c r="AI47" s="136"/>
      <c r="AJ47" s="141" t="s">
        <v>51</v>
      </c>
      <c r="AK47" s="142"/>
      <c r="AL47" s="143"/>
      <c r="AM47" s="144"/>
      <c r="AN47" s="91" t="s">
        <v>13</v>
      </c>
      <c r="AO47" s="136"/>
      <c r="AP47" s="743" t="s">
        <v>68</v>
      </c>
      <c r="AQ47" s="744"/>
      <c r="AR47" s="745"/>
      <c r="AS47" s="743" t="s">
        <v>52</v>
      </c>
      <c r="AT47" s="744"/>
      <c r="AU47" s="745"/>
      <c r="AV47" s="136"/>
      <c r="AW47" s="145" t="s">
        <v>32</v>
      </c>
      <c r="AX47" s="137" t="s">
        <v>32</v>
      </c>
      <c r="AY47" s="91" t="s">
        <v>29</v>
      </c>
      <c r="AZ47" s="91" t="s">
        <v>29</v>
      </c>
      <c r="BA47" s="136"/>
      <c r="BB47" s="19" t="s">
        <v>32</v>
      </c>
      <c r="BC47" s="19" t="s">
        <v>10</v>
      </c>
      <c r="BD47" s="146" t="s">
        <v>10</v>
      </c>
    </row>
    <row r="48" spans="2:56" ht="15.75" thickBot="1">
      <c r="B48" s="60" t="s">
        <v>10</v>
      </c>
      <c r="C48" s="49" t="s">
        <v>10</v>
      </c>
      <c r="D48" s="61" t="s">
        <v>12</v>
      </c>
      <c r="E48" s="5"/>
      <c r="F48" s="65" t="s">
        <v>4</v>
      </c>
      <c r="G48" s="65" t="s">
        <v>5</v>
      </c>
      <c r="H48" s="65" t="s">
        <v>6</v>
      </c>
      <c r="I48" s="65" t="s">
        <v>7</v>
      </c>
      <c r="J48" s="65" t="s">
        <v>9</v>
      </c>
      <c r="K48" s="65" t="s">
        <v>13</v>
      </c>
      <c r="L48" s="4"/>
      <c r="M48" s="67" t="s">
        <v>12</v>
      </c>
      <c r="N48" s="68" t="s">
        <v>46</v>
      </c>
      <c r="O48" s="3"/>
      <c r="P48" s="49" t="s">
        <v>3</v>
      </c>
      <c r="Q48" s="5"/>
      <c r="R48" s="49" t="s">
        <v>23</v>
      </c>
      <c r="S48" s="53" t="s">
        <v>16</v>
      </c>
      <c r="T48" s="49" t="s">
        <v>17</v>
      </c>
      <c r="U48" s="49" t="s">
        <v>45</v>
      </c>
      <c r="V48" s="49" t="s">
        <v>63</v>
      </c>
      <c r="W48" s="72" t="s">
        <v>21</v>
      </c>
      <c r="X48" s="5" t="s">
        <v>10</v>
      </c>
      <c r="Y48" s="713" t="s">
        <v>26</v>
      </c>
      <c r="Z48" s="714"/>
      <c r="AA48" s="714"/>
      <c r="AB48" s="715"/>
      <c r="AC48" s="39" t="s">
        <v>13</v>
      </c>
      <c r="AD48" s="8"/>
      <c r="AE48" s="716" t="s">
        <v>56</v>
      </c>
      <c r="AF48" s="717"/>
      <c r="AG48" s="717"/>
      <c r="AH48" s="82" t="s">
        <v>58</v>
      </c>
      <c r="AI48" s="5"/>
      <c r="AJ48" s="48" t="s">
        <v>33</v>
      </c>
      <c r="AK48" s="85" t="s">
        <v>27</v>
      </c>
      <c r="AL48" s="48" t="s">
        <v>35</v>
      </c>
      <c r="AM48" s="48" t="s">
        <v>36</v>
      </c>
      <c r="AN48" s="49" t="s">
        <v>40</v>
      </c>
      <c r="AO48" s="20"/>
      <c r="AP48" s="51"/>
      <c r="AQ48" s="52"/>
      <c r="AR48" s="53"/>
      <c r="AS48" s="51" t="s">
        <v>50</v>
      </c>
      <c r="AT48" s="336" t="s">
        <v>155</v>
      </c>
      <c r="AU48" s="53"/>
      <c r="AV48" s="5"/>
      <c r="AW48" s="76" t="s">
        <v>19</v>
      </c>
      <c r="AX48" s="72" t="s">
        <v>19</v>
      </c>
      <c r="AY48" s="49" t="s">
        <v>37</v>
      </c>
      <c r="AZ48" s="49" t="s">
        <v>38</v>
      </c>
      <c r="BA48" s="5"/>
      <c r="BB48" s="4" t="s">
        <v>19</v>
      </c>
      <c r="BC48" s="4" t="s">
        <v>37</v>
      </c>
      <c r="BD48" s="147" t="s">
        <v>38</v>
      </c>
    </row>
    <row r="49" spans="2:56" ht="15.75" thickBot="1">
      <c r="B49" s="62"/>
      <c r="C49" s="63"/>
      <c r="D49" s="64" t="s">
        <v>10</v>
      </c>
      <c r="E49" s="111"/>
      <c r="F49" s="148"/>
      <c r="G49" s="148"/>
      <c r="H49" s="148"/>
      <c r="I49" s="148" t="s">
        <v>8</v>
      </c>
      <c r="J49" s="148"/>
      <c r="K49" s="148"/>
      <c r="L49" s="16"/>
      <c r="M49" s="104" t="s">
        <v>20</v>
      </c>
      <c r="N49" s="148" t="s">
        <v>11</v>
      </c>
      <c r="O49" s="16"/>
      <c r="P49" s="63" t="s">
        <v>10</v>
      </c>
      <c r="Q49" s="111"/>
      <c r="R49" s="63"/>
      <c r="S49" s="149"/>
      <c r="T49" s="63"/>
      <c r="U49" s="63"/>
      <c r="V49" s="63" t="s">
        <v>18</v>
      </c>
      <c r="W49" s="150" t="s">
        <v>22</v>
      </c>
      <c r="X49" s="111"/>
      <c r="Y49" s="151" t="s">
        <v>16</v>
      </c>
      <c r="Z49" s="151" t="s">
        <v>17</v>
      </c>
      <c r="AA49" s="152" t="s">
        <v>25</v>
      </c>
      <c r="AB49" s="79" t="s">
        <v>28</v>
      </c>
      <c r="AC49" s="153"/>
      <c r="AD49" s="111"/>
      <c r="AE49" s="154" t="s">
        <v>16</v>
      </c>
      <c r="AF49" s="155" t="s">
        <v>17</v>
      </c>
      <c r="AG49" s="80" t="s">
        <v>28</v>
      </c>
      <c r="AH49" s="81" t="s">
        <v>28</v>
      </c>
      <c r="AI49" s="156"/>
      <c r="AJ49" s="63" t="s">
        <v>34</v>
      </c>
      <c r="AK49" s="157" t="s">
        <v>34</v>
      </c>
      <c r="AL49" s="63" t="s">
        <v>34</v>
      </c>
      <c r="AM49" s="63" t="s">
        <v>34</v>
      </c>
      <c r="AN49" s="63" t="s">
        <v>34</v>
      </c>
      <c r="AO49" s="111"/>
      <c r="AP49" s="158" t="s">
        <v>70</v>
      </c>
      <c r="AQ49" s="159" t="s">
        <v>69</v>
      </c>
      <c r="AR49" s="160" t="s">
        <v>71</v>
      </c>
      <c r="AS49" s="161" t="s">
        <v>48</v>
      </c>
      <c r="AT49" s="159" t="s">
        <v>47</v>
      </c>
      <c r="AU49" s="160" t="s">
        <v>49</v>
      </c>
      <c r="AV49" s="111"/>
      <c r="AW49" s="162" t="s">
        <v>29</v>
      </c>
      <c r="AX49" s="150" t="s">
        <v>29</v>
      </c>
      <c r="AY49" s="63"/>
      <c r="AZ49" s="63"/>
      <c r="BA49" s="111"/>
      <c r="BB49" s="163">
        <v>1</v>
      </c>
      <c r="BC49" s="164">
        <v>0</v>
      </c>
      <c r="BD49" s="115" t="s">
        <v>41</v>
      </c>
    </row>
    <row r="50" spans="2:56" ht="16.5" thickBot="1">
      <c r="B50" s="17">
        <v>41158</v>
      </c>
      <c r="C50" s="15" t="s">
        <v>0</v>
      </c>
      <c r="D50" s="19">
        <v>8</v>
      </c>
      <c r="E50" s="6"/>
      <c r="F50" s="363">
        <v>0</v>
      </c>
      <c r="G50" s="19">
        <v>0.5</v>
      </c>
      <c r="H50" s="19">
        <v>0</v>
      </c>
      <c r="I50" s="19">
        <v>0</v>
      </c>
      <c r="J50" s="19">
        <v>0</v>
      </c>
      <c r="K50" s="19">
        <f>SUM(F50:J50)</f>
        <v>0.5</v>
      </c>
      <c r="L50" s="6"/>
      <c r="M50" s="363">
        <v>0</v>
      </c>
      <c r="N50" s="19">
        <v>0</v>
      </c>
      <c r="O50" s="6"/>
      <c r="P50" s="376">
        <f>D50-(M50+N50)</f>
        <v>8</v>
      </c>
      <c r="Q50" s="6"/>
      <c r="R50" s="363" t="s">
        <v>66</v>
      </c>
      <c r="S50" s="372">
        <v>0.184</v>
      </c>
      <c r="T50" s="372">
        <v>0.184</v>
      </c>
      <c r="U50" s="372">
        <f>S50+T50</f>
        <v>0.36799999999999999</v>
      </c>
      <c r="V50" s="19">
        <v>85</v>
      </c>
      <c r="W50" s="91">
        <f>P50*V50</f>
        <v>680</v>
      </c>
      <c r="X50" s="6"/>
      <c r="Y50" s="379">
        <v>617</v>
      </c>
      <c r="Z50" s="380">
        <v>617</v>
      </c>
      <c r="AA50" s="380">
        <v>0</v>
      </c>
      <c r="AB50" s="380">
        <v>0</v>
      </c>
      <c r="AC50" s="381">
        <v>617</v>
      </c>
      <c r="AD50" s="197"/>
      <c r="AE50" s="379">
        <v>7</v>
      </c>
      <c r="AF50" s="380">
        <v>7</v>
      </c>
      <c r="AG50" s="380">
        <v>0</v>
      </c>
      <c r="AH50" s="380">
        <v>7</v>
      </c>
      <c r="AI50" s="5"/>
      <c r="AJ50" s="57">
        <f>AC50*U50</f>
        <v>227.05599999999998</v>
      </c>
      <c r="AK50" s="171">
        <v>2.6</v>
      </c>
      <c r="AL50" s="19">
        <v>7.9</v>
      </c>
      <c r="AM50" s="19">
        <v>0</v>
      </c>
      <c r="AN50" s="91">
        <f>AK50+AM50</f>
        <v>2.6</v>
      </c>
      <c r="AO50" s="338" t="e">
        <f>#REF!</f>
        <v>#REF!</v>
      </c>
      <c r="AP50" s="11">
        <v>0</v>
      </c>
      <c r="AQ50" s="11">
        <v>10</v>
      </c>
      <c r="AR50" s="387">
        <f>100- ((AP50+AQ50)/(AC50*2))*100</f>
        <v>99.189627228525126</v>
      </c>
      <c r="AS50" s="388">
        <v>755</v>
      </c>
      <c r="AT50" s="172">
        <f>AJ50+AK50+AL50+AM50</f>
        <v>237.55599999999998</v>
      </c>
      <c r="AU50" s="172">
        <f>AS50-AT50</f>
        <v>517.44399999999996</v>
      </c>
      <c r="AV50" s="5"/>
      <c r="AW50" s="57">
        <f>(AC50/W50)*100</f>
        <v>90.735294117647058</v>
      </c>
      <c r="AX50" s="19" t="s">
        <v>59</v>
      </c>
      <c r="AY50" s="91">
        <f>(AK50/(AJ50+AK50))*100</f>
        <v>1.132128052391403</v>
      </c>
      <c r="AZ50" s="19">
        <f>(AN50/AJ50)*100</f>
        <v>1.1450919596927631</v>
      </c>
      <c r="BA50" s="6"/>
      <c r="BB50" s="363" t="s">
        <v>76</v>
      </c>
      <c r="BC50" s="19" t="s">
        <v>76</v>
      </c>
      <c r="BD50" s="19" t="s">
        <v>75</v>
      </c>
    </row>
    <row r="51" spans="2:56" ht="15.75">
      <c r="B51" s="374" t="s">
        <v>137</v>
      </c>
      <c r="C51" s="2"/>
      <c r="D51" s="2"/>
      <c r="E51" s="6"/>
      <c r="F51" s="375"/>
      <c r="G51" s="2"/>
      <c r="H51" s="2"/>
      <c r="I51" s="2"/>
      <c r="J51" s="2"/>
      <c r="K51" s="2"/>
      <c r="L51" s="6"/>
      <c r="M51" s="375"/>
      <c r="N51" s="2"/>
      <c r="O51" s="6"/>
      <c r="P51" s="377"/>
      <c r="Q51" s="6"/>
      <c r="R51" s="375"/>
      <c r="S51" s="213"/>
      <c r="T51" s="213"/>
      <c r="U51" s="213"/>
      <c r="V51" s="378"/>
      <c r="W51" s="378"/>
      <c r="X51" s="289"/>
      <c r="Y51" s="382"/>
      <c r="Z51" s="383"/>
      <c r="AA51" s="383"/>
      <c r="AB51" s="383"/>
      <c r="AC51" s="384"/>
      <c r="AD51" s="122"/>
      <c r="AE51" s="382"/>
      <c r="AF51" s="383"/>
      <c r="AG51" s="383"/>
      <c r="AH51" s="383"/>
      <c r="AI51" s="20"/>
      <c r="AJ51" s="385"/>
      <c r="AK51" s="386"/>
      <c r="AL51" s="378"/>
      <c r="AM51" s="378"/>
      <c r="AN51" s="378"/>
      <c r="AO51" s="289"/>
      <c r="AP51" s="347"/>
      <c r="AQ51" s="347"/>
      <c r="AR51" s="373"/>
      <c r="AS51" s="389"/>
      <c r="AT51" s="386"/>
      <c r="AU51" s="386"/>
      <c r="AV51" s="20"/>
      <c r="AW51" s="385"/>
      <c r="AX51" s="378"/>
      <c r="AY51" s="378"/>
      <c r="AZ51" s="378"/>
      <c r="BA51" s="289"/>
      <c r="BB51" s="375"/>
      <c r="BC51" s="2"/>
      <c r="BD51" s="2"/>
    </row>
    <row r="52" spans="2:56" ht="15.75" thickBot="1"/>
    <row r="53" spans="2:56" ht="16.5" thickBot="1">
      <c r="B53" s="17">
        <v>41158</v>
      </c>
      <c r="C53" s="15" t="s">
        <v>1</v>
      </c>
      <c r="D53" s="19">
        <v>7.5</v>
      </c>
      <c r="E53" s="6"/>
      <c r="F53" s="363">
        <v>0</v>
      </c>
      <c r="G53" s="19">
        <v>0</v>
      </c>
      <c r="H53" s="19">
        <v>0</v>
      </c>
      <c r="I53" s="19">
        <v>0</v>
      </c>
      <c r="J53" s="19">
        <v>0.5</v>
      </c>
      <c r="K53" s="19">
        <f>SUM(F53:J53)</f>
        <v>0.5</v>
      </c>
      <c r="L53" s="6"/>
      <c r="M53" s="363">
        <v>2.5</v>
      </c>
      <c r="N53" s="19">
        <v>0</v>
      </c>
      <c r="O53" s="6"/>
      <c r="P53" s="376">
        <f>D53-(M53+N53)</f>
        <v>5</v>
      </c>
      <c r="Q53" s="6"/>
      <c r="R53" s="363" t="s">
        <v>66</v>
      </c>
      <c r="S53" s="372">
        <v>0.183</v>
      </c>
      <c r="T53" s="372">
        <v>0.182</v>
      </c>
      <c r="U53" s="372">
        <f>S53+T53</f>
        <v>0.36499999999999999</v>
      </c>
      <c r="V53" s="19">
        <v>85</v>
      </c>
      <c r="W53" s="91">
        <f>P53*V53</f>
        <v>425</v>
      </c>
      <c r="X53" s="6"/>
      <c r="Y53" s="379">
        <v>474</v>
      </c>
      <c r="Z53" s="380">
        <v>474</v>
      </c>
      <c r="AA53" s="380">
        <v>0</v>
      </c>
      <c r="AB53" s="380">
        <v>0</v>
      </c>
      <c r="AC53" s="381">
        <v>474</v>
      </c>
      <c r="AD53" s="197"/>
      <c r="AE53" s="379">
        <v>2</v>
      </c>
      <c r="AF53" s="380">
        <v>2</v>
      </c>
      <c r="AG53" s="380">
        <v>0</v>
      </c>
      <c r="AH53" s="380">
        <v>2</v>
      </c>
      <c r="AI53" s="5"/>
      <c r="AJ53" s="57">
        <f>AC53*U53</f>
        <v>173.01</v>
      </c>
      <c r="AK53" s="171">
        <v>0.4</v>
      </c>
      <c r="AL53" s="19">
        <v>7.2</v>
      </c>
      <c r="AM53" s="19">
        <v>0.5</v>
      </c>
      <c r="AN53" s="91">
        <f>AK53+AM53</f>
        <v>0.9</v>
      </c>
      <c r="AO53" s="338" t="e">
        <f>#REF!</f>
        <v>#REF!</v>
      </c>
      <c r="AP53" s="11">
        <v>0</v>
      </c>
      <c r="AQ53" s="11">
        <v>10</v>
      </c>
      <c r="AR53" s="387">
        <f>100- ((AP53+AQ53)/(AC53*2))*100</f>
        <v>98.94514767932489</v>
      </c>
      <c r="AS53" s="388">
        <f>AU50</f>
        <v>517.44399999999996</v>
      </c>
      <c r="AT53" s="172">
        <f>AJ53+AK53+AL53+AM53</f>
        <v>181.10999999999999</v>
      </c>
      <c r="AU53" s="172">
        <f>AS53-AT53</f>
        <v>336.33399999999995</v>
      </c>
      <c r="AV53" s="5"/>
      <c r="AW53" s="57">
        <f>(AC53/W53)*100</f>
        <v>111.52941176470588</v>
      </c>
      <c r="AX53" s="19" t="s">
        <v>59</v>
      </c>
      <c r="AY53" s="91">
        <f>(AK53/(AJ53+AK53))*100</f>
        <v>0.23066720489014475</v>
      </c>
      <c r="AZ53" s="19">
        <f>(AN53/AJ53)*100</f>
        <v>0.52020114444251786</v>
      </c>
      <c r="BA53" s="6"/>
      <c r="BB53" s="363" t="s">
        <v>75</v>
      </c>
      <c r="BC53" s="19" t="s">
        <v>76</v>
      </c>
      <c r="BD53" s="19" t="s">
        <v>75</v>
      </c>
    </row>
    <row r="54" spans="2:56" ht="15.75">
      <c r="B54" s="374" t="s">
        <v>121</v>
      </c>
      <c r="C54" s="2"/>
      <c r="D54" s="2"/>
      <c r="E54" s="6"/>
      <c r="F54" s="375"/>
      <c r="G54" s="2"/>
      <c r="H54" s="2"/>
      <c r="I54" s="2"/>
      <c r="J54" s="2"/>
      <c r="K54" s="2"/>
      <c r="L54" s="6"/>
      <c r="M54" s="375"/>
      <c r="N54" s="2"/>
      <c r="O54" s="6"/>
      <c r="P54" s="377"/>
      <c r="Q54" s="6"/>
      <c r="R54" s="375"/>
      <c r="S54" s="213"/>
      <c r="T54" s="213"/>
      <c r="U54" s="213"/>
      <c r="V54" s="378"/>
      <c r="W54" s="378"/>
      <c r="X54" s="289"/>
      <c r="Y54" s="382"/>
      <c r="Z54" s="383"/>
      <c r="AA54" s="383"/>
      <c r="AB54" s="383"/>
      <c r="AC54" s="384"/>
      <c r="AD54" s="122"/>
      <c r="AE54" s="382"/>
      <c r="AF54" s="383"/>
      <c r="AG54" s="383"/>
      <c r="AH54" s="383"/>
      <c r="AI54" s="20"/>
      <c r="AJ54" s="385"/>
      <c r="AK54" s="386"/>
      <c r="AL54" s="378"/>
      <c r="AM54" s="378"/>
      <c r="AN54" s="378"/>
      <c r="AO54" s="289"/>
      <c r="AP54" s="347"/>
      <c r="AQ54" s="347"/>
      <c r="AR54" s="373"/>
      <c r="AS54" s="389"/>
      <c r="AT54" s="386"/>
      <c r="AU54" s="386"/>
      <c r="AV54" s="20"/>
      <c r="AW54" s="385"/>
      <c r="AX54" s="378"/>
      <c r="AY54" s="378"/>
      <c r="AZ54" s="378"/>
      <c r="BA54" s="289"/>
      <c r="BB54" s="375"/>
      <c r="BC54" s="2"/>
      <c r="BD54" s="2"/>
    </row>
    <row r="55" spans="2:56" ht="15.75" thickBot="1"/>
    <row r="56" spans="2:56" ht="16.5" thickBot="1">
      <c r="B56" s="17">
        <v>41159</v>
      </c>
      <c r="C56" s="15" t="s">
        <v>0</v>
      </c>
      <c r="D56" s="19">
        <v>8</v>
      </c>
      <c r="E56" s="6"/>
      <c r="F56" s="363">
        <v>0</v>
      </c>
      <c r="G56" s="19">
        <v>0</v>
      </c>
      <c r="H56" s="19">
        <v>0</v>
      </c>
      <c r="I56" s="19">
        <v>0</v>
      </c>
      <c r="J56" s="19">
        <v>0</v>
      </c>
      <c r="K56" s="19">
        <f>SUM(F56:J56)</f>
        <v>0</v>
      </c>
      <c r="L56" s="6"/>
      <c r="M56" s="363">
        <v>0</v>
      </c>
      <c r="N56" s="19">
        <v>0</v>
      </c>
      <c r="O56" s="6"/>
      <c r="P56" s="376">
        <f>D56-(M56+N56)</f>
        <v>8</v>
      </c>
      <c r="Q56" s="6"/>
      <c r="R56" s="363" t="s">
        <v>66</v>
      </c>
      <c r="S56" s="372">
        <v>0.184</v>
      </c>
      <c r="T56" s="372">
        <v>0.184</v>
      </c>
      <c r="U56" s="372">
        <f>S56+T56</f>
        <v>0.36799999999999999</v>
      </c>
      <c r="V56" s="19">
        <v>85</v>
      </c>
      <c r="W56" s="91">
        <f>P56*V56</f>
        <v>680</v>
      </c>
      <c r="X56" s="6"/>
      <c r="Y56" s="379">
        <v>617</v>
      </c>
      <c r="Z56" s="380">
        <v>617</v>
      </c>
      <c r="AA56" s="380">
        <v>0</v>
      </c>
      <c r="AB56" s="380">
        <v>0</v>
      </c>
      <c r="AC56" s="381">
        <v>617</v>
      </c>
      <c r="AD56" s="197"/>
      <c r="AE56" s="379">
        <v>13</v>
      </c>
      <c r="AF56" s="380">
        <v>13</v>
      </c>
      <c r="AG56" s="380">
        <v>0</v>
      </c>
      <c r="AH56" s="380">
        <v>13</v>
      </c>
      <c r="AI56" s="5"/>
      <c r="AJ56" s="57">
        <f>AC56*U56</f>
        <v>227.05599999999998</v>
      </c>
      <c r="AK56" s="171">
        <v>2.6</v>
      </c>
      <c r="AL56" s="19">
        <v>7.9</v>
      </c>
      <c r="AM56" s="19">
        <v>0</v>
      </c>
      <c r="AN56" s="91">
        <f>AK56+AM56</f>
        <v>2.6</v>
      </c>
      <c r="AO56" s="338" t="e">
        <f>#REF!</f>
        <v>#REF!</v>
      </c>
      <c r="AP56" s="11">
        <v>0</v>
      </c>
      <c r="AQ56" s="11">
        <v>10</v>
      </c>
      <c r="AR56" s="387">
        <f>100- ((AP56+AQ56)/(AC56*2))*100</f>
        <v>99.189627228525126</v>
      </c>
      <c r="AS56" s="388">
        <f>AU53</f>
        <v>336.33399999999995</v>
      </c>
      <c r="AT56" s="172">
        <f>AJ56+AK56+AL56+AM56</f>
        <v>237.55599999999998</v>
      </c>
      <c r="AU56" s="172">
        <f>AS56-AT56</f>
        <v>98.777999999999963</v>
      </c>
      <c r="AV56" s="5"/>
      <c r="AW56" s="57">
        <f>(AC56/W56)*100</f>
        <v>90.735294117647058</v>
      </c>
      <c r="AX56" s="19" t="s">
        <v>59</v>
      </c>
      <c r="AY56" s="91">
        <f>(AK56/(AJ56+AK56))*100</f>
        <v>1.132128052391403</v>
      </c>
      <c r="AZ56" s="19">
        <f>(AN56/AJ56)*100</f>
        <v>1.1450919596927631</v>
      </c>
      <c r="BA56" s="6"/>
      <c r="BB56" s="363" t="s">
        <v>76</v>
      </c>
      <c r="BC56" s="19" t="s">
        <v>76</v>
      </c>
      <c r="BD56" s="19" t="s">
        <v>75</v>
      </c>
    </row>
    <row r="57" spans="2:56" ht="15.75">
      <c r="B57" s="374" t="s">
        <v>137</v>
      </c>
      <c r="C57" s="2"/>
      <c r="D57" s="2"/>
      <c r="E57" s="6"/>
      <c r="F57" s="375"/>
      <c r="G57" s="2"/>
      <c r="H57" s="2"/>
      <c r="I57" s="2"/>
      <c r="J57" s="2"/>
      <c r="K57" s="2"/>
      <c r="L57" s="6"/>
      <c r="M57" s="375"/>
      <c r="N57" s="2"/>
      <c r="O57" s="6"/>
      <c r="P57" s="377"/>
      <c r="Q57" s="6"/>
      <c r="R57" s="375"/>
      <c r="S57" s="213"/>
      <c r="T57" s="213"/>
      <c r="U57" s="213"/>
      <c r="V57" s="378"/>
      <c r="W57" s="378"/>
      <c r="X57" s="289"/>
      <c r="Y57" s="382"/>
      <c r="Z57" s="383"/>
      <c r="AA57" s="383"/>
      <c r="AB57" s="383"/>
      <c r="AC57" s="384"/>
      <c r="AD57" s="122"/>
      <c r="AE57" s="382"/>
      <c r="AF57" s="383"/>
      <c r="AG57" s="383"/>
      <c r="AH57" s="383"/>
      <c r="AI57" s="20"/>
      <c r="AJ57" s="385"/>
      <c r="AK57" s="386"/>
      <c r="AL57" s="378"/>
      <c r="AM57" s="378"/>
      <c r="AN57" s="378"/>
      <c r="AO57" s="289"/>
      <c r="AP57" s="347"/>
      <c r="AQ57" s="347"/>
      <c r="AR57" s="373"/>
      <c r="AS57" s="389"/>
      <c r="AT57" s="386"/>
      <c r="AU57" s="386"/>
      <c r="AV57" s="20"/>
      <c r="AW57" s="385"/>
      <c r="AX57" s="378"/>
      <c r="AY57" s="378"/>
      <c r="AZ57" s="378"/>
      <c r="BA57" s="289"/>
      <c r="BB57" s="375"/>
      <c r="BC57" s="2"/>
      <c r="BD57" s="2"/>
    </row>
    <row r="58" spans="2:56" ht="15.75" thickBot="1"/>
    <row r="59" spans="2:56" ht="16.5" thickBot="1">
      <c r="B59" s="17">
        <v>41159</v>
      </c>
      <c r="C59" s="15" t="s">
        <v>1</v>
      </c>
      <c r="D59" s="19">
        <v>7.5</v>
      </c>
      <c r="E59" s="6"/>
      <c r="F59" s="363">
        <v>0</v>
      </c>
      <c r="G59" s="19">
        <v>0</v>
      </c>
      <c r="H59" s="19">
        <v>0</v>
      </c>
      <c r="I59" s="19">
        <v>0</v>
      </c>
      <c r="J59" s="19">
        <v>0</v>
      </c>
      <c r="K59" s="19">
        <f>SUM(F59:J59)</f>
        <v>0</v>
      </c>
      <c r="L59" s="6"/>
      <c r="M59" s="363">
        <v>2.5</v>
      </c>
      <c r="N59" s="19">
        <v>3</v>
      </c>
      <c r="O59" s="6"/>
      <c r="P59" s="376">
        <f>D59-(M59+N59)</f>
        <v>2</v>
      </c>
      <c r="Q59" s="6"/>
      <c r="R59" s="363" t="s">
        <v>66</v>
      </c>
      <c r="S59" s="372">
        <v>0.183</v>
      </c>
      <c r="T59" s="372">
        <v>0.184</v>
      </c>
      <c r="U59" s="372">
        <f>S59+T59</f>
        <v>0.36699999999999999</v>
      </c>
      <c r="V59" s="19">
        <v>85</v>
      </c>
      <c r="W59" s="91">
        <f>P59*V59</f>
        <v>170</v>
      </c>
      <c r="X59" s="6"/>
      <c r="Y59" s="379">
        <v>200</v>
      </c>
      <c r="Z59" s="380">
        <v>200</v>
      </c>
      <c r="AA59" s="380">
        <v>0</v>
      </c>
      <c r="AB59" s="380">
        <v>0</v>
      </c>
      <c r="AC59" s="381">
        <v>200</v>
      </c>
      <c r="AD59" s="197"/>
      <c r="AE59" s="379">
        <v>1</v>
      </c>
      <c r="AF59" s="380">
        <v>0</v>
      </c>
      <c r="AG59" s="380">
        <v>0</v>
      </c>
      <c r="AH59" s="380">
        <v>1</v>
      </c>
      <c r="AI59" s="5"/>
      <c r="AJ59" s="57">
        <f>AC59*U59</f>
        <v>73.400000000000006</v>
      </c>
      <c r="AK59" s="171">
        <v>0.18</v>
      </c>
      <c r="AL59" s="19">
        <v>2.5</v>
      </c>
      <c r="AM59" s="19">
        <v>2</v>
      </c>
      <c r="AN59" s="91">
        <f>AK59+AM59</f>
        <v>2.1800000000000002</v>
      </c>
      <c r="AO59" s="338" t="e">
        <f>#REF!</f>
        <v>#REF!</v>
      </c>
      <c r="AP59" s="11">
        <v>0</v>
      </c>
      <c r="AQ59" s="11">
        <v>10</v>
      </c>
      <c r="AR59" s="387">
        <f>100- ((AP59+AQ59)/(AC59*2))*100</f>
        <v>97.5</v>
      </c>
      <c r="AS59" s="388">
        <f>AU56</f>
        <v>98.777999999999963</v>
      </c>
      <c r="AT59" s="172">
        <f>AJ59+AK59+AL59+AM59</f>
        <v>78.080000000000013</v>
      </c>
      <c r="AU59" s="172">
        <f>AS59-AT59</f>
        <v>20.697999999999951</v>
      </c>
      <c r="AV59" s="5"/>
      <c r="AW59" s="57">
        <f>(AC59/W59)*100</f>
        <v>117.64705882352942</v>
      </c>
      <c r="AX59" s="19" t="s">
        <v>59</v>
      </c>
      <c r="AY59" s="91">
        <f>(AK59/(AJ59+AK59))*100</f>
        <v>0.2446316933949442</v>
      </c>
      <c r="AZ59" s="19">
        <f>(AN59/AJ59)*100</f>
        <v>2.9700272479564034</v>
      </c>
      <c r="BA59" s="6"/>
      <c r="BB59" s="363" t="s">
        <v>75</v>
      </c>
      <c r="BC59" s="19" t="s">
        <v>76</v>
      </c>
      <c r="BD59" s="19" t="s">
        <v>75</v>
      </c>
    </row>
    <row r="60" spans="2:56" ht="15.75">
      <c r="B60" s="374" t="s">
        <v>121</v>
      </c>
      <c r="C60" s="2"/>
      <c r="D60" s="2"/>
      <c r="E60" s="6"/>
      <c r="F60" s="375"/>
      <c r="G60" s="2"/>
      <c r="H60" s="2"/>
      <c r="I60" s="2"/>
      <c r="J60" s="2"/>
      <c r="K60" s="2"/>
      <c r="L60" s="6"/>
      <c r="M60" s="375"/>
      <c r="N60" s="2"/>
      <c r="O60" s="6"/>
      <c r="P60" s="377"/>
      <c r="Q60" s="6"/>
      <c r="R60" s="375"/>
      <c r="S60" s="213"/>
      <c r="T60" s="213"/>
      <c r="U60" s="213"/>
      <c r="V60" s="378"/>
      <c r="W60" s="378"/>
      <c r="X60" s="289"/>
      <c r="Y60" s="382"/>
      <c r="Z60" s="383"/>
      <c r="AA60" s="383"/>
      <c r="AB60" s="383"/>
      <c r="AC60" s="384"/>
      <c r="AD60" s="122"/>
      <c r="AE60" s="382"/>
      <c r="AF60" s="383"/>
      <c r="AG60" s="383"/>
      <c r="AH60" s="383"/>
      <c r="AI60" s="20"/>
      <c r="AJ60" s="385"/>
      <c r="AK60" s="386"/>
      <c r="AL60" s="378"/>
      <c r="AM60" s="378"/>
      <c r="AN60" s="378"/>
      <c r="AO60" s="289"/>
      <c r="AP60" s="347"/>
      <c r="AQ60" s="347"/>
      <c r="AR60" s="373"/>
      <c r="AS60" s="389"/>
      <c r="AT60" s="386"/>
      <c r="AU60" s="386"/>
      <c r="AV60" s="20"/>
      <c r="AW60" s="385"/>
      <c r="AX60" s="378"/>
      <c r="AY60" s="378"/>
      <c r="AZ60" s="378"/>
      <c r="BA60" s="289"/>
      <c r="BB60" s="375"/>
      <c r="BC60" s="2"/>
      <c r="BD60" s="2"/>
    </row>
    <row r="61" spans="2:56" ht="15.75" thickBot="1"/>
    <row r="62" spans="2:56">
      <c r="B62" s="57" t="s">
        <v>42</v>
      </c>
      <c r="C62" s="58" t="s">
        <v>2</v>
      </c>
      <c r="D62" s="59" t="s">
        <v>2</v>
      </c>
      <c r="E62" s="136"/>
      <c r="F62" s="718" t="s">
        <v>14</v>
      </c>
      <c r="G62" s="719"/>
      <c r="H62" s="719"/>
      <c r="I62" s="719"/>
      <c r="J62" s="719"/>
      <c r="K62" s="720"/>
      <c r="L62" s="19"/>
      <c r="M62" s="721" t="s">
        <v>43</v>
      </c>
      <c r="N62" s="722"/>
      <c r="O62" s="19"/>
      <c r="P62" s="91" t="s">
        <v>12</v>
      </c>
      <c r="Q62" s="136"/>
      <c r="R62" s="91" t="s">
        <v>24</v>
      </c>
      <c r="S62" s="718" t="s">
        <v>44</v>
      </c>
      <c r="T62" s="719"/>
      <c r="U62" s="720"/>
      <c r="V62" s="91" t="s">
        <v>39</v>
      </c>
      <c r="W62" s="137" t="s">
        <v>19</v>
      </c>
      <c r="X62" s="136" t="s">
        <v>10</v>
      </c>
      <c r="Y62" s="723" t="s">
        <v>15</v>
      </c>
      <c r="Z62" s="724"/>
      <c r="AA62" s="724"/>
      <c r="AB62" s="724"/>
      <c r="AC62" s="138" t="s">
        <v>19</v>
      </c>
      <c r="AD62" s="139"/>
      <c r="AE62" s="725" t="s">
        <v>55</v>
      </c>
      <c r="AF62" s="726"/>
      <c r="AG62" s="726"/>
      <c r="AH62" s="140" t="s">
        <v>57</v>
      </c>
      <c r="AI62" s="136"/>
      <c r="AJ62" s="141" t="s">
        <v>51</v>
      </c>
      <c r="AK62" s="142"/>
      <c r="AL62" s="143"/>
      <c r="AM62" s="144"/>
      <c r="AN62" s="91" t="s">
        <v>13</v>
      </c>
      <c r="AO62" s="136"/>
      <c r="AP62" s="743" t="s">
        <v>68</v>
      </c>
      <c r="AQ62" s="744"/>
      <c r="AR62" s="745"/>
      <c r="AS62" s="743" t="s">
        <v>52</v>
      </c>
      <c r="AT62" s="744"/>
      <c r="AU62" s="745"/>
      <c r="AV62" s="136"/>
      <c r="AW62" s="145" t="s">
        <v>32</v>
      </c>
      <c r="AX62" s="137" t="s">
        <v>32</v>
      </c>
      <c r="AY62" s="91" t="s">
        <v>29</v>
      </c>
      <c r="AZ62" s="91" t="s">
        <v>29</v>
      </c>
      <c r="BA62" s="136"/>
      <c r="BB62" s="19" t="s">
        <v>32</v>
      </c>
      <c r="BC62" s="19" t="s">
        <v>10</v>
      </c>
      <c r="BD62" s="146" t="s">
        <v>10</v>
      </c>
    </row>
    <row r="63" spans="2:56" ht="15.75" thickBot="1">
      <c r="B63" s="60" t="s">
        <v>10</v>
      </c>
      <c r="C63" s="49" t="s">
        <v>10</v>
      </c>
      <c r="D63" s="61" t="s">
        <v>12</v>
      </c>
      <c r="E63" s="5"/>
      <c r="F63" s="65" t="s">
        <v>4</v>
      </c>
      <c r="G63" s="65" t="s">
        <v>5</v>
      </c>
      <c r="H63" s="65" t="s">
        <v>6</v>
      </c>
      <c r="I63" s="65" t="s">
        <v>7</v>
      </c>
      <c r="J63" s="65" t="s">
        <v>9</v>
      </c>
      <c r="K63" s="65" t="s">
        <v>13</v>
      </c>
      <c r="L63" s="4"/>
      <c r="M63" s="67" t="s">
        <v>12</v>
      </c>
      <c r="N63" s="68" t="s">
        <v>46</v>
      </c>
      <c r="O63" s="3"/>
      <c r="P63" s="49" t="s">
        <v>3</v>
      </c>
      <c r="Q63" s="5"/>
      <c r="R63" s="49" t="s">
        <v>23</v>
      </c>
      <c r="S63" s="53" t="s">
        <v>16</v>
      </c>
      <c r="T63" s="49" t="s">
        <v>17</v>
      </c>
      <c r="U63" s="49" t="s">
        <v>45</v>
      </c>
      <c r="V63" s="49" t="s">
        <v>63</v>
      </c>
      <c r="W63" s="72" t="s">
        <v>21</v>
      </c>
      <c r="X63" s="5" t="s">
        <v>10</v>
      </c>
      <c r="Y63" s="713" t="s">
        <v>26</v>
      </c>
      <c r="Z63" s="714"/>
      <c r="AA63" s="714"/>
      <c r="AB63" s="715"/>
      <c r="AC63" s="39" t="s">
        <v>13</v>
      </c>
      <c r="AD63" s="8"/>
      <c r="AE63" s="716" t="s">
        <v>56</v>
      </c>
      <c r="AF63" s="717"/>
      <c r="AG63" s="717"/>
      <c r="AH63" s="82" t="s">
        <v>58</v>
      </c>
      <c r="AI63" s="5"/>
      <c r="AJ63" s="48" t="s">
        <v>33</v>
      </c>
      <c r="AK63" s="85" t="s">
        <v>27</v>
      </c>
      <c r="AL63" s="48" t="s">
        <v>35</v>
      </c>
      <c r="AM63" s="48" t="s">
        <v>36</v>
      </c>
      <c r="AN63" s="49" t="s">
        <v>40</v>
      </c>
      <c r="AO63" s="20"/>
      <c r="AP63" s="51"/>
      <c r="AQ63" s="52"/>
      <c r="AR63" s="53"/>
      <c r="AS63" s="51" t="s">
        <v>50</v>
      </c>
      <c r="AT63" s="336" t="s">
        <v>156</v>
      </c>
      <c r="AU63" s="53"/>
      <c r="AV63" s="5"/>
      <c r="AW63" s="76" t="s">
        <v>19</v>
      </c>
      <c r="AX63" s="72" t="s">
        <v>19</v>
      </c>
      <c r="AY63" s="49" t="s">
        <v>37</v>
      </c>
      <c r="AZ63" s="49" t="s">
        <v>38</v>
      </c>
      <c r="BA63" s="5"/>
      <c r="BB63" s="4" t="s">
        <v>19</v>
      </c>
      <c r="BC63" s="4" t="s">
        <v>37</v>
      </c>
      <c r="BD63" s="147" t="s">
        <v>38</v>
      </c>
    </row>
    <row r="64" spans="2:56" ht="15.75" thickBot="1">
      <c r="B64" s="62"/>
      <c r="C64" s="63"/>
      <c r="D64" s="64" t="s">
        <v>10</v>
      </c>
      <c r="E64" s="111"/>
      <c r="F64" s="148"/>
      <c r="G64" s="148"/>
      <c r="H64" s="148"/>
      <c r="I64" s="148" t="s">
        <v>8</v>
      </c>
      <c r="J64" s="148"/>
      <c r="K64" s="148"/>
      <c r="L64" s="16"/>
      <c r="M64" s="104" t="s">
        <v>20</v>
      </c>
      <c r="N64" s="148" t="s">
        <v>11</v>
      </c>
      <c r="O64" s="16"/>
      <c r="P64" s="63" t="s">
        <v>10</v>
      </c>
      <c r="Q64" s="111"/>
      <c r="R64" s="63"/>
      <c r="S64" s="149"/>
      <c r="T64" s="63"/>
      <c r="U64" s="63"/>
      <c r="V64" s="63" t="s">
        <v>18</v>
      </c>
      <c r="W64" s="150" t="s">
        <v>22</v>
      </c>
      <c r="X64" s="111"/>
      <c r="Y64" s="151" t="s">
        <v>16</v>
      </c>
      <c r="Z64" s="151" t="s">
        <v>17</v>
      </c>
      <c r="AA64" s="152" t="s">
        <v>25</v>
      </c>
      <c r="AB64" s="79" t="s">
        <v>28</v>
      </c>
      <c r="AC64" s="153"/>
      <c r="AD64" s="111"/>
      <c r="AE64" s="154" t="s">
        <v>16</v>
      </c>
      <c r="AF64" s="155" t="s">
        <v>17</v>
      </c>
      <c r="AG64" s="80" t="s">
        <v>28</v>
      </c>
      <c r="AH64" s="81" t="s">
        <v>28</v>
      </c>
      <c r="AI64" s="156"/>
      <c r="AJ64" s="63" t="s">
        <v>34</v>
      </c>
      <c r="AK64" s="157" t="s">
        <v>34</v>
      </c>
      <c r="AL64" s="63" t="s">
        <v>34</v>
      </c>
      <c r="AM64" s="63" t="s">
        <v>34</v>
      </c>
      <c r="AN64" s="63" t="s">
        <v>34</v>
      </c>
      <c r="AO64" s="111"/>
      <c r="AP64" s="158" t="s">
        <v>70</v>
      </c>
      <c r="AQ64" s="159" t="s">
        <v>69</v>
      </c>
      <c r="AR64" s="160" t="s">
        <v>71</v>
      </c>
      <c r="AS64" s="161" t="s">
        <v>48</v>
      </c>
      <c r="AT64" s="159" t="s">
        <v>47</v>
      </c>
      <c r="AU64" s="160" t="s">
        <v>49</v>
      </c>
      <c r="AV64" s="111"/>
      <c r="AW64" s="162" t="s">
        <v>29</v>
      </c>
      <c r="AX64" s="150" t="s">
        <v>29</v>
      </c>
      <c r="AY64" s="63"/>
      <c r="AZ64" s="63"/>
      <c r="BA64" s="111"/>
      <c r="BB64" s="163">
        <v>1</v>
      </c>
      <c r="BC64" s="164">
        <v>0</v>
      </c>
      <c r="BD64" s="115" t="s">
        <v>41</v>
      </c>
    </row>
    <row r="65" spans="2:56" ht="16.5" thickBot="1">
      <c r="B65" s="17">
        <v>41160</v>
      </c>
      <c r="C65" s="15" t="s">
        <v>0</v>
      </c>
      <c r="D65" s="19">
        <v>8</v>
      </c>
      <c r="E65" s="6"/>
      <c r="F65" s="363">
        <v>0</v>
      </c>
      <c r="G65" s="19">
        <v>0</v>
      </c>
      <c r="H65" s="19">
        <v>0</v>
      </c>
      <c r="I65" s="19">
        <v>0</v>
      </c>
      <c r="J65" s="19">
        <v>0</v>
      </c>
      <c r="K65" s="19">
        <f>SUM(F65:J65)</f>
        <v>0</v>
      </c>
      <c r="L65" s="6"/>
      <c r="M65" s="363">
        <v>0</v>
      </c>
      <c r="N65" s="19">
        <v>0</v>
      </c>
      <c r="O65" s="6"/>
      <c r="P65" s="376">
        <f>D65-(M65+N65)</f>
        <v>8</v>
      </c>
      <c r="Q65" s="6"/>
      <c r="R65" s="363" t="s">
        <v>67</v>
      </c>
      <c r="S65" s="372">
        <v>0.129</v>
      </c>
      <c r="T65" s="372">
        <v>0.129</v>
      </c>
      <c r="U65" s="372">
        <f>S65+T65</f>
        <v>0.25800000000000001</v>
      </c>
      <c r="V65" s="19">
        <v>75</v>
      </c>
      <c r="W65" s="91">
        <f>P65*V65</f>
        <v>600</v>
      </c>
      <c r="X65" s="6"/>
      <c r="Y65" s="379">
        <v>512</v>
      </c>
      <c r="Z65" s="380">
        <v>512</v>
      </c>
      <c r="AA65" s="380">
        <v>0</v>
      </c>
      <c r="AB65" s="380">
        <v>0</v>
      </c>
      <c r="AC65" s="381">
        <v>512</v>
      </c>
      <c r="AD65" s="197"/>
      <c r="AE65" s="379">
        <v>12</v>
      </c>
      <c r="AF65" s="380">
        <v>13</v>
      </c>
      <c r="AG65" s="380">
        <v>0</v>
      </c>
      <c r="AH65" s="380">
        <v>12</v>
      </c>
      <c r="AI65" s="5"/>
      <c r="AJ65" s="57">
        <f>AC65*U65</f>
        <v>132.096</v>
      </c>
      <c r="AK65" s="171">
        <v>7.09</v>
      </c>
      <c r="AL65" s="19">
        <v>9.1</v>
      </c>
      <c r="AM65" s="19">
        <v>0</v>
      </c>
      <c r="AN65" s="91">
        <f>AK65+AM65</f>
        <v>7.09</v>
      </c>
      <c r="AO65" s="338" t="e">
        <f>#REF!</f>
        <v>#REF!</v>
      </c>
      <c r="AP65" s="11">
        <v>0</v>
      </c>
      <c r="AQ65" s="11">
        <v>10</v>
      </c>
      <c r="AR65" s="387">
        <f>100- ((AP65+AQ65)/(AC65*2))*100</f>
        <v>99.0234375</v>
      </c>
      <c r="AS65" s="388">
        <v>680</v>
      </c>
      <c r="AT65" s="172">
        <f>AJ65+AK65+AL65+AM65</f>
        <v>148.286</v>
      </c>
      <c r="AU65" s="172">
        <f>AS65-AT65</f>
        <v>531.71399999999994</v>
      </c>
      <c r="AV65" s="5"/>
      <c r="AW65" s="57">
        <f>(AC65/W65)*100</f>
        <v>85.333333333333343</v>
      </c>
      <c r="AX65" s="19" t="s">
        <v>59</v>
      </c>
      <c r="AY65" s="91">
        <f>(AK65/(AJ65+AK65))*100</f>
        <v>5.0939031224404747</v>
      </c>
      <c r="AZ65" s="19">
        <f>(AN65/AJ65)*100</f>
        <v>5.3673086240310068</v>
      </c>
      <c r="BA65" s="6"/>
      <c r="BB65" s="363" t="s">
        <v>76</v>
      </c>
      <c r="BC65" s="19" t="s">
        <v>76</v>
      </c>
      <c r="BD65" s="19" t="s">
        <v>76</v>
      </c>
    </row>
    <row r="66" spans="2:56" ht="15.75">
      <c r="B66" s="374" t="s">
        <v>137</v>
      </c>
      <c r="C66" s="2"/>
      <c r="D66" s="2"/>
      <c r="E66" s="6"/>
      <c r="F66" s="375"/>
      <c r="G66" s="2"/>
      <c r="H66" s="2"/>
      <c r="I66" s="2"/>
      <c r="J66" s="2"/>
      <c r="K66" s="2"/>
      <c r="L66" s="6"/>
      <c r="M66" s="375"/>
      <c r="N66" s="2"/>
      <c r="O66" s="6"/>
      <c r="P66" s="377"/>
      <c r="Q66" s="6"/>
      <c r="R66" s="375"/>
      <c r="S66" s="213"/>
      <c r="T66" s="213"/>
      <c r="U66" s="213"/>
      <c r="V66" s="378"/>
      <c r="W66" s="378"/>
      <c r="X66" s="289"/>
      <c r="Y66" s="382"/>
      <c r="Z66" s="383"/>
      <c r="AA66" s="383"/>
      <c r="AB66" s="383"/>
      <c r="AC66" s="384"/>
      <c r="AD66" s="122"/>
      <c r="AE66" s="382"/>
      <c r="AF66" s="383"/>
      <c r="AG66" s="383"/>
      <c r="AH66" s="383"/>
      <c r="AI66" s="20"/>
      <c r="AJ66" s="385"/>
      <c r="AK66" s="386"/>
      <c r="AL66" s="378"/>
      <c r="AM66" s="378"/>
      <c r="AN66" s="378"/>
      <c r="AO66" s="289"/>
      <c r="AP66" s="347"/>
      <c r="AQ66" s="347"/>
      <c r="AR66" s="373"/>
      <c r="AS66" s="389"/>
      <c r="AT66" s="386"/>
      <c r="AU66" s="386"/>
      <c r="AV66" s="20"/>
      <c r="AW66" s="385"/>
      <c r="AX66" s="378"/>
      <c r="AY66" s="378"/>
      <c r="AZ66" s="378"/>
      <c r="BA66" s="289"/>
      <c r="BB66" s="375"/>
      <c r="BC66" s="2"/>
      <c r="BD66" s="2"/>
    </row>
    <row r="67" spans="2:56" ht="15.75" thickBot="1"/>
    <row r="68" spans="2:56" ht="16.5" thickBot="1">
      <c r="B68" s="17">
        <v>41160</v>
      </c>
      <c r="C68" s="15" t="s">
        <v>1</v>
      </c>
      <c r="D68" s="19">
        <v>7.5</v>
      </c>
      <c r="E68" s="6"/>
      <c r="F68" s="363">
        <v>0</v>
      </c>
      <c r="G68" s="19">
        <v>0</v>
      </c>
      <c r="H68" s="19">
        <v>0</v>
      </c>
      <c r="I68" s="19">
        <v>0</v>
      </c>
      <c r="J68" s="19">
        <v>0</v>
      </c>
      <c r="K68" s="19">
        <f>SUM(F68:J68)</f>
        <v>0</v>
      </c>
      <c r="L68" s="6"/>
      <c r="M68" s="363">
        <v>2.5</v>
      </c>
      <c r="N68" s="19">
        <v>1.5</v>
      </c>
      <c r="O68" s="6"/>
      <c r="P68" s="376">
        <f>D68-(M68+N68)</f>
        <v>3.5</v>
      </c>
      <c r="Q68" s="6"/>
      <c r="R68" s="363" t="s">
        <v>67</v>
      </c>
      <c r="S68" s="372">
        <v>0.129</v>
      </c>
      <c r="T68" s="372">
        <v>0.129</v>
      </c>
      <c r="U68" s="372">
        <f>S68+T68</f>
        <v>0.25800000000000001</v>
      </c>
      <c r="V68" s="19">
        <v>75</v>
      </c>
      <c r="W68" s="91">
        <f>P68*V68</f>
        <v>262.5</v>
      </c>
      <c r="X68" s="6"/>
      <c r="Y68" s="379">
        <v>96</v>
      </c>
      <c r="Z68" s="380">
        <v>96</v>
      </c>
      <c r="AA68" s="380">
        <v>0</v>
      </c>
      <c r="AB68" s="380">
        <v>0</v>
      </c>
      <c r="AC68" s="381">
        <v>96</v>
      </c>
      <c r="AD68" s="197"/>
      <c r="AE68" s="379">
        <v>2</v>
      </c>
      <c r="AF68" s="380">
        <v>2</v>
      </c>
      <c r="AG68" s="380">
        <v>0</v>
      </c>
      <c r="AH68" s="380">
        <v>2</v>
      </c>
      <c r="AI68" s="5"/>
      <c r="AJ68" s="57">
        <f>AC68*U68</f>
        <v>24.768000000000001</v>
      </c>
      <c r="AK68" s="171">
        <v>0.3</v>
      </c>
      <c r="AL68" s="19">
        <v>1.44</v>
      </c>
      <c r="AM68" s="19">
        <v>0</v>
      </c>
      <c r="AN68" s="91">
        <f>AK68+AM68</f>
        <v>0.3</v>
      </c>
      <c r="AO68" s="338" t="e">
        <f>#REF!</f>
        <v>#REF!</v>
      </c>
      <c r="AP68" s="11">
        <v>0</v>
      </c>
      <c r="AQ68" s="11">
        <v>10</v>
      </c>
      <c r="AR68" s="387">
        <f>100- ((AP68+AQ68)/(AC68*2))*100</f>
        <v>94.791666666666671</v>
      </c>
      <c r="AS68" s="388">
        <f>AU65</f>
        <v>531.71399999999994</v>
      </c>
      <c r="AT68" s="172">
        <f>AJ68+AK68+AL68+AM68</f>
        <v>26.508000000000003</v>
      </c>
      <c r="AU68" s="172">
        <f>AS68-AT68</f>
        <v>505.20599999999996</v>
      </c>
      <c r="AV68" s="5"/>
      <c r="AW68" s="57">
        <f>(AC68/W68)*100</f>
        <v>36.571428571428569</v>
      </c>
      <c r="AX68" s="19" t="s">
        <v>59</v>
      </c>
      <c r="AY68" s="91">
        <f>(AK68/(AJ68+AK68))*100</f>
        <v>1.1967448539971277</v>
      </c>
      <c r="AZ68" s="19">
        <f>(AN68/AJ68)*100</f>
        <v>1.2112403100775193</v>
      </c>
      <c r="BA68" s="6"/>
      <c r="BB68" s="363" t="s">
        <v>76</v>
      </c>
      <c r="BC68" s="19" t="s">
        <v>76</v>
      </c>
      <c r="BD68" s="19" t="s">
        <v>75</v>
      </c>
    </row>
    <row r="69" spans="2:56" ht="15.75">
      <c r="B69" s="374" t="s">
        <v>121</v>
      </c>
      <c r="C69" s="2"/>
      <c r="D69" s="2"/>
      <c r="E69" s="6"/>
      <c r="F69" s="375"/>
      <c r="G69" s="2"/>
      <c r="H69" s="2"/>
      <c r="I69" s="2"/>
      <c r="J69" s="2"/>
      <c r="K69" s="2"/>
      <c r="L69" s="6"/>
      <c r="M69" s="375"/>
      <c r="N69" s="2"/>
      <c r="O69" s="6"/>
      <c r="P69" s="377"/>
      <c r="Q69" s="6"/>
      <c r="R69" s="375"/>
      <c r="S69" s="213"/>
      <c r="T69" s="213"/>
      <c r="U69" s="213"/>
      <c r="V69" s="378"/>
      <c r="W69" s="378"/>
      <c r="X69" s="289"/>
      <c r="Y69" s="382"/>
      <c r="Z69" s="383"/>
      <c r="AA69" s="383"/>
      <c r="AB69" s="383"/>
      <c r="AC69" s="384"/>
      <c r="AD69" s="122"/>
      <c r="AE69" s="382"/>
      <c r="AF69" s="383"/>
      <c r="AG69" s="383"/>
      <c r="AH69" s="383"/>
      <c r="AI69" s="20"/>
      <c r="AJ69" s="385"/>
      <c r="AK69" s="386"/>
      <c r="AL69" s="378"/>
      <c r="AM69" s="378"/>
      <c r="AN69" s="378"/>
      <c r="AO69" s="289"/>
      <c r="AP69" s="347"/>
      <c r="AQ69" s="347"/>
      <c r="AR69" s="373"/>
      <c r="AS69" s="389"/>
      <c r="AT69" s="386"/>
      <c r="AU69" s="386"/>
      <c r="AV69" s="20"/>
      <c r="AW69" s="385"/>
      <c r="AX69" s="378"/>
      <c r="AY69" s="378"/>
      <c r="AZ69" s="378"/>
      <c r="BA69" s="289"/>
      <c r="BB69" s="375"/>
      <c r="BC69" s="2"/>
      <c r="BD69" s="2"/>
    </row>
    <row r="70" spans="2:56" ht="15.75" thickBot="1"/>
    <row r="71" spans="2:56" ht="16.5" thickBot="1">
      <c r="B71" s="17">
        <v>41162</v>
      </c>
      <c r="C71" s="15" t="s">
        <v>0</v>
      </c>
      <c r="D71" s="19">
        <v>8</v>
      </c>
      <c r="E71" s="6"/>
      <c r="F71" s="363">
        <v>5</v>
      </c>
      <c r="G71" s="19">
        <v>0</v>
      </c>
      <c r="H71" s="19">
        <v>0</v>
      </c>
      <c r="I71" s="19">
        <v>0</v>
      </c>
      <c r="J71" s="19">
        <v>0</v>
      </c>
      <c r="K71" s="19">
        <f>SUM(F71:J71)</f>
        <v>5</v>
      </c>
      <c r="L71" s="6"/>
      <c r="M71" s="363">
        <v>0</v>
      </c>
      <c r="N71" s="19">
        <v>0</v>
      </c>
      <c r="O71" s="6"/>
      <c r="P71" s="376">
        <f>D71-(M71+N71)</f>
        <v>8</v>
      </c>
      <c r="Q71" s="6"/>
      <c r="R71" s="363" t="s">
        <v>111</v>
      </c>
      <c r="S71" s="372">
        <v>0.122</v>
      </c>
      <c r="T71" s="372">
        <v>0.124</v>
      </c>
      <c r="U71" s="372">
        <f>S71+T71</f>
        <v>0.246</v>
      </c>
      <c r="V71" s="19">
        <v>70</v>
      </c>
      <c r="W71" s="91">
        <f>P71*V71</f>
        <v>560</v>
      </c>
      <c r="X71" s="6"/>
      <c r="Y71" s="379">
        <v>68</v>
      </c>
      <c r="Z71" s="380">
        <v>68</v>
      </c>
      <c r="AA71" s="380">
        <v>0</v>
      </c>
      <c r="AB71" s="380">
        <v>0</v>
      </c>
      <c r="AC71" s="381">
        <v>68</v>
      </c>
      <c r="AD71" s="197"/>
      <c r="AE71" s="379">
        <v>6</v>
      </c>
      <c r="AF71" s="380">
        <v>7</v>
      </c>
      <c r="AG71" s="380">
        <v>0</v>
      </c>
      <c r="AH71" s="380">
        <v>6</v>
      </c>
      <c r="AI71" s="5"/>
      <c r="AJ71" s="57">
        <f>AC71*U71</f>
        <v>16.728000000000002</v>
      </c>
      <c r="AK71" s="171">
        <v>2.2999999999999998</v>
      </c>
      <c r="AL71" s="19">
        <v>2.2999999999999998</v>
      </c>
      <c r="AM71" s="19">
        <v>0</v>
      </c>
      <c r="AN71" s="91">
        <f>AK71+AM71</f>
        <v>2.2999999999999998</v>
      </c>
      <c r="AO71" s="338" t="e">
        <f>#REF!</f>
        <v>#REF!</v>
      </c>
      <c r="AP71" s="11">
        <v>0</v>
      </c>
      <c r="AQ71" s="11">
        <v>10</v>
      </c>
      <c r="AR71" s="387">
        <f>100- ((AP71+AQ71)/(AC71*2))*100</f>
        <v>92.647058823529406</v>
      </c>
      <c r="AS71" s="388">
        <f>AU68</f>
        <v>505.20599999999996</v>
      </c>
      <c r="AT71" s="172">
        <f>AJ71+AK71+AL71+AM71</f>
        <v>21.328000000000003</v>
      </c>
      <c r="AU71" s="172">
        <f>AS71-AT71</f>
        <v>483.87799999999993</v>
      </c>
      <c r="AV71" s="5"/>
      <c r="AW71" s="57">
        <f>(AC71/W71)*100</f>
        <v>12.142857142857142</v>
      </c>
      <c r="AX71" s="19" t="s">
        <v>59</v>
      </c>
      <c r="AY71" s="91">
        <f>(AK71/(AJ71+AK71))*100</f>
        <v>12.087450073575781</v>
      </c>
      <c r="AZ71" s="19">
        <f>(AN71/AJ71)*100</f>
        <v>13.749402199904351</v>
      </c>
      <c r="BA71" s="6"/>
      <c r="BB71" s="363" t="s">
        <v>76</v>
      </c>
      <c r="BC71" s="19" t="s">
        <v>76</v>
      </c>
      <c r="BD71" s="19" t="s">
        <v>76</v>
      </c>
    </row>
    <row r="72" spans="2:56" ht="15.75">
      <c r="B72" s="374" t="s">
        <v>137</v>
      </c>
      <c r="C72" s="2"/>
      <c r="D72" s="2"/>
      <c r="E72" s="6"/>
      <c r="F72" s="375"/>
      <c r="G72" s="2"/>
      <c r="H72" s="2"/>
      <c r="I72" s="2"/>
      <c r="J72" s="2"/>
      <c r="K72" s="2"/>
      <c r="L72" s="6"/>
      <c r="M72" s="375"/>
      <c r="N72" s="2"/>
      <c r="O72" s="6"/>
      <c r="P72" s="377"/>
      <c r="Q72" s="6"/>
      <c r="R72" s="375"/>
      <c r="S72" s="213"/>
      <c r="T72" s="213"/>
      <c r="U72" s="213"/>
      <c r="V72" s="378"/>
      <c r="W72" s="378"/>
      <c r="X72" s="289"/>
      <c r="Y72" s="382"/>
      <c r="Z72" s="383"/>
      <c r="AA72" s="383"/>
      <c r="AB72" s="383"/>
      <c r="AC72" s="384"/>
      <c r="AD72" s="122"/>
      <c r="AE72" s="382"/>
      <c r="AF72" s="383"/>
      <c r="AG72" s="383"/>
      <c r="AH72" s="383"/>
      <c r="AI72" s="20"/>
      <c r="AJ72" s="385"/>
      <c r="AK72" s="386"/>
      <c r="AL72" s="378"/>
      <c r="AM72" s="378"/>
      <c r="AN72" s="378"/>
      <c r="AO72" s="289"/>
      <c r="AP72" s="347"/>
      <c r="AQ72" s="347"/>
      <c r="AR72" s="373"/>
      <c r="AS72" s="389"/>
      <c r="AT72" s="386"/>
      <c r="AU72" s="386"/>
      <c r="AV72" s="20"/>
      <c r="AW72" s="385"/>
      <c r="AX72" s="378"/>
      <c r="AY72" s="378"/>
      <c r="AZ72" s="378"/>
      <c r="BA72" s="289"/>
      <c r="BB72" s="375"/>
      <c r="BC72" s="2"/>
      <c r="BD72" s="2"/>
    </row>
    <row r="73" spans="2:56" ht="15.75" thickBot="1"/>
    <row r="74" spans="2:56" ht="16.5" thickBot="1">
      <c r="B74" s="17">
        <v>41162</v>
      </c>
      <c r="C74" s="15" t="s">
        <v>1</v>
      </c>
      <c r="D74" s="19">
        <v>7.5</v>
      </c>
      <c r="E74" s="6"/>
      <c r="F74" s="363">
        <v>0</v>
      </c>
      <c r="G74" s="19">
        <v>0</v>
      </c>
      <c r="H74" s="19">
        <v>0</v>
      </c>
      <c r="I74" s="19">
        <v>0</v>
      </c>
      <c r="J74" s="19">
        <v>0</v>
      </c>
      <c r="K74" s="19">
        <f>SUM(F74:J74)</f>
        <v>0</v>
      </c>
      <c r="L74" s="6"/>
      <c r="M74" s="363">
        <v>2.5</v>
      </c>
      <c r="N74" s="19">
        <v>0</v>
      </c>
      <c r="O74" s="6"/>
      <c r="P74" s="376">
        <f>D74-(M74+N74)</f>
        <v>5</v>
      </c>
      <c r="Q74" s="6"/>
      <c r="R74" s="363" t="s">
        <v>111</v>
      </c>
      <c r="S74" s="372">
        <v>0.122</v>
      </c>
      <c r="T74" s="372">
        <v>0.124</v>
      </c>
      <c r="U74" s="372">
        <f>S74+T74</f>
        <v>0.246</v>
      </c>
      <c r="V74" s="19">
        <v>70</v>
      </c>
      <c r="W74" s="91">
        <f>P74*V74</f>
        <v>350</v>
      </c>
      <c r="X74" s="6"/>
      <c r="Y74" s="379">
        <v>352</v>
      </c>
      <c r="Z74" s="380">
        <v>352</v>
      </c>
      <c r="AA74" s="380">
        <v>0</v>
      </c>
      <c r="AB74" s="380">
        <v>0</v>
      </c>
      <c r="AC74" s="381">
        <v>352</v>
      </c>
      <c r="AD74" s="197"/>
      <c r="AE74" s="379">
        <v>2</v>
      </c>
      <c r="AF74" s="380">
        <v>3</v>
      </c>
      <c r="AG74" s="380">
        <v>0</v>
      </c>
      <c r="AH74" s="380">
        <v>2</v>
      </c>
      <c r="AI74" s="5"/>
      <c r="AJ74" s="57">
        <f>AC74*U74</f>
        <v>86.591999999999999</v>
      </c>
      <c r="AK74" s="171">
        <v>0.61</v>
      </c>
      <c r="AL74" s="19">
        <v>4.2</v>
      </c>
      <c r="AM74" s="19">
        <v>0</v>
      </c>
      <c r="AN74" s="91">
        <f>AK74+AM74</f>
        <v>0.61</v>
      </c>
      <c r="AO74" s="338" t="e">
        <f>#REF!</f>
        <v>#REF!</v>
      </c>
      <c r="AP74" s="11">
        <v>0</v>
      </c>
      <c r="AQ74" s="11">
        <v>10</v>
      </c>
      <c r="AR74" s="387">
        <f>100- ((AP74+AQ74)/(AC74*2))*100</f>
        <v>98.579545454545453</v>
      </c>
      <c r="AS74" s="388">
        <f>AU71</f>
        <v>483.87799999999993</v>
      </c>
      <c r="AT74" s="172">
        <f>AJ74+AK74+AL74+AM74</f>
        <v>91.402000000000001</v>
      </c>
      <c r="AU74" s="172">
        <f>AS74-AT74</f>
        <v>392.47599999999994</v>
      </c>
      <c r="AV74" s="5"/>
      <c r="AW74" s="57">
        <f>(AC74/W74)*100</f>
        <v>100.57142857142858</v>
      </c>
      <c r="AX74" s="19" t="s">
        <v>59</v>
      </c>
      <c r="AY74" s="91">
        <f>(AK74/(AJ74+AK74))*100</f>
        <v>0.69952524024678331</v>
      </c>
      <c r="AZ74" s="19">
        <f>(AN74/AJ74)*100</f>
        <v>0.70445306725794532</v>
      </c>
      <c r="BA74" s="6"/>
      <c r="BB74" s="363" t="s">
        <v>97</v>
      </c>
      <c r="BC74" s="19" t="s">
        <v>76</v>
      </c>
      <c r="BD74" s="19" t="s">
        <v>75</v>
      </c>
    </row>
    <row r="75" spans="2:56" ht="15.75">
      <c r="B75" s="374" t="s">
        <v>121</v>
      </c>
      <c r="C75" s="2"/>
      <c r="D75" s="2"/>
      <c r="E75" s="6"/>
      <c r="F75" s="375"/>
      <c r="G75" s="2"/>
      <c r="H75" s="2"/>
      <c r="I75" s="2"/>
      <c r="J75" s="2"/>
      <c r="K75" s="2"/>
      <c r="L75" s="6"/>
      <c r="M75" s="375"/>
      <c r="N75" s="2"/>
      <c r="O75" s="6"/>
      <c r="P75" s="377"/>
      <c r="Q75" s="6"/>
      <c r="R75" s="375"/>
      <c r="S75" s="213"/>
      <c r="T75" s="213"/>
      <c r="U75" s="213"/>
      <c r="V75" s="378"/>
      <c r="W75" s="378"/>
      <c r="X75" s="289"/>
      <c r="Y75" s="382"/>
      <c r="Z75" s="383"/>
      <c r="AA75" s="383"/>
      <c r="AB75" s="383"/>
      <c r="AC75" s="384"/>
      <c r="AD75" s="122"/>
      <c r="AE75" s="382"/>
      <c r="AF75" s="383"/>
      <c r="AG75" s="383"/>
      <c r="AH75" s="383"/>
      <c r="AI75" s="20"/>
      <c r="AJ75" s="385"/>
      <c r="AK75" s="386"/>
      <c r="AL75" s="378"/>
      <c r="AM75" s="378"/>
      <c r="AN75" s="378"/>
      <c r="AO75" s="289"/>
      <c r="AP75" s="347"/>
      <c r="AQ75" s="347"/>
      <c r="AR75" s="373"/>
      <c r="AS75" s="389"/>
      <c r="AT75" s="386"/>
      <c r="AU75" s="386"/>
      <c r="AV75" s="20"/>
      <c r="AW75" s="385"/>
      <c r="AX75" s="378"/>
      <c r="AY75" s="378"/>
      <c r="AZ75" s="378"/>
      <c r="BA75" s="289"/>
      <c r="BB75" s="375"/>
      <c r="BC75" s="2"/>
      <c r="BD75" s="2"/>
    </row>
    <row r="76" spans="2:56" ht="15.75" thickBot="1"/>
    <row r="77" spans="2:56" ht="16.5" thickBot="1">
      <c r="B77" s="17">
        <v>41162</v>
      </c>
      <c r="C77" s="15" t="s">
        <v>65</v>
      </c>
      <c r="D77" s="19">
        <v>4</v>
      </c>
      <c r="E77" s="6"/>
      <c r="F77" s="363">
        <v>0.5</v>
      </c>
      <c r="G77" s="19">
        <v>0</v>
      </c>
      <c r="H77" s="19">
        <v>0</v>
      </c>
      <c r="I77" s="19">
        <v>0</v>
      </c>
      <c r="J77" s="19">
        <v>0</v>
      </c>
      <c r="K77" s="19">
        <f>SUM(F77:J77)</f>
        <v>0.5</v>
      </c>
      <c r="L77" s="6"/>
      <c r="M77" s="363">
        <v>0</v>
      </c>
      <c r="N77" s="19">
        <v>0</v>
      </c>
      <c r="O77" s="6"/>
      <c r="P77" s="376">
        <f>D77-(M77+N77)</f>
        <v>4</v>
      </c>
      <c r="Q77" s="6"/>
      <c r="R77" s="363" t="s">
        <v>111</v>
      </c>
      <c r="S77" s="372">
        <v>0.125</v>
      </c>
      <c r="T77" s="372">
        <v>0.124</v>
      </c>
      <c r="U77" s="372">
        <f>S77+T77</f>
        <v>0.249</v>
      </c>
      <c r="V77" s="19">
        <v>70</v>
      </c>
      <c r="W77" s="91">
        <f>P77*V77</f>
        <v>280</v>
      </c>
      <c r="X77" s="6"/>
      <c r="Y77" s="379">
        <v>176</v>
      </c>
      <c r="Z77" s="380">
        <v>176</v>
      </c>
      <c r="AA77" s="380">
        <v>0</v>
      </c>
      <c r="AB77" s="380">
        <v>0</v>
      </c>
      <c r="AC77" s="381">
        <v>176</v>
      </c>
      <c r="AD77" s="197"/>
      <c r="AE77" s="379">
        <v>4</v>
      </c>
      <c r="AF77" s="380">
        <v>4</v>
      </c>
      <c r="AG77" s="380">
        <v>0</v>
      </c>
      <c r="AH77" s="380">
        <v>4</v>
      </c>
      <c r="AI77" s="5"/>
      <c r="AJ77" s="57">
        <f>AC77*U77</f>
        <v>43.823999999999998</v>
      </c>
      <c r="AK77" s="171">
        <v>0.96</v>
      </c>
      <c r="AL77" s="19">
        <v>5.0999999999999996</v>
      </c>
      <c r="AM77" s="19">
        <v>0</v>
      </c>
      <c r="AN77" s="91">
        <f>AK77+AM77</f>
        <v>0.96</v>
      </c>
      <c r="AO77" s="338" t="e">
        <f>#REF!</f>
        <v>#REF!</v>
      </c>
      <c r="AP77" s="11">
        <v>0</v>
      </c>
      <c r="AQ77" s="11">
        <v>10</v>
      </c>
      <c r="AR77" s="387">
        <f>100- ((AP77+AQ77)/(AC77*2))*100</f>
        <v>97.159090909090907</v>
      </c>
      <c r="AS77" s="388">
        <f>AU74</f>
        <v>392.47599999999994</v>
      </c>
      <c r="AT77" s="172">
        <f>AJ77+AK77+AL77+AM77</f>
        <v>49.884</v>
      </c>
      <c r="AU77" s="172">
        <f>AS77-AT77</f>
        <v>342.59199999999993</v>
      </c>
      <c r="AV77" s="5"/>
      <c r="AW77" s="57">
        <f>(AC77/W77)*100</f>
        <v>62.857142857142854</v>
      </c>
      <c r="AX77" s="19" t="s">
        <v>59</v>
      </c>
      <c r="AY77" s="91">
        <f>(AK77/(AJ77+AK77))*100</f>
        <v>2.1436227224008575</v>
      </c>
      <c r="AZ77" s="19">
        <f>(AN77/AJ77)*100</f>
        <v>2.190580503833516</v>
      </c>
      <c r="BA77" s="6"/>
      <c r="BB77" s="363" t="s">
        <v>76</v>
      </c>
      <c r="BC77" s="19" t="s">
        <v>76</v>
      </c>
      <c r="BD77" s="19" t="s">
        <v>75</v>
      </c>
    </row>
    <row r="78" spans="2:56" ht="15.75">
      <c r="B78" s="374" t="s">
        <v>153</v>
      </c>
      <c r="C78" s="2"/>
      <c r="D78" s="2"/>
      <c r="E78" s="6"/>
      <c r="F78" s="375"/>
      <c r="G78" s="2"/>
      <c r="H78" s="2"/>
      <c r="I78" s="2"/>
      <c r="J78" s="2"/>
      <c r="K78" s="2"/>
      <c r="L78" s="6"/>
      <c r="M78" s="375"/>
      <c r="N78" s="2"/>
      <c r="O78" s="6"/>
      <c r="P78" s="377"/>
      <c r="Q78" s="6"/>
      <c r="R78" s="375"/>
      <c r="S78" s="213"/>
      <c r="T78" s="213"/>
      <c r="U78" s="213"/>
      <c r="V78" s="378"/>
      <c r="W78" s="378"/>
      <c r="X78" s="289"/>
      <c r="Y78" s="382"/>
      <c r="Z78" s="383"/>
      <c r="AA78" s="383"/>
      <c r="AB78" s="383"/>
      <c r="AC78" s="384"/>
      <c r="AD78" s="122"/>
      <c r="AE78" s="382"/>
      <c r="AF78" s="383"/>
      <c r="AG78" s="383"/>
      <c r="AH78" s="383"/>
      <c r="AI78" s="20"/>
      <c r="AJ78" s="385"/>
      <c r="AK78" s="386"/>
      <c r="AL78" s="378"/>
      <c r="AM78" s="378"/>
      <c r="AN78" s="378"/>
      <c r="AO78" s="289"/>
      <c r="AP78" s="347"/>
      <c r="AQ78" s="347"/>
      <c r="AR78" s="373"/>
      <c r="AS78" s="389"/>
      <c r="AT78" s="386"/>
      <c r="AU78" s="386"/>
      <c r="AV78" s="20"/>
      <c r="AW78" s="385"/>
      <c r="AX78" s="378"/>
      <c r="AY78" s="378"/>
      <c r="AZ78" s="378"/>
      <c r="BA78" s="289"/>
      <c r="BB78" s="375"/>
      <c r="BC78" s="2"/>
      <c r="BD78" s="2"/>
    </row>
    <row r="79" spans="2:56" ht="15.75" thickBot="1"/>
    <row r="80" spans="2:56">
      <c r="B80" s="57" t="s">
        <v>42</v>
      </c>
      <c r="C80" s="58" t="s">
        <v>2</v>
      </c>
      <c r="D80" s="59" t="s">
        <v>2</v>
      </c>
      <c r="E80" s="136"/>
      <c r="F80" s="718" t="s">
        <v>14</v>
      </c>
      <c r="G80" s="719"/>
      <c r="H80" s="719"/>
      <c r="I80" s="719"/>
      <c r="J80" s="719"/>
      <c r="K80" s="720"/>
      <c r="L80" s="19"/>
      <c r="M80" s="721" t="s">
        <v>43</v>
      </c>
      <c r="N80" s="722"/>
      <c r="O80" s="19"/>
      <c r="P80" s="91" t="s">
        <v>12</v>
      </c>
      <c r="Q80" s="136"/>
      <c r="R80" s="91" t="s">
        <v>24</v>
      </c>
      <c r="S80" s="718" t="s">
        <v>44</v>
      </c>
      <c r="T80" s="719"/>
      <c r="U80" s="720"/>
      <c r="V80" s="91" t="s">
        <v>39</v>
      </c>
      <c r="W80" s="137" t="s">
        <v>19</v>
      </c>
      <c r="X80" s="136" t="s">
        <v>10</v>
      </c>
      <c r="Y80" s="723" t="s">
        <v>15</v>
      </c>
      <c r="Z80" s="724"/>
      <c r="AA80" s="724"/>
      <c r="AB80" s="724"/>
      <c r="AC80" s="138" t="s">
        <v>19</v>
      </c>
      <c r="AD80" s="139"/>
      <c r="AE80" s="725" t="s">
        <v>55</v>
      </c>
      <c r="AF80" s="726"/>
      <c r="AG80" s="726"/>
      <c r="AH80" s="140" t="s">
        <v>57</v>
      </c>
      <c r="AI80" s="136"/>
      <c r="AJ80" s="141" t="s">
        <v>51</v>
      </c>
      <c r="AK80" s="142"/>
      <c r="AL80" s="143"/>
      <c r="AM80" s="144"/>
      <c r="AN80" s="91" t="s">
        <v>13</v>
      </c>
      <c r="AO80" s="136"/>
      <c r="AP80" s="743" t="s">
        <v>68</v>
      </c>
      <c r="AQ80" s="744"/>
      <c r="AR80" s="745"/>
      <c r="AS80" s="743" t="s">
        <v>52</v>
      </c>
      <c r="AT80" s="744"/>
      <c r="AU80" s="745"/>
      <c r="AV80" s="136"/>
      <c r="AW80" s="145" t="s">
        <v>32</v>
      </c>
      <c r="AX80" s="137" t="s">
        <v>32</v>
      </c>
      <c r="AY80" s="91" t="s">
        <v>29</v>
      </c>
      <c r="AZ80" s="91" t="s">
        <v>29</v>
      </c>
      <c r="BA80" s="136"/>
      <c r="BB80" s="19" t="s">
        <v>32</v>
      </c>
      <c r="BC80" s="19" t="s">
        <v>10</v>
      </c>
      <c r="BD80" s="146" t="s">
        <v>10</v>
      </c>
    </row>
    <row r="81" spans="2:56" ht="15.75" thickBot="1">
      <c r="B81" s="60" t="s">
        <v>10</v>
      </c>
      <c r="C81" s="49" t="s">
        <v>10</v>
      </c>
      <c r="D81" s="61" t="s">
        <v>12</v>
      </c>
      <c r="E81" s="5"/>
      <c r="F81" s="65" t="s">
        <v>4</v>
      </c>
      <c r="G81" s="65" t="s">
        <v>5</v>
      </c>
      <c r="H81" s="65" t="s">
        <v>6</v>
      </c>
      <c r="I81" s="65" t="s">
        <v>7</v>
      </c>
      <c r="J81" s="65" t="s">
        <v>9</v>
      </c>
      <c r="K81" s="65" t="s">
        <v>13</v>
      </c>
      <c r="L81" s="4"/>
      <c r="M81" s="67" t="s">
        <v>12</v>
      </c>
      <c r="N81" s="68" t="s">
        <v>46</v>
      </c>
      <c r="O81" s="3"/>
      <c r="P81" s="49" t="s">
        <v>3</v>
      </c>
      <c r="Q81" s="5"/>
      <c r="R81" s="49" t="s">
        <v>23</v>
      </c>
      <c r="S81" s="53" t="s">
        <v>16</v>
      </c>
      <c r="T81" s="49" t="s">
        <v>17</v>
      </c>
      <c r="U81" s="49" t="s">
        <v>45</v>
      </c>
      <c r="V81" s="49" t="s">
        <v>63</v>
      </c>
      <c r="W81" s="72" t="s">
        <v>21</v>
      </c>
      <c r="X81" s="5" t="s">
        <v>10</v>
      </c>
      <c r="Y81" s="713" t="s">
        <v>26</v>
      </c>
      <c r="Z81" s="714"/>
      <c r="AA81" s="714"/>
      <c r="AB81" s="715"/>
      <c r="AC81" s="39" t="s">
        <v>13</v>
      </c>
      <c r="AD81" s="8"/>
      <c r="AE81" s="716" t="s">
        <v>56</v>
      </c>
      <c r="AF81" s="717"/>
      <c r="AG81" s="717"/>
      <c r="AH81" s="82" t="s">
        <v>58</v>
      </c>
      <c r="AI81" s="5"/>
      <c r="AJ81" s="48" t="s">
        <v>33</v>
      </c>
      <c r="AK81" s="85" t="s">
        <v>27</v>
      </c>
      <c r="AL81" s="48" t="s">
        <v>35</v>
      </c>
      <c r="AM81" s="48" t="s">
        <v>36</v>
      </c>
      <c r="AN81" s="49" t="s">
        <v>40</v>
      </c>
      <c r="AO81" s="20"/>
      <c r="AP81" s="51"/>
      <c r="AQ81" s="52"/>
      <c r="AR81" s="53"/>
      <c r="AS81" s="51" t="s">
        <v>50</v>
      </c>
      <c r="AT81" s="336" t="s">
        <v>157</v>
      </c>
      <c r="AU81" s="53"/>
      <c r="AV81" s="5"/>
      <c r="AW81" s="76" t="s">
        <v>19</v>
      </c>
      <c r="AX81" s="72" t="s">
        <v>19</v>
      </c>
      <c r="AY81" s="49" t="s">
        <v>37</v>
      </c>
      <c r="AZ81" s="49" t="s">
        <v>38</v>
      </c>
      <c r="BA81" s="5"/>
      <c r="BB81" s="4" t="s">
        <v>19</v>
      </c>
      <c r="BC81" s="4" t="s">
        <v>37</v>
      </c>
      <c r="BD81" s="147" t="s">
        <v>38</v>
      </c>
    </row>
    <row r="82" spans="2:56" ht="15.75" thickBot="1">
      <c r="B82" s="62"/>
      <c r="C82" s="63"/>
      <c r="D82" s="64" t="s">
        <v>10</v>
      </c>
      <c r="E82" s="111"/>
      <c r="F82" s="148"/>
      <c r="G82" s="148"/>
      <c r="H82" s="148"/>
      <c r="I82" s="148" t="s">
        <v>8</v>
      </c>
      <c r="J82" s="148"/>
      <c r="K82" s="148"/>
      <c r="L82" s="16"/>
      <c r="M82" s="104" t="s">
        <v>20</v>
      </c>
      <c r="N82" s="148" t="s">
        <v>11</v>
      </c>
      <c r="O82" s="16"/>
      <c r="P82" s="63" t="s">
        <v>10</v>
      </c>
      <c r="Q82" s="111"/>
      <c r="R82" s="63"/>
      <c r="S82" s="149"/>
      <c r="T82" s="63"/>
      <c r="U82" s="63"/>
      <c r="V82" s="63" t="s">
        <v>18</v>
      </c>
      <c r="W82" s="150" t="s">
        <v>22</v>
      </c>
      <c r="X82" s="111"/>
      <c r="Y82" s="151" t="s">
        <v>16</v>
      </c>
      <c r="Z82" s="151" t="s">
        <v>17</v>
      </c>
      <c r="AA82" s="152" t="s">
        <v>25</v>
      </c>
      <c r="AB82" s="79" t="s">
        <v>28</v>
      </c>
      <c r="AC82" s="153"/>
      <c r="AD82" s="111"/>
      <c r="AE82" s="154" t="s">
        <v>16</v>
      </c>
      <c r="AF82" s="155" t="s">
        <v>17</v>
      </c>
      <c r="AG82" s="80" t="s">
        <v>28</v>
      </c>
      <c r="AH82" s="81" t="s">
        <v>28</v>
      </c>
      <c r="AI82" s="156"/>
      <c r="AJ82" s="63" t="s">
        <v>34</v>
      </c>
      <c r="AK82" s="157" t="s">
        <v>34</v>
      </c>
      <c r="AL82" s="63" t="s">
        <v>34</v>
      </c>
      <c r="AM82" s="63" t="s">
        <v>34</v>
      </c>
      <c r="AN82" s="63" t="s">
        <v>34</v>
      </c>
      <c r="AO82" s="111"/>
      <c r="AP82" s="158" t="s">
        <v>70</v>
      </c>
      <c r="AQ82" s="159" t="s">
        <v>69</v>
      </c>
      <c r="AR82" s="160" t="s">
        <v>71</v>
      </c>
      <c r="AS82" s="161" t="s">
        <v>48</v>
      </c>
      <c r="AT82" s="159" t="s">
        <v>47</v>
      </c>
      <c r="AU82" s="160" t="s">
        <v>49</v>
      </c>
      <c r="AV82" s="111"/>
      <c r="AW82" s="162" t="s">
        <v>29</v>
      </c>
      <c r="AX82" s="150" t="s">
        <v>29</v>
      </c>
      <c r="AY82" s="63"/>
      <c r="AZ82" s="63"/>
      <c r="BA82" s="111"/>
      <c r="BB82" s="163">
        <v>1</v>
      </c>
      <c r="BC82" s="164">
        <v>0</v>
      </c>
      <c r="BD82" s="115" t="s">
        <v>41</v>
      </c>
    </row>
    <row r="83" spans="2:56" ht="16.5" thickBot="1">
      <c r="B83" s="17">
        <v>41162</v>
      </c>
      <c r="C83" s="15" t="s">
        <v>65</v>
      </c>
      <c r="D83" s="19">
        <v>4.5</v>
      </c>
      <c r="E83" s="6"/>
      <c r="F83" s="363">
        <v>0</v>
      </c>
      <c r="G83" s="19">
        <v>0</v>
      </c>
      <c r="H83" s="19">
        <v>0</v>
      </c>
      <c r="I83" s="19">
        <v>0</v>
      </c>
      <c r="J83" s="19">
        <v>0</v>
      </c>
      <c r="K83" s="19">
        <f>SUM(F83:J83)</f>
        <v>0</v>
      </c>
      <c r="L83" s="6"/>
      <c r="M83" s="363">
        <v>0</v>
      </c>
      <c r="N83" s="19">
        <v>1</v>
      </c>
      <c r="O83" s="6"/>
      <c r="P83" s="376">
        <f>D83-(M83+N83)</f>
        <v>3.5</v>
      </c>
      <c r="Q83" s="6"/>
      <c r="R83" s="363" t="s">
        <v>66</v>
      </c>
      <c r="S83" s="372">
        <v>0.183</v>
      </c>
      <c r="T83" s="372">
        <v>0.185</v>
      </c>
      <c r="U83" s="372">
        <f>S83+T83</f>
        <v>0.36799999999999999</v>
      </c>
      <c r="V83" s="19">
        <v>85</v>
      </c>
      <c r="W83" s="91">
        <f>P83*V83</f>
        <v>297.5</v>
      </c>
      <c r="X83" s="6"/>
      <c r="Y83" s="379">
        <v>217</v>
      </c>
      <c r="Z83" s="380">
        <v>217</v>
      </c>
      <c r="AA83" s="380">
        <v>0</v>
      </c>
      <c r="AB83" s="380">
        <v>0</v>
      </c>
      <c r="AC83" s="381">
        <v>217</v>
      </c>
      <c r="AD83" s="197"/>
      <c r="AE83" s="379">
        <v>5</v>
      </c>
      <c r="AF83" s="380">
        <v>6</v>
      </c>
      <c r="AG83" s="380">
        <v>0</v>
      </c>
      <c r="AH83" s="380">
        <v>5</v>
      </c>
      <c r="AI83" s="5"/>
      <c r="AJ83" s="57">
        <f>AC83*U83</f>
        <v>79.855999999999995</v>
      </c>
      <c r="AK83" s="171">
        <v>2</v>
      </c>
      <c r="AL83" s="19">
        <v>3.25</v>
      </c>
      <c r="AM83" s="19">
        <v>4.4000000000000004</v>
      </c>
      <c r="AN83" s="91">
        <f>AK83+AM83</f>
        <v>6.4</v>
      </c>
      <c r="AO83" s="338" t="e">
        <f>#REF!</f>
        <v>#REF!</v>
      </c>
      <c r="AP83" s="11">
        <v>0</v>
      </c>
      <c r="AQ83" s="11">
        <v>10</v>
      </c>
      <c r="AR83" s="387">
        <f>100- ((AP83+AQ83)/(AC83*2))*100</f>
        <v>97.695852534562206</v>
      </c>
      <c r="AS83" s="388">
        <v>680</v>
      </c>
      <c r="AT83" s="172">
        <f>AJ83+AK83+AL83+AM83</f>
        <v>89.506</v>
      </c>
      <c r="AU83" s="172">
        <f>AS83-AT83</f>
        <v>590.49400000000003</v>
      </c>
      <c r="AV83" s="5"/>
      <c r="AW83" s="57">
        <f>(AC83/W83)*100</f>
        <v>72.941176470588232</v>
      </c>
      <c r="AX83" s="19" t="s">
        <v>59</v>
      </c>
      <c r="AY83" s="91">
        <f>(AK83/(AJ83+AK83))*100</f>
        <v>2.4433150899139955</v>
      </c>
      <c r="AZ83" s="19">
        <f>(AN83/AJ83)*100</f>
        <v>8.0144259667401343</v>
      </c>
      <c r="BA83" s="6"/>
      <c r="BB83" s="363" t="s">
        <v>76</v>
      </c>
      <c r="BC83" s="19" t="s">
        <v>76</v>
      </c>
      <c r="BD83" s="19" t="s">
        <v>76</v>
      </c>
    </row>
    <row r="84" spans="2:56" ht="15.75">
      <c r="B84" s="374" t="s">
        <v>153</v>
      </c>
      <c r="C84" s="2"/>
      <c r="D84" s="2"/>
      <c r="E84" s="6"/>
      <c r="F84" s="375"/>
      <c r="G84" s="2"/>
      <c r="H84" s="2"/>
      <c r="I84" s="2"/>
      <c r="J84" s="2"/>
      <c r="K84" s="2"/>
      <c r="L84" s="6"/>
      <c r="M84" s="375"/>
      <c r="N84" s="2"/>
      <c r="O84" s="6"/>
      <c r="P84" s="377"/>
      <c r="Q84" s="6"/>
      <c r="R84" s="375"/>
      <c r="S84" s="213"/>
      <c r="T84" s="213"/>
      <c r="U84" s="213"/>
      <c r="V84" s="378"/>
      <c r="W84" s="378"/>
      <c r="X84" s="289"/>
      <c r="Y84" s="382"/>
      <c r="Z84" s="383"/>
      <c r="AA84" s="383"/>
      <c r="AB84" s="383"/>
      <c r="AC84" s="384"/>
      <c r="AD84" s="122"/>
      <c r="AE84" s="382"/>
      <c r="AF84" s="383"/>
      <c r="AG84" s="383"/>
      <c r="AH84" s="383"/>
      <c r="AI84" s="20"/>
      <c r="AJ84" s="385"/>
      <c r="AK84" s="386"/>
      <c r="AL84" s="378"/>
      <c r="AM84" s="378"/>
      <c r="AN84" s="378"/>
      <c r="AO84" s="289"/>
      <c r="AP84" s="347"/>
      <c r="AQ84" s="347"/>
      <c r="AR84" s="373"/>
      <c r="AS84" s="389"/>
      <c r="AT84" s="386"/>
      <c r="AU84" s="386"/>
      <c r="AV84" s="20"/>
      <c r="AW84" s="385"/>
      <c r="AX84" s="378"/>
      <c r="AY84" s="378"/>
      <c r="AZ84" s="378"/>
      <c r="BA84" s="289"/>
      <c r="BB84" s="375"/>
      <c r="BC84" s="2"/>
      <c r="BD84" s="2"/>
    </row>
    <row r="85" spans="2:56" ht="15.75" thickBot="1"/>
    <row r="86" spans="2:56" ht="16.5" thickBot="1">
      <c r="B86" s="17">
        <v>41163</v>
      </c>
      <c r="C86" s="15" t="s">
        <v>0</v>
      </c>
      <c r="D86" s="19">
        <v>8</v>
      </c>
      <c r="E86" s="6"/>
      <c r="F86" s="363">
        <v>0</v>
      </c>
      <c r="G86" s="19">
        <v>1</v>
      </c>
      <c r="H86" s="19">
        <v>0</v>
      </c>
      <c r="I86" s="19">
        <v>0</v>
      </c>
      <c r="J86" s="19">
        <v>0.5</v>
      </c>
      <c r="K86" s="19">
        <f>SUM(F86:J86)</f>
        <v>1.5</v>
      </c>
      <c r="L86" s="6"/>
      <c r="M86" s="363">
        <v>0</v>
      </c>
      <c r="N86" s="19">
        <v>0</v>
      </c>
      <c r="O86" s="6"/>
      <c r="P86" s="376">
        <f>D86-(M86+N86)</f>
        <v>8</v>
      </c>
      <c r="Q86" s="6"/>
      <c r="R86" s="363" t="s">
        <v>66</v>
      </c>
      <c r="S86" s="372">
        <v>0.183</v>
      </c>
      <c r="T86" s="372">
        <v>0.184</v>
      </c>
      <c r="U86" s="372">
        <f>S86+T86</f>
        <v>0.36699999999999999</v>
      </c>
      <c r="V86" s="19">
        <v>85</v>
      </c>
      <c r="W86" s="91">
        <f>P86*V86</f>
        <v>680</v>
      </c>
      <c r="X86" s="6"/>
      <c r="Y86" s="379">
        <v>554</v>
      </c>
      <c r="Z86" s="380">
        <v>554</v>
      </c>
      <c r="AA86" s="380">
        <v>0</v>
      </c>
      <c r="AB86" s="380">
        <v>0</v>
      </c>
      <c r="AC86" s="381">
        <v>554</v>
      </c>
      <c r="AD86" s="197"/>
      <c r="AE86" s="379">
        <v>10</v>
      </c>
      <c r="AF86" s="380">
        <v>10</v>
      </c>
      <c r="AG86" s="380">
        <v>0</v>
      </c>
      <c r="AH86" s="380">
        <v>10</v>
      </c>
      <c r="AI86" s="5"/>
      <c r="AJ86" s="57">
        <f>AC86*U86</f>
        <v>203.31799999999998</v>
      </c>
      <c r="AK86" s="171">
        <v>4.3</v>
      </c>
      <c r="AL86" s="19">
        <v>13</v>
      </c>
      <c r="AM86" s="19">
        <v>0</v>
      </c>
      <c r="AN86" s="91">
        <f>AK86+AM86</f>
        <v>4.3</v>
      </c>
      <c r="AO86" s="338" t="e">
        <f>#REF!</f>
        <v>#REF!</v>
      </c>
      <c r="AP86" s="11">
        <v>0</v>
      </c>
      <c r="AQ86" s="11">
        <v>10</v>
      </c>
      <c r="AR86" s="387">
        <f>100- ((AP86+AQ86)/(AC86*2))*100</f>
        <v>99.097472924187727</v>
      </c>
      <c r="AS86" s="388">
        <f>AU83</f>
        <v>590.49400000000003</v>
      </c>
      <c r="AT86" s="172">
        <f>AJ86+AK86+AL86+AM86</f>
        <v>220.61799999999999</v>
      </c>
      <c r="AU86" s="172">
        <f>AS86-AT86</f>
        <v>369.87600000000003</v>
      </c>
      <c r="AV86" s="5"/>
      <c r="AW86" s="57">
        <f>(AC86/W86)*100</f>
        <v>81.470588235294116</v>
      </c>
      <c r="AX86" s="19" t="s">
        <v>59</v>
      </c>
      <c r="AY86" s="91">
        <f>(AK86/(AJ86+AK86))*100</f>
        <v>2.0711113679931414</v>
      </c>
      <c r="AZ86" s="19">
        <f>(AN86/AJ86)*100</f>
        <v>2.1149135836472914</v>
      </c>
      <c r="BA86" s="6"/>
      <c r="BB86" s="363" t="s">
        <v>76</v>
      </c>
      <c r="BC86" s="19" t="s">
        <v>76</v>
      </c>
      <c r="BD86" s="19" t="s">
        <v>97</v>
      </c>
    </row>
    <row r="87" spans="2:56" ht="15.75">
      <c r="B87" s="374" t="s">
        <v>137</v>
      </c>
      <c r="C87" s="2"/>
      <c r="D87" s="2"/>
      <c r="E87" s="6"/>
      <c r="F87" s="375"/>
      <c r="G87" s="2"/>
      <c r="H87" s="2"/>
      <c r="I87" s="2"/>
      <c r="J87" s="2"/>
      <c r="K87" s="2"/>
      <c r="L87" s="6"/>
      <c r="M87" s="375"/>
      <c r="N87" s="2"/>
      <c r="O87" s="6"/>
      <c r="P87" s="377"/>
      <c r="Q87" s="6"/>
      <c r="R87" s="375"/>
      <c r="S87" s="213"/>
      <c r="T87" s="213"/>
      <c r="U87" s="213"/>
      <c r="V87" s="378"/>
      <c r="W87" s="378"/>
      <c r="X87" s="289"/>
      <c r="Y87" s="382"/>
      <c r="Z87" s="383"/>
      <c r="AA87" s="383"/>
      <c r="AB87" s="383"/>
      <c r="AC87" s="384"/>
      <c r="AD87" s="122"/>
      <c r="AE87" s="382"/>
      <c r="AF87" s="383"/>
      <c r="AG87" s="383"/>
      <c r="AH87" s="383"/>
      <c r="AI87" s="20"/>
      <c r="AJ87" s="385"/>
      <c r="AK87" s="386"/>
      <c r="AL87" s="378"/>
      <c r="AM87" s="378"/>
      <c r="AN87" s="378"/>
      <c r="AO87" s="289"/>
      <c r="AP87" s="347"/>
      <c r="AQ87" s="347"/>
      <c r="AR87" s="373"/>
      <c r="AS87" s="389"/>
      <c r="AT87" s="386"/>
      <c r="AU87" s="386"/>
      <c r="AV87" s="20"/>
      <c r="AW87" s="385"/>
      <c r="AX87" s="378"/>
      <c r="AY87" s="378"/>
      <c r="AZ87" s="378"/>
      <c r="BA87" s="289"/>
      <c r="BB87" s="375"/>
      <c r="BC87" s="2"/>
      <c r="BD87" s="2"/>
    </row>
    <row r="88" spans="2:56" ht="15.75" thickBot="1"/>
    <row r="89" spans="2:56" ht="16.5" thickBot="1">
      <c r="B89" s="17">
        <v>41163</v>
      </c>
      <c r="C89" s="15" t="s">
        <v>1</v>
      </c>
      <c r="D89" s="19">
        <v>7.5</v>
      </c>
      <c r="E89" s="6"/>
      <c r="F89" s="363">
        <v>0</v>
      </c>
      <c r="G89" s="19">
        <v>0.25</v>
      </c>
      <c r="H89" s="19">
        <v>0</v>
      </c>
      <c r="I89" s="19">
        <v>0</v>
      </c>
      <c r="J89" s="19">
        <v>0</v>
      </c>
      <c r="K89" s="19">
        <f>SUM(F89:J89)</f>
        <v>0.25</v>
      </c>
      <c r="L89" s="6"/>
      <c r="M89" s="363">
        <v>0</v>
      </c>
      <c r="N89" s="19">
        <v>2.5</v>
      </c>
      <c r="O89" s="6"/>
      <c r="P89" s="376">
        <f>D89-(M89+N89)</f>
        <v>5</v>
      </c>
      <c r="Q89" s="6"/>
      <c r="R89" s="363" t="s">
        <v>66</v>
      </c>
      <c r="S89" s="372">
        <v>0.182</v>
      </c>
      <c r="T89" s="372">
        <v>0.183</v>
      </c>
      <c r="U89" s="372">
        <f>S89+T89</f>
        <v>0.36499999999999999</v>
      </c>
      <c r="V89" s="19">
        <v>85</v>
      </c>
      <c r="W89" s="91">
        <f>P89*V89</f>
        <v>425</v>
      </c>
      <c r="X89" s="6"/>
      <c r="Y89" s="379">
        <v>480</v>
      </c>
      <c r="Z89" s="380">
        <v>480</v>
      </c>
      <c r="AA89" s="380">
        <v>0</v>
      </c>
      <c r="AB89" s="380">
        <v>0</v>
      </c>
      <c r="AC89" s="381">
        <v>480</v>
      </c>
      <c r="AD89" s="197"/>
      <c r="AE89" s="379">
        <v>7</v>
      </c>
      <c r="AF89" s="380">
        <v>8</v>
      </c>
      <c r="AG89" s="380">
        <v>0</v>
      </c>
      <c r="AH89" s="380">
        <v>7</v>
      </c>
      <c r="AI89" s="5"/>
      <c r="AJ89" s="57">
        <f>AC89*U89</f>
        <v>175.2</v>
      </c>
      <c r="AK89" s="171">
        <v>2.1</v>
      </c>
      <c r="AL89" s="19">
        <v>8.5</v>
      </c>
      <c r="AM89" s="19">
        <v>0.2</v>
      </c>
      <c r="AN89" s="91">
        <f>AK89+AM89</f>
        <v>2.3000000000000003</v>
      </c>
      <c r="AO89" s="338" t="e">
        <f>#REF!</f>
        <v>#REF!</v>
      </c>
      <c r="AP89" s="11">
        <v>0</v>
      </c>
      <c r="AQ89" s="11">
        <v>10</v>
      </c>
      <c r="AR89" s="387">
        <f>100- ((AP89+AQ89)/(AC89*2))*100</f>
        <v>98.958333333333329</v>
      </c>
      <c r="AS89" s="388">
        <f>AU86</f>
        <v>369.87600000000003</v>
      </c>
      <c r="AT89" s="172">
        <f>AJ89+AK89+AL89+AM89</f>
        <v>185.99999999999997</v>
      </c>
      <c r="AU89" s="172">
        <f>AS89-AT89</f>
        <v>183.87600000000006</v>
      </c>
      <c r="AV89" s="5"/>
      <c r="AW89" s="57">
        <f>(AC89/W89)*100</f>
        <v>112.94117647058823</v>
      </c>
      <c r="AX89" s="19" t="s">
        <v>59</v>
      </c>
      <c r="AY89" s="91">
        <f>(AK89/(AJ89+AK89))*100</f>
        <v>1.1844331641285959</v>
      </c>
      <c r="AZ89" s="19">
        <f>(AN89/AJ89)*100</f>
        <v>1.3127853881278542</v>
      </c>
      <c r="BA89" s="6"/>
      <c r="BB89" s="363" t="s">
        <v>97</v>
      </c>
      <c r="BC89" s="19" t="s">
        <v>76</v>
      </c>
      <c r="BD89" s="19" t="s">
        <v>97</v>
      </c>
    </row>
    <row r="90" spans="2:56" ht="15.75">
      <c r="B90" s="374" t="s">
        <v>121</v>
      </c>
      <c r="C90" s="2"/>
      <c r="D90" s="2"/>
      <c r="E90" s="6"/>
      <c r="F90" s="375"/>
      <c r="G90" s="2"/>
      <c r="H90" s="2"/>
      <c r="I90" s="2"/>
      <c r="J90" s="2"/>
      <c r="K90" s="2"/>
      <c r="L90" s="6"/>
      <c r="M90" s="375"/>
      <c r="N90" s="2"/>
      <c r="O90" s="6"/>
      <c r="P90" s="377"/>
      <c r="Q90" s="6"/>
      <c r="R90" s="375"/>
      <c r="S90" s="213"/>
      <c r="T90" s="213"/>
      <c r="U90" s="213"/>
      <c r="V90" s="378"/>
      <c r="W90" s="378"/>
      <c r="X90" s="289"/>
      <c r="Y90" s="382"/>
      <c r="Z90" s="383"/>
      <c r="AA90" s="383"/>
      <c r="AB90" s="383"/>
      <c r="AC90" s="384"/>
      <c r="AD90" s="122"/>
      <c r="AE90" s="382"/>
      <c r="AF90" s="383"/>
      <c r="AG90" s="383"/>
      <c r="AH90" s="383"/>
      <c r="AI90" s="20"/>
      <c r="AJ90" s="385"/>
      <c r="AK90" s="386"/>
      <c r="AL90" s="378"/>
      <c r="AM90" s="378"/>
      <c r="AN90" s="378"/>
      <c r="AO90" s="289"/>
      <c r="AP90" s="347"/>
      <c r="AQ90" s="347"/>
      <c r="AR90" s="373"/>
      <c r="AS90" s="389"/>
      <c r="AT90" s="386"/>
      <c r="AU90" s="386"/>
      <c r="AV90" s="20"/>
      <c r="AW90" s="385"/>
      <c r="AX90" s="378"/>
      <c r="AY90" s="378"/>
      <c r="AZ90" s="378"/>
      <c r="BA90" s="289"/>
      <c r="BB90" s="375"/>
      <c r="BC90" s="2"/>
      <c r="BD90" s="2"/>
    </row>
    <row r="91" spans="2:56" ht="15.75" thickBot="1"/>
    <row r="92" spans="2:56" ht="16.5" thickBot="1">
      <c r="B92" s="17">
        <v>41163</v>
      </c>
      <c r="C92" s="15" t="s">
        <v>65</v>
      </c>
      <c r="D92" s="19">
        <v>8.5</v>
      </c>
      <c r="E92" s="6"/>
      <c r="F92" s="363">
        <v>0</v>
      </c>
      <c r="G92" s="19">
        <v>0.2</v>
      </c>
      <c r="H92" s="19">
        <v>0</v>
      </c>
      <c r="I92" s="19">
        <v>0</v>
      </c>
      <c r="J92" s="19">
        <v>0</v>
      </c>
      <c r="K92" s="19">
        <f>SUM(F92:J92)</f>
        <v>0.2</v>
      </c>
      <c r="L92" s="6"/>
      <c r="M92" s="363">
        <v>0</v>
      </c>
      <c r="N92" s="19">
        <v>1</v>
      </c>
      <c r="O92" s="6"/>
      <c r="P92" s="376">
        <f>D92-(M92+N92)</f>
        <v>7.5</v>
      </c>
      <c r="Q92" s="6"/>
      <c r="R92" s="363" t="s">
        <v>66</v>
      </c>
      <c r="S92" s="372">
        <v>0.183</v>
      </c>
      <c r="T92" s="372">
        <v>0.185</v>
      </c>
      <c r="U92" s="372">
        <f>S92+T92</f>
        <v>0.36799999999999999</v>
      </c>
      <c r="V92" s="19">
        <v>85</v>
      </c>
      <c r="W92" s="91">
        <f>P92*V92</f>
        <v>637.5</v>
      </c>
      <c r="X92" s="6"/>
      <c r="Y92" s="379">
        <v>378</v>
      </c>
      <c r="Z92" s="380">
        <v>378</v>
      </c>
      <c r="AA92" s="380">
        <v>0</v>
      </c>
      <c r="AB92" s="380">
        <v>0</v>
      </c>
      <c r="AC92" s="381">
        <v>378</v>
      </c>
      <c r="AD92" s="197"/>
      <c r="AE92" s="379">
        <v>3</v>
      </c>
      <c r="AF92" s="380">
        <v>3</v>
      </c>
      <c r="AG92" s="380">
        <v>0</v>
      </c>
      <c r="AH92" s="380">
        <v>3</v>
      </c>
      <c r="AI92" s="5"/>
      <c r="AJ92" s="57">
        <f>AC92*U92</f>
        <v>139.10399999999998</v>
      </c>
      <c r="AK92" s="171">
        <v>1.8</v>
      </c>
      <c r="AL92" s="19">
        <v>7.8</v>
      </c>
      <c r="AM92" s="19">
        <v>4.2</v>
      </c>
      <c r="AN92" s="91">
        <f>AK92+AM92</f>
        <v>6</v>
      </c>
      <c r="AO92" s="338" t="e">
        <f>#REF!</f>
        <v>#REF!</v>
      </c>
      <c r="AP92" s="11">
        <v>0</v>
      </c>
      <c r="AQ92" s="11">
        <v>10</v>
      </c>
      <c r="AR92" s="387">
        <f>100- ((AP92+AQ92)/(AC92*2))*100</f>
        <v>98.677248677248684</v>
      </c>
      <c r="AS92" s="388">
        <f>AU89</f>
        <v>183.87600000000006</v>
      </c>
      <c r="AT92" s="172">
        <f>AJ92+AK92+AL92+AM92</f>
        <v>152.904</v>
      </c>
      <c r="AU92" s="172">
        <f>AS92-AT92</f>
        <v>30.972000000000065</v>
      </c>
      <c r="AV92" s="5"/>
      <c r="AW92" s="57">
        <f>(AC92/W92)*100</f>
        <v>59.294117647058819</v>
      </c>
      <c r="AX92" s="19" t="s">
        <v>59</v>
      </c>
      <c r="AY92" s="91">
        <f>(AK92/(AJ92+AK92))*100</f>
        <v>1.2774655084312725</v>
      </c>
      <c r="AZ92" s="19">
        <f>(AN92/AJ92)*100</f>
        <v>4.3133195307108352</v>
      </c>
      <c r="BA92" s="6"/>
      <c r="BB92" s="363" t="s">
        <v>76</v>
      </c>
      <c r="BC92" s="19" t="s">
        <v>76</v>
      </c>
      <c r="BD92" s="19" t="s">
        <v>76</v>
      </c>
    </row>
    <row r="93" spans="2:56" ht="15.75">
      <c r="B93" s="374" t="s">
        <v>153</v>
      </c>
      <c r="C93" s="2"/>
      <c r="D93" s="2"/>
      <c r="E93" s="6"/>
      <c r="F93" s="375"/>
      <c r="G93" s="2"/>
      <c r="H93" s="2"/>
      <c r="I93" s="2"/>
      <c r="J93" s="2"/>
      <c r="K93" s="2"/>
      <c r="L93" s="6"/>
      <c r="M93" s="375"/>
      <c r="N93" s="2"/>
      <c r="O93" s="6"/>
      <c r="P93" s="377"/>
      <c r="Q93" s="6"/>
      <c r="R93" s="375"/>
      <c r="S93" s="213"/>
      <c r="T93" s="213"/>
      <c r="U93" s="213"/>
      <c r="V93" s="378"/>
      <c r="W93" s="378"/>
      <c r="X93" s="289"/>
      <c r="Y93" s="382"/>
      <c r="Z93" s="383"/>
      <c r="AA93" s="383"/>
      <c r="AB93" s="383"/>
      <c r="AC93" s="384"/>
      <c r="AD93" s="122"/>
      <c r="AE93" s="382"/>
      <c r="AF93" s="383"/>
      <c r="AG93" s="383"/>
      <c r="AH93" s="383"/>
      <c r="AI93" s="20"/>
      <c r="AJ93" s="385"/>
      <c r="AK93" s="386"/>
      <c r="AL93" s="378"/>
      <c r="AM93" s="378"/>
      <c r="AN93" s="378"/>
      <c r="AO93" s="289"/>
      <c r="AP93" s="347"/>
      <c r="AQ93" s="347"/>
      <c r="AR93" s="373"/>
      <c r="AS93" s="389"/>
      <c r="AT93" s="386"/>
      <c r="AU93" s="386"/>
      <c r="AV93" s="20"/>
      <c r="AW93" s="385"/>
      <c r="AX93" s="378"/>
      <c r="AY93" s="378"/>
      <c r="AZ93" s="378"/>
      <c r="BA93" s="289"/>
      <c r="BB93" s="375"/>
      <c r="BC93" s="2"/>
      <c r="BD93" s="2"/>
    </row>
    <row r="94" spans="2:56" ht="15.75" thickBot="1"/>
    <row r="95" spans="2:56">
      <c r="B95" s="57" t="s">
        <v>42</v>
      </c>
      <c r="C95" s="58" t="s">
        <v>2</v>
      </c>
      <c r="D95" s="59" t="s">
        <v>2</v>
      </c>
      <c r="E95" s="136"/>
      <c r="F95" s="718" t="s">
        <v>14</v>
      </c>
      <c r="G95" s="719"/>
      <c r="H95" s="719"/>
      <c r="I95" s="719"/>
      <c r="J95" s="719"/>
      <c r="K95" s="720"/>
      <c r="L95" s="19"/>
      <c r="M95" s="721" t="s">
        <v>43</v>
      </c>
      <c r="N95" s="722"/>
      <c r="O95" s="19"/>
      <c r="P95" s="91" t="s">
        <v>12</v>
      </c>
      <c r="Q95" s="136"/>
      <c r="R95" s="91" t="s">
        <v>24</v>
      </c>
      <c r="S95" s="718" t="s">
        <v>44</v>
      </c>
      <c r="T95" s="719"/>
      <c r="U95" s="720"/>
      <c r="V95" s="91" t="s">
        <v>39</v>
      </c>
      <c r="W95" s="137" t="s">
        <v>19</v>
      </c>
      <c r="X95" s="136" t="s">
        <v>10</v>
      </c>
      <c r="Y95" s="723" t="s">
        <v>15</v>
      </c>
      <c r="Z95" s="724"/>
      <c r="AA95" s="724"/>
      <c r="AB95" s="724"/>
      <c r="AC95" s="138" t="s">
        <v>19</v>
      </c>
      <c r="AD95" s="139"/>
      <c r="AE95" s="725" t="s">
        <v>55</v>
      </c>
      <c r="AF95" s="726"/>
      <c r="AG95" s="726"/>
      <c r="AH95" s="140" t="s">
        <v>57</v>
      </c>
      <c r="AI95" s="136"/>
      <c r="AJ95" s="141" t="s">
        <v>51</v>
      </c>
      <c r="AK95" s="142"/>
      <c r="AL95" s="143"/>
      <c r="AM95" s="144"/>
      <c r="AN95" s="91" t="s">
        <v>13</v>
      </c>
      <c r="AO95" s="136"/>
      <c r="AP95" s="743" t="s">
        <v>68</v>
      </c>
      <c r="AQ95" s="744"/>
      <c r="AR95" s="745"/>
      <c r="AS95" s="743" t="s">
        <v>52</v>
      </c>
      <c r="AT95" s="744"/>
      <c r="AU95" s="745"/>
      <c r="AV95" s="136"/>
      <c r="AW95" s="145" t="s">
        <v>32</v>
      </c>
      <c r="AX95" s="137" t="s">
        <v>32</v>
      </c>
      <c r="AY95" s="91" t="s">
        <v>29</v>
      </c>
      <c r="AZ95" s="91" t="s">
        <v>29</v>
      </c>
      <c r="BA95" s="136"/>
      <c r="BB95" s="19" t="s">
        <v>32</v>
      </c>
      <c r="BC95" s="19" t="s">
        <v>10</v>
      </c>
      <c r="BD95" s="146" t="s">
        <v>10</v>
      </c>
    </row>
    <row r="96" spans="2:56" ht="15.75" thickBot="1">
      <c r="B96" s="60" t="s">
        <v>10</v>
      </c>
      <c r="C96" s="49" t="s">
        <v>10</v>
      </c>
      <c r="D96" s="61" t="s">
        <v>12</v>
      </c>
      <c r="E96" s="5"/>
      <c r="F96" s="65" t="s">
        <v>4</v>
      </c>
      <c r="G96" s="65" t="s">
        <v>5</v>
      </c>
      <c r="H96" s="65" t="s">
        <v>6</v>
      </c>
      <c r="I96" s="65" t="s">
        <v>7</v>
      </c>
      <c r="J96" s="65" t="s">
        <v>9</v>
      </c>
      <c r="K96" s="65" t="s">
        <v>13</v>
      </c>
      <c r="L96" s="4"/>
      <c r="M96" s="67" t="s">
        <v>12</v>
      </c>
      <c r="N96" s="68" t="s">
        <v>46</v>
      </c>
      <c r="O96" s="3"/>
      <c r="P96" s="49" t="s">
        <v>3</v>
      </c>
      <c r="Q96" s="5"/>
      <c r="R96" s="49" t="s">
        <v>23</v>
      </c>
      <c r="S96" s="53" t="s">
        <v>16</v>
      </c>
      <c r="T96" s="49" t="s">
        <v>17</v>
      </c>
      <c r="U96" s="49" t="s">
        <v>45</v>
      </c>
      <c r="V96" s="49" t="s">
        <v>63</v>
      </c>
      <c r="W96" s="72" t="s">
        <v>21</v>
      </c>
      <c r="X96" s="5" t="s">
        <v>10</v>
      </c>
      <c r="Y96" s="713" t="s">
        <v>26</v>
      </c>
      <c r="Z96" s="714"/>
      <c r="AA96" s="714"/>
      <c r="AB96" s="715"/>
      <c r="AC96" s="39" t="s">
        <v>13</v>
      </c>
      <c r="AD96" s="8"/>
      <c r="AE96" s="716" t="s">
        <v>56</v>
      </c>
      <c r="AF96" s="717"/>
      <c r="AG96" s="717"/>
      <c r="AH96" s="82" t="s">
        <v>58</v>
      </c>
      <c r="AI96" s="5"/>
      <c r="AJ96" s="48" t="s">
        <v>33</v>
      </c>
      <c r="AK96" s="85" t="s">
        <v>27</v>
      </c>
      <c r="AL96" s="48" t="s">
        <v>35</v>
      </c>
      <c r="AM96" s="48" t="s">
        <v>36</v>
      </c>
      <c r="AN96" s="49" t="s">
        <v>40</v>
      </c>
      <c r="AO96" s="20"/>
      <c r="AP96" s="51"/>
      <c r="AQ96" s="52"/>
      <c r="AR96" s="53"/>
      <c r="AS96" s="51" t="s">
        <v>50</v>
      </c>
      <c r="AT96" s="336" t="s">
        <v>156</v>
      </c>
      <c r="AU96" s="53"/>
      <c r="AV96" s="5"/>
      <c r="AW96" s="76" t="s">
        <v>19</v>
      </c>
      <c r="AX96" s="72" t="s">
        <v>19</v>
      </c>
      <c r="AY96" s="49" t="s">
        <v>37</v>
      </c>
      <c r="AZ96" s="49" t="s">
        <v>38</v>
      </c>
      <c r="BA96" s="5"/>
      <c r="BB96" s="4" t="s">
        <v>19</v>
      </c>
      <c r="BC96" s="4" t="s">
        <v>37</v>
      </c>
      <c r="BD96" s="147" t="s">
        <v>38</v>
      </c>
    </row>
    <row r="97" spans="2:56" ht="15.75" thickBot="1">
      <c r="B97" s="62"/>
      <c r="C97" s="63"/>
      <c r="D97" s="64" t="s">
        <v>10</v>
      </c>
      <c r="E97" s="111"/>
      <c r="F97" s="148"/>
      <c r="G97" s="148"/>
      <c r="H97" s="148"/>
      <c r="I97" s="148" t="s">
        <v>8</v>
      </c>
      <c r="J97" s="148"/>
      <c r="K97" s="148"/>
      <c r="L97" s="16"/>
      <c r="M97" s="104" t="s">
        <v>20</v>
      </c>
      <c r="N97" s="148" t="s">
        <v>11</v>
      </c>
      <c r="O97" s="16"/>
      <c r="P97" s="63" t="s">
        <v>10</v>
      </c>
      <c r="Q97" s="111"/>
      <c r="R97" s="63"/>
      <c r="S97" s="149"/>
      <c r="T97" s="63"/>
      <c r="U97" s="63"/>
      <c r="V97" s="63" t="s">
        <v>18</v>
      </c>
      <c r="W97" s="150" t="s">
        <v>22</v>
      </c>
      <c r="X97" s="111"/>
      <c r="Y97" s="151" t="s">
        <v>16</v>
      </c>
      <c r="Z97" s="151" t="s">
        <v>17</v>
      </c>
      <c r="AA97" s="152" t="s">
        <v>25</v>
      </c>
      <c r="AB97" s="79" t="s">
        <v>28</v>
      </c>
      <c r="AC97" s="153"/>
      <c r="AD97" s="111"/>
      <c r="AE97" s="154" t="s">
        <v>16</v>
      </c>
      <c r="AF97" s="155" t="s">
        <v>17</v>
      </c>
      <c r="AG97" s="80" t="s">
        <v>28</v>
      </c>
      <c r="AH97" s="81" t="s">
        <v>28</v>
      </c>
      <c r="AI97" s="156"/>
      <c r="AJ97" s="63" t="s">
        <v>34</v>
      </c>
      <c r="AK97" s="157" t="s">
        <v>34</v>
      </c>
      <c r="AL97" s="63" t="s">
        <v>34</v>
      </c>
      <c r="AM97" s="63" t="s">
        <v>34</v>
      </c>
      <c r="AN97" s="63" t="s">
        <v>34</v>
      </c>
      <c r="AO97" s="111"/>
      <c r="AP97" s="158" t="s">
        <v>70</v>
      </c>
      <c r="AQ97" s="159" t="s">
        <v>69</v>
      </c>
      <c r="AR97" s="160" t="s">
        <v>71</v>
      </c>
      <c r="AS97" s="161" t="s">
        <v>48</v>
      </c>
      <c r="AT97" s="159" t="s">
        <v>47</v>
      </c>
      <c r="AU97" s="160" t="s">
        <v>49</v>
      </c>
      <c r="AV97" s="111"/>
      <c r="AW97" s="162" t="s">
        <v>29</v>
      </c>
      <c r="AX97" s="150" t="s">
        <v>29</v>
      </c>
      <c r="AY97" s="63"/>
      <c r="AZ97" s="63"/>
      <c r="BA97" s="111"/>
      <c r="BB97" s="163">
        <v>1</v>
      </c>
      <c r="BC97" s="164">
        <v>0</v>
      </c>
      <c r="BD97" s="115" t="s">
        <v>41</v>
      </c>
    </row>
    <row r="98" spans="2:56" ht="16.5" thickBot="1">
      <c r="B98" s="17">
        <v>41164</v>
      </c>
      <c r="C98" s="15" t="s">
        <v>0</v>
      </c>
      <c r="D98" s="19">
        <v>8</v>
      </c>
      <c r="E98" s="6"/>
      <c r="F98" s="363">
        <v>0</v>
      </c>
      <c r="G98" s="19">
        <v>0</v>
      </c>
      <c r="H98" s="19">
        <v>0</v>
      </c>
      <c r="I98" s="19">
        <v>0</v>
      </c>
      <c r="J98" s="19">
        <v>0</v>
      </c>
      <c r="K98" s="19">
        <f>SUM(F98:J98)</f>
        <v>0</v>
      </c>
      <c r="L98" s="6"/>
      <c r="M98" s="363">
        <v>0</v>
      </c>
      <c r="N98" s="19">
        <v>0</v>
      </c>
      <c r="O98" s="6"/>
      <c r="P98" s="376">
        <f>D98-(M98+N98)</f>
        <v>8</v>
      </c>
      <c r="Q98" s="6"/>
      <c r="R98" s="363" t="s">
        <v>158</v>
      </c>
      <c r="S98" s="372">
        <v>0.13</v>
      </c>
      <c r="T98" s="372">
        <v>0.13</v>
      </c>
      <c r="U98" s="372">
        <f>S98+T98</f>
        <v>0.26</v>
      </c>
      <c r="V98" s="19">
        <v>75</v>
      </c>
      <c r="W98" s="91">
        <f>P98*V98</f>
        <v>600</v>
      </c>
      <c r="X98" s="6"/>
      <c r="Y98" s="379">
        <v>256</v>
      </c>
      <c r="Z98" s="380">
        <v>256</v>
      </c>
      <c r="AA98" s="380">
        <v>0</v>
      </c>
      <c r="AB98" s="380">
        <v>0</v>
      </c>
      <c r="AC98" s="381">
        <v>256</v>
      </c>
      <c r="AD98" s="197"/>
      <c r="AE98" s="379">
        <v>7</v>
      </c>
      <c r="AF98" s="380">
        <v>0</v>
      </c>
      <c r="AG98" s="380">
        <v>0</v>
      </c>
      <c r="AH98" s="380">
        <v>7</v>
      </c>
      <c r="AI98" s="5"/>
      <c r="AJ98" s="57">
        <f>AC98*U98</f>
        <v>66.56</v>
      </c>
      <c r="AK98" s="171">
        <v>6.78</v>
      </c>
      <c r="AL98" s="19">
        <v>3.2</v>
      </c>
      <c r="AM98" s="19">
        <v>0</v>
      </c>
      <c r="AN98" s="91">
        <f>AK98+AM98</f>
        <v>6.78</v>
      </c>
      <c r="AO98" s="338" t="e">
        <f>#REF!</f>
        <v>#REF!</v>
      </c>
      <c r="AP98" s="11">
        <v>0</v>
      </c>
      <c r="AQ98" s="11">
        <v>10</v>
      </c>
      <c r="AR98" s="387">
        <f>100- ((AP98+AQ98)/(AC98*2))*100</f>
        <v>98.046875</v>
      </c>
      <c r="AS98" s="388">
        <f>AU77</f>
        <v>342.59199999999993</v>
      </c>
      <c r="AT98" s="172">
        <f>AJ98+AK98+AL98+AM98</f>
        <v>76.540000000000006</v>
      </c>
      <c r="AU98" s="172">
        <f>AS98-AT98</f>
        <v>266.05199999999991</v>
      </c>
      <c r="AV98" s="5"/>
      <c r="AW98" s="57">
        <f>(AC98/W98)*100</f>
        <v>42.666666666666671</v>
      </c>
      <c r="AX98" s="19" t="s">
        <v>59</v>
      </c>
      <c r="AY98" s="91">
        <f>(AK98/(AJ98+AK98))*100</f>
        <v>9.2446141259885461</v>
      </c>
      <c r="AZ98" s="19">
        <f>(AN98/AJ98)*100</f>
        <v>10.186298076923077</v>
      </c>
      <c r="BA98" s="6"/>
      <c r="BB98" s="363" t="s">
        <v>76</v>
      </c>
      <c r="BC98" s="19" t="s">
        <v>76</v>
      </c>
      <c r="BD98" s="19" t="s">
        <v>76</v>
      </c>
    </row>
    <row r="99" spans="2:56" ht="15.75">
      <c r="B99" s="374" t="s">
        <v>137</v>
      </c>
      <c r="C99" s="2"/>
      <c r="D99" s="2"/>
      <c r="E99" s="6"/>
      <c r="F99" s="375"/>
      <c r="G99" s="2"/>
      <c r="H99" s="2"/>
      <c r="I99" s="2"/>
      <c r="J99" s="2"/>
      <c r="K99" s="2"/>
      <c r="L99" s="6"/>
      <c r="M99" s="375"/>
      <c r="N99" s="2"/>
      <c r="O99" s="6"/>
      <c r="P99" s="377"/>
      <c r="Q99" s="6"/>
      <c r="R99" s="375"/>
      <c r="S99" s="213"/>
      <c r="T99" s="213"/>
      <c r="U99" s="213"/>
      <c r="V99" s="378"/>
      <c r="W99" s="378"/>
      <c r="X99" s="289"/>
      <c r="Y99" s="382"/>
      <c r="Z99" s="383"/>
      <c r="AA99" s="383"/>
      <c r="AB99" s="383"/>
      <c r="AC99" s="384"/>
      <c r="AD99" s="122"/>
      <c r="AE99" s="382"/>
      <c r="AF99" s="383"/>
      <c r="AG99" s="383"/>
      <c r="AH99" s="383"/>
      <c r="AI99" s="20"/>
      <c r="AJ99" s="385"/>
      <c r="AK99" s="386"/>
      <c r="AL99" s="378"/>
      <c r="AM99" s="378"/>
      <c r="AN99" s="378"/>
      <c r="AO99" s="289"/>
      <c r="AP99" s="347"/>
      <c r="AQ99" s="347"/>
      <c r="AR99" s="373"/>
      <c r="AS99" s="389"/>
      <c r="AT99" s="386"/>
      <c r="AU99" s="386"/>
      <c r="AV99" s="20"/>
      <c r="AW99" s="385"/>
      <c r="AX99" s="378"/>
      <c r="AY99" s="378"/>
      <c r="AZ99" s="378"/>
      <c r="BA99" s="289"/>
      <c r="BB99" s="375"/>
      <c r="BC99" s="2"/>
      <c r="BD99" s="2"/>
    </row>
    <row r="100" spans="2:56" ht="15.75" thickBot="1"/>
    <row r="101" spans="2:56" ht="16.5" thickBot="1">
      <c r="B101" s="17">
        <v>41164</v>
      </c>
      <c r="C101" s="15" t="s">
        <v>1</v>
      </c>
      <c r="D101" s="19">
        <v>7.5</v>
      </c>
      <c r="E101" s="6"/>
      <c r="F101" s="363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f>SUM(F101:J101)</f>
        <v>0</v>
      </c>
      <c r="L101" s="6"/>
      <c r="M101" s="363">
        <v>2.5</v>
      </c>
      <c r="N101" s="19">
        <v>0</v>
      </c>
      <c r="O101" s="6"/>
      <c r="P101" s="376">
        <f>D101-(M101+N101)</f>
        <v>5</v>
      </c>
      <c r="Q101" s="6"/>
      <c r="R101" s="363" t="s">
        <v>158</v>
      </c>
      <c r="S101" s="372">
        <v>0.13</v>
      </c>
      <c r="T101" s="372">
        <v>0.13</v>
      </c>
      <c r="U101" s="372">
        <f>S101+T101</f>
        <v>0.26</v>
      </c>
      <c r="V101" s="19">
        <v>75</v>
      </c>
      <c r="W101" s="91">
        <f>P101*V101</f>
        <v>375</v>
      </c>
      <c r="X101" s="6"/>
      <c r="Y101" s="379">
        <v>208</v>
      </c>
      <c r="Z101" s="380">
        <v>208</v>
      </c>
      <c r="AA101" s="380">
        <v>0</v>
      </c>
      <c r="AB101" s="380">
        <v>0</v>
      </c>
      <c r="AC101" s="381">
        <v>208</v>
      </c>
      <c r="AD101" s="197"/>
      <c r="AE101" s="379">
        <v>0</v>
      </c>
      <c r="AF101" s="380">
        <v>0</v>
      </c>
      <c r="AG101" s="380">
        <v>0</v>
      </c>
      <c r="AH101" s="380">
        <v>0</v>
      </c>
      <c r="AI101" s="5"/>
      <c r="AJ101" s="57">
        <f>AC101*U101</f>
        <v>54.08</v>
      </c>
      <c r="AK101" s="171">
        <v>6.78</v>
      </c>
      <c r="AL101" s="19">
        <v>3.2</v>
      </c>
      <c r="AM101" s="19">
        <v>0</v>
      </c>
      <c r="AN101" s="91">
        <f>AK101+AM101</f>
        <v>6.78</v>
      </c>
      <c r="AO101" s="338" t="e">
        <f>#REF!</f>
        <v>#REF!</v>
      </c>
      <c r="AP101" s="11">
        <v>0</v>
      </c>
      <c r="AQ101" s="11">
        <v>10</v>
      </c>
      <c r="AR101" s="387">
        <f>100- ((AP101+AQ101)/(AC101*2))*100</f>
        <v>97.59615384615384</v>
      </c>
      <c r="AS101" s="388">
        <f>AU80</f>
        <v>0</v>
      </c>
      <c r="AT101" s="172">
        <f>AJ101+AK101+AL101+AM101</f>
        <v>64.06</v>
      </c>
      <c r="AU101" s="172">
        <f>AS101-AT101</f>
        <v>-64.06</v>
      </c>
      <c r="AV101" s="5"/>
      <c r="AW101" s="57">
        <f>(AC101/W101)*100</f>
        <v>55.466666666666661</v>
      </c>
      <c r="AX101" s="19" t="s">
        <v>59</v>
      </c>
      <c r="AY101" s="91">
        <f>(AK101/(AJ101+AK101))*100</f>
        <v>11.140322050607953</v>
      </c>
      <c r="AZ101" s="19">
        <f>(AN101/AJ101)*100</f>
        <v>12.536982248520712</v>
      </c>
      <c r="BA101" s="6"/>
      <c r="BB101" s="363" t="s">
        <v>76</v>
      </c>
      <c r="BC101" s="19" t="s">
        <v>76</v>
      </c>
      <c r="BD101" s="19" t="s">
        <v>76</v>
      </c>
    </row>
    <row r="102" spans="2:56" ht="15.75">
      <c r="B102" s="374" t="s">
        <v>137</v>
      </c>
      <c r="C102" s="2"/>
      <c r="D102" s="2"/>
      <c r="E102" s="6"/>
      <c r="F102" s="375"/>
      <c r="G102" s="2"/>
      <c r="H102" s="2"/>
      <c r="I102" s="2"/>
      <c r="J102" s="2"/>
      <c r="K102" s="2"/>
      <c r="L102" s="6"/>
      <c r="M102" s="375"/>
      <c r="N102" s="2"/>
      <c r="O102" s="6"/>
      <c r="P102" s="377"/>
      <c r="Q102" s="6"/>
      <c r="R102" s="375"/>
      <c r="S102" s="213"/>
      <c r="T102" s="213"/>
      <c r="U102" s="213"/>
      <c r="V102" s="378"/>
      <c r="W102" s="378"/>
      <c r="X102" s="289"/>
      <c r="Y102" s="382"/>
      <c r="Z102" s="383"/>
      <c r="AA102" s="383"/>
      <c r="AB102" s="383"/>
      <c r="AC102" s="384"/>
      <c r="AD102" s="122"/>
      <c r="AE102" s="382"/>
      <c r="AF102" s="383"/>
      <c r="AG102" s="383"/>
      <c r="AH102" s="383"/>
      <c r="AI102" s="20"/>
      <c r="AJ102" s="385"/>
      <c r="AK102" s="386"/>
      <c r="AL102" s="378"/>
      <c r="AM102" s="378"/>
      <c r="AN102" s="378"/>
      <c r="AO102" s="289"/>
      <c r="AP102" s="347"/>
      <c r="AQ102" s="347"/>
      <c r="AR102" s="373"/>
      <c r="AS102" s="389"/>
      <c r="AT102" s="386"/>
      <c r="AU102" s="386"/>
      <c r="AV102" s="20"/>
      <c r="AW102" s="385"/>
      <c r="AX102" s="378"/>
      <c r="AY102" s="378"/>
      <c r="AZ102" s="378"/>
      <c r="BA102" s="289"/>
      <c r="BB102" s="375"/>
      <c r="BC102" s="2"/>
      <c r="BD102" s="2"/>
    </row>
    <row r="103" spans="2:56" ht="15.75" thickBot="1"/>
    <row r="104" spans="2:56">
      <c r="B104" s="57" t="s">
        <v>42</v>
      </c>
      <c r="C104" s="58" t="s">
        <v>2</v>
      </c>
      <c r="D104" s="59" t="s">
        <v>2</v>
      </c>
      <c r="E104" s="136"/>
      <c r="F104" s="718" t="s">
        <v>14</v>
      </c>
      <c r="G104" s="719"/>
      <c r="H104" s="719"/>
      <c r="I104" s="719"/>
      <c r="J104" s="719"/>
      <c r="K104" s="720"/>
      <c r="L104" s="19"/>
      <c r="M104" s="721" t="s">
        <v>43</v>
      </c>
      <c r="N104" s="722"/>
      <c r="O104" s="19"/>
      <c r="P104" s="91" t="s">
        <v>12</v>
      </c>
      <c r="Q104" s="136"/>
      <c r="R104" s="91" t="s">
        <v>24</v>
      </c>
      <c r="S104" s="718" t="s">
        <v>44</v>
      </c>
      <c r="T104" s="719"/>
      <c r="U104" s="720"/>
      <c r="V104" s="91" t="s">
        <v>39</v>
      </c>
      <c r="W104" s="137" t="s">
        <v>19</v>
      </c>
      <c r="X104" s="136" t="s">
        <v>10</v>
      </c>
      <c r="Y104" s="723" t="s">
        <v>15</v>
      </c>
      <c r="Z104" s="724"/>
      <c r="AA104" s="724"/>
      <c r="AB104" s="724"/>
      <c r="AC104" s="138" t="s">
        <v>19</v>
      </c>
      <c r="AD104" s="139"/>
      <c r="AE104" s="725" t="s">
        <v>55</v>
      </c>
      <c r="AF104" s="726"/>
      <c r="AG104" s="726"/>
      <c r="AH104" s="140" t="s">
        <v>57</v>
      </c>
      <c r="AI104" s="136"/>
      <c r="AJ104" s="141" t="s">
        <v>51</v>
      </c>
      <c r="AK104" s="142"/>
      <c r="AL104" s="143"/>
      <c r="AM104" s="144"/>
      <c r="AN104" s="91" t="s">
        <v>13</v>
      </c>
      <c r="AO104" s="136"/>
      <c r="AP104" s="743" t="s">
        <v>68</v>
      </c>
      <c r="AQ104" s="744"/>
      <c r="AR104" s="745"/>
      <c r="AS104" s="743" t="s">
        <v>52</v>
      </c>
      <c r="AT104" s="744"/>
      <c r="AU104" s="745"/>
      <c r="AV104" s="136"/>
      <c r="AW104" s="145" t="s">
        <v>32</v>
      </c>
      <c r="AX104" s="137" t="s">
        <v>32</v>
      </c>
      <c r="AY104" s="91" t="s">
        <v>29</v>
      </c>
      <c r="AZ104" s="91" t="s">
        <v>29</v>
      </c>
      <c r="BA104" s="136"/>
      <c r="BB104" s="19" t="s">
        <v>32</v>
      </c>
      <c r="BC104" s="19" t="s">
        <v>10</v>
      </c>
      <c r="BD104" s="146" t="s">
        <v>10</v>
      </c>
    </row>
    <row r="105" spans="2:56" ht="15.75" thickBot="1">
      <c r="B105" s="60" t="s">
        <v>10</v>
      </c>
      <c r="C105" s="49" t="s">
        <v>10</v>
      </c>
      <c r="D105" s="61" t="s">
        <v>12</v>
      </c>
      <c r="E105" s="5"/>
      <c r="F105" s="65" t="s">
        <v>4</v>
      </c>
      <c r="G105" s="65" t="s">
        <v>5</v>
      </c>
      <c r="H105" s="65" t="s">
        <v>6</v>
      </c>
      <c r="I105" s="65" t="s">
        <v>7</v>
      </c>
      <c r="J105" s="65" t="s">
        <v>9</v>
      </c>
      <c r="K105" s="65" t="s">
        <v>13</v>
      </c>
      <c r="L105" s="4"/>
      <c r="M105" s="67" t="s">
        <v>12</v>
      </c>
      <c r="N105" s="68" t="s">
        <v>46</v>
      </c>
      <c r="O105" s="3"/>
      <c r="P105" s="49" t="s">
        <v>3</v>
      </c>
      <c r="Q105" s="5"/>
      <c r="R105" s="49" t="s">
        <v>23</v>
      </c>
      <c r="S105" s="53" t="s">
        <v>16</v>
      </c>
      <c r="T105" s="49" t="s">
        <v>17</v>
      </c>
      <c r="U105" s="49" t="s">
        <v>45</v>
      </c>
      <c r="V105" s="49" t="s">
        <v>63</v>
      </c>
      <c r="W105" s="72" t="s">
        <v>21</v>
      </c>
      <c r="X105" s="5" t="s">
        <v>10</v>
      </c>
      <c r="Y105" s="713" t="s">
        <v>26</v>
      </c>
      <c r="Z105" s="714"/>
      <c r="AA105" s="714"/>
      <c r="AB105" s="715"/>
      <c r="AC105" s="39" t="s">
        <v>13</v>
      </c>
      <c r="AD105" s="8"/>
      <c r="AE105" s="716" t="s">
        <v>56</v>
      </c>
      <c r="AF105" s="717"/>
      <c r="AG105" s="717"/>
      <c r="AH105" s="82" t="s">
        <v>58</v>
      </c>
      <c r="AI105" s="5"/>
      <c r="AJ105" s="48" t="s">
        <v>33</v>
      </c>
      <c r="AK105" s="85" t="s">
        <v>27</v>
      </c>
      <c r="AL105" s="48" t="s">
        <v>35</v>
      </c>
      <c r="AM105" s="48" t="s">
        <v>36</v>
      </c>
      <c r="AN105" s="49" t="s">
        <v>40</v>
      </c>
      <c r="AO105" s="20"/>
      <c r="AP105" s="51"/>
      <c r="AQ105" s="52"/>
      <c r="AR105" s="53"/>
      <c r="AS105" s="51" t="s">
        <v>50</v>
      </c>
      <c r="AT105" s="336" t="s">
        <v>160</v>
      </c>
      <c r="AU105" s="53"/>
      <c r="AV105" s="5"/>
      <c r="AW105" s="76" t="s">
        <v>19</v>
      </c>
      <c r="AX105" s="72" t="s">
        <v>19</v>
      </c>
      <c r="AY105" s="49" t="s">
        <v>37</v>
      </c>
      <c r="AZ105" s="49" t="s">
        <v>38</v>
      </c>
      <c r="BA105" s="5"/>
      <c r="BB105" s="4" t="s">
        <v>19</v>
      </c>
      <c r="BC105" s="4" t="s">
        <v>37</v>
      </c>
      <c r="BD105" s="147" t="s">
        <v>38</v>
      </c>
    </row>
    <row r="106" spans="2:56" ht="15.75" thickBot="1">
      <c r="B106" s="62"/>
      <c r="C106" s="63"/>
      <c r="D106" s="64" t="s">
        <v>10</v>
      </c>
      <c r="E106" s="111"/>
      <c r="F106" s="148"/>
      <c r="G106" s="148"/>
      <c r="H106" s="148"/>
      <c r="I106" s="148" t="s">
        <v>8</v>
      </c>
      <c r="J106" s="148"/>
      <c r="K106" s="148"/>
      <c r="L106" s="16"/>
      <c r="M106" s="104" t="s">
        <v>20</v>
      </c>
      <c r="N106" s="148" t="s">
        <v>11</v>
      </c>
      <c r="O106" s="16"/>
      <c r="P106" s="63" t="s">
        <v>10</v>
      </c>
      <c r="Q106" s="111"/>
      <c r="R106" s="63"/>
      <c r="S106" s="149"/>
      <c r="T106" s="63"/>
      <c r="U106" s="63"/>
      <c r="V106" s="63" t="s">
        <v>18</v>
      </c>
      <c r="W106" s="150" t="s">
        <v>22</v>
      </c>
      <c r="X106" s="111"/>
      <c r="Y106" s="151" t="s">
        <v>16</v>
      </c>
      <c r="Z106" s="151" t="s">
        <v>17</v>
      </c>
      <c r="AA106" s="152" t="s">
        <v>25</v>
      </c>
      <c r="AB106" s="79" t="s">
        <v>28</v>
      </c>
      <c r="AC106" s="153"/>
      <c r="AD106" s="111"/>
      <c r="AE106" s="154" t="s">
        <v>16</v>
      </c>
      <c r="AF106" s="155" t="s">
        <v>17</v>
      </c>
      <c r="AG106" s="80" t="s">
        <v>28</v>
      </c>
      <c r="AH106" s="81" t="s">
        <v>28</v>
      </c>
      <c r="AI106" s="156"/>
      <c r="AJ106" s="63" t="s">
        <v>34</v>
      </c>
      <c r="AK106" s="157" t="s">
        <v>34</v>
      </c>
      <c r="AL106" s="63" t="s">
        <v>34</v>
      </c>
      <c r="AM106" s="63" t="s">
        <v>34</v>
      </c>
      <c r="AN106" s="63" t="s">
        <v>34</v>
      </c>
      <c r="AO106" s="111"/>
      <c r="AP106" s="158" t="s">
        <v>70</v>
      </c>
      <c r="AQ106" s="159" t="s">
        <v>69</v>
      </c>
      <c r="AR106" s="160" t="s">
        <v>71</v>
      </c>
      <c r="AS106" s="161" t="s">
        <v>48</v>
      </c>
      <c r="AT106" s="159" t="s">
        <v>47</v>
      </c>
      <c r="AU106" s="160" t="s">
        <v>49</v>
      </c>
      <c r="AV106" s="111"/>
      <c r="AW106" s="162" t="s">
        <v>29</v>
      </c>
      <c r="AX106" s="150" t="s">
        <v>29</v>
      </c>
      <c r="AY106" s="63"/>
      <c r="AZ106" s="63"/>
      <c r="BA106" s="111"/>
      <c r="BB106" s="163">
        <v>1</v>
      </c>
      <c r="BC106" s="164">
        <v>0</v>
      </c>
      <c r="BD106" s="115" t="s">
        <v>41</v>
      </c>
    </row>
    <row r="107" spans="2:56" ht="16.5" thickBot="1">
      <c r="B107" s="17">
        <v>41173</v>
      </c>
      <c r="C107" s="15" t="s">
        <v>0</v>
      </c>
      <c r="D107" s="19">
        <v>8</v>
      </c>
      <c r="E107" s="6"/>
      <c r="F107" s="363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f>SUM(F107:J107)</f>
        <v>0</v>
      </c>
      <c r="L107" s="6"/>
      <c r="M107" s="363">
        <v>0</v>
      </c>
      <c r="N107" s="19">
        <v>0</v>
      </c>
      <c r="O107" s="6"/>
      <c r="P107" s="376">
        <f>D107-(M107+N107)</f>
        <v>8</v>
      </c>
      <c r="Q107" s="6"/>
      <c r="R107" s="363" t="s">
        <v>159</v>
      </c>
      <c r="S107" s="372">
        <v>0.36499999999999999</v>
      </c>
      <c r="T107" s="372">
        <v>0.36499999999999999</v>
      </c>
      <c r="U107" s="372">
        <f>S107+T107</f>
        <v>0.73</v>
      </c>
      <c r="V107" s="19">
        <v>40</v>
      </c>
      <c r="W107" s="91">
        <f>P107*V107</f>
        <v>320</v>
      </c>
      <c r="X107" s="6"/>
      <c r="Y107" s="379">
        <v>561</v>
      </c>
      <c r="Z107" s="380">
        <v>561</v>
      </c>
      <c r="AA107" s="380">
        <v>0</v>
      </c>
      <c r="AB107" s="380">
        <v>0</v>
      </c>
      <c r="AC107" s="381">
        <v>561</v>
      </c>
      <c r="AD107" s="197"/>
      <c r="AE107" s="379">
        <v>0</v>
      </c>
      <c r="AF107" s="380">
        <v>0</v>
      </c>
      <c r="AG107" s="380">
        <v>0</v>
      </c>
      <c r="AH107" s="380">
        <v>0</v>
      </c>
      <c r="AI107" s="5"/>
      <c r="AJ107" s="57">
        <f>AC107*U107</f>
        <v>409.53</v>
      </c>
      <c r="AK107" s="171">
        <v>0</v>
      </c>
      <c r="AL107" s="19">
        <v>6.7</v>
      </c>
      <c r="AM107" s="19">
        <v>0</v>
      </c>
      <c r="AN107" s="91">
        <f>AK107+AM107</f>
        <v>0</v>
      </c>
      <c r="AO107" s="338" t="e">
        <f>#REF!</f>
        <v>#REF!</v>
      </c>
      <c r="AP107" s="11">
        <v>0</v>
      </c>
      <c r="AQ107" s="11">
        <v>10</v>
      </c>
      <c r="AR107" s="387">
        <f>100- ((AP107+AQ107)/(AC107*2))*100</f>
        <v>99.10873440285205</v>
      </c>
      <c r="AS107" s="388">
        <v>680</v>
      </c>
      <c r="AT107" s="172">
        <f>AJ107+AK107+AL107+AM107</f>
        <v>416.22999999999996</v>
      </c>
      <c r="AU107" s="172">
        <f>AS107-AT107</f>
        <v>263.77000000000004</v>
      </c>
      <c r="AV107" s="5"/>
      <c r="AW107" s="57">
        <f>(AC107/W107)*100</f>
        <v>175.3125</v>
      </c>
      <c r="AX107" s="19" t="s">
        <v>59</v>
      </c>
      <c r="AY107" s="91">
        <f>(AK107/(AJ107+AK107))*100</f>
        <v>0</v>
      </c>
      <c r="AZ107" s="19">
        <f>(AN107/AJ107)*100</f>
        <v>0</v>
      </c>
      <c r="BA107" s="6"/>
      <c r="BB107" s="363" t="s">
        <v>76</v>
      </c>
      <c r="BC107" s="19" t="s">
        <v>76</v>
      </c>
      <c r="BD107" s="19" t="s">
        <v>76</v>
      </c>
    </row>
    <row r="108" spans="2:56" ht="15.75">
      <c r="B108" s="374" t="s">
        <v>134</v>
      </c>
      <c r="C108" s="2"/>
      <c r="D108" s="2"/>
      <c r="E108" s="6"/>
      <c r="F108" s="375"/>
      <c r="G108" s="2"/>
      <c r="H108" s="2"/>
      <c r="I108" s="2"/>
      <c r="J108" s="2"/>
      <c r="K108" s="2"/>
      <c r="L108" s="6"/>
      <c r="M108" s="375"/>
      <c r="N108" s="2"/>
      <c r="O108" s="6"/>
      <c r="P108" s="377"/>
      <c r="Q108" s="6"/>
      <c r="R108" s="375"/>
      <c r="S108" s="213"/>
      <c r="T108" s="213"/>
      <c r="U108" s="213"/>
      <c r="V108" s="378"/>
      <c r="W108" s="378"/>
      <c r="X108" s="289"/>
      <c r="Y108" s="382"/>
      <c r="Z108" s="383"/>
      <c r="AA108" s="383"/>
      <c r="AB108" s="383"/>
      <c r="AC108" s="384"/>
      <c r="AD108" s="122"/>
      <c r="AE108" s="382"/>
      <c r="AF108" s="383"/>
      <c r="AG108" s="383"/>
      <c r="AH108" s="383"/>
      <c r="AI108" s="20"/>
      <c r="AJ108" s="385"/>
      <c r="AK108" s="386"/>
      <c r="AL108" s="378"/>
      <c r="AM108" s="378"/>
      <c r="AN108" s="378"/>
      <c r="AO108" s="289"/>
      <c r="AP108" s="347"/>
      <c r="AQ108" s="347"/>
      <c r="AR108" s="373"/>
      <c r="AS108" s="389"/>
      <c r="AT108" s="386"/>
      <c r="AU108" s="386"/>
      <c r="AV108" s="20"/>
      <c r="AW108" s="385"/>
      <c r="AX108" s="378"/>
      <c r="AY108" s="378"/>
      <c r="AZ108" s="378"/>
      <c r="BA108" s="289"/>
      <c r="BB108" s="375"/>
      <c r="BC108" s="2"/>
      <c r="BD108" s="2"/>
    </row>
    <row r="109" spans="2:56" ht="15.75" thickBot="1"/>
    <row r="110" spans="2:56">
      <c r="B110" s="57" t="s">
        <v>42</v>
      </c>
      <c r="C110" s="58" t="s">
        <v>2</v>
      </c>
      <c r="D110" s="59" t="s">
        <v>2</v>
      </c>
      <c r="E110" s="136"/>
      <c r="F110" s="718" t="s">
        <v>14</v>
      </c>
      <c r="G110" s="719"/>
      <c r="H110" s="719"/>
      <c r="I110" s="719"/>
      <c r="J110" s="719"/>
      <c r="K110" s="720"/>
      <c r="L110" s="19"/>
      <c r="M110" s="721" t="s">
        <v>43</v>
      </c>
      <c r="N110" s="722"/>
      <c r="O110" s="19"/>
      <c r="P110" s="91" t="s">
        <v>12</v>
      </c>
      <c r="Q110" s="136"/>
      <c r="R110" s="91" t="s">
        <v>24</v>
      </c>
      <c r="S110" s="718" t="s">
        <v>44</v>
      </c>
      <c r="T110" s="719"/>
      <c r="U110" s="720"/>
      <c r="V110" s="91" t="s">
        <v>39</v>
      </c>
      <c r="W110" s="137" t="s">
        <v>19</v>
      </c>
      <c r="X110" s="136" t="s">
        <v>10</v>
      </c>
      <c r="Y110" s="723" t="s">
        <v>15</v>
      </c>
      <c r="Z110" s="724"/>
      <c r="AA110" s="724"/>
      <c r="AB110" s="724"/>
      <c r="AC110" s="138" t="s">
        <v>19</v>
      </c>
      <c r="AD110" s="139"/>
      <c r="AE110" s="725" t="s">
        <v>55</v>
      </c>
      <c r="AF110" s="726"/>
      <c r="AG110" s="726"/>
      <c r="AH110" s="140" t="s">
        <v>57</v>
      </c>
      <c r="AI110" s="136"/>
      <c r="AJ110" s="141" t="s">
        <v>51</v>
      </c>
      <c r="AK110" s="142"/>
      <c r="AL110" s="143"/>
      <c r="AM110" s="144"/>
      <c r="AN110" s="91" t="s">
        <v>13</v>
      </c>
      <c r="AO110" s="136"/>
      <c r="AP110" s="743" t="s">
        <v>68</v>
      </c>
      <c r="AQ110" s="744"/>
      <c r="AR110" s="745"/>
      <c r="AS110" s="743" t="s">
        <v>52</v>
      </c>
      <c r="AT110" s="744"/>
      <c r="AU110" s="745"/>
      <c r="AV110" s="136"/>
      <c r="AW110" s="145" t="s">
        <v>32</v>
      </c>
      <c r="AX110" s="137" t="s">
        <v>32</v>
      </c>
      <c r="AY110" s="91" t="s">
        <v>29</v>
      </c>
      <c r="AZ110" s="91" t="s">
        <v>29</v>
      </c>
      <c r="BA110" s="136"/>
      <c r="BB110" s="19" t="s">
        <v>32</v>
      </c>
      <c r="BC110" s="19" t="s">
        <v>10</v>
      </c>
      <c r="BD110" s="146" t="s">
        <v>10</v>
      </c>
    </row>
    <row r="111" spans="2:56" ht="15.75" thickBot="1">
      <c r="B111" s="60" t="s">
        <v>10</v>
      </c>
      <c r="C111" s="49" t="s">
        <v>10</v>
      </c>
      <c r="D111" s="61" t="s">
        <v>12</v>
      </c>
      <c r="E111" s="5"/>
      <c r="F111" s="65" t="s">
        <v>4</v>
      </c>
      <c r="G111" s="65" t="s">
        <v>5</v>
      </c>
      <c r="H111" s="65" t="s">
        <v>6</v>
      </c>
      <c r="I111" s="65" t="s">
        <v>7</v>
      </c>
      <c r="J111" s="65" t="s">
        <v>9</v>
      </c>
      <c r="K111" s="65" t="s">
        <v>13</v>
      </c>
      <c r="L111" s="4"/>
      <c r="M111" s="67" t="s">
        <v>12</v>
      </c>
      <c r="N111" s="68" t="s">
        <v>46</v>
      </c>
      <c r="O111" s="3"/>
      <c r="P111" s="49" t="s">
        <v>3</v>
      </c>
      <c r="Q111" s="5"/>
      <c r="R111" s="49" t="s">
        <v>23</v>
      </c>
      <c r="S111" s="53" t="s">
        <v>16</v>
      </c>
      <c r="T111" s="49" t="s">
        <v>17</v>
      </c>
      <c r="U111" s="49" t="s">
        <v>45</v>
      </c>
      <c r="V111" s="49" t="s">
        <v>63</v>
      </c>
      <c r="W111" s="72" t="s">
        <v>21</v>
      </c>
      <c r="X111" s="5" t="s">
        <v>10</v>
      </c>
      <c r="Y111" s="713" t="s">
        <v>26</v>
      </c>
      <c r="Z111" s="714"/>
      <c r="AA111" s="714"/>
      <c r="AB111" s="715"/>
      <c r="AC111" s="39" t="s">
        <v>13</v>
      </c>
      <c r="AD111" s="8"/>
      <c r="AE111" s="716" t="s">
        <v>56</v>
      </c>
      <c r="AF111" s="717"/>
      <c r="AG111" s="717"/>
      <c r="AH111" s="82" t="s">
        <v>58</v>
      </c>
      <c r="AI111" s="5"/>
      <c r="AJ111" s="48" t="s">
        <v>33</v>
      </c>
      <c r="AK111" s="85" t="s">
        <v>27</v>
      </c>
      <c r="AL111" s="48" t="s">
        <v>35</v>
      </c>
      <c r="AM111" s="48" t="s">
        <v>36</v>
      </c>
      <c r="AN111" s="49" t="s">
        <v>40</v>
      </c>
      <c r="AO111" s="20"/>
      <c r="AP111" s="51"/>
      <c r="AQ111" s="52"/>
      <c r="AR111" s="53"/>
      <c r="AS111" s="51" t="s">
        <v>50</v>
      </c>
      <c r="AT111" s="336" t="s">
        <v>162</v>
      </c>
      <c r="AU111" s="53"/>
      <c r="AV111" s="5"/>
      <c r="AW111" s="76" t="s">
        <v>19</v>
      </c>
      <c r="AX111" s="72" t="s">
        <v>19</v>
      </c>
      <c r="AY111" s="49" t="s">
        <v>37</v>
      </c>
      <c r="AZ111" s="49" t="s">
        <v>38</v>
      </c>
      <c r="BA111" s="5"/>
      <c r="BB111" s="4" t="s">
        <v>19</v>
      </c>
      <c r="BC111" s="4" t="s">
        <v>37</v>
      </c>
      <c r="BD111" s="147" t="s">
        <v>38</v>
      </c>
    </row>
    <row r="112" spans="2:56" ht="15.75" thickBot="1">
      <c r="B112" s="62"/>
      <c r="C112" s="63"/>
      <c r="D112" s="64" t="s">
        <v>10</v>
      </c>
      <c r="E112" s="111"/>
      <c r="F112" s="148"/>
      <c r="G112" s="148"/>
      <c r="H112" s="148"/>
      <c r="I112" s="148" t="s">
        <v>8</v>
      </c>
      <c r="J112" s="148"/>
      <c r="K112" s="148"/>
      <c r="L112" s="16"/>
      <c r="M112" s="104" t="s">
        <v>20</v>
      </c>
      <c r="N112" s="148" t="s">
        <v>11</v>
      </c>
      <c r="O112" s="16"/>
      <c r="P112" s="63" t="s">
        <v>10</v>
      </c>
      <c r="Q112" s="111"/>
      <c r="R112" s="63"/>
      <c r="S112" s="149"/>
      <c r="T112" s="63"/>
      <c r="U112" s="63"/>
      <c r="V112" s="63" t="s">
        <v>18</v>
      </c>
      <c r="W112" s="150" t="s">
        <v>22</v>
      </c>
      <c r="X112" s="111"/>
      <c r="Y112" s="151" t="s">
        <v>16</v>
      </c>
      <c r="Z112" s="151" t="s">
        <v>17</v>
      </c>
      <c r="AA112" s="152" t="s">
        <v>25</v>
      </c>
      <c r="AB112" s="79" t="s">
        <v>28</v>
      </c>
      <c r="AC112" s="153"/>
      <c r="AD112" s="111"/>
      <c r="AE112" s="154" t="s">
        <v>16</v>
      </c>
      <c r="AF112" s="155" t="s">
        <v>17</v>
      </c>
      <c r="AG112" s="80" t="s">
        <v>28</v>
      </c>
      <c r="AH112" s="81" t="s">
        <v>28</v>
      </c>
      <c r="AI112" s="156"/>
      <c r="AJ112" s="63" t="s">
        <v>34</v>
      </c>
      <c r="AK112" s="157" t="s">
        <v>34</v>
      </c>
      <c r="AL112" s="63" t="s">
        <v>34</v>
      </c>
      <c r="AM112" s="63" t="s">
        <v>34</v>
      </c>
      <c r="AN112" s="63" t="s">
        <v>34</v>
      </c>
      <c r="AO112" s="111"/>
      <c r="AP112" s="158" t="s">
        <v>70</v>
      </c>
      <c r="AQ112" s="159" t="s">
        <v>69</v>
      </c>
      <c r="AR112" s="160" t="s">
        <v>71</v>
      </c>
      <c r="AS112" s="161" t="s">
        <v>48</v>
      </c>
      <c r="AT112" s="159" t="s">
        <v>47</v>
      </c>
      <c r="AU112" s="160" t="s">
        <v>49</v>
      </c>
      <c r="AV112" s="111"/>
      <c r="AW112" s="162" t="s">
        <v>29</v>
      </c>
      <c r="AX112" s="150" t="s">
        <v>29</v>
      </c>
      <c r="AY112" s="63"/>
      <c r="AZ112" s="63"/>
      <c r="BA112" s="111"/>
      <c r="BB112" s="163">
        <v>1</v>
      </c>
      <c r="BC112" s="164">
        <v>0</v>
      </c>
      <c r="BD112" s="115" t="s">
        <v>41</v>
      </c>
    </row>
    <row r="113" spans="2:56" ht="16.5" thickBot="1">
      <c r="B113" s="17">
        <v>41173</v>
      </c>
      <c r="C113" s="15" t="s">
        <v>161</v>
      </c>
      <c r="D113" s="19">
        <v>7.5</v>
      </c>
      <c r="E113" s="6"/>
      <c r="F113" s="363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f>SUM(F113:J113)</f>
        <v>0</v>
      </c>
      <c r="L113" s="6"/>
      <c r="M113" s="363">
        <v>2.5</v>
      </c>
      <c r="N113" s="19">
        <v>0</v>
      </c>
      <c r="O113" s="6"/>
      <c r="P113" s="376">
        <f>D113-(M113+N113)</f>
        <v>5</v>
      </c>
      <c r="Q113" s="6"/>
      <c r="R113" s="363" t="s">
        <v>66</v>
      </c>
      <c r="S113" s="372">
        <v>0.185</v>
      </c>
      <c r="T113" s="372">
        <v>0.185</v>
      </c>
      <c r="U113" s="372">
        <f>S113+T113</f>
        <v>0.37</v>
      </c>
      <c r="V113" s="19">
        <v>85</v>
      </c>
      <c r="W113" s="91">
        <f>P113*V113</f>
        <v>425</v>
      </c>
      <c r="X113" s="6"/>
      <c r="Y113" s="379">
        <v>15</v>
      </c>
      <c r="Z113" s="380">
        <v>15</v>
      </c>
      <c r="AA113" s="380">
        <v>0</v>
      </c>
      <c r="AB113" s="380">
        <v>0</v>
      </c>
      <c r="AC113" s="381">
        <v>15</v>
      </c>
      <c r="AD113" s="197"/>
      <c r="AE113" s="379">
        <v>0</v>
      </c>
      <c r="AF113" s="380">
        <v>0</v>
      </c>
      <c r="AG113" s="380">
        <v>0</v>
      </c>
      <c r="AH113" s="380">
        <v>0</v>
      </c>
      <c r="AI113" s="5"/>
      <c r="AJ113" s="57">
        <f>AC113*U113</f>
        <v>5.55</v>
      </c>
      <c r="AK113" s="171">
        <v>0</v>
      </c>
      <c r="AL113" s="19">
        <v>0</v>
      </c>
      <c r="AM113" s="19">
        <v>0</v>
      </c>
      <c r="AN113" s="91">
        <f>AK113+AM113</f>
        <v>0</v>
      </c>
      <c r="AO113" s="338" t="e">
        <f>#REF!</f>
        <v>#REF!</v>
      </c>
      <c r="AP113" s="11">
        <v>0</v>
      </c>
      <c r="AQ113" s="11">
        <v>10</v>
      </c>
      <c r="AR113" s="387">
        <f>100- ((AP113+AQ113)/(AC113*2))*100</f>
        <v>66.666666666666671</v>
      </c>
      <c r="AS113" s="388">
        <v>755</v>
      </c>
      <c r="AT113" s="172">
        <f>AJ113+AK113+AL113+AM113</f>
        <v>5.55</v>
      </c>
      <c r="AU113" s="172">
        <f>AS113-AT113</f>
        <v>749.45</v>
      </c>
      <c r="AV113" s="5"/>
      <c r="AW113" s="57">
        <f>(AC113/W113)*100</f>
        <v>3.5294117647058822</v>
      </c>
      <c r="AX113" s="19" t="s">
        <v>59</v>
      </c>
      <c r="AY113" s="91">
        <f>(AK113/(AJ113+AK113))*100</f>
        <v>0</v>
      </c>
      <c r="AZ113" s="19">
        <f>(AN113/AJ113)*100</f>
        <v>0</v>
      </c>
      <c r="BA113" s="6"/>
      <c r="BB113" s="363" t="s">
        <v>76</v>
      </c>
      <c r="BC113" s="19" t="s">
        <v>76</v>
      </c>
      <c r="BD113" s="19" t="s">
        <v>76</v>
      </c>
    </row>
    <row r="114" spans="2:56" ht="15.75">
      <c r="B114" s="374" t="s">
        <v>153</v>
      </c>
      <c r="C114" s="2"/>
      <c r="D114" s="2"/>
      <c r="E114" s="6"/>
      <c r="F114" s="375"/>
      <c r="G114" s="2"/>
      <c r="H114" s="2"/>
      <c r="I114" s="2"/>
      <c r="J114" s="2"/>
      <c r="K114" s="2"/>
      <c r="L114" s="6"/>
      <c r="M114" s="375"/>
      <c r="N114" s="2"/>
      <c r="O114" s="6"/>
      <c r="P114" s="377"/>
      <c r="Q114" s="6"/>
      <c r="R114" s="375"/>
      <c r="S114" s="213"/>
      <c r="T114" s="213"/>
      <c r="U114" s="213"/>
      <c r="V114" s="378"/>
      <c r="W114" s="378"/>
      <c r="X114" s="289"/>
      <c r="Y114" s="382"/>
      <c r="Z114" s="383"/>
      <c r="AA114" s="383"/>
      <c r="AB114" s="383"/>
      <c r="AC114" s="384"/>
      <c r="AD114" s="122"/>
      <c r="AE114" s="382"/>
      <c r="AF114" s="383"/>
      <c r="AG114" s="383"/>
      <c r="AH114" s="383"/>
      <c r="AI114" s="20"/>
      <c r="AJ114" s="385"/>
      <c r="AK114" s="386"/>
      <c r="AL114" s="378"/>
      <c r="AM114" s="378"/>
      <c r="AN114" s="378"/>
      <c r="AO114" s="289"/>
      <c r="AP114" s="347"/>
      <c r="AQ114" s="347"/>
      <c r="AR114" s="373"/>
      <c r="AS114" s="389"/>
      <c r="AT114" s="386"/>
      <c r="AU114" s="386"/>
      <c r="AV114" s="20"/>
      <c r="AW114" s="385"/>
      <c r="AX114" s="378"/>
      <c r="AY114" s="378"/>
      <c r="AZ114" s="378"/>
      <c r="BA114" s="289"/>
      <c r="BB114" s="375"/>
      <c r="BC114" s="2"/>
      <c r="BD114" s="2"/>
    </row>
    <row r="115" spans="2:56" ht="15.75" thickBot="1"/>
    <row r="116" spans="2:56" ht="16.5" thickBot="1">
      <c r="B116" s="17">
        <v>41173</v>
      </c>
      <c r="C116" s="15" t="s">
        <v>65</v>
      </c>
      <c r="D116" s="19">
        <v>8.5</v>
      </c>
      <c r="E116" s="6"/>
      <c r="F116" s="363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f>SUM(F116:J116)</f>
        <v>0</v>
      </c>
      <c r="L116" s="6"/>
      <c r="M116" s="363">
        <v>0</v>
      </c>
      <c r="N116" s="19">
        <v>0</v>
      </c>
      <c r="O116" s="6"/>
      <c r="P116" s="376">
        <f>D116-(M116+N116)</f>
        <v>8.5</v>
      </c>
      <c r="Q116" s="6"/>
      <c r="R116" s="363" t="s">
        <v>66</v>
      </c>
      <c r="S116" s="372">
        <v>0.185</v>
      </c>
      <c r="T116" s="372">
        <v>0.185</v>
      </c>
      <c r="U116" s="372">
        <f>S116+T116</f>
        <v>0.37</v>
      </c>
      <c r="V116" s="19">
        <v>85</v>
      </c>
      <c r="W116" s="91">
        <f>P116*V116</f>
        <v>722.5</v>
      </c>
      <c r="X116" s="6"/>
      <c r="Y116" s="379">
        <v>810</v>
      </c>
      <c r="Z116" s="380">
        <v>810</v>
      </c>
      <c r="AA116" s="380">
        <v>0</v>
      </c>
      <c r="AB116" s="380">
        <v>0</v>
      </c>
      <c r="AC116" s="381">
        <v>810</v>
      </c>
      <c r="AD116" s="197"/>
      <c r="AE116" s="379">
        <v>0</v>
      </c>
      <c r="AF116" s="380">
        <v>0</v>
      </c>
      <c r="AG116" s="380">
        <v>0</v>
      </c>
      <c r="AH116" s="380">
        <v>0</v>
      </c>
      <c r="AI116" s="5"/>
      <c r="AJ116" s="57">
        <f>AC116*U116</f>
        <v>299.7</v>
      </c>
      <c r="AK116" s="171">
        <v>0.97499999999999998</v>
      </c>
      <c r="AL116" s="19">
        <v>9.1</v>
      </c>
      <c r="AM116" s="19">
        <v>2.2999999999999998</v>
      </c>
      <c r="AN116" s="91">
        <f>AK116+AM116</f>
        <v>3.2749999999999999</v>
      </c>
      <c r="AO116" s="338" t="e">
        <f>#REF!</f>
        <v>#REF!</v>
      </c>
      <c r="AP116" s="11">
        <v>0</v>
      </c>
      <c r="AQ116" s="11">
        <v>10</v>
      </c>
      <c r="AR116" s="387">
        <f>100- ((AP116+AQ116)/(AC116*2))*100</f>
        <v>99.382716049382722</v>
      </c>
      <c r="AS116" s="388">
        <f>AU113</f>
        <v>749.45</v>
      </c>
      <c r="AT116" s="172">
        <f>AJ116+AK116+AL116+AM116</f>
        <v>312.07500000000005</v>
      </c>
      <c r="AU116" s="172">
        <f>AS116-AT116</f>
        <v>437.375</v>
      </c>
      <c r="AV116" s="5"/>
      <c r="AW116" s="57">
        <f>(AC116/W116)*100</f>
        <v>112.11072664359862</v>
      </c>
      <c r="AX116" s="19" t="s">
        <v>59</v>
      </c>
      <c r="AY116" s="91">
        <f>(AK116/(AJ116+AK116))*100</f>
        <v>0.32427039161885757</v>
      </c>
      <c r="AZ116" s="19">
        <f>(AN116/AJ116)*100</f>
        <v>1.0927594260927593</v>
      </c>
      <c r="BA116" s="6"/>
      <c r="BB116" s="363" t="s">
        <v>97</v>
      </c>
      <c r="BC116" s="19" t="s">
        <v>76</v>
      </c>
      <c r="BD116" s="19" t="s">
        <v>76</v>
      </c>
    </row>
    <row r="117" spans="2:56" ht="15.75">
      <c r="B117" s="374" t="s">
        <v>121</v>
      </c>
      <c r="C117" s="2"/>
      <c r="D117" s="2"/>
      <c r="E117" s="6"/>
      <c r="F117" s="375"/>
      <c r="G117" s="2"/>
      <c r="H117" s="2"/>
      <c r="I117" s="2"/>
      <c r="J117" s="2"/>
      <c r="K117" s="2"/>
      <c r="L117" s="6"/>
      <c r="M117" s="375"/>
      <c r="N117" s="2"/>
      <c r="O117" s="6"/>
      <c r="P117" s="377"/>
      <c r="Q117" s="6"/>
      <c r="R117" s="375"/>
      <c r="S117" s="213"/>
      <c r="T117" s="213"/>
      <c r="U117" s="213"/>
      <c r="V117" s="378"/>
      <c r="W117" s="378"/>
      <c r="X117" s="289"/>
      <c r="Y117" s="382"/>
      <c r="Z117" s="383"/>
      <c r="AA117" s="383"/>
      <c r="AB117" s="383"/>
      <c r="AC117" s="384"/>
      <c r="AD117" s="122"/>
      <c r="AE117" s="382"/>
      <c r="AF117" s="383"/>
      <c r="AG117" s="383"/>
      <c r="AH117" s="383"/>
      <c r="AI117" s="20"/>
      <c r="AJ117" s="385"/>
      <c r="AK117" s="386"/>
      <c r="AL117" s="378"/>
      <c r="AM117" s="378"/>
      <c r="AN117" s="378"/>
      <c r="AO117" s="289"/>
      <c r="AP117" s="347"/>
      <c r="AQ117" s="347"/>
      <c r="AR117" s="373"/>
      <c r="AS117" s="389"/>
      <c r="AT117" s="386"/>
      <c r="AU117" s="386"/>
      <c r="AV117" s="20"/>
      <c r="AW117" s="385"/>
      <c r="AX117" s="378"/>
      <c r="AY117" s="378"/>
      <c r="AZ117" s="378"/>
      <c r="BA117" s="289"/>
      <c r="BB117" s="375"/>
      <c r="BC117" s="2"/>
      <c r="BD117" s="2"/>
    </row>
    <row r="118" spans="2:56" ht="15.75" thickBot="1"/>
    <row r="119" spans="2:56" ht="16.5" thickBot="1">
      <c r="B119" s="17">
        <v>41174</v>
      </c>
      <c r="C119" s="15" t="s">
        <v>0</v>
      </c>
      <c r="D119" s="19">
        <v>8</v>
      </c>
      <c r="E119" s="6"/>
      <c r="F119" s="363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f>SUM(F119:J119)</f>
        <v>0</v>
      </c>
      <c r="L119" s="6"/>
      <c r="M119" s="363">
        <v>0</v>
      </c>
      <c r="N119" s="19">
        <v>0</v>
      </c>
      <c r="O119" s="6"/>
      <c r="P119" s="376">
        <f>D119-(M119+N119)</f>
        <v>8</v>
      </c>
      <c r="Q119" s="6"/>
      <c r="R119" s="363" t="s">
        <v>66</v>
      </c>
      <c r="S119" s="372">
        <v>0.185</v>
      </c>
      <c r="T119" s="372">
        <v>0.185</v>
      </c>
      <c r="U119" s="372">
        <f>S119+T119</f>
        <v>0.37</v>
      </c>
      <c r="V119" s="19">
        <v>85</v>
      </c>
      <c r="W119" s="91">
        <f>P119*V119</f>
        <v>680</v>
      </c>
      <c r="X119" s="6"/>
      <c r="Y119" s="379">
        <v>735</v>
      </c>
      <c r="Z119" s="380">
        <v>735</v>
      </c>
      <c r="AA119" s="380">
        <v>0</v>
      </c>
      <c r="AB119" s="380">
        <v>0</v>
      </c>
      <c r="AC119" s="381">
        <v>735</v>
      </c>
      <c r="AD119" s="197"/>
      <c r="AE119" s="379">
        <v>2</v>
      </c>
      <c r="AF119" s="380">
        <v>2</v>
      </c>
      <c r="AG119" s="380">
        <v>0</v>
      </c>
      <c r="AH119" s="380">
        <v>2</v>
      </c>
      <c r="AI119" s="5"/>
      <c r="AJ119" s="57">
        <f>AC119*U119</f>
        <v>271.95</v>
      </c>
      <c r="AK119" s="171">
        <v>0.59</v>
      </c>
      <c r="AL119" s="19">
        <v>9.1</v>
      </c>
      <c r="AM119" s="19">
        <v>0</v>
      </c>
      <c r="AN119" s="91">
        <f>AK119+AM119</f>
        <v>0.59</v>
      </c>
      <c r="AO119" s="338" t="e">
        <f>#REF!</f>
        <v>#REF!</v>
      </c>
      <c r="AP119" s="11">
        <v>0</v>
      </c>
      <c r="AQ119" s="11">
        <v>10</v>
      </c>
      <c r="AR119" s="387">
        <f>100- ((AP119+AQ119)/(AC119*2))*100</f>
        <v>99.319727891156461</v>
      </c>
      <c r="AS119" s="388">
        <f>AU116</f>
        <v>437.375</v>
      </c>
      <c r="AT119" s="172">
        <f>AJ119+AK119+AL119+AM119</f>
        <v>281.64</v>
      </c>
      <c r="AU119" s="172">
        <f>AS119-AT119</f>
        <v>155.73500000000001</v>
      </c>
      <c r="AV119" s="5"/>
      <c r="AW119" s="57">
        <f>(AC119/W119)*100</f>
        <v>108.08823529411764</v>
      </c>
      <c r="AX119" s="19" t="s">
        <v>59</v>
      </c>
      <c r="AY119" s="91">
        <f>(AK119/(AJ119+AK119))*100</f>
        <v>0.21648198429588317</v>
      </c>
      <c r="AZ119" s="19">
        <f>(AN119/AJ119)*100</f>
        <v>0.21695164552307408</v>
      </c>
      <c r="BA119" s="6"/>
      <c r="BB119" s="363" t="s">
        <v>75</v>
      </c>
      <c r="BC119" s="19" t="s">
        <v>76</v>
      </c>
      <c r="BD119" s="19" t="s">
        <v>76</v>
      </c>
    </row>
    <row r="120" spans="2:56" ht="15.75">
      <c r="B120" s="374" t="s">
        <v>134</v>
      </c>
      <c r="C120" s="2"/>
      <c r="D120" s="2"/>
      <c r="E120" s="6"/>
      <c r="F120" s="375"/>
      <c r="G120" s="2"/>
      <c r="H120" s="2"/>
      <c r="I120" s="2"/>
      <c r="J120" s="2"/>
      <c r="K120" s="2"/>
      <c r="L120" s="6"/>
      <c r="M120" s="375"/>
      <c r="N120" s="2"/>
      <c r="O120" s="6"/>
      <c r="P120" s="377"/>
      <c r="Q120" s="6"/>
      <c r="R120" s="375"/>
      <c r="S120" s="213"/>
      <c r="T120" s="213"/>
      <c r="U120" s="213"/>
      <c r="V120" s="378"/>
      <c r="W120" s="378"/>
      <c r="X120" s="289"/>
      <c r="Y120" s="382"/>
      <c r="Z120" s="383"/>
      <c r="AA120" s="383"/>
      <c r="AB120" s="383"/>
      <c r="AC120" s="384"/>
      <c r="AD120" s="122"/>
      <c r="AE120" s="382"/>
      <c r="AF120" s="383"/>
      <c r="AG120" s="383"/>
      <c r="AH120" s="383"/>
      <c r="AI120" s="20"/>
      <c r="AJ120" s="385"/>
      <c r="AK120" s="386"/>
      <c r="AL120" s="378"/>
      <c r="AM120" s="378"/>
      <c r="AN120" s="378"/>
      <c r="AO120" s="289"/>
      <c r="AP120" s="347"/>
      <c r="AQ120" s="347"/>
      <c r="AR120" s="373"/>
      <c r="AS120" s="389"/>
      <c r="AT120" s="386"/>
      <c r="AU120" s="386"/>
      <c r="AV120" s="20"/>
      <c r="AW120" s="385"/>
      <c r="AX120" s="378"/>
      <c r="AY120" s="378"/>
      <c r="AZ120" s="378"/>
      <c r="BA120" s="289"/>
      <c r="BB120" s="375"/>
      <c r="BC120" s="2"/>
      <c r="BD120" s="2"/>
    </row>
    <row r="121" spans="2:56" ht="15.75" thickBot="1"/>
    <row r="122" spans="2:56">
      <c r="B122" s="57" t="s">
        <v>42</v>
      </c>
      <c r="C122" s="58" t="s">
        <v>2</v>
      </c>
      <c r="D122" s="59" t="s">
        <v>2</v>
      </c>
      <c r="E122" s="136"/>
      <c r="F122" s="718" t="s">
        <v>14</v>
      </c>
      <c r="G122" s="719"/>
      <c r="H122" s="719"/>
      <c r="I122" s="719"/>
      <c r="J122" s="719"/>
      <c r="K122" s="720"/>
      <c r="L122" s="19"/>
      <c r="M122" s="721" t="s">
        <v>43</v>
      </c>
      <c r="N122" s="722"/>
      <c r="O122" s="19"/>
      <c r="P122" s="91" t="s">
        <v>12</v>
      </c>
      <c r="Q122" s="136"/>
      <c r="R122" s="91" t="s">
        <v>24</v>
      </c>
      <c r="S122" s="718" t="s">
        <v>44</v>
      </c>
      <c r="T122" s="719"/>
      <c r="U122" s="720"/>
      <c r="V122" s="91" t="s">
        <v>39</v>
      </c>
      <c r="W122" s="137" t="s">
        <v>19</v>
      </c>
      <c r="X122" s="136" t="s">
        <v>10</v>
      </c>
      <c r="Y122" s="723" t="s">
        <v>15</v>
      </c>
      <c r="Z122" s="724"/>
      <c r="AA122" s="724"/>
      <c r="AB122" s="724"/>
      <c r="AC122" s="138" t="s">
        <v>19</v>
      </c>
      <c r="AD122" s="139"/>
      <c r="AE122" s="725" t="s">
        <v>55</v>
      </c>
      <c r="AF122" s="726"/>
      <c r="AG122" s="726"/>
      <c r="AH122" s="140" t="s">
        <v>57</v>
      </c>
      <c r="AI122" s="136"/>
      <c r="AJ122" s="141" t="s">
        <v>51</v>
      </c>
      <c r="AK122" s="142"/>
      <c r="AL122" s="143"/>
      <c r="AM122" s="144"/>
      <c r="AN122" s="91" t="s">
        <v>13</v>
      </c>
      <c r="AO122" s="136"/>
      <c r="AP122" s="743" t="s">
        <v>68</v>
      </c>
      <c r="AQ122" s="744"/>
      <c r="AR122" s="745"/>
      <c r="AS122" s="743" t="s">
        <v>52</v>
      </c>
      <c r="AT122" s="744"/>
      <c r="AU122" s="745"/>
      <c r="AV122" s="136"/>
      <c r="AW122" s="145" t="s">
        <v>32</v>
      </c>
      <c r="AX122" s="137" t="s">
        <v>32</v>
      </c>
      <c r="AY122" s="91" t="s">
        <v>29</v>
      </c>
      <c r="AZ122" s="91" t="s">
        <v>29</v>
      </c>
      <c r="BA122" s="136"/>
      <c r="BB122" s="19" t="s">
        <v>32</v>
      </c>
      <c r="BC122" s="19" t="s">
        <v>10</v>
      </c>
      <c r="BD122" s="146" t="s">
        <v>10</v>
      </c>
    </row>
    <row r="123" spans="2:56" ht="15.75" thickBot="1">
      <c r="B123" s="60" t="s">
        <v>10</v>
      </c>
      <c r="C123" s="49" t="s">
        <v>10</v>
      </c>
      <c r="D123" s="61" t="s">
        <v>12</v>
      </c>
      <c r="E123" s="5"/>
      <c r="F123" s="65" t="s">
        <v>4</v>
      </c>
      <c r="G123" s="65" t="s">
        <v>5</v>
      </c>
      <c r="H123" s="65" t="s">
        <v>6</v>
      </c>
      <c r="I123" s="65" t="s">
        <v>7</v>
      </c>
      <c r="J123" s="65" t="s">
        <v>9</v>
      </c>
      <c r="K123" s="65" t="s">
        <v>13</v>
      </c>
      <c r="L123" s="4"/>
      <c r="M123" s="67" t="s">
        <v>12</v>
      </c>
      <c r="N123" s="68" t="s">
        <v>46</v>
      </c>
      <c r="O123" s="3"/>
      <c r="P123" s="49" t="s">
        <v>3</v>
      </c>
      <c r="Q123" s="5"/>
      <c r="R123" s="49" t="s">
        <v>23</v>
      </c>
      <c r="S123" s="53" t="s">
        <v>16</v>
      </c>
      <c r="T123" s="49" t="s">
        <v>17</v>
      </c>
      <c r="U123" s="49" t="s">
        <v>45</v>
      </c>
      <c r="V123" s="49" t="s">
        <v>63</v>
      </c>
      <c r="W123" s="72" t="s">
        <v>21</v>
      </c>
      <c r="X123" s="5" t="s">
        <v>10</v>
      </c>
      <c r="Y123" s="713" t="s">
        <v>26</v>
      </c>
      <c r="Z123" s="714"/>
      <c r="AA123" s="714"/>
      <c r="AB123" s="715"/>
      <c r="AC123" s="39" t="s">
        <v>13</v>
      </c>
      <c r="AD123" s="8"/>
      <c r="AE123" s="716" t="s">
        <v>56</v>
      </c>
      <c r="AF123" s="717"/>
      <c r="AG123" s="717"/>
      <c r="AH123" s="82" t="s">
        <v>58</v>
      </c>
      <c r="AI123" s="5"/>
      <c r="AJ123" s="48" t="s">
        <v>33</v>
      </c>
      <c r="AK123" s="85" t="s">
        <v>27</v>
      </c>
      <c r="AL123" s="48" t="s">
        <v>35</v>
      </c>
      <c r="AM123" s="48" t="s">
        <v>36</v>
      </c>
      <c r="AN123" s="49" t="s">
        <v>40</v>
      </c>
      <c r="AO123" s="20"/>
      <c r="AP123" s="51"/>
      <c r="AQ123" s="52"/>
      <c r="AR123" s="53"/>
      <c r="AS123" s="51" t="s">
        <v>50</v>
      </c>
      <c r="AT123" s="336" t="s">
        <v>163</v>
      </c>
      <c r="AU123" s="53"/>
      <c r="AV123" s="5"/>
      <c r="AW123" s="76" t="s">
        <v>19</v>
      </c>
      <c r="AX123" s="72" t="s">
        <v>19</v>
      </c>
      <c r="AY123" s="49" t="s">
        <v>37</v>
      </c>
      <c r="AZ123" s="49" t="s">
        <v>38</v>
      </c>
      <c r="BA123" s="5"/>
      <c r="BB123" s="4" t="s">
        <v>19</v>
      </c>
      <c r="BC123" s="4" t="s">
        <v>37</v>
      </c>
      <c r="BD123" s="147" t="s">
        <v>38</v>
      </c>
    </row>
    <row r="124" spans="2:56" ht="15.75" thickBot="1">
      <c r="B124" s="62"/>
      <c r="C124" s="63"/>
      <c r="D124" s="64" t="s">
        <v>10</v>
      </c>
      <c r="E124" s="111"/>
      <c r="F124" s="148"/>
      <c r="G124" s="148"/>
      <c r="H124" s="148"/>
      <c r="I124" s="148" t="s">
        <v>8</v>
      </c>
      <c r="J124" s="148"/>
      <c r="K124" s="148"/>
      <c r="L124" s="16"/>
      <c r="M124" s="104" t="s">
        <v>20</v>
      </c>
      <c r="N124" s="148" t="s">
        <v>11</v>
      </c>
      <c r="O124" s="16"/>
      <c r="P124" s="63" t="s">
        <v>10</v>
      </c>
      <c r="Q124" s="111"/>
      <c r="R124" s="63"/>
      <c r="S124" s="149"/>
      <c r="T124" s="63"/>
      <c r="U124" s="63"/>
      <c r="V124" s="63" t="s">
        <v>18</v>
      </c>
      <c r="W124" s="150" t="s">
        <v>22</v>
      </c>
      <c r="X124" s="111"/>
      <c r="Y124" s="151" t="s">
        <v>16</v>
      </c>
      <c r="Z124" s="151" t="s">
        <v>17</v>
      </c>
      <c r="AA124" s="152" t="s">
        <v>25</v>
      </c>
      <c r="AB124" s="79" t="s">
        <v>28</v>
      </c>
      <c r="AC124" s="153"/>
      <c r="AD124" s="111"/>
      <c r="AE124" s="154" t="s">
        <v>16</v>
      </c>
      <c r="AF124" s="155" t="s">
        <v>17</v>
      </c>
      <c r="AG124" s="80" t="s">
        <v>28</v>
      </c>
      <c r="AH124" s="81" t="s">
        <v>28</v>
      </c>
      <c r="AI124" s="156"/>
      <c r="AJ124" s="63" t="s">
        <v>34</v>
      </c>
      <c r="AK124" s="157" t="s">
        <v>34</v>
      </c>
      <c r="AL124" s="63" t="s">
        <v>34</v>
      </c>
      <c r="AM124" s="63" t="s">
        <v>34</v>
      </c>
      <c r="AN124" s="63" t="s">
        <v>34</v>
      </c>
      <c r="AO124" s="111"/>
      <c r="AP124" s="158" t="s">
        <v>70</v>
      </c>
      <c r="AQ124" s="159" t="s">
        <v>69</v>
      </c>
      <c r="AR124" s="160" t="s">
        <v>71</v>
      </c>
      <c r="AS124" s="161" t="s">
        <v>48</v>
      </c>
      <c r="AT124" s="159" t="s">
        <v>47</v>
      </c>
      <c r="AU124" s="160" t="s">
        <v>49</v>
      </c>
      <c r="AV124" s="111"/>
      <c r="AW124" s="162" t="s">
        <v>29</v>
      </c>
      <c r="AX124" s="150" t="s">
        <v>29</v>
      </c>
      <c r="AY124" s="63"/>
      <c r="AZ124" s="63"/>
      <c r="BA124" s="111"/>
      <c r="BB124" s="163">
        <v>1</v>
      </c>
      <c r="BC124" s="164">
        <v>0</v>
      </c>
      <c r="BD124" s="115" t="s">
        <v>41</v>
      </c>
    </row>
    <row r="125" spans="2:56" ht="16.5" thickBot="1">
      <c r="B125" s="17">
        <v>41174</v>
      </c>
      <c r="C125" s="15" t="s">
        <v>161</v>
      </c>
      <c r="D125" s="19">
        <v>7.5</v>
      </c>
      <c r="E125" s="6"/>
      <c r="F125" s="363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f>SUM(F125:J125)</f>
        <v>0</v>
      </c>
      <c r="L125" s="6"/>
      <c r="M125" s="363">
        <v>2.5</v>
      </c>
      <c r="N125" s="19">
        <v>0</v>
      </c>
      <c r="O125" s="6"/>
      <c r="P125" s="376">
        <f>D125-(M125+N125)</f>
        <v>5</v>
      </c>
      <c r="Q125" s="6"/>
      <c r="R125" s="363" t="s">
        <v>111</v>
      </c>
      <c r="S125" s="372">
        <v>0.122</v>
      </c>
      <c r="T125" s="372">
        <v>0.124</v>
      </c>
      <c r="U125" s="372">
        <f>S125+T125</f>
        <v>0.246</v>
      </c>
      <c r="V125" s="19">
        <v>70</v>
      </c>
      <c r="W125" s="91">
        <f>P125*V125</f>
        <v>350</v>
      </c>
      <c r="X125" s="6"/>
      <c r="Y125" s="379">
        <v>207</v>
      </c>
      <c r="Z125" s="380">
        <v>207</v>
      </c>
      <c r="AA125" s="380">
        <v>0</v>
      </c>
      <c r="AB125" s="380">
        <v>0</v>
      </c>
      <c r="AC125" s="381">
        <v>207</v>
      </c>
      <c r="AD125" s="197"/>
      <c r="AE125" s="379">
        <v>24</v>
      </c>
      <c r="AF125" s="380">
        <v>23</v>
      </c>
      <c r="AG125" s="380">
        <v>0</v>
      </c>
      <c r="AH125" s="380">
        <v>24</v>
      </c>
      <c r="AI125" s="5"/>
      <c r="AJ125" s="57">
        <f>AC125*U125</f>
        <v>50.921999999999997</v>
      </c>
      <c r="AK125" s="171">
        <v>6.11</v>
      </c>
      <c r="AL125" s="19">
        <v>7.1</v>
      </c>
      <c r="AM125" s="19">
        <v>0</v>
      </c>
      <c r="AN125" s="91">
        <f>AK125+AM125</f>
        <v>6.11</v>
      </c>
      <c r="AO125" s="338" t="e">
        <f>#REF!</f>
        <v>#REF!</v>
      </c>
      <c r="AP125" s="11">
        <v>0</v>
      </c>
      <c r="AQ125" s="11">
        <v>10</v>
      </c>
      <c r="AR125" s="387">
        <f>100- ((AP125+AQ125)/(AC125*2))*100</f>
        <v>97.584541062801932</v>
      </c>
      <c r="AS125" s="388">
        <v>680</v>
      </c>
      <c r="AT125" s="172">
        <f>AJ125+AK125+AL125+AM125</f>
        <v>64.131999999999991</v>
      </c>
      <c r="AU125" s="172">
        <f>AS125-AT125</f>
        <v>615.86800000000005</v>
      </c>
      <c r="AV125" s="5"/>
      <c r="AW125" s="57">
        <f>(AC125/W125)*100</f>
        <v>59.142857142857139</v>
      </c>
      <c r="AX125" s="19" t="s">
        <v>59</v>
      </c>
      <c r="AY125" s="91">
        <f>(AK125/(AJ125+AK125))*100</f>
        <v>10.713283770514801</v>
      </c>
      <c r="AZ125" s="19">
        <f>(AN125/AJ125)*100</f>
        <v>11.998743175837557</v>
      </c>
      <c r="BA125" s="6"/>
      <c r="BB125" s="363" t="s">
        <v>76</v>
      </c>
      <c r="BC125" s="19" t="s">
        <v>76</v>
      </c>
      <c r="BD125" s="19" t="s">
        <v>76</v>
      </c>
    </row>
    <row r="126" spans="2:56" ht="15.75">
      <c r="B126" s="374" t="s">
        <v>153</v>
      </c>
      <c r="C126" s="2"/>
      <c r="D126" s="2"/>
      <c r="E126" s="6"/>
      <c r="F126" s="375"/>
      <c r="G126" s="2"/>
      <c r="H126" s="2"/>
      <c r="I126" s="2"/>
      <c r="J126" s="2"/>
      <c r="K126" s="2"/>
      <c r="L126" s="6"/>
      <c r="M126" s="375"/>
      <c r="N126" s="2"/>
      <c r="O126" s="6"/>
      <c r="P126" s="377"/>
      <c r="Q126" s="6"/>
      <c r="R126" s="375"/>
      <c r="S126" s="213"/>
      <c r="T126" s="213"/>
      <c r="U126" s="213"/>
      <c r="V126" s="378"/>
      <c r="W126" s="378"/>
      <c r="X126" s="289"/>
      <c r="Y126" s="382"/>
      <c r="Z126" s="383"/>
      <c r="AA126" s="383"/>
      <c r="AB126" s="383"/>
      <c r="AC126" s="384"/>
      <c r="AD126" s="122"/>
      <c r="AE126" s="382"/>
      <c r="AF126" s="383"/>
      <c r="AG126" s="383"/>
      <c r="AH126" s="383"/>
      <c r="AI126" s="20"/>
      <c r="AJ126" s="385"/>
      <c r="AK126" s="386"/>
      <c r="AL126" s="378"/>
      <c r="AM126" s="378"/>
      <c r="AN126" s="378"/>
      <c r="AO126" s="289"/>
      <c r="AP126" s="347"/>
      <c r="AQ126" s="347"/>
      <c r="AR126" s="373"/>
      <c r="AS126" s="389"/>
      <c r="AT126" s="386"/>
      <c r="AU126" s="386"/>
      <c r="AV126" s="20"/>
      <c r="AW126" s="385"/>
      <c r="AX126" s="378"/>
      <c r="AY126" s="378"/>
      <c r="AZ126" s="378"/>
      <c r="BA126" s="289"/>
      <c r="BB126" s="375"/>
      <c r="BC126" s="2"/>
      <c r="BD126" s="2"/>
    </row>
    <row r="127" spans="2:56" ht="15.75" thickBot="1"/>
    <row r="128" spans="2:56" ht="16.5" thickBot="1">
      <c r="B128" s="17">
        <v>41174</v>
      </c>
      <c r="C128" s="15" t="s">
        <v>65</v>
      </c>
      <c r="D128" s="19">
        <v>8.5</v>
      </c>
      <c r="E128" s="6"/>
      <c r="F128" s="363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f>SUM(F128:J128)</f>
        <v>0</v>
      </c>
      <c r="L128" s="6"/>
      <c r="M128" s="363">
        <v>0</v>
      </c>
      <c r="N128" s="19">
        <v>0</v>
      </c>
      <c r="O128" s="6"/>
      <c r="P128" s="376">
        <f>D128-(M128+N128)</f>
        <v>8.5</v>
      </c>
      <c r="Q128" s="6"/>
      <c r="R128" s="363" t="s">
        <v>111</v>
      </c>
      <c r="S128" s="372">
        <v>0.122</v>
      </c>
      <c r="T128" s="372">
        <v>0.124</v>
      </c>
      <c r="U128" s="372">
        <f>S128+T128</f>
        <v>0.246</v>
      </c>
      <c r="V128" s="19">
        <v>70</v>
      </c>
      <c r="W128" s="91">
        <f>P128*V128</f>
        <v>595</v>
      </c>
      <c r="X128" s="6"/>
      <c r="Y128" s="379">
        <v>598</v>
      </c>
      <c r="Z128" s="380">
        <v>598</v>
      </c>
      <c r="AA128" s="380">
        <v>0</v>
      </c>
      <c r="AB128" s="380">
        <v>0</v>
      </c>
      <c r="AC128" s="381">
        <v>598</v>
      </c>
      <c r="AD128" s="197"/>
      <c r="AE128" s="379">
        <v>10</v>
      </c>
      <c r="AF128" s="380">
        <v>15</v>
      </c>
      <c r="AG128" s="380">
        <v>0</v>
      </c>
      <c r="AH128" s="380">
        <v>22</v>
      </c>
      <c r="AI128" s="5"/>
      <c r="AJ128" s="57">
        <f>AC128*U128</f>
        <v>147.108</v>
      </c>
      <c r="AK128" s="171">
        <v>2.1</v>
      </c>
      <c r="AL128" s="19">
        <v>5.6</v>
      </c>
      <c r="AM128" s="19">
        <v>0</v>
      </c>
      <c r="AN128" s="91">
        <f>AK128+AM128</f>
        <v>2.1</v>
      </c>
      <c r="AO128" s="338" t="e">
        <f>#REF!</f>
        <v>#REF!</v>
      </c>
      <c r="AP128" s="11">
        <v>0</v>
      </c>
      <c r="AQ128" s="11">
        <v>10</v>
      </c>
      <c r="AR128" s="387">
        <f>100- ((AP128+AQ128)/(AC128*2))*100</f>
        <v>99.163879598662206</v>
      </c>
      <c r="AS128" s="388">
        <f>AU125</f>
        <v>615.86800000000005</v>
      </c>
      <c r="AT128" s="172">
        <f>AJ128+AK128+AL128+AM128</f>
        <v>154.80799999999999</v>
      </c>
      <c r="AU128" s="172">
        <f>AS128-AT128</f>
        <v>461.06000000000006</v>
      </c>
      <c r="AV128" s="5"/>
      <c r="AW128" s="57">
        <f>(AC128/W128)*100</f>
        <v>100.50420168067227</v>
      </c>
      <c r="AX128" s="19" t="s">
        <v>59</v>
      </c>
      <c r="AY128" s="91">
        <f>(AK128/(AJ128+AK128))*100</f>
        <v>1.4074312369309958</v>
      </c>
      <c r="AZ128" s="19">
        <f>(AN128/AJ128)*100</f>
        <v>1.4275226364303777</v>
      </c>
      <c r="BA128" s="6"/>
      <c r="BB128" s="363" t="s">
        <v>75</v>
      </c>
      <c r="BC128" s="19" t="s">
        <v>75</v>
      </c>
      <c r="BD128" s="19" t="s">
        <v>76</v>
      </c>
    </row>
    <row r="129" spans="2:56" ht="15.75">
      <c r="B129" s="374" t="s">
        <v>121</v>
      </c>
      <c r="C129" s="2"/>
      <c r="D129" s="2"/>
      <c r="E129" s="6"/>
      <c r="F129" s="375"/>
      <c r="G129" s="2"/>
      <c r="H129" s="2"/>
      <c r="I129" s="2"/>
      <c r="J129" s="2"/>
      <c r="K129" s="2"/>
      <c r="L129" s="6"/>
      <c r="M129" s="375"/>
      <c r="N129" s="2"/>
      <c r="O129" s="6"/>
      <c r="P129" s="377"/>
      <c r="Q129" s="6"/>
      <c r="R129" s="375"/>
      <c r="S129" s="213"/>
      <c r="T129" s="213"/>
      <c r="U129" s="213"/>
      <c r="V129" s="378"/>
      <c r="W129" s="378"/>
      <c r="X129" s="289"/>
      <c r="Y129" s="382"/>
      <c r="Z129" s="383"/>
      <c r="AA129" s="383"/>
      <c r="AB129" s="383"/>
      <c r="AC129" s="384"/>
      <c r="AD129" s="122"/>
      <c r="AE129" s="382"/>
      <c r="AF129" s="383"/>
      <c r="AG129" s="383"/>
      <c r="AH129" s="383"/>
      <c r="AI129" s="20"/>
      <c r="AJ129" s="385"/>
      <c r="AK129" s="386"/>
      <c r="AL129" s="378"/>
      <c r="AM129" s="378"/>
      <c r="AN129" s="378"/>
      <c r="AO129" s="289"/>
      <c r="AP129" s="347"/>
      <c r="AQ129" s="347"/>
      <c r="AR129" s="373"/>
      <c r="AS129" s="389"/>
      <c r="AT129" s="386"/>
      <c r="AU129" s="386"/>
      <c r="AV129" s="20"/>
      <c r="AW129" s="385"/>
      <c r="AX129" s="378"/>
      <c r="AY129" s="378"/>
      <c r="AZ129" s="378"/>
      <c r="BA129" s="289"/>
      <c r="BB129" s="375"/>
      <c r="BC129" s="2"/>
      <c r="BD129" s="2"/>
    </row>
    <row r="130" spans="2:56" ht="15.75" thickBot="1"/>
    <row r="131" spans="2:56" ht="16.5" thickBot="1">
      <c r="B131" s="17">
        <v>41175</v>
      </c>
      <c r="C131" s="15" t="s">
        <v>161</v>
      </c>
      <c r="D131" s="19">
        <v>7.5</v>
      </c>
      <c r="E131" s="6"/>
      <c r="F131" s="363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f>SUM(F131:J131)</f>
        <v>0</v>
      </c>
      <c r="L131" s="6"/>
      <c r="M131" s="363">
        <v>2.5</v>
      </c>
      <c r="N131" s="19">
        <v>0</v>
      </c>
      <c r="O131" s="6"/>
      <c r="P131" s="376">
        <f>D131-(M131+N131)</f>
        <v>5</v>
      </c>
      <c r="Q131" s="6"/>
      <c r="R131" s="363" t="s">
        <v>158</v>
      </c>
      <c r="S131" s="372">
        <v>0.13</v>
      </c>
      <c r="T131" s="372">
        <v>0.13</v>
      </c>
      <c r="U131" s="372">
        <f>S131+T131</f>
        <v>0.26</v>
      </c>
      <c r="V131" s="19">
        <v>75</v>
      </c>
      <c r="W131" s="91">
        <f>P131*V131</f>
        <v>375</v>
      </c>
      <c r="X131" s="6"/>
      <c r="Y131" s="379">
        <v>368</v>
      </c>
      <c r="Z131" s="380">
        <v>368</v>
      </c>
      <c r="AA131" s="380">
        <v>0</v>
      </c>
      <c r="AB131" s="380">
        <v>0</v>
      </c>
      <c r="AC131" s="381">
        <v>368</v>
      </c>
      <c r="AD131" s="197"/>
      <c r="AE131" s="379">
        <v>24</v>
      </c>
      <c r="AF131" s="380">
        <v>22</v>
      </c>
      <c r="AG131" s="380">
        <v>0</v>
      </c>
      <c r="AH131" s="380">
        <v>22</v>
      </c>
      <c r="AI131" s="5"/>
      <c r="AJ131" s="57">
        <f>AC131*U131</f>
        <v>95.68</v>
      </c>
      <c r="AK131" s="171">
        <v>2.68</v>
      </c>
      <c r="AL131" s="19">
        <v>8.0399999999999991</v>
      </c>
      <c r="AM131" s="19">
        <v>0</v>
      </c>
      <c r="AN131" s="91">
        <f>AK131+AM131</f>
        <v>2.68</v>
      </c>
      <c r="AO131" s="338" t="e">
        <f>#REF!</f>
        <v>#REF!</v>
      </c>
      <c r="AP131" s="11">
        <v>0</v>
      </c>
      <c r="AQ131" s="11">
        <v>10</v>
      </c>
      <c r="AR131" s="387">
        <f>100- ((AP131+AQ131)/(AC131*2))*100</f>
        <v>98.641304347826093</v>
      </c>
      <c r="AS131" s="388">
        <f>AU128</f>
        <v>461.06000000000006</v>
      </c>
      <c r="AT131" s="172">
        <f>AJ131+AK131+AL131+AM131</f>
        <v>106.4</v>
      </c>
      <c r="AU131" s="172">
        <f>AS131-AT131</f>
        <v>354.66000000000008</v>
      </c>
      <c r="AV131" s="5"/>
      <c r="AW131" s="57">
        <f>(AC131/W131)*100</f>
        <v>98.133333333333326</v>
      </c>
      <c r="AX131" s="19" t="s">
        <v>59</v>
      </c>
      <c r="AY131" s="91">
        <f>(AK131/(AJ131+AK131))*100</f>
        <v>2.7246848312322078</v>
      </c>
      <c r="AZ131" s="19">
        <f>(AN131/AJ131)*100</f>
        <v>2.8010033444816052</v>
      </c>
      <c r="BA131" s="6"/>
      <c r="BB131" s="363" t="s">
        <v>76</v>
      </c>
      <c r="BC131" s="19" t="s">
        <v>97</v>
      </c>
      <c r="BD131" s="19" t="s">
        <v>76</v>
      </c>
    </row>
    <row r="132" spans="2:56" ht="15.75">
      <c r="B132" s="374" t="s">
        <v>153</v>
      </c>
      <c r="C132" s="2"/>
      <c r="D132" s="2"/>
      <c r="E132" s="6"/>
      <c r="F132" s="375"/>
      <c r="G132" s="2"/>
      <c r="H132" s="2"/>
      <c r="I132" s="2"/>
      <c r="J132" s="2"/>
      <c r="K132" s="2"/>
      <c r="L132" s="6"/>
      <c r="M132" s="375"/>
      <c r="N132" s="2"/>
      <c r="O132" s="6"/>
      <c r="P132" s="377"/>
      <c r="Q132" s="6"/>
      <c r="R132" s="375"/>
      <c r="S132" s="213"/>
      <c r="T132" s="213"/>
      <c r="U132" s="213"/>
      <c r="V132" s="378"/>
      <c r="W132" s="378"/>
      <c r="X132" s="289"/>
      <c r="Y132" s="382"/>
      <c r="Z132" s="383"/>
      <c r="AA132" s="383"/>
      <c r="AB132" s="383"/>
      <c r="AC132" s="384"/>
      <c r="AD132" s="122"/>
      <c r="AE132" s="382"/>
      <c r="AF132" s="383"/>
      <c r="AG132" s="383"/>
      <c r="AH132" s="383"/>
      <c r="AI132" s="20"/>
      <c r="AJ132" s="385"/>
      <c r="AK132" s="386"/>
      <c r="AL132" s="378"/>
      <c r="AM132" s="378"/>
      <c r="AN132" s="378"/>
      <c r="AO132" s="289"/>
      <c r="AP132" s="347"/>
      <c r="AQ132" s="347"/>
      <c r="AR132" s="373"/>
      <c r="AS132" s="389"/>
      <c r="AT132" s="386"/>
      <c r="AU132" s="386"/>
      <c r="AV132" s="20"/>
      <c r="AW132" s="385"/>
      <c r="AX132" s="378"/>
      <c r="AY132" s="378"/>
      <c r="AZ132" s="378"/>
      <c r="BA132" s="289"/>
      <c r="BB132" s="375"/>
      <c r="BC132" s="2"/>
      <c r="BD132" s="2"/>
    </row>
    <row r="133" spans="2:56" ht="15.75" thickBot="1"/>
    <row r="134" spans="2:56" ht="16.5" thickBot="1">
      <c r="B134" s="17">
        <v>41175</v>
      </c>
      <c r="C134" s="15" t="s">
        <v>65</v>
      </c>
      <c r="D134" s="19">
        <v>8.5</v>
      </c>
      <c r="E134" s="6"/>
      <c r="F134" s="363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f>SUM(F134:J134)</f>
        <v>0</v>
      </c>
      <c r="L134" s="6"/>
      <c r="M134" s="363">
        <v>0</v>
      </c>
      <c r="N134" s="19">
        <v>0</v>
      </c>
      <c r="O134" s="6"/>
      <c r="P134" s="376">
        <f>D134-(M134+N134)</f>
        <v>8.5</v>
      </c>
      <c r="Q134" s="6"/>
      <c r="R134" s="363" t="s">
        <v>158</v>
      </c>
      <c r="S134" s="372">
        <v>0.13</v>
      </c>
      <c r="T134" s="372">
        <v>0.13</v>
      </c>
      <c r="U134" s="372">
        <f>S134+T134</f>
        <v>0.26</v>
      </c>
      <c r="V134" s="19">
        <v>75</v>
      </c>
      <c r="W134" s="91">
        <f>P134*V134</f>
        <v>637.5</v>
      </c>
      <c r="X134" s="6"/>
      <c r="Y134" s="379">
        <v>240</v>
      </c>
      <c r="Z134" s="380">
        <v>240</v>
      </c>
      <c r="AA134" s="380">
        <v>0</v>
      </c>
      <c r="AB134" s="380">
        <v>0</v>
      </c>
      <c r="AC134" s="381">
        <v>240</v>
      </c>
      <c r="AD134" s="197"/>
      <c r="AE134" s="379">
        <v>5</v>
      </c>
      <c r="AF134" s="380">
        <v>5</v>
      </c>
      <c r="AG134" s="380">
        <v>0</v>
      </c>
      <c r="AH134" s="380">
        <v>5</v>
      </c>
      <c r="AI134" s="5"/>
      <c r="AJ134" s="57">
        <f>AC134*U134</f>
        <v>62.400000000000006</v>
      </c>
      <c r="AK134" s="171">
        <v>5.14</v>
      </c>
      <c r="AL134" s="19">
        <v>3</v>
      </c>
      <c r="AM134" s="19">
        <v>0.5</v>
      </c>
      <c r="AN134" s="91">
        <f>AK134+AM134</f>
        <v>5.64</v>
      </c>
      <c r="AO134" s="338" t="e">
        <f>#REF!</f>
        <v>#REF!</v>
      </c>
      <c r="AP134" s="11">
        <v>0</v>
      </c>
      <c r="AQ134" s="11">
        <v>10</v>
      </c>
      <c r="AR134" s="387">
        <f>100- ((AP134+AQ134)/(AC134*2))*100</f>
        <v>97.916666666666671</v>
      </c>
      <c r="AS134" s="388">
        <f>AU131</f>
        <v>354.66000000000008</v>
      </c>
      <c r="AT134" s="172">
        <f>AJ134+AK134+AL134+AM134</f>
        <v>71.040000000000006</v>
      </c>
      <c r="AU134" s="172">
        <f>AS134-AT134</f>
        <v>283.62000000000006</v>
      </c>
      <c r="AV134" s="5"/>
      <c r="AW134" s="57">
        <f>(AC134/W134)*100</f>
        <v>37.647058823529413</v>
      </c>
      <c r="AX134" s="19" t="s">
        <v>59</v>
      </c>
      <c r="AY134" s="91">
        <f>(AK134/(AJ134+AK134))*100</f>
        <v>7.6103050044418117</v>
      </c>
      <c r="AZ134" s="19">
        <f>(AN134/AJ134)*100</f>
        <v>9.0384615384615365</v>
      </c>
      <c r="BA134" s="6"/>
      <c r="BB134" s="363" t="s">
        <v>75</v>
      </c>
      <c r="BC134" s="19" t="s">
        <v>75</v>
      </c>
      <c r="BD134" s="19" t="s">
        <v>76</v>
      </c>
    </row>
    <row r="135" spans="2:56" ht="15.75">
      <c r="B135" s="374" t="s">
        <v>164</v>
      </c>
      <c r="C135" s="2"/>
      <c r="D135" s="2"/>
      <c r="E135" s="6"/>
      <c r="F135" s="375"/>
      <c r="G135" s="2"/>
      <c r="H135" s="2"/>
      <c r="I135" s="2"/>
      <c r="J135" s="2"/>
      <c r="K135" s="2"/>
      <c r="L135" s="6"/>
      <c r="M135" s="375"/>
      <c r="N135" s="2"/>
      <c r="O135" s="6"/>
      <c r="P135" s="377"/>
      <c r="Q135" s="6"/>
      <c r="R135" s="375"/>
      <c r="S135" s="213"/>
      <c r="T135" s="213"/>
      <c r="U135" s="213"/>
      <c r="V135" s="378"/>
      <c r="W135" s="378"/>
      <c r="X135" s="289"/>
      <c r="Y135" s="382"/>
      <c r="Z135" s="383"/>
      <c r="AA135" s="383"/>
      <c r="AB135" s="383"/>
      <c r="AC135" s="384"/>
      <c r="AD135" s="122"/>
      <c r="AE135" s="382"/>
      <c r="AF135" s="383"/>
      <c r="AG135" s="383"/>
      <c r="AH135" s="383"/>
      <c r="AI135" s="20"/>
      <c r="AJ135" s="385"/>
      <c r="AK135" s="386"/>
      <c r="AL135" s="378"/>
      <c r="AM135" s="378"/>
      <c r="AN135" s="378"/>
      <c r="AO135" s="289"/>
      <c r="AP135" s="347"/>
      <c r="AQ135" s="347"/>
      <c r="AR135" s="373"/>
      <c r="AS135" s="389"/>
      <c r="AT135" s="386"/>
      <c r="AU135" s="386"/>
      <c r="AV135" s="20"/>
      <c r="AW135" s="385"/>
      <c r="AX135" s="378"/>
      <c r="AY135" s="378"/>
      <c r="AZ135" s="378"/>
      <c r="BA135" s="289"/>
      <c r="BB135" s="375"/>
      <c r="BC135" s="2"/>
      <c r="BD135" s="2"/>
    </row>
    <row r="136" spans="2:56" ht="15.75" thickBot="1"/>
    <row r="137" spans="2:56">
      <c r="B137" s="57" t="s">
        <v>42</v>
      </c>
      <c r="C137" s="58" t="s">
        <v>2</v>
      </c>
      <c r="D137" s="59" t="s">
        <v>2</v>
      </c>
      <c r="E137" s="136"/>
      <c r="F137" s="718" t="s">
        <v>14</v>
      </c>
      <c r="G137" s="719"/>
      <c r="H137" s="719"/>
      <c r="I137" s="719"/>
      <c r="J137" s="719"/>
      <c r="K137" s="720"/>
      <c r="L137" s="19"/>
      <c r="M137" s="721" t="s">
        <v>43</v>
      </c>
      <c r="N137" s="722"/>
      <c r="O137" s="19"/>
      <c r="P137" s="91" t="s">
        <v>12</v>
      </c>
      <c r="Q137" s="136"/>
      <c r="R137" s="91" t="s">
        <v>24</v>
      </c>
      <c r="S137" s="718" t="s">
        <v>44</v>
      </c>
      <c r="T137" s="719"/>
      <c r="U137" s="720"/>
      <c r="V137" s="91" t="s">
        <v>39</v>
      </c>
      <c r="W137" s="137" t="s">
        <v>19</v>
      </c>
      <c r="X137" s="136" t="s">
        <v>10</v>
      </c>
      <c r="Y137" s="723" t="s">
        <v>15</v>
      </c>
      <c r="Z137" s="724"/>
      <c r="AA137" s="724"/>
      <c r="AB137" s="724"/>
      <c r="AC137" s="138" t="s">
        <v>19</v>
      </c>
      <c r="AD137" s="139"/>
      <c r="AE137" s="725" t="s">
        <v>55</v>
      </c>
      <c r="AF137" s="726"/>
      <c r="AG137" s="726"/>
      <c r="AH137" s="140" t="s">
        <v>57</v>
      </c>
      <c r="AI137" s="136"/>
      <c r="AJ137" s="141" t="s">
        <v>51</v>
      </c>
      <c r="AK137" s="142"/>
      <c r="AL137" s="143"/>
      <c r="AM137" s="144"/>
      <c r="AN137" s="91" t="s">
        <v>13</v>
      </c>
      <c r="AO137" s="136"/>
      <c r="AP137" s="743" t="s">
        <v>68</v>
      </c>
      <c r="AQ137" s="744"/>
      <c r="AR137" s="745"/>
      <c r="AS137" s="743" t="s">
        <v>52</v>
      </c>
      <c r="AT137" s="744"/>
      <c r="AU137" s="745"/>
      <c r="AV137" s="136"/>
      <c r="AW137" s="145" t="s">
        <v>32</v>
      </c>
      <c r="AX137" s="137" t="s">
        <v>32</v>
      </c>
      <c r="AY137" s="91" t="s">
        <v>29</v>
      </c>
      <c r="AZ137" s="91" t="s">
        <v>29</v>
      </c>
      <c r="BA137" s="136"/>
      <c r="BB137" s="19" t="s">
        <v>32</v>
      </c>
      <c r="BC137" s="19" t="s">
        <v>10</v>
      </c>
      <c r="BD137" s="146" t="s">
        <v>10</v>
      </c>
    </row>
    <row r="138" spans="2:56" ht="15.75" thickBot="1">
      <c r="B138" s="60" t="s">
        <v>10</v>
      </c>
      <c r="C138" s="49" t="s">
        <v>10</v>
      </c>
      <c r="D138" s="61" t="s">
        <v>12</v>
      </c>
      <c r="E138" s="5"/>
      <c r="F138" s="65" t="s">
        <v>4</v>
      </c>
      <c r="G138" s="65" t="s">
        <v>5</v>
      </c>
      <c r="H138" s="65" t="s">
        <v>6</v>
      </c>
      <c r="I138" s="65" t="s">
        <v>7</v>
      </c>
      <c r="J138" s="65" t="s">
        <v>9</v>
      </c>
      <c r="K138" s="65" t="s">
        <v>13</v>
      </c>
      <c r="L138" s="4"/>
      <c r="M138" s="67" t="s">
        <v>12</v>
      </c>
      <c r="N138" s="68" t="s">
        <v>46</v>
      </c>
      <c r="O138" s="3"/>
      <c r="P138" s="49" t="s">
        <v>3</v>
      </c>
      <c r="Q138" s="5"/>
      <c r="R138" s="49" t="s">
        <v>23</v>
      </c>
      <c r="S138" s="53" t="s">
        <v>16</v>
      </c>
      <c r="T138" s="49" t="s">
        <v>17</v>
      </c>
      <c r="U138" s="49" t="s">
        <v>45</v>
      </c>
      <c r="V138" s="49" t="s">
        <v>63</v>
      </c>
      <c r="W138" s="72" t="s">
        <v>21</v>
      </c>
      <c r="X138" s="5" t="s">
        <v>10</v>
      </c>
      <c r="Y138" s="713" t="s">
        <v>26</v>
      </c>
      <c r="Z138" s="714"/>
      <c r="AA138" s="714"/>
      <c r="AB138" s="715"/>
      <c r="AC138" s="39" t="s">
        <v>13</v>
      </c>
      <c r="AD138" s="8"/>
      <c r="AE138" s="716" t="s">
        <v>56</v>
      </c>
      <c r="AF138" s="717"/>
      <c r="AG138" s="717"/>
      <c r="AH138" s="82" t="s">
        <v>58</v>
      </c>
      <c r="AI138" s="5"/>
      <c r="AJ138" s="48" t="s">
        <v>33</v>
      </c>
      <c r="AK138" s="85" t="s">
        <v>27</v>
      </c>
      <c r="AL138" s="48" t="s">
        <v>35</v>
      </c>
      <c r="AM138" s="48" t="s">
        <v>36</v>
      </c>
      <c r="AN138" s="49" t="s">
        <v>40</v>
      </c>
      <c r="AO138" s="20"/>
      <c r="AP138" s="51"/>
      <c r="AQ138" s="52"/>
      <c r="AR138" s="53"/>
      <c r="AS138" s="51" t="s">
        <v>50</v>
      </c>
      <c r="AT138" s="336" t="s">
        <v>160</v>
      </c>
      <c r="AU138" s="53"/>
      <c r="AV138" s="5"/>
      <c r="AW138" s="76" t="s">
        <v>19</v>
      </c>
      <c r="AX138" s="72" t="s">
        <v>19</v>
      </c>
      <c r="AY138" s="49" t="s">
        <v>37</v>
      </c>
      <c r="AZ138" s="49" t="s">
        <v>38</v>
      </c>
      <c r="BA138" s="5"/>
      <c r="BB138" s="4" t="s">
        <v>19</v>
      </c>
      <c r="BC138" s="4" t="s">
        <v>37</v>
      </c>
      <c r="BD138" s="147" t="s">
        <v>38</v>
      </c>
    </row>
    <row r="139" spans="2:56" ht="15.75" thickBot="1">
      <c r="B139" s="62"/>
      <c r="C139" s="63"/>
      <c r="D139" s="64" t="s">
        <v>10</v>
      </c>
      <c r="E139" s="111"/>
      <c r="F139" s="148"/>
      <c r="G139" s="148"/>
      <c r="H139" s="148"/>
      <c r="I139" s="148" t="s">
        <v>8</v>
      </c>
      <c r="J139" s="148"/>
      <c r="K139" s="148"/>
      <c r="L139" s="16"/>
      <c r="M139" s="104" t="s">
        <v>20</v>
      </c>
      <c r="N139" s="148" t="s">
        <v>11</v>
      </c>
      <c r="O139" s="16"/>
      <c r="P139" s="63" t="s">
        <v>10</v>
      </c>
      <c r="Q139" s="111"/>
      <c r="R139" s="63"/>
      <c r="S139" s="149"/>
      <c r="T139" s="63"/>
      <c r="U139" s="63"/>
      <c r="V139" s="63" t="s">
        <v>18</v>
      </c>
      <c r="W139" s="150" t="s">
        <v>22</v>
      </c>
      <c r="X139" s="111"/>
      <c r="Y139" s="151" t="s">
        <v>16</v>
      </c>
      <c r="Z139" s="151" t="s">
        <v>17</v>
      </c>
      <c r="AA139" s="152" t="s">
        <v>25</v>
      </c>
      <c r="AB139" s="79" t="s">
        <v>28</v>
      </c>
      <c r="AC139" s="153"/>
      <c r="AD139" s="111"/>
      <c r="AE139" s="154" t="s">
        <v>16</v>
      </c>
      <c r="AF139" s="155" t="s">
        <v>17</v>
      </c>
      <c r="AG139" s="80" t="s">
        <v>28</v>
      </c>
      <c r="AH139" s="81" t="s">
        <v>28</v>
      </c>
      <c r="AI139" s="156"/>
      <c r="AJ139" s="63" t="s">
        <v>34</v>
      </c>
      <c r="AK139" s="157" t="s">
        <v>34</v>
      </c>
      <c r="AL139" s="63" t="s">
        <v>34</v>
      </c>
      <c r="AM139" s="63" t="s">
        <v>34</v>
      </c>
      <c r="AN139" s="63" t="s">
        <v>34</v>
      </c>
      <c r="AO139" s="111"/>
      <c r="AP139" s="158" t="s">
        <v>70</v>
      </c>
      <c r="AQ139" s="159" t="s">
        <v>69</v>
      </c>
      <c r="AR139" s="160" t="s">
        <v>71</v>
      </c>
      <c r="AS139" s="161" t="s">
        <v>48</v>
      </c>
      <c r="AT139" s="159" t="s">
        <v>47</v>
      </c>
      <c r="AU139" s="160" t="s">
        <v>49</v>
      </c>
      <c r="AV139" s="111"/>
      <c r="AW139" s="162" t="s">
        <v>29</v>
      </c>
      <c r="AX139" s="150" t="s">
        <v>29</v>
      </c>
      <c r="AY139" s="63"/>
      <c r="AZ139" s="63"/>
      <c r="BA139" s="111"/>
      <c r="BB139" s="163">
        <v>1</v>
      </c>
      <c r="BC139" s="164">
        <v>0</v>
      </c>
      <c r="BD139" s="115" t="s">
        <v>41</v>
      </c>
    </row>
    <row r="140" spans="2:56" ht="16.5" thickBot="1">
      <c r="B140" s="17">
        <v>41176</v>
      </c>
      <c r="C140" s="15" t="s">
        <v>0</v>
      </c>
      <c r="D140" s="19">
        <v>8</v>
      </c>
      <c r="E140" s="6"/>
      <c r="F140" s="363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f>SUM(F140:J140)</f>
        <v>0</v>
      </c>
      <c r="L140" s="6"/>
      <c r="M140" s="363">
        <v>0</v>
      </c>
      <c r="N140" s="19">
        <v>0</v>
      </c>
      <c r="O140" s="6"/>
      <c r="P140" s="376">
        <f>D140-(M140+N140)</f>
        <v>8</v>
      </c>
      <c r="Q140" s="6"/>
      <c r="R140" s="363" t="s">
        <v>159</v>
      </c>
      <c r="S140" s="372">
        <v>0.36499999999999999</v>
      </c>
      <c r="T140" s="372">
        <v>0.36499999999999999</v>
      </c>
      <c r="U140" s="372">
        <f>S140+T140</f>
        <v>0.73</v>
      </c>
      <c r="V140" s="19">
        <v>40</v>
      </c>
      <c r="W140" s="91">
        <f>P140*V140</f>
        <v>320</v>
      </c>
      <c r="X140" s="6"/>
      <c r="Y140" s="379">
        <v>199</v>
      </c>
      <c r="Z140" s="380">
        <v>199</v>
      </c>
      <c r="AA140" s="380">
        <v>0</v>
      </c>
      <c r="AB140" s="380">
        <v>0</v>
      </c>
      <c r="AC140" s="381">
        <v>199</v>
      </c>
      <c r="AD140" s="197"/>
      <c r="AE140" s="379">
        <v>0</v>
      </c>
      <c r="AF140" s="380">
        <v>0</v>
      </c>
      <c r="AG140" s="380">
        <v>0</v>
      </c>
      <c r="AH140" s="380">
        <v>0</v>
      </c>
      <c r="AI140" s="5"/>
      <c r="AJ140" s="57">
        <f>AC140*U140</f>
        <v>145.27000000000001</v>
      </c>
      <c r="AK140" s="171">
        <v>0</v>
      </c>
      <c r="AL140" s="19">
        <v>6.7</v>
      </c>
      <c r="AM140" s="19">
        <v>0</v>
      </c>
      <c r="AN140" s="91">
        <f>AK140+AM140</f>
        <v>0</v>
      </c>
      <c r="AO140" s="338" t="e">
        <f>#REF!</f>
        <v>#REF!</v>
      </c>
      <c r="AP140" s="11">
        <v>0</v>
      </c>
      <c r="AQ140" s="11">
        <v>10</v>
      </c>
      <c r="AR140" s="387">
        <f>100- ((AP140+AQ140)/(AC140*2))*100</f>
        <v>97.48743718592965</v>
      </c>
      <c r="AS140" s="388">
        <v>528.03</v>
      </c>
      <c r="AT140" s="172">
        <f>AJ140+AK140+AL140+AM140</f>
        <v>151.97</v>
      </c>
      <c r="AU140" s="172">
        <f>AS140-AT140</f>
        <v>376.05999999999995</v>
      </c>
      <c r="AV140" s="5"/>
      <c r="AW140" s="57">
        <f>(AC140/W140)*100</f>
        <v>62.187499999999993</v>
      </c>
      <c r="AX140" s="19" t="s">
        <v>59</v>
      </c>
      <c r="AY140" s="91">
        <f>(AK140/(AJ140+AK140))*100</f>
        <v>0</v>
      </c>
      <c r="AZ140" s="19">
        <f>(AN140/AJ140)*100</f>
        <v>0</v>
      </c>
      <c r="BA140" s="6"/>
      <c r="BB140" s="363" t="s">
        <v>76</v>
      </c>
      <c r="BC140" s="19" t="s">
        <v>76</v>
      </c>
      <c r="BD140" s="19" t="s">
        <v>76</v>
      </c>
    </row>
    <row r="141" spans="2:56" ht="15.75">
      <c r="B141" s="374" t="s">
        <v>134</v>
      </c>
      <c r="C141" s="2"/>
      <c r="D141" s="2"/>
      <c r="E141" s="6"/>
      <c r="F141" s="375"/>
      <c r="G141" s="2"/>
      <c r="H141" s="2"/>
      <c r="I141" s="2"/>
      <c r="J141" s="2"/>
      <c r="K141" s="2"/>
      <c r="L141" s="6"/>
      <c r="M141" s="375"/>
      <c r="N141" s="2"/>
      <c r="O141" s="6"/>
      <c r="P141" s="377"/>
      <c r="Q141" s="6"/>
      <c r="R141" s="375"/>
      <c r="S141" s="213"/>
      <c r="T141" s="213"/>
      <c r="U141" s="213"/>
      <c r="V141" s="378"/>
      <c r="W141" s="378"/>
      <c r="X141" s="289"/>
      <c r="Y141" s="382"/>
      <c r="Z141" s="383"/>
      <c r="AA141" s="383"/>
      <c r="AB141" s="383"/>
      <c r="AC141" s="384"/>
      <c r="AD141" s="122"/>
      <c r="AE141" s="382"/>
      <c r="AF141" s="383"/>
      <c r="AG141" s="383"/>
      <c r="AH141" s="383"/>
      <c r="AI141" s="20"/>
      <c r="AJ141" s="385"/>
      <c r="AK141" s="386"/>
      <c r="AL141" s="378"/>
      <c r="AM141" s="378"/>
      <c r="AN141" s="378"/>
      <c r="AO141" s="289"/>
      <c r="AP141" s="347"/>
      <c r="AQ141" s="347"/>
      <c r="AR141" s="373"/>
      <c r="AS141" s="389"/>
      <c r="AT141" s="386"/>
      <c r="AU141" s="386"/>
      <c r="AV141" s="20"/>
      <c r="AW141" s="385"/>
      <c r="AX141" s="378"/>
      <c r="AY141" s="378"/>
      <c r="AZ141" s="378"/>
      <c r="BA141" s="289"/>
      <c r="BB141" s="375"/>
      <c r="BC141" s="2"/>
      <c r="BD141" s="2"/>
    </row>
    <row r="142" spans="2:56" ht="15.75" thickBot="1"/>
    <row r="143" spans="2:56" ht="16.5" thickBot="1">
      <c r="B143" s="17">
        <v>41176</v>
      </c>
      <c r="C143" s="15" t="s">
        <v>161</v>
      </c>
      <c r="D143" s="19">
        <v>7.5</v>
      </c>
      <c r="E143" s="6"/>
      <c r="F143" s="363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f>SUM(F143:J143)</f>
        <v>0</v>
      </c>
      <c r="L143" s="6"/>
      <c r="M143" s="363">
        <v>2.5</v>
      </c>
      <c r="N143" s="19">
        <v>0</v>
      </c>
      <c r="O143" s="6"/>
      <c r="P143" s="376">
        <f>D143-(M143+N143)</f>
        <v>5</v>
      </c>
      <c r="Q143" s="6"/>
      <c r="R143" s="363" t="s">
        <v>159</v>
      </c>
      <c r="S143" s="372">
        <v>0.36499999999999999</v>
      </c>
      <c r="T143" s="372">
        <v>0.36499999999999999</v>
      </c>
      <c r="U143" s="372">
        <f>S143+T143</f>
        <v>0.73</v>
      </c>
      <c r="V143" s="19">
        <v>40</v>
      </c>
      <c r="W143" s="91">
        <f>P143*V143</f>
        <v>200</v>
      </c>
      <c r="X143" s="6"/>
      <c r="Y143" s="379">
        <v>270</v>
      </c>
      <c r="Z143" s="380">
        <v>270</v>
      </c>
      <c r="AA143" s="380">
        <v>0</v>
      </c>
      <c r="AB143" s="380">
        <v>0</v>
      </c>
      <c r="AC143" s="381">
        <v>270</v>
      </c>
      <c r="AD143" s="197"/>
      <c r="AE143" s="379">
        <v>3</v>
      </c>
      <c r="AF143" s="380">
        <v>4</v>
      </c>
      <c r="AG143" s="380">
        <v>0</v>
      </c>
      <c r="AH143" s="380">
        <v>3</v>
      </c>
      <c r="AI143" s="5"/>
      <c r="AJ143" s="57">
        <f>AC143*U143</f>
        <v>197.1</v>
      </c>
      <c r="AK143" s="171">
        <v>0</v>
      </c>
      <c r="AL143" s="19">
        <v>6.7</v>
      </c>
      <c r="AM143" s="19">
        <v>0</v>
      </c>
      <c r="AN143" s="91">
        <f>AK143+AM143</f>
        <v>0</v>
      </c>
      <c r="AO143" s="338" t="e">
        <f>#REF!</f>
        <v>#REF!</v>
      </c>
      <c r="AP143" s="11">
        <v>0</v>
      </c>
      <c r="AQ143" s="11">
        <v>10</v>
      </c>
      <c r="AR143" s="387">
        <f>100- ((AP143+AQ143)/(AC143*2))*100</f>
        <v>98.148148148148152</v>
      </c>
      <c r="AS143" s="388">
        <f>AU140</f>
        <v>376.05999999999995</v>
      </c>
      <c r="AT143" s="172">
        <f>AJ143+AK143+AL143+AM143</f>
        <v>203.79999999999998</v>
      </c>
      <c r="AU143" s="172">
        <f>AS143-AT143</f>
        <v>172.25999999999996</v>
      </c>
      <c r="AV143" s="5"/>
      <c r="AW143" s="57">
        <f>(AC143/W143)*100</f>
        <v>135</v>
      </c>
      <c r="AX143" s="19" t="s">
        <v>59</v>
      </c>
      <c r="AY143" s="91">
        <f>(AK143/(AJ143+AK143))*100</f>
        <v>0</v>
      </c>
      <c r="AZ143" s="19">
        <f>(AN143/AJ143)*100</f>
        <v>0</v>
      </c>
      <c r="BA143" s="6"/>
      <c r="BB143" s="363" t="s">
        <v>97</v>
      </c>
      <c r="BC143" s="19" t="s">
        <v>76</v>
      </c>
      <c r="BD143" s="19" t="s">
        <v>76</v>
      </c>
    </row>
    <row r="144" spans="2:56" ht="15.75">
      <c r="B144" s="374" t="s">
        <v>153</v>
      </c>
      <c r="C144" s="2"/>
      <c r="D144" s="2"/>
      <c r="E144" s="6"/>
      <c r="F144" s="375"/>
      <c r="G144" s="2"/>
      <c r="H144" s="2"/>
      <c r="I144" s="2"/>
      <c r="J144" s="2"/>
      <c r="K144" s="2"/>
      <c r="L144" s="6"/>
      <c r="M144" s="375"/>
      <c r="N144" s="2"/>
      <c r="O144" s="6"/>
      <c r="P144" s="377"/>
      <c r="Q144" s="6"/>
      <c r="R144" s="375"/>
      <c r="S144" s="213"/>
      <c r="T144" s="213"/>
      <c r="U144" s="213"/>
      <c r="V144" s="378"/>
      <c r="W144" s="378"/>
      <c r="X144" s="289"/>
      <c r="Y144" s="382"/>
      <c r="Z144" s="383"/>
      <c r="AA144" s="383"/>
      <c r="AB144" s="383"/>
      <c r="AC144" s="384"/>
      <c r="AD144" s="122"/>
      <c r="AE144" s="382"/>
      <c r="AF144" s="383"/>
      <c r="AG144" s="383"/>
      <c r="AH144" s="383"/>
      <c r="AI144" s="20"/>
      <c r="AJ144" s="385"/>
      <c r="AK144" s="386"/>
      <c r="AL144" s="378"/>
      <c r="AM144" s="378"/>
      <c r="AN144" s="378"/>
      <c r="AO144" s="289"/>
      <c r="AP144" s="347"/>
      <c r="AQ144" s="347"/>
      <c r="AR144" s="373"/>
      <c r="AS144" s="389"/>
      <c r="AT144" s="386"/>
      <c r="AU144" s="386"/>
      <c r="AV144" s="20"/>
      <c r="AW144" s="385"/>
      <c r="AX144" s="378"/>
      <c r="AY144" s="378"/>
      <c r="AZ144" s="378"/>
      <c r="BA144" s="289"/>
      <c r="BB144" s="375"/>
      <c r="BC144" s="2"/>
      <c r="BD144" s="2"/>
    </row>
    <row r="145" spans="2:56" ht="15.75" thickBot="1"/>
    <row r="146" spans="2:56" ht="16.5" thickBot="1">
      <c r="B146" s="17">
        <v>41176</v>
      </c>
      <c r="C146" s="15" t="s">
        <v>165</v>
      </c>
      <c r="D146" s="19">
        <v>8.5</v>
      </c>
      <c r="E146" s="6"/>
      <c r="F146" s="363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f>SUM(F146:J146)</f>
        <v>0</v>
      </c>
      <c r="L146" s="6"/>
      <c r="M146" s="363">
        <v>0</v>
      </c>
      <c r="N146" s="19">
        <v>0</v>
      </c>
      <c r="O146" s="6"/>
      <c r="P146" s="376">
        <f>D146-(M146+N146)</f>
        <v>8.5</v>
      </c>
      <c r="Q146" s="6"/>
      <c r="R146" s="363" t="s">
        <v>159</v>
      </c>
      <c r="S146" s="372">
        <v>0.36499999999999999</v>
      </c>
      <c r="T146" s="372">
        <v>0.36499999999999999</v>
      </c>
      <c r="U146" s="372">
        <f>S146+T146</f>
        <v>0.73</v>
      </c>
      <c r="V146" s="19">
        <v>40</v>
      </c>
      <c r="W146" s="91">
        <f>P146*V146</f>
        <v>340</v>
      </c>
      <c r="X146" s="6"/>
      <c r="Y146" s="379">
        <v>380</v>
      </c>
      <c r="Z146" s="380">
        <v>380</v>
      </c>
      <c r="AA146" s="380">
        <v>0</v>
      </c>
      <c r="AB146" s="380">
        <v>0</v>
      </c>
      <c r="AC146" s="381">
        <v>380</v>
      </c>
      <c r="AD146" s="197"/>
      <c r="AE146" s="379">
        <v>4</v>
      </c>
      <c r="AF146" s="380">
        <v>4</v>
      </c>
      <c r="AG146" s="380">
        <v>0</v>
      </c>
      <c r="AH146" s="380">
        <v>4</v>
      </c>
      <c r="AI146" s="5"/>
      <c r="AJ146" s="57">
        <f>AC146*U146</f>
        <v>277.39999999999998</v>
      </c>
      <c r="AK146" s="171">
        <v>2.8</v>
      </c>
      <c r="AL146" s="19">
        <v>7.1</v>
      </c>
      <c r="AM146" s="19">
        <v>0</v>
      </c>
      <c r="AN146" s="91">
        <f>AK146+AM146</f>
        <v>2.8</v>
      </c>
      <c r="AO146" s="338" t="e">
        <f>#REF!</f>
        <v>#REF!</v>
      </c>
      <c r="AP146" s="11">
        <v>0</v>
      </c>
      <c r="AQ146" s="11">
        <v>10</v>
      </c>
      <c r="AR146" s="387">
        <f>100- ((AP146+AQ146)/(AC146*2))*100</f>
        <v>98.684210526315795</v>
      </c>
      <c r="AS146" s="388">
        <f>AU143</f>
        <v>172.25999999999996</v>
      </c>
      <c r="AT146" s="172">
        <f>AJ146+AK146+AL146+AM146</f>
        <v>287.3</v>
      </c>
      <c r="AU146" s="172">
        <f>AS146-AT146</f>
        <v>-115.04000000000005</v>
      </c>
      <c r="AV146" s="5"/>
      <c r="AW146" s="57">
        <f>(AC146/W146)*100</f>
        <v>111.76470588235294</v>
      </c>
      <c r="AX146" s="19" t="s">
        <v>59</v>
      </c>
      <c r="AY146" s="91">
        <f>(AK146/(AJ146+AK146))*100</f>
        <v>0.99928622412562462</v>
      </c>
      <c r="AZ146" s="19">
        <f>(AN146/AJ146)*100</f>
        <v>1.0093727469358327</v>
      </c>
      <c r="BA146" s="6"/>
      <c r="BB146" s="363" t="s">
        <v>97</v>
      </c>
      <c r="BC146" s="19" t="s">
        <v>76</v>
      </c>
      <c r="BD146" s="19" t="s">
        <v>76</v>
      </c>
    </row>
    <row r="147" spans="2:56" ht="15.75">
      <c r="B147" s="374" t="s">
        <v>121</v>
      </c>
      <c r="C147" s="2"/>
      <c r="D147" s="2"/>
      <c r="E147" s="6"/>
      <c r="F147" s="375"/>
      <c r="G147" s="2"/>
      <c r="H147" s="2"/>
      <c r="I147" s="2"/>
      <c r="J147" s="2"/>
      <c r="K147" s="2"/>
      <c r="L147" s="6"/>
      <c r="M147" s="375"/>
      <c r="N147" s="2"/>
      <c r="O147" s="6"/>
      <c r="P147" s="377"/>
      <c r="Q147" s="6"/>
      <c r="R147" s="375"/>
      <c r="S147" s="213"/>
      <c r="T147" s="213"/>
      <c r="U147" s="213"/>
      <c r="V147" s="378"/>
      <c r="W147" s="378"/>
      <c r="X147" s="289"/>
      <c r="Y147" s="382"/>
      <c r="Z147" s="383"/>
      <c r="AA147" s="383"/>
      <c r="AB147" s="383"/>
      <c r="AC147" s="384"/>
      <c r="AD147" s="122"/>
      <c r="AE147" s="382"/>
      <c r="AF147" s="383"/>
      <c r="AG147" s="383"/>
      <c r="AH147" s="383"/>
      <c r="AI147" s="20"/>
      <c r="AJ147" s="385"/>
      <c r="AK147" s="386"/>
      <c r="AL147" s="378"/>
      <c r="AM147" s="378"/>
      <c r="AN147" s="378"/>
      <c r="AO147" s="289"/>
      <c r="AP147" s="347"/>
      <c r="AQ147" s="347"/>
      <c r="AR147" s="373"/>
      <c r="AS147" s="389"/>
      <c r="AT147" s="386"/>
      <c r="AU147" s="386"/>
      <c r="AV147" s="20"/>
      <c r="AW147" s="385"/>
      <c r="AX147" s="378"/>
      <c r="AY147" s="378"/>
      <c r="AZ147" s="378"/>
      <c r="BA147" s="289"/>
      <c r="BB147" s="375"/>
      <c r="BC147" s="2"/>
      <c r="BD147" s="2"/>
    </row>
    <row r="148" spans="2:56" ht="15.75" thickBot="1"/>
    <row r="149" spans="2:56">
      <c r="B149" s="57" t="s">
        <v>42</v>
      </c>
      <c r="C149" s="58" t="s">
        <v>2</v>
      </c>
      <c r="D149" s="59" t="s">
        <v>2</v>
      </c>
      <c r="E149" s="136"/>
      <c r="F149" s="718" t="s">
        <v>14</v>
      </c>
      <c r="G149" s="719"/>
      <c r="H149" s="719"/>
      <c r="I149" s="719"/>
      <c r="J149" s="719"/>
      <c r="K149" s="720"/>
      <c r="L149" s="19"/>
      <c r="M149" s="721" t="s">
        <v>43</v>
      </c>
      <c r="N149" s="722"/>
      <c r="O149" s="19"/>
      <c r="P149" s="91" t="s">
        <v>12</v>
      </c>
      <c r="Q149" s="136"/>
      <c r="R149" s="91" t="s">
        <v>24</v>
      </c>
      <c r="S149" s="718" t="s">
        <v>44</v>
      </c>
      <c r="T149" s="719"/>
      <c r="U149" s="720"/>
      <c r="V149" s="91" t="s">
        <v>39</v>
      </c>
      <c r="W149" s="137" t="s">
        <v>19</v>
      </c>
      <c r="X149" s="136" t="s">
        <v>10</v>
      </c>
      <c r="Y149" s="723" t="s">
        <v>15</v>
      </c>
      <c r="Z149" s="724"/>
      <c r="AA149" s="724"/>
      <c r="AB149" s="724"/>
      <c r="AC149" s="138" t="s">
        <v>19</v>
      </c>
      <c r="AD149" s="139"/>
      <c r="AE149" s="725" t="s">
        <v>55</v>
      </c>
      <c r="AF149" s="726"/>
      <c r="AG149" s="726"/>
      <c r="AH149" s="140" t="s">
        <v>57</v>
      </c>
      <c r="AI149" s="136"/>
      <c r="AJ149" s="141" t="s">
        <v>51</v>
      </c>
      <c r="AK149" s="142"/>
      <c r="AL149" s="143"/>
      <c r="AM149" s="144"/>
      <c r="AN149" s="91" t="s">
        <v>13</v>
      </c>
      <c r="AO149" s="136"/>
      <c r="AP149" s="743" t="s">
        <v>68</v>
      </c>
      <c r="AQ149" s="744"/>
      <c r="AR149" s="745"/>
      <c r="AS149" s="743" t="s">
        <v>52</v>
      </c>
      <c r="AT149" s="744"/>
      <c r="AU149" s="745"/>
      <c r="AV149" s="136"/>
      <c r="AW149" s="145" t="s">
        <v>32</v>
      </c>
      <c r="AX149" s="137" t="s">
        <v>32</v>
      </c>
      <c r="AY149" s="91" t="s">
        <v>29</v>
      </c>
      <c r="AZ149" s="91" t="s">
        <v>29</v>
      </c>
      <c r="BA149" s="136"/>
      <c r="BB149" s="19" t="s">
        <v>32</v>
      </c>
      <c r="BC149" s="19" t="s">
        <v>10</v>
      </c>
      <c r="BD149" s="146" t="s">
        <v>10</v>
      </c>
    </row>
    <row r="150" spans="2:56" ht="15.75" thickBot="1">
      <c r="B150" s="60" t="s">
        <v>10</v>
      </c>
      <c r="C150" s="49" t="s">
        <v>10</v>
      </c>
      <c r="D150" s="61" t="s">
        <v>12</v>
      </c>
      <c r="E150" s="5"/>
      <c r="F150" s="65" t="s">
        <v>4</v>
      </c>
      <c r="G150" s="65" t="s">
        <v>5</v>
      </c>
      <c r="H150" s="65" t="s">
        <v>6</v>
      </c>
      <c r="I150" s="65" t="s">
        <v>7</v>
      </c>
      <c r="J150" s="65" t="s">
        <v>9</v>
      </c>
      <c r="K150" s="65" t="s">
        <v>13</v>
      </c>
      <c r="L150" s="4"/>
      <c r="M150" s="67" t="s">
        <v>12</v>
      </c>
      <c r="N150" s="68" t="s">
        <v>46</v>
      </c>
      <c r="O150" s="3"/>
      <c r="P150" s="49" t="s">
        <v>3</v>
      </c>
      <c r="Q150" s="5"/>
      <c r="R150" s="49" t="s">
        <v>23</v>
      </c>
      <c r="S150" s="53" t="s">
        <v>16</v>
      </c>
      <c r="T150" s="49" t="s">
        <v>17</v>
      </c>
      <c r="U150" s="49" t="s">
        <v>45</v>
      </c>
      <c r="V150" s="49" t="s">
        <v>63</v>
      </c>
      <c r="W150" s="72" t="s">
        <v>21</v>
      </c>
      <c r="X150" s="5" t="s">
        <v>10</v>
      </c>
      <c r="Y150" s="713" t="s">
        <v>26</v>
      </c>
      <c r="Z150" s="714"/>
      <c r="AA150" s="714"/>
      <c r="AB150" s="715"/>
      <c r="AC150" s="39" t="s">
        <v>13</v>
      </c>
      <c r="AD150" s="8"/>
      <c r="AE150" s="716" t="s">
        <v>56</v>
      </c>
      <c r="AF150" s="717"/>
      <c r="AG150" s="717"/>
      <c r="AH150" s="82" t="s">
        <v>58</v>
      </c>
      <c r="AI150" s="5"/>
      <c r="AJ150" s="48" t="s">
        <v>33</v>
      </c>
      <c r="AK150" s="85" t="s">
        <v>27</v>
      </c>
      <c r="AL150" s="48" t="s">
        <v>35</v>
      </c>
      <c r="AM150" s="48" t="s">
        <v>36</v>
      </c>
      <c r="AN150" s="49" t="s">
        <v>40</v>
      </c>
      <c r="AO150" s="20"/>
      <c r="AP150" s="51"/>
      <c r="AQ150" s="52"/>
      <c r="AR150" s="53"/>
      <c r="AS150" s="51" t="s">
        <v>50</v>
      </c>
      <c r="AT150" s="336" t="s">
        <v>160</v>
      </c>
      <c r="AU150" s="53"/>
      <c r="AV150" s="5"/>
      <c r="AW150" s="76" t="s">
        <v>19</v>
      </c>
      <c r="AX150" s="72" t="s">
        <v>19</v>
      </c>
      <c r="AY150" s="49" t="s">
        <v>37</v>
      </c>
      <c r="AZ150" s="49" t="s">
        <v>38</v>
      </c>
      <c r="BA150" s="5"/>
      <c r="BB150" s="4" t="s">
        <v>19</v>
      </c>
      <c r="BC150" s="4" t="s">
        <v>37</v>
      </c>
      <c r="BD150" s="147" t="s">
        <v>38</v>
      </c>
    </row>
    <row r="151" spans="2:56" ht="15.75" thickBot="1">
      <c r="B151" s="62"/>
      <c r="C151" s="63"/>
      <c r="D151" s="64" t="s">
        <v>10</v>
      </c>
      <c r="E151" s="111"/>
      <c r="F151" s="148"/>
      <c r="G151" s="148"/>
      <c r="H151" s="148"/>
      <c r="I151" s="148" t="s">
        <v>8</v>
      </c>
      <c r="J151" s="148"/>
      <c r="K151" s="148"/>
      <c r="L151" s="16"/>
      <c r="M151" s="104" t="s">
        <v>20</v>
      </c>
      <c r="N151" s="148" t="s">
        <v>11</v>
      </c>
      <c r="O151" s="16"/>
      <c r="P151" s="63" t="s">
        <v>10</v>
      </c>
      <c r="Q151" s="111"/>
      <c r="R151" s="63"/>
      <c r="S151" s="149"/>
      <c r="T151" s="63"/>
      <c r="U151" s="63"/>
      <c r="V151" s="63" t="s">
        <v>18</v>
      </c>
      <c r="W151" s="150" t="s">
        <v>22</v>
      </c>
      <c r="X151" s="111"/>
      <c r="Y151" s="151" t="s">
        <v>16</v>
      </c>
      <c r="Z151" s="151" t="s">
        <v>17</v>
      </c>
      <c r="AA151" s="152" t="s">
        <v>25</v>
      </c>
      <c r="AB151" s="79" t="s">
        <v>28</v>
      </c>
      <c r="AC151" s="153"/>
      <c r="AD151" s="111"/>
      <c r="AE151" s="154" t="s">
        <v>16</v>
      </c>
      <c r="AF151" s="155" t="s">
        <v>17</v>
      </c>
      <c r="AG151" s="80" t="s">
        <v>28</v>
      </c>
      <c r="AH151" s="81" t="s">
        <v>28</v>
      </c>
      <c r="AI151" s="156"/>
      <c r="AJ151" s="63" t="s">
        <v>34</v>
      </c>
      <c r="AK151" s="157" t="s">
        <v>34</v>
      </c>
      <c r="AL151" s="63" t="s">
        <v>34</v>
      </c>
      <c r="AM151" s="63" t="s">
        <v>34</v>
      </c>
      <c r="AN151" s="63" t="s">
        <v>34</v>
      </c>
      <c r="AO151" s="111"/>
      <c r="AP151" s="158" t="s">
        <v>70</v>
      </c>
      <c r="AQ151" s="159" t="s">
        <v>69</v>
      </c>
      <c r="AR151" s="160" t="s">
        <v>71</v>
      </c>
      <c r="AS151" s="161" t="s">
        <v>48</v>
      </c>
      <c r="AT151" s="159" t="s">
        <v>47</v>
      </c>
      <c r="AU151" s="160" t="s">
        <v>49</v>
      </c>
      <c r="AV151" s="111"/>
      <c r="AW151" s="162" t="s">
        <v>29</v>
      </c>
      <c r="AX151" s="150" t="s">
        <v>29</v>
      </c>
      <c r="AY151" s="63"/>
      <c r="AZ151" s="63"/>
      <c r="BA151" s="111"/>
      <c r="BB151" s="163">
        <v>1</v>
      </c>
      <c r="BC151" s="164">
        <v>0</v>
      </c>
      <c r="BD151" s="115" t="s">
        <v>41</v>
      </c>
    </row>
    <row r="152" spans="2:56" ht="16.5" thickBot="1">
      <c r="B152" s="17">
        <v>41177</v>
      </c>
      <c r="C152" s="15" t="s">
        <v>0</v>
      </c>
      <c r="D152" s="19">
        <v>8</v>
      </c>
      <c r="E152" s="6"/>
      <c r="F152" s="363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f>SUM(F152:J152)</f>
        <v>0</v>
      </c>
      <c r="L152" s="6"/>
      <c r="M152" s="363">
        <v>0</v>
      </c>
      <c r="N152" s="19">
        <v>0</v>
      </c>
      <c r="O152" s="6"/>
      <c r="P152" s="376">
        <f>D152-(M152+N152)</f>
        <v>8</v>
      </c>
      <c r="Q152" s="6"/>
      <c r="R152" s="363" t="s">
        <v>159</v>
      </c>
      <c r="S152" s="372">
        <v>0.36499999999999999</v>
      </c>
      <c r="T152" s="372">
        <v>0.36499999999999999</v>
      </c>
      <c r="U152" s="372">
        <f>S152+T152</f>
        <v>0.73</v>
      </c>
      <c r="V152" s="19">
        <v>40</v>
      </c>
      <c r="W152" s="91">
        <f>P152*V152</f>
        <v>320</v>
      </c>
      <c r="X152" s="6"/>
      <c r="Y152" s="379">
        <v>321</v>
      </c>
      <c r="Z152" s="380">
        <v>321</v>
      </c>
      <c r="AA152" s="380">
        <v>0</v>
      </c>
      <c r="AB152" s="380">
        <v>0</v>
      </c>
      <c r="AC152" s="381">
        <v>321</v>
      </c>
      <c r="AD152" s="197"/>
      <c r="AE152" s="379">
        <v>5</v>
      </c>
      <c r="AF152" s="380">
        <v>5</v>
      </c>
      <c r="AG152" s="380">
        <v>0</v>
      </c>
      <c r="AH152" s="380">
        <v>5</v>
      </c>
      <c r="AI152" s="5"/>
      <c r="AJ152" s="57">
        <f>AC152*U152</f>
        <v>234.32999999999998</v>
      </c>
      <c r="AK152" s="171">
        <v>1</v>
      </c>
      <c r="AL152" s="19">
        <v>5</v>
      </c>
      <c r="AM152" s="19">
        <v>0</v>
      </c>
      <c r="AN152" s="91">
        <f>AK152+AM152</f>
        <v>1</v>
      </c>
      <c r="AO152" s="338" t="e">
        <f>#REF!</f>
        <v>#REF!</v>
      </c>
      <c r="AP152" s="11">
        <v>0</v>
      </c>
      <c r="AQ152" s="11">
        <v>10</v>
      </c>
      <c r="AR152" s="387">
        <f>100- ((AP152+AQ152)/(AC152*2))*100</f>
        <v>98.442367601246104</v>
      </c>
      <c r="AS152" s="388">
        <v>680</v>
      </c>
      <c r="AT152" s="172">
        <f>AJ152+AK152+AL152+AM152</f>
        <v>240.32999999999998</v>
      </c>
      <c r="AU152" s="172">
        <f>AS152-AT152</f>
        <v>439.67</v>
      </c>
      <c r="AV152" s="5"/>
      <c r="AW152" s="57">
        <f>(AC152/W152)*100</f>
        <v>100.3125</v>
      </c>
      <c r="AX152" s="19" t="s">
        <v>59</v>
      </c>
      <c r="AY152" s="91">
        <f>(AK152/(AJ152+AK152))*100</f>
        <v>0.42493519738239921</v>
      </c>
      <c r="AZ152" s="19">
        <f>(AN152/AJ152)*100</f>
        <v>0.42674860239832718</v>
      </c>
      <c r="BA152" s="6"/>
      <c r="BB152" s="363" t="s">
        <v>75</v>
      </c>
      <c r="BC152" s="19" t="s">
        <v>76</v>
      </c>
      <c r="BD152" s="19" t="s">
        <v>76</v>
      </c>
    </row>
    <row r="153" spans="2:56" ht="15.75">
      <c r="B153" s="374" t="s">
        <v>134</v>
      </c>
      <c r="C153" s="2"/>
      <c r="D153" s="2"/>
      <c r="E153" s="6"/>
      <c r="F153" s="375"/>
      <c r="G153" s="2"/>
      <c r="H153" s="2"/>
      <c r="I153" s="2"/>
      <c r="J153" s="2"/>
      <c r="K153" s="2"/>
      <c r="L153" s="6"/>
      <c r="M153" s="375"/>
      <c r="N153" s="2"/>
      <c r="O153" s="6"/>
      <c r="P153" s="377"/>
      <c r="Q153" s="6"/>
      <c r="R153" s="375"/>
      <c r="S153" s="213"/>
      <c r="T153" s="213"/>
      <c r="U153" s="213"/>
      <c r="V153" s="378"/>
      <c r="W153" s="378"/>
      <c r="X153" s="289"/>
      <c r="Y153" s="382"/>
      <c r="Z153" s="383"/>
      <c r="AA153" s="383"/>
      <c r="AB153" s="383"/>
      <c r="AC153" s="384"/>
      <c r="AD153" s="122"/>
      <c r="AE153" s="382"/>
      <c r="AF153" s="383"/>
      <c r="AG153" s="383"/>
      <c r="AH153" s="383"/>
      <c r="AI153" s="20"/>
      <c r="AJ153" s="385"/>
      <c r="AK153" s="386"/>
      <c r="AL153" s="378"/>
      <c r="AM153" s="378"/>
      <c r="AN153" s="378"/>
      <c r="AO153" s="289"/>
      <c r="AP153" s="347"/>
      <c r="AQ153" s="347"/>
      <c r="AR153" s="373"/>
      <c r="AS153" s="389"/>
      <c r="AT153" s="386"/>
      <c r="AU153" s="386"/>
      <c r="AV153" s="20"/>
      <c r="AW153" s="385"/>
      <c r="AX153" s="378"/>
      <c r="AY153" s="378"/>
      <c r="AZ153" s="378"/>
      <c r="BA153" s="289"/>
      <c r="BB153" s="375"/>
      <c r="BC153" s="2"/>
      <c r="BD153" s="2"/>
    </row>
    <row r="154" spans="2:56" ht="15.75" thickBot="1"/>
    <row r="155" spans="2:56" ht="16.5" thickBot="1">
      <c r="B155" s="17">
        <v>41177</v>
      </c>
      <c r="C155" s="15" t="s">
        <v>161</v>
      </c>
      <c r="D155" s="19">
        <v>7.5</v>
      </c>
      <c r="E155" s="6"/>
      <c r="F155" s="363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f>SUM(F155:J155)</f>
        <v>0</v>
      </c>
      <c r="L155" s="6"/>
      <c r="M155" s="363">
        <v>2.5</v>
      </c>
      <c r="N155" s="19">
        <v>0</v>
      </c>
      <c r="O155" s="6"/>
      <c r="P155" s="376">
        <f>D155-(M155+N155)</f>
        <v>5</v>
      </c>
      <c r="Q155" s="6"/>
      <c r="R155" s="363" t="s">
        <v>159</v>
      </c>
      <c r="S155" s="372">
        <v>0.36499999999999999</v>
      </c>
      <c r="T155" s="372">
        <v>0.36499999999999999</v>
      </c>
      <c r="U155" s="372">
        <f>S155+T155</f>
        <v>0.73</v>
      </c>
      <c r="V155" s="19">
        <v>40</v>
      </c>
      <c r="W155" s="91">
        <f>P155*V155</f>
        <v>200</v>
      </c>
      <c r="X155" s="6"/>
      <c r="Y155" s="379">
        <v>265</v>
      </c>
      <c r="Z155" s="380">
        <v>265</v>
      </c>
      <c r="AA155" s="380">
        <v>0</v>
      </c>
      <c r="AB155" s="380">
        <v>0</v>
      </c>
      <c r="AC155" s="381">
        <v>265</v>
      </c>
      <c r="AD155" s="197"/>
      <c r="AE155" s="379">
        <v>0</v>
      </c>
      <c r="AF155" s="380">
        <v>0</v>
      </c>
      <c r="AG155" s="380">
        <v>0</v>
      </c>
      <c r="AH155" s="380">
        <v>0</v>
      </c>
      <c r="AI155" s="5"/>
      <c r="AJ155" s="57">
        <f>AC155*U155</f>
        <v>193.45</v>
      </c>
      <c r="AK155" s="171">
        <v>0</v>
      </c>
      <c r="AL155" s="19">
        <v>0</v>
      </c>
      <c r="AM155" s="19">
        <v>0</v>
      </c>
      <c r="AN155" s="91">
        <f>AK155+AM155</f>
        <v>0</v>
      </c>
      <c r="AO155" s="338" t="e">
        <f>#REF!</f>
        <v>#REF!</v>
      </c>
      <c r="AP155" s="11">
        <v>0</v>
      </c>
      <c r="AQ155" s="11">
        <v>10</v>
      </c>
      <c r="AR155" s="387">
        <f>100- ((AP155+AQ155)/(AC155*2))*100</f>
        <v>98.113207547169807</v>
      </c>
      <c r="AS155" s="388">
        <f>AU152</f>
        <v>439.67</v>
      </c>
      <c r="AT155" s="172">
        <f>AJ155+AK155+AL155+AM155</f>
        <v>193.45</v>
      </c>
      <c r="AU155" s="172">
        <f>AS155-AT155</f>
        <v>246.22000000000003</v>
      </c>
      <c r="AV155" s="5"/>
      <c r="AW155" s="57">
        <f>(AC155/W155)*100</f>
        <v>132.5</v>
      </c>
      <c r="AX155" s="19" t="s">
        <v>59</v>
      </c>
      <c r="AY155" s="91">
        <f>(AK155/(AJ155+AK155))*100</f>
        <v>0</v>
      </c>
      <c r="AZ155" s="19">
        <f>(AN155/AJ155)*100</f>
        <v>0</v>
      </c>
      <c r="BA155" s="6"/>
      <c r="BB155" s="363" t="s">
        <v>97</v>
      </c>
      <c r="BC155" s="19" t="s">
        <v>76</v>
      </c>
      <c r="BD155" s="19" t="s">
        <v>76</v>
      </c>
    </row>
    <row r="156" spans="2:56" ht="15.75">
      <c r="B156" s="374" t="s">
        <v>153</v>
      </c>
      <c r="C156" s="2"/>
      <c r="D156" s="2"/>
      <c r="E156" s="6"/>
      <c r="F156" s="375"/>
      <c r="G156" s="2"/>
      <c r="H156" s="2"/>
      <c r="I156" s="2"/>
      <c r="J156" s="2"/>
      <c r="K156" s="2"/>
      <c r="L156" s="6"/>
      <c r="M156" s="375"/>
      <c r="N156" s="2"/>
      <c r="O156" s="6"/>
      <c r="P156" s="377"/>
      <c r="Q156" s="6"/>
      <c r="R156" s="375"/>
      <c r="S156" s="213"/>
      <c r="T156" s="213"/>
      <c r="U156" s="213"/>
      <c r="V156" s="378"/>
      <c r="W156" s="378"/>
      <c r="X156" s="289"/>
      <c r="Y156" s="382"/>
      <c r="Z156" s="383"/>
      <c r="AA156" s="383"/>
      <c r="AB156" s="383"/>
      <c r="AC156" s="384"/>
      <c r="AD156" s="122"/>
      <c r="AE156" s="382"/>
      <c r="AF156" s="383"/>
      <c r="AG156" s="383"/>
      <c r="AH156" s="383"/>
      <c r="AI156" s="20"/>
      <c r="AJ156" s="385"/>
      <c r="AK156" s="386"/>
      <c r="AL156" s="378"/>
      <c r="AM156" s="378"/>
      <c r="AN156" s="378"/>
      <c r="AO156" s="289"/>
      <c r="AP156" s="347"/>
      <c r="AQ156" s="347"/>
      <c r="AR156" s="373"/>
      <c r="AS156" s="389"/>
      <c r="AT156" s="386"/>
      <c r="AU156" s="386"/>
      <c r="AV156" s="20"/>
      <c r="AW156" s="385"/>
      <c r="AX156" s="378"/>
      <c r="AY156" s="378"/>
      <c r="AZ156" s="378"/>
      <c r="BA156" s="289"/>
      <c r="BB156" s="375"/>
      <c r="BC156" s="2"/>
      <c r="BD156" s="2"/>
    </row>
    <row r="157" spans="2:56" ht="15.75" thickBot="1"/>
    <row r="158" spans="2:56" ht="16.5" thickBot="1">
      <c r="B158" s="17">
        <v>41177</v>
      </c>
      <c r="C158" s="15" t="s">
        <v>165</v>
      </c>
      <c r="D158" s="19">
        <v>8.5</v>
      </c>
      <c r="E158" s="6"/>
      <c r="F158" s="363">
        <v>0</v>
      </c>
      <c r="G158" s="19">
        <v>0</v>
      </c>
      <c r="H158" s="19">
        <v>0</v>
      </c>
      <c r="I158" s="19">
        <v>0</v>
      </c>
      <c r="J158" s="19">
        <v>0</v>
      </c>
      <c r="K158" s="19">
        <f>SUM(F158:J158)</f>
        <v>0</v>
      </c>
      <c r="L158" s="6"/>
      <c r="M158" s="363">
        <v>0</v>
      </c>
      <c r="N158" s="19">
        <v>0</v>
      </c>
      <c r="O158" s="6"/>
      <c r="P158" s="376">
        <f>D158-(M158+N158)</f>
        <v>8.5</v>
      </c>
      <c r="Q158" s="6"/>
      <c r="R158" s="363" t="s">
        <v>159</v>
      </c>
      <c r="S158" s="372">
        <v>0.36499999999999999</v>
      </c>
      <c r="T158" s="372">
        <v>0.36499999999999999</v>
      </c>
      <c r="U158" s="372">
        <f>S158+T158</f>
        <v>0.73</v>
      </c>
      <c r="V158" s="19">
        <v>40</v>
      </c>
      <c r="W158" s="91">
        <f>P158*V158</f>
        <v>340</v>
      </c>
      <c r="X158" s="6"/>
      <c r="Y158" s="379">
        <v>270</v>
      </c>
      <c r="Z158" s="380">
        <v>270</v>
      </c>
      <c r="AA158" s="380">
        <v>0</v>
      </c>
      <c r="AB158" s="380">
        <v>0</v>
      </c>
      <c r="AC158" s="381">
        <v>270</v>
      </c>
      <c r="AD158" s="197"/>
      <c r="AE158" s="379">
        <v>12</v>
      </c>
      <c r="AF158" s="380">
        <v>13</v>
      </c>
      <c r="AG158" s="380">
        <v>0</v>
      </c>
      <c r="AH158" s="380">
        <v>12</v>
      </c>
      <c r="AI158" s="5"/>
      <c r="AJ158" s="57">
        <f>AC158*U158</f>
        <v>197.1</v>
      </c>
      <c r="AK158" s="171">
        <v>3</v>
      </c>
      <c r="AL158" s="19">
        <v>8</v>
      </c>
      <c r="AM158" s="19">
        <v>0</v>
      </c>
      <c r="AN158" s="91">
        <f>AK158+AM158</f>
        <v>3</v>
      </c>
      <c r="AO158" s="338" t="e">
        <f>#REF!</f>
        <v>#REF!</v>
      </c>
      <c r="AP158" s="11">
        <v>0</v>
      </c>
      <c r="AQ158" s="11">
        <v>10</v>
      </c>
      <c r="AR158" s="387">
        <f>100- ((AP158+AQ158)/(AC158*2))*100</f>
        <v>98.148148148148152</v>
      </c>
      <c r="AS158" s="388">
        <f>AU155</f>
        <v>246.22000000000003</v>
      </c>
      <c r="AT158" s="172">
        <f>AJ158+AK158+AL158+AM158</f>
        <v>208.1</v>
      </c>
      <c r="AU158" s="172">
        <f>AS158-AT158</f>
        <v>38.120000000000033</v>
      </c>
      <c r="AV158" s="5"/>
      <c r="AW158" s="57">
        <f>(AC158/W158)*100</f>
        <v>79.411764705882348</v>
      </c>
      <c r="AX158" s="19" t="s">
        <v>59</v>
      </c>
      <c r="AY158" s="91">
        <f>(AK158/(AJ158+AK158))*100</f>
        <v>1.4992503748125936</v>
      </c>
      <c r="AZ158" s="19">
        <f>(AN158/AJ158)*100</f>
        <v>1.5220700152207003</v>
      </c>
      <c r="BA158" s="6"/>
      <c r="BB158" s="363" t="s">
        <v>76</v>
      </c>
      <c r="BC158" s="19" t="s">
        <v>97</v>
      </c>
      <c r="BD158" s="19" t="s">
        <v>76</v>
      </c>
    </row>
    <row r="159" spans="2:56" ht="15.75">
      <c r="B159" s="374" t="s">
        <v>121</v>
      </c>
      <c r="C159" s="2"/>
      <c r="D159" s="2"/>
      <c r="E159" s="6"/>
      <c r="F159" s="375"/>
      <c r="G159" s="2"/>
      <c r="H159" s="2"/>
      <c r="I159" s="2"/>
      <c r="J159" s="2"/>
      <c r="K159" s="2"/>
      <c r="L159" s="6"/>
      <c r="M159" s="375"/>
      <c r="N159" s="2"/>
      <c r="O159" s="6"/>
      <c r="P159" s="377"/>
      <c r="Q159" s="6"/>
      <c r="R159" s="375"/>
      <c r="S159" s="213"/>
      <c r="T159" s="213"/>
      <c r="U159" s="213"/>
      <c r="V159" s="378"/>
      <c r="W159" s="378"/>
      <c r="X159" s="289"/>
      <c r="Y159" s="382"/>
      <c r="Z159" s="383"/>
      <c r="AA159" s="383"/>
      <c r="AB159" s="383"/>
      <c r="AC159" s="384"/>
      <c r="AD159" s="122"/>
      <c r="AE159" s="382"/>
      <c r="AF159" s="383"/>
      <c r="AG159" s="383"/>
      <c r="AH159" s="383"/>
      <c r="AI159" s="20"/>
      <c r="AJ159" s="385"/>
      <c r="AK159" s="386"/>
      <c r="AL159" s="378"/>
      <c r="AM159" s="378"/>
      <c r="AN159" s="378"/>
      <c r="AO159" s="289"/>
      <c r="AP159" s="347"/>
      <c r="AQ159" s="347"/>
      <c r="AR159" s="373"/>
      <c r="AS159" s="389"/>
      <c r="AT159" s="386"/>
      <c r="AU159" s="386"/>
      <c r="AV159" s="20"/>
      <c r="AW159" s="385"/>
      <c r="AX159" s="378"/>
      <c r="AY159" s="378"/>
      <c r="AZ159" s="378"/>
      <c r="BA159" s="289"/>
      <c r="BB159" s="375"/>
      <c r="BC159" s="2"/>
      <c r="BD159" s="2"/>
    </row>
    <row r="160" spans="2:56" ht="15.75" thickBot="1"/>
    <row r="161" spans="2:56">
      <c r="B161" s="57" t="s">
        <v>42</v>
      </c>
      <c r="C161" s="58" t="s">
        <v>2</v>
      </c>
      <c r="D161" s="59" t="s">
        <v>2</v>
      </c>
      <c r="E161" s="136"/>
      <c r="F161" s="718" t="s">
        <v>14</v>
      </c>
      <c r="G161" s="719"/>
      <c r="H161" s="719"/>
      <c r="I161" s="719"/>
      <c r="J161" s="719"/>
      <c r="K161" s="720"/>
      <c r="L161" s="19"/>
      <c r="M161" s="721" t="s">
        <v>43</v>
      </c>
      <c r="N161" s="722"/>
      <c r="O161" s="19"/>
      <c r="P161" s="91" t="s">
        <v>12</v>
      </c>
      <c r="Q161" s="136"/>
      <c r="R161" s="91" t="s">
        <v>24</v>
      </c>
      <c r="S161" s="718" t="s">
        <v>44</v>
      </c>
      <c r="T161" s="719"/>
      <c r="U161" s="720"/>
      <c r="V161" s="91" t="s">
        <v>39</v>
      </c>
      <c r="W161" s="137" t="s">
        <v>19</v>
      </c>
      <c r="X161" s="136" t="s">
        <v>10</v>
      </c>
      <c r="Y161" s="723" t="s">
        <v>15</v>
      </c>
      <c r="Z161" s="724"/>
      <c r="AA161" s="724"/>
      <c r="AB161" s="724"/>
      <c r="AC161" s="138" t="s">
        <v>19</v>
      </c>
      <c r="AD161" s="139"/>
      <c r="AE161" s="725" t="s">
        <v>55</v>
      </c>
      <c r="AF161" s="726"/>
      <c r="AG161" s="726"/>
      <c r="AH161" s="140" t="s">
        <v>57</v>
      </c>
      <c r="AI161" s="136"/>
      <c r="AJ161" s="141" t="s">
        <v>51</v>
      </c>
      <c r="AK161" s="142"/>
      <c r="AL161" s="143"/>
      <c r="AM161" s="144"/>
      <c r="AN161" s="91" t="s">
        <v>13</v>
      </c>
      <c r="AO161" s="136"/>
      <c r="AP161" s="743" t="s">
        <v>68</v>
      </c>
      <c r="AQ161" s="744"/>
      <c r="AR161" s="745"/>
      <c r="AS161" s="743" t="s">
        <v>52</v>
      </c>
      <c r="AT161" s="744"/>
      <c r="AU161" s="745"/>
      <c r="AV161" s="136"/>
      <c r="AW161" s="145" t="s">
        <v>32</v>
      </c>
      <c r="AX161" s="137" t="s">
        <v>32</v>
      </c>
      <c r="AY161" s="91" t="s">
        <v>29</v>
      </c>
      <c r="AZ161" s="91" t="s">
        <v>29</v>
      </c>
      <c r="BA161" s="136"/>
      <c r="BB161" s="19" t="s">
        <v>32</v>
      </c>
      <c r="BC161" s="19" t="s">
        <v>10</v>
      </c>
      <c r="BD161" s="146" t="s">
        <v>10</v>
      </c>
    </row>
    <row r="162" spans="2:56" ht="15.75" thickBot="1">
      <c r="B162" s="60" t="s">
        <v>10</v>
      </c>
      <c r="C162" s="49" t="s">
        <v>10</v>
      </c>
      <c r="D162" s="61" t="s">
        <v>12</v>
      </c>
      <c r="E162" s="5"/>
      <c r="F162" s="65" t="s">
        <v>4</v>
      </c>
      <c r="G162" s="65" t="s">
        <v>5</v>
      </c>
      <c r="H162" s="65" t="s">
        <v>6</v>
      </c>
      <c r="I162" s="65" t="s">
        <v>7</v>
      </c>
      <c r="J162" s="65" t="s">
        <v>9</v>
      </c>
      <c r="K162" s="65" t="s">
        <v>13</v>
      </c>
      <c r="L162" s="4"/>
      <c r="M162" s="67" t="s">
        <v>12</v>
      </c>
      <c r="N162" s="68" t="s">
        <v>46</v>
      </c>
      <c r="O162" s="3"/>
      <c r="P162" s="49" t="s">
        <v>3</v>
      </c>
      <c r="Q162" s="5"/>
      <c r="R162" s="49" t="s">
        <v>23</v>
      </c>
      <c r="S162" s="53" t="s">
        <v>16</v>
      </c>
      <c r="T162" s="49" t="s">
        <v>17</v>
      </c>
      <c r="U162" s="49" t="s">
        <v>45</v>
      </c>
      <c r="V162" s="49" t="s">
        <v>63</v>
      </c>
      <c r="W162" s="72" t="s">
        <v>21</v>
      </c>
      <c r="X162" s="5" t="s">
        <v>10</v>
      </c>
      <c r="Y162" s="713" t="s">
        <v>26</v>
      </c>
      <c r="Z162" s="714"/>
      <c r="AA162" s="714"/>
      <c r="AB162" s="715"/>
      <c r="AC162" s="39" t="s">
        <v>13</v>
      </c>
      <c r="AD162" s="8"/>
      <c r="AE162" s="716" t="s">
        <v>56</v>
      </c>
      <c r="AF162" s="717"/>
      <c r="AG162" s="717"/>
      <c r="AH162" s="82" t="s">
        <v>58</v>
      </c>
      <c r="AI162" s="5"/>
      <c r="AJ162" s="48" t="s">
        <v>33</v>
      </c>
      <c r="AK162" s="85" t="s">
        <v>27</v>
      </c>
      <c r="AL162" s="48" t="s">
        <v>35</v>
      </c>
      <c r="AM162" s="48" t="s">
        <v>36</v>
      </c>
      <c r="AN162" s="49" t="s">
        <v>40</v>
      </c>
      <c r="AO162" s="20"/>
      <c r="AP162" s="51"/>
      <c r="AQ162" s="52"/>
      <c r="AR162" s="53"/>
      <c r="AS162" s="51" t="s">
        <v>50</v>
      </c>
      <c r="AT162" s="336" t="s">
        <v>166</v>
      </c>
      <c r="AU162" s="53"/>
      <c r="AV162" s="5"/>
      <c r="AW162" s="76" t="s">
        <v>19</v>
      </c>
      <c r="AX162" s="72" t="s">
        <v>19</v>
      </c>
      <c r="AY162" s="49" t="s">
        <v>37</v>
      </c>
      <c r="AZ162" s="49" t="s">
        <v>38</v>
      </c>
      <c r="BA162" s="5"/>
      <c r="BB162" s="4" t="s">
        <v>19</v>
      </c>
      <c r="BC162" s="4" t="s">
        <v>37</v>
      </c>
      <c r="BD162" s="147" t="s">
        <v>38</v>
      </c>
    </row>
    <row r="163" spans="2:56" ht="15.75" thickBot="1">
      <c r="B163" s="62"/>
      <c r="C163" s="63"/>
      <c r="D163" s="64" t="s">
        <v>10</v>
      </c>
      <c r="E163" s="111"/>
      <c r="F163" s="148"/>
      <c r="G163" s="148"/>
      <c r="H163" s="148"/>
      <c r="I163" s="148" t="s">
        <v>8</v>
      </c>
      <c r="J163" s="148"/>
      <c r="K163" s="148"/>
      <c r="L163" s="16"/>
      <c r="M163" s="104" t="s">
        <v>20</v>
      </c>
      <c r="N163" s="148" t="s">
        <v>11</v>
      </c>
      <c r="O163" s="16"/>
      <c r="P163" s="63" t="s">
        <v>10</v>
      </c>
      <c r="Q163" s="111"/>
      <c r="R163" s="63"/>
      <c r="S163" s="149"/>
      <c r="T163" s="63"/>
      <c r="U163" s="63"/>
      <c r="V163" s="63" t="s">
        <v>18</v>
      </c>
      <c r="W163" s="150" t="s">
        <v>22</v>
      </c>
      <c r="X163" s="111"/>
      <c r="Y163" s="151" t="s">
        <v>16</v>
      </c>
      <c r="Z163" s="151" t="s">
        <v>17</v>
      </c>
      <c r="AA163" s="152" t="s">
        <v>25</v>
      </c>
      <c r="AB163" s="79" t="s">
        <v>28</v>
      </c>
      <c r="AC163" s="153"/>
      <c r="AD163" s="111"/>
      <c r="AE163" s="154" t="s">
        <v>16</v>
      </c>
      <c r="AF163" s="155" t="s">
        <v>17</v>
      </c>
      <c r="AG163" s="80" t="s">
        <v>28</v>
      </c>
      <c r="AH163" s="81" t="s">
        <v>28</v>
      </c>
      <c r="AI163" s="156"/>
      <c r="AJ163" s="63" t="s">
        <v>34</v>
      </c>
      <c r="AK163" s="157" t="s">
        <v>34</v>
      </c>
      <c r="AL163" s="63" t="s">
        <v>34</v>
      </c>
      <c r="AM163" s="63" t="s">
        <v>34</v>
      </c>
      <c r="AN163" s="63" t="s">
        <v>34</v>
      </c>
      <c r="AO163" s="111"/>
      <c r="AP163" s="158" t="s">
        <v>70</v>
      </c>
      <c r="AQ163" s="159" t="s">
        <v>69</v>
      </c>
      <c r="AR163" s="160" t="s">
        <v>71</v>
      </c>
      <c r="AS163" s="161" t="s">
        <v>48</v>
      </c>
      <c r="AT163" s="159" t="s">
        <v>47</v>
      </c>
      <c r="AU163" s="160" t="s">
        <v>49</v>
      </c>
      <c r="AV163" s="111"/>
      <c r="AW163" s="162" t="s">
        <v>29</v>
      </c>
      <c r="AX163" s="150" t="s">
        <v>29</v>
      </c>
      <c r="AY163" s="63"/>
      <c r="AZ163" s="63"/>
      <c r="BA163" s="111"/>
      <c r="BB163" s="163">
        <v>1</v>
      </c>
      <c r="BC163" s="164">
        <v>0</v>
      </c>
      <c r="BD163" s="115" t="s">
        <v>41</v>
      </c>
    </row>
    <row r="164" spans="2:56" ht="16.5" thickBot="1">
      <c r="B164" s="17">
        <v>41178</v>
      </c>
      <c r="C164" s="15" t="s">
        <v>0</v>
      </c>
      <c r="D164" s="19">
        <v>8</v>
      </c>
      <c r="E164" s="6"/>
      <c r="F164" s="363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f>SUM(F164:J164)</f>
        <v>0</v>
      </c>
      <c r="L164" s="6"/>
      <c r="M164" s="363">
        <v>0</v>
      </c>
      <c r="N164" s="19">
        <v>0</v>
      </c>
      <c r="O164" s="6"/>
      <c r="P164" s="376">
        <f>D164-(M164+N164)</f>
        <v>8</v>
      </c>
      <c r="Q164" s="6"/>
      <c r="R164" s="363" t="s">
        <v>66</v>
      </c>
      <c r="S164" s="372">
        <v>0.185</v>
      </c>
      <c r="T164" s="372">
        <v>0.185</v>
      </c>
      <c r="U164" s="372">
        <f>S164+T164</f>
        <v>0.37</v>
      </c>
      <c r="V164" s="19">
        <v>85</v>
      </c>
      <c r="W164" s="91">
        <f>P164*V164</f>
        <v>680</v>
      </c>
      <c r="X164" s="6"/>
      <c r="Y164" s="379">
        <v>310</v>
      </c>
      <c r="Z164" s="380">
        <v>310</v>
      </c>
      <c r="AA164" s="380">
        <v>0</v>
      </c>
      <c r="AB164" s="380">
        <v>0</v>
      </c>
      <c r="AC164" s="381">
        <v>310</v>
      </c>
      <c r="AD164" s="197"/>
      <c r="AE164" s="379">
        <v>3</v>
      </c>
      <c r="AF164" s="380">
        <v>3</v>
      </c>
      <c r="AG164" s="380">
        <v>0</v>
      </c>
      <c r="AH164" s="380">
        <v>3</v>
      </c>
      <c r="AI164" s="5"/>
      <c r="AJ164" s="57">
        <f>AC164*U164</f>
        <v>114.7</v>
      </c>
      <c r="AK164" s="171">
        <v>0.81</v>
      </c>
      <c r="AL164" s="19">
        <v>3.09</v>
      </c>
      <c r="AM164" s="19">
        <v>0</v>
      </c>
      <c r="AN164" s="91">
        <f>AK164+AM164</f>
        <v>0.81</v>
      </c>
      <c r="AO164" s="338" t="e">
        <f>#REF!</f>
        <v>#REF!</v>
      </c>
      <c r="AP164" s="11">
        <v>0</v>
      </c>
      <c r="AQ164" s="11">
        <v>10</v>
      </c>
      <c r="AR164" s="387">
        <f>100- ((AP164+AQ164)/(AC164*2))*100</f>
        <v>98.387096774193552</v>
      </c>
      <c r="AS164" s="388">
        <v>755</v>
      </c>
      <c r="AT164" s="172">
        <f>AJ164+AK164+AL164+AM164</f>
        <v>118.60000000000001</v>
      </c>
      <c r="AU164" s="172">
        <f>AS164-AT164</f>
        <v>636.4</v>
      </c>
      <c r="AV164" s="5"/>
      <c r="AW164" s="57">
        <f>(AC164/W164)*100</f>
        <v>45.588235294117645</v>
      </c>
      <c r="AX164" s="19" t="s">
        <v>59</v>
      </c>
      <c r="AY164" s="91">
        <f>(AK164/(AJ164+AK164))*100</f>
        <v>0.70123798805298243</v>
      </c>
      <c r="AZ164" s="19">
        <f>(AN164/AJ164)*100</f>
        <v>0.70619006102877069</v>
      </c>
      <c r="BA164" s="6"/>
      <c r="BB164" s="363" t="s">
        <v>76</v>
      </c>
      <c r="BC164" s="19" t="s">
        <v>76</v>
      </c>
      <c r="BD164" s="19" t="s">
        <v>76</v>
      </c>
    </row>
    <row r="165" spans="2:56" ht="15.75">
      <c r="B165" s="374" t="s">
        <v>134</v>
      </c>
      <c r="C165" s="2"/>
      <c r="D165" s="2"/>
      <c r="E165" s="6"/>
      <c r="F165" s="375"/>
      <c r="G165" s="2"/>
      <c r="H165" s="2"/>
      <c r="I165" s="2"/>
      <c r="J165" s="2"/>
      <c r="K165" s="2"/>
      <c r="L165" s="6"/>
      <c r="M165" s="375"/>
      <c r="N165" s="2"/>
      <c r="O165" s="6"/>
      <c r="P165" s="377"/>
      <c r="Q165" s="6"/>
      <c r="R165" s="375"/>
      <c r="S165" s="213"/>
      <c r="T165" s="213"/>
      <c r="U165" s="213"/>
      <c r="V165" s="378"/>
      <c r="W165" s="378"/>
      <c r="X165" s="289"/>
      <c r="Y165" s="382"/>
      <c r="Z165" s="383"/>
      <c r="AA165" s="383"/>
      <c r="AB165" s="383"/>
      <c r="AC165" s="384"/>
      <c r="AD165" s="122"/>
      <c r="AE165" s="382"/>
      <c r="AF165" s="383"/>
      <c r="AG165" s="383"/>
      <c r="AH165" s="383"/>
      <c r="AI165" s="20"/>
      <c r="AJ165" s="385"/>
      <c r="AK165" s="386"/>
      <c r="AL165" s="378"/>
      <c r="AM165" s="378"/>
      <c r="AN165" s="378"/>
      <c r="AO165" s="289"/>
      <c r="AP165" s="347"/>
      <c r="AQ165" s="347"/>
      <c r="AR165" s="373"/>
      <c r="AS165" s="389"/>
      <c r="AT165" s="386"/>
      <c r="AU165" s="386"/>
      <c r="AV165" s="20"/>
      <c r="AW165" s="385"/>
      <c r="AX165" s="378"/>
      <c r="AY165" s="378"/>
      <c r="AZ165" s="378"/>
      <c r="BA165" s="289"/>
      <c r="BB165" s="375"/>
      <c r="BC165" s="2"/>
      <c r="BD165" s="2"/>
    </row>
    <row r="166" spans="2:56" ht="15.75" thickBot="1"/>
    <row r="167" spans="2:56" ht="16.5" thickBot="1">
      <c r="B167" s="17">
        <v>41178</v>
      </c>
      <c r="C167" s="15" t="s">
        <v>161</v>
      </c>
      <c r="D167" s="19">
        <v>7.5</v>
      </c>
      <c r="E167" s="6"/>
      <c r="F167" s="363">
        <v>0</v>
      </c>
      <c r="G167" s="19">
        <v>0</v>
      </c>
      <c r="H167" s="19">
        <v>0</v>
      </c>
      <c r="I167" s="19">
        <v>0</v>
      </c>
      <c r="J167" s="19">
        <v>0</v>
      </c>
      <c r="K167" s="19">
        <f>SUM(F167:J167)</f>
        <v>0</v>
      </c>
      <c r="L167" s="6"/>
      <c r="M167" s="363">
        <v>2.5</v>
      </c>
      <c r="N167" s="19">
        <v>0</v>
      </c>
      <c r="O167" s="6"/>
      <c r="P167" s="376">
        <f>D167-(M167+N167)</f>
        <v>5</v>
      </c>
      <c r="Q167" s="6"/>
      <c r="R167" s="363" t="s">
        <v>66</v>
      </c>
      <c r="S167" s="372">
        <v>0.185</v>
      </c>
      <c r="T167" s="372">
        <v>0.185</v>
      </c>
      <c r="U167" s="372">
        <f>S167+T167</f>
        <v>0.37</v>
      </c>
      <c r="V167" s="19">
        <v>85</v>
      </c>
      <c r="W167" s="91">
        <f>P167*V167</f>
        <v>425</v>
      </c>
      <c r="X167" s="6"/>
      <c r="Y167" s="379">
        <v>405</v>
      </c>
      <c r="Z167" s="380">
        <v>405</v>
      </c>
      <c r="AA167" s="380">
        <v>0</v>
      </c>
      <c r="AB167" s="380">
        <v>0</v>
      </c>
      <c r="AC167" s="381">
        <v>405</v>
      </c>
      <c r="AD167" s="197"/>
      <c r="AE167" s="379">
        <v>3</v>
      </c>
      <c r="AF167" s="380">
        <v>3</v>
      </c>
      <c r="AG167" s="380">
        <v>0</v>
      </c>
      <c r="AH167" s="380">
        <v>3</v>
      </c>
      <c r="AI167" s="5"/>
      <c r="AJ167" s="57">
        <f>AC167*U167</f>
        <v>149.85</v>
      </c>
      <c r="AK167" s="171">
        <v>2.85</v>
      </c>
      <c r="AL167" s="19">
        <v>9.25</v>
      </c>
      <c r="AM167" s="19">
        <v>0</v>
      </c>
      <c r="AN167" s="91">
        <f>AK167+AM167</f>
        <v>2.85</v>
      </c>
      <c r="AO167" s="338" t="e">
        <f>#REF!</f>
        <v>#REF!</v>
      </c>
      <c r="AP167" s="11">
        <v>0</v>
      </c>
      <c r="AQ167" s="11">
        <v>10</v>
      </c>
      <c r="AR167" s="387">
        <f>100- ((AP167+AQ167)/(AC167*2))*100</f>
        <v>98.76543209876543</v>
      </c>
      <c r="AS167" s="388">
        <f>AU164</f>
        <v>636.4</v>
      </c>
      <c r="AT167" s="172">
        <f>AJ167+AK167+AL167+AM167</f>
        <v>161.94999999999999</v>
      </c>
      <c r="AU167" s="172">
        <f>AS167-AT167</f>
        <v>474.45</v>
      </c>
      <c r="AV167" s="5"/>
      <c r="AW167" s="57">
        <f>(AC167/W167)*100</f>
        <v>95.294117647058812</v>
      </c>
      <c r="AX167" s="19" t="s">
        <v>59</v>
      </c>
      <c r="AY167" s="91">
        <f>(AK167/(AJ167+AK167))*100</f>
        <v>1.8664047151277015</v>
      </c>
      <c r="AZ167" s="19">
        <f>(AN167/AJ167)*100</f>
        <v>1.9019019019019021</v>
      </c>
      <c r="BA167" s="6"/>
      <c r="BB167" s="363" t="s">
        <v>76</v>
      </c>
      <c r="BC167" s="19" t="s">
        <v>76</v>
      </c>
      <c r="BD167" s="19" t="s">
        <v>76</v>
      </c>
    </row>
    <row r="168" spans="2:56" ht="15.75">
      <c r="B168" s="374" t="s">
        <v>153</v>
      </c>
      <c r="C168" s="2"/>
      <c r="D168" s="2"/>
      <c r="E168" s="6"/>
      <c r="F168" s="375"/>
      <c r="G168" s="2"/>
      <c r="H168" s="2"/>
      <c r="I168" s="2"/>
      <c r="J168" s="2"/>
      <c r="K168" s="2"/>
      <c r="L168" s="6"/>
      <c r="M168" s="375"/>
      <c r="N168" s="2"/>
      <c r="O168" s="6"/>
      <c r="P168" s="377"/>
      <c r="Q168" s="6"/>
      <c r="R168" s="375"/>
      <c r="S168" s="213"/>
      <c r="T168" s="213"/>
      <c r="U168" s="213"/>
      <c r="V168" s="378"/>
      <c r="W168" s="378"/>
      <c r="X168" s="289"/>
      <c r="Y168" s="382"/>
      <c r="Z168" s="383"/>
      <c r="AA168" s="383"/>
      <c r="AB168" s="383"/>
      <c r="AC168" s="384"/>
      <c r="AD168" s="122"/>
      <c r="AE168" s="382"/>
      <c r="AF168" s="383"/>
      <c r="AG168" s="383"/>
      <c r="AH168" s="383"/>
      <c r="AI168" s="20"/>
      <c r="AJ168" s="385"/>
      <c r="AK168" s="386"/>
      <c r="AL168" s="378"/>
      <c r="AM168" s="378"/>
      <c r="AN168" s="378"/>
      <c r="AO168" s="289"/>
      <c r="AP168" s="347"/>
      <c r="AQ168" s="347"/>
      <c r="AR168" s="373"/>
      <c r="AS168" s="389"/>
      <c r="AT168" s="386"/>
      <c r="AU168" s="386"/>
      <c r="AV168" s="20"/>
      <c r="AW168" s="385"/>
      <c r="AX168" s="378"/>
      <c r="AY168" s="378"/>
      <c r="AZ168" s="378"/>
      <c r="BA168" s="289"/>
      <c r="BB168" s="375"/>
      <c r="BC168" s="2"/>
      <c r="BD168" s="2"/>
    </row>
    <row r="169" spans="2:56" ht="15.75" thickBot="1"/>
    <row r="170" spans="2:56" ht="16.5" thickBot="1">
      <c r="B170" s="17">
        <v>41178</v>
      </c>
      <c r="C170" s="15" t="s">
        <v>165</v>
      </c>
      <c r="D170" s="19">
        <v>8.5</v>
      </c>
      <c r="E170" s="6"/>
      <c r="F170" s="363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f>SUM(F170:J170)</f>
        <v>0</v>
      </c>
      <c r="L170" s="6"/>
      <c r="M170" s="363">
        <v>0</v>
      </c>
      <c r="N170" s="19">
        <v>0</v>
      </c>
      <c r="O170" s="6"/>
      <c r="P170" s="376">
        <f>D170-(M170+N170)</f>
        <v>8.5</v>
      </c>
      <c r="Q170" s="6"/>
      <c r="R170" s="363" t="s">
        <v>66</v>
      </c>
      <c r="S170" s="372">
        <v>0.185</v>
      </c>
      <c r="T170" s="372">
        <v>0.185</v>
      </c>
      <c r="U170" s="372">
        <f>S170+T170</f>
        <v>0.37</v>
      </c>
      <c r="V170" s="19">
        <v>85</v>
      </c>
      <c r="W170" s="91">
        <f>P170*V170</f>
        <v>722.5</v>
      </c>
      <c r="X170" s="6"/>
      <c r="Y170" s="379">
        <v>635</v>
      </c>
      <c r="Z170" s="380">
        <v>635</v>
      </c>
      <c r="AA170" s="380">
        <v>0</v>
      </c>
      <c r="AB170" s="380">
        <v>0</v>
      </c>
      <c r="AC170" s="381">
        <v>635</v>
      </c>
      <c r="AD170" s="197"/>
      <c r="AE170" s="379">
        <v>7</v>
      </c>
      <c r="AF170" s="380">
        <v>6</v>
      </c>
      <c r="AG170" s="380">
        <v>0</v>
      </c>
      <c r="AH170" s="380">
        <v>7</v>
      </c>
      <c r="AI170" s="5"/>
      <c r="AJ170" s="57">
        <f>AC170*U170</f>
        <v>234.95</v>
      </c>
      <c r="AK170" s="171">
        <v>1.5</v>
      </c>
      <c r="AL170" s="19">
        <v>10</v>
      </c>
      <c r="AM170" s="19">
        <v>0</v>
      </c>
      <c r="AN170" s="91">
        <f>AK170+AM170</f>
        <v>1.5</v>
      </c>
      <c r="AO170" s="338" t="e">
        <f>#REF!</f>
        <v>#REF!</v>
      </c>
      <c r="AP170" s="11">
        <v>0</v>
      </c>
      <c r="AQ170" s="11">
        <v>10</v>
      </c>
      <c r="AR170" s="387">
        <f>100- ((AP170+AQ170)/(AC170*2))*100</f>
        <v>99.212598425196845</v>
      </c>
      <c r="AS170" s="388">
        <f>AU167</f>
        <v>474.45</v>
      </c>
      <c r="AT170" s="172">
        <f>AJ170+AK170+AL170+AM170</f>
        <v>246.45</v>
      </c>
      <c r="AU170" s="172">
        <f>AS170-AT170</f>
        <v>228</v>
      </c>
      <c r="AV170" s="5"/>
      <c r="AW170" s="57">
        <f>(AC170/W170)*100</f>
        <v>87.889273356401389</v>
      </c>
      <c r="AX170" s="19" t="s">
        <v>59</v>
      </c>
      <c r="AY170" s="91">
        <f>(AK170/(AJ170+AK170))*100</f>
        <v>0.63438359061112282</v>
      </c>
      <c r="AZ170" s="19">
        <f>(AN170/AJ170)*100</f>
        <v>0.63843370929985099</v>
      </c>
      <c r="BA170" s="6"/>
      <c r="BB170" s="363" t="s">
        <v>76</v>
      </c>
      <c r="BC170" s="19" t="s">
        <v>76</v>
      </c>
      <c r="BD170" s="19" t="s">
        <v>76</v>
      </c>
    </row>
    <row r="171" spans="2:56" ht="15.75">
      <c r="B171" s="374" t="s">
        <v>121</v>
      </c>
      <c r="C171" s="2"/>
      <c r="D171" s="2"/>
      <c r="E171" s="6"/>
      <c r="F171" s="375"/>
      <c r="G171" s="2"/>
      <c r="H171" s="2"/>
      <c r="I171" s="2"/>
      <c r="J171" s="2"/>
      <c r="K171" s="2"/>
      <c r="L171" s="6"/>
      <c r="M171" s="375"/>
      <c r="N171" s="2"/>
      <c r="O171" s="6"/>
      <c r="P171" s="377"/>
      <c r="Q171" s="6"/>
      <c r="R171" s="375"/>
      <c r="S171" s="213"/>
      <c r="T171" s="213"/>
      <c r="U171" s="213"/>
      <c r="V171" s="378"/>
      <c r="W171" s="378"/>
      <c r="X171" s="289"/>
      <c r="Y171" s="382"/>
      <c r="Z171" s="383"/>
      <c r="AA171" s="383"/>
      <c r="AB171" s="383"/>
      <c r="AC171" s="384"/>
      <c r="AD171" s="122"/>
      <c r="AE171" s="382"/>
      <c r="AF171" s="383"/>
      <c r="AG171" s="383"/>
      <c r="AH171" s="383"/>
      <c r="AI171" s="20"/>
      <c r="AJ171" s="385"/>
      <c r="AK171" s="386"/>
      <c r="AL171" s="378"/>
      <c r="AM171" s="378"/>
      <c r="AN171" s="378"/>
      <c r="AO171" s="289"/>
      <c r="AP171" s="347"/>
      <c r="AQ171" s="347"/>
      <c r="AR171" s="373"/>
      <c r="AS171" s="389"/>
      <c r="AT171" s="386"/>
      <c r="AU171" s="386"/>
      <c r="AV171" s="20"/>
      <c r="AW171" s="385"/>
      <c r="AX171" s="378"/>
      <c r="AY171" s="378"/>
      <c r="AZ171" s="378"/>
      <c r="BA171" s="289"/>
      <c r="BB171" s="375"/>
      <c r="BC171" s="2"/>
      <c r="BD171" s="2"/>
    </row>
    <row r="172" spans="2:56" ht="15.75" thickBot="1"/>
    <row r="173" spans="2:56" ht="16.5" thickBot="1">
      <c r="B173" s="17">
        <v>41179</v>
      </c>
      <c r="C173" s="15" t="s">
        <v>0</v>
      </c>
      <c r="D173" s="19">
        <v>8</v>
      </c>
      <c r="E173" s="6"/>
      <c r="F173" s="363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f>SUM(F173:J173)</f>
        <v>0</v>
      </c>
      <c r="L173" s="6"/>
      <c r="M173" s="363">
        <v>0</v>
      </c>
      <c r="N173" s="19">
        <v>0</v>
      </c>
      <c r="O173" s="6"/>
      <c r="P173" s="376">
        <f>D173-(M173+N173)</f>
        <v>8</v>
      </c>
      <c r="Q173" s="6"/>
      <c r="R173" s="363" t="s">
        <v>66</v>
      </c>
      <c r="S173" s="372">
        <v>0.185</v>
      </c>
      <c r="T173" s="372">
        <v>0.185</v>
      </c>
      <c r="U173" s="372">
        <f>S173+T173</f>
        <v>0.37</v>
      </c>
      <c r="V173" s="19">
        <v>85</v>
      </c>
      <c r="W173" s="91">
        <f>P173*V173</f>
        <v>680</v>
      </c>
      <c r="X173" s="6"/>
      <c r="Y173" s="379">
        <v>306</v>
      </c>
      <c r="Z173" s="380">
        <v>306</v>
      </c>
      <c r="AA173" s="380">
        <v>0</v>
      </c>
      <c r="AB173" s="380">
        <v>0</v>
      </c>
      <c r="AC173" s="381">
        <v>306</v>
      </c>
      <c r="AD173" s="197"/>
      <c r="AE173" s="379">
        <v>0</v>
      </c>
      <c r="AF173" s="380">
        <v>0</v>
      </c>
      <c r="AG173" s="380">
        <v>0</v>
      </c>
      <c r="AH173" s="380">
        <v>0</v>
      </c>
      <c r="AI173" s="5"/>
      <c r="AJ173" s="57">
        <f>AC173*U173</f>
        <v>113.22</v>
      </c>
      <c r="AK173" s="171">
        <v>4.1500000000000004</v>
      </c>
      <c r="AL173" s="19">
        <v>3.3</v>
      </c>
      <c r="AM173" s="19">
        <v>0</v>
      </c>
      <c r="AN173" s="91">
        <f>AK173+AM173</f>
        <v>4.1500000000000004</v>
      </c>
      <c r="AO173" s="338" t="e">
        <f>#REF!</f>
        <v>#REF!</v>
      </c>
      <c r="AP173" s="11">
        <v>0</v>
      </c>
      <c r="AQ173" s="11">
        <v>10</v>
      </c>
      <c r="AR173" s="387">
        <f>100- ((AP173+AQ173)/(AC173*2))*100</f>
        <v>98.366013071895424</v>
      </c>
      <c r="AS173" s="388">
        <f>AU170</f>
        <v>228</v>
      </c>
      <c r="AT173" s="172">
        <f>AJ173+AK173+AL173+AM173</f>
        <v>120.67</v>
      </c>
      <c r="AU173" s="172">
        <f>AS173-AT173</f>
        <v>107.33</v>
      </c>
      <c r="AV173" s="5"/>
      <c r="AW173" s="57">
        <f>(AC173/W173)*100</f>
        <v>45</v>
      </c>
      <c r="AX173" s="19" t="s">
        <v>59</v>
      </c>
      <c r="AY173" s="91">
        <f>(AK173/(AJ173+AK173))*100</f>
        <v>3.5358268722842299</v>
      </c>
      <c r="AZ173" s="19">
        <f>(AN173/AJ173)*100</f>
        <v>3.6654301360183714</v>
      </c>
      <c r="BA173" s="6"/>
      <c r="BB173" s="363" t="s">
        <v>76</v>
      </c>
      <c r="BC173" s="19" t="s">
        <v>76</v>
      </c>
      <c r="BD173" s="19" t="s">
        <v>76</v>
      </c>
    </row>
    <row r="174" spans="2:56" ht="15.75">
      <c r="B174" s="374" t="s">
        <v>134</v>
      </c>
      <c r="C174" s="2"/>
      <c r="D174" s="2"/>
      <c r="E174" s="6"/>
      <c r="F174" s="375"/>
      <c r="G174" s="2"/>
      <c r="H174" s="2"/>
      <c r="I174" s="2"/>
      <c r="J174" s="2"/>
      <c r="K174" s="2"/>
      <c r="L174" s="6"/>
      <c r="M174" s="375"/>
      <c r="N174" s="2"/>
      <c r="O174" s="6"/>
      <c r="P174" s="377"/>
      <c r="Q174" s="6"/>
      <c r="R174" s="375"/>
      <c r="S174" s="213"/>
      <c r="T174" s="213"/>
      <c r="U174" s="213"/>
      <c r="V174" s="378"/>
      <c r="W174" s="378"/>
      <c r="X174" s="289"/>
      <c r="Y174" s="382"/>
      <c r="Z174" s="383"/>
      <c r="AA174" s="383"/>
      <c r="AB174" s="383"/>
      <c r="AC174" s="384"/>
      <c r="AD174" s="122"/>
      <c r="AE174" s="382"/>
      <c r="AF174" s="383"/>
      <c r="AG174" s="383"/>
      <c r="AH174" s="383"/>
      <c r="AI174" s="20"/>
      <c r="AJ174" s="385"/>
      <c r="AK174" s="386"/>
      <c r="AL174" s="378"/>
      <c r="AM174" s="378"/>
      <c r="AN174" s="378"/>
      <c r="AO174" s="289"/>
      <c r="AP174" s="347"/>
      <c r="AQ174" s="347"/>
      <c r="AR174" s="373"/>
      <c r="AS174" s="389"/>
      <c r="AT174" s="386"/>
      <c r="AU174" s="386"/>
      <c r="AV174" s="20"/>
      <c r="AW174" s="385"/>
      <c r="AX174" s="378"/>
      <c r="AY174" s="378"/>
      <c r="AZ174" s="378"/>
      <c r="BA174" s="289"/>
      <c r="BB174" s="375"/>
      <c r="BC174" s="2"/>
      <c r="BD174" s="2"/>
    </row>
    <row r="175" spans="2:56" ht="15.75" thickBot="1"/>
    <row r="176" spans="2:56">
      <c r="B176" s="57" t="s">
        <v>42</v>
      </c>
      <c r="C176" s="58" t="s">
        <v>2</v>
      </c>
      <c r="D176" s="59" t="s">
        <v>2</v>
      </c>
      <c r="E176" s="136"/>
      <c r="F176" s="718" t="s">
        <v>14</v>
      </c>
      <c r="G176" s="719"/>
      <c r="H176" s="719"/>
      <c r="I176" s="719"/>
      <c r="J176" s="719"/>
      <c r="K176" s="720"/>
      <c r="L176" s="19"/>
      <c r="M176" s="721" t="s">
        <v>43</v>
      </c>
      <c r="N176" s="722"/>
      <c r="O176" s="19"/>
      <c r="P176" s="91" t="s">
        <v>12</v>
      </c>
      <c r="Q176" s="136"/>
      <c r="R176" s="91" t="s">
        <v>24</v>
      </c>
      <c r="S176" s="718" t="s">
        <v>44</v>
      </c>
      <c r="T176" s="719"/>
      <c r="U176" s="720"/>
      <c r="V176" s="91" t="s">
        <v>39</v>
      </c>
      <c r="W176" s="137" t="s">
        <v>19</v>
      </c>
      <c r="X176" s="136" t="s">
        <v>10</v>
      </c>
      <c r="Y176" s="723" t="s">
        <v>15</v>
      </c>
      <c r="Z176" s="724"/>
      <c r="AA176" s="724"/>
      <c r="AB176" s="724"/>
      <c r="AC176" s="138" t="s">
        <v>19</v>
      </c>
      <c r="AD176" s="139"/>
      <c r="AE176" s="725" t="s">
        <v>55</v>
      </c>
      <c r="AF176" s="726"/>
      <c r="AG176" s="726"/>
      <c r="AH176" s="140" t="s">
        <v>57</v>
      </c>
      <c r="AI176" s="136"/>
      <c r="AJ176" s="141" t="s">
        <v>51</v>
      </c>
      <c r="AK176" s="142"/>
      <c r="AL176" s="143"/>
      <c r="AM176" s="144"/>
      <c r="AN176" s="91" t="s">
        <v>13</v>
      </c>
      <c r="AO176" s="136"/>
      <c r="AP176" s="743" t="s">
        <v>68</v>
      </c>
      <c r="AQ176" s="744"/>
      <c r="AR176" s="745"/>
      <c r="AS176" s="743" t="s">
        <v>52</v>
      </c>
      <c r="AT176" s="744"/>
      <c r="AU176" s="745"/>
      <c r="AV176" s="136"/>
      <c r="AW176" s="145" t="s">
        <v>32</v>
      </c>
      <c r="AX176" s="137" t="s">
        <v>32</v>
      </c>
      <c r="AY176" s="91" t="s">
        <v>29</v>
      </c>
      <c r="AZ176" s="91" t="s">
        <v>29</v>
      </c>
      <c r="BA176" s="136"/>
      <c r="BB176" s="19" t="s">
        <v>32</v>
      </c>
      <c r="BC176" s="19" t="s">
        <v>10</v>
      </c>
      <c r="BD176" s="146" t="s">
        <v>10</v>
      </c>
    </row>
    <row r="177" spans="2:56" ht="15.75" thickBot="1">
      <c r="B177" s="60" t="s">
        <v>10</v>
      </c>
      <c r="C177" s="49" t="s">
        <v>10</v>
      </c>
      <c r="D177" s="61" t="s">
        <v>12</v>
      </c>
      <c r="E177" s="5"/>
      <c r="F177" s="65" t="s">
        <v>4</v>
      </c>
      <c r="G177" s="65" t="s">
        <v>5</v>
      </c>
      <c r="H177" s="65" t="s">
        <v>6</v>
      </c>
      <c r="I177" s="65" t="s">
        <v>7</v>
      </c>
      <c r="J177" s="65" t="s">
        <v>9</v>
      </c>
      <c r="K177" s="65" t="s">
        <v>13</v>
      </c>
      <c r="L177" s="4"/>
      <c r="M177" s="67" t="s">
        <v>12</v>
      </c>
      <c r="N177" s="68" t="s">
        <v>46</v>
      </c>
      <c r="O177" s="3"/>
      <c r="P177" s="49" t="s">
        <v>3</v>
      </c>
      <c r="Q177" s="5"/>
      <c r="R177" s="49" t="s">
        <v>23</v>
      </c>
      <c r="S177" s="53" t="s">
        <v>16</v>
      </c>
      <c r="T177" s="49" t="s">
        <v>17</v>
      </c>
      <c r="U177" s="49" t="s">
        <v>45</v>
      </c>
      <c r="V177" s="49" t="s">
        <v>63</v>
      </c>
      <c r="W177" s="72" t="s">
        <v>21</v>
      </c>
      <c r="X177" s="5" t="s">
        <v>10</v>
      </c>
      <c r="Y177" s="713" t="s">
        <v>26</v>
      </c>
      <c r="Z177" s="714"/>
      <c r="AA177" s="714"/>
      <c r="AB177" s="715"/>
      <c r="AC177" s="39" t="s">
        <v>13</v>
      </c>
      <c r="AD177" s="8"/>
      <c r="AE177" s="716" t="s">
        <v>56</v>
      </c>
      <c r="AF177" s="717"/>
      <c r="AG177" s="717"/>
      <c r="AH177" s="82" t="s">
        <v>58</v>
      </c>
      <c r="AI177" s="5"/>
      <c r="AJ177" s="48" t="s">
        <v>33</v>
      </c>
      <c r="AK177" s="85" t="s">
        <v>27</v>
      </c>
      <c r="AL177" s="48" t="s">
        <v>35</v>
      </c>
      <c r="AM177" s="48" t="s">
        <v>36</v>
      </c>
      <c r="AN177" s="49" t="s">
        <v>40</v>
      </c>
      <c r="AO177" s="20"/>
      <c r="AP177" s="51"/>
      <c r="AQ177" s="52"/>
      <c r="AR177" s="53"/>
      <c r="AS177" s="51" t="s">
        <v>50</v>
      </c>
      <c r="AT177" s="336" t="s">
        <v>163</v>
      </c>
      <c r="AU177" s="53"/>
      <c r="AV177" s="5"/>
      <c r="AW177" s="76" t="s">
        <v>19</v>
      </c>
      <c r="AX177" s="72" t="s">
        <v>19</v>
      </c>
      <c r="AY177" s="49" t="s">
        <v>37</v>
      </c>
      <c r="AZ177" s="49" t="s">
        <v>38</v>
      </c>
      <c r="BA177" s="5"/>
      <c r="BB177" s="4" t="s">
        <v>19</v>
      </c>
      <c r="BC177" s="4" t="s">
        <v>37</v>
      </c>
      <c r="BD177" s="147" t="s">
        <v>38</v>
      </c>
    </row>
    <row r="178" spans="2:56" ht="15.75" thickBot="1">
      <c r="B178" s="62"/>
      <c r="C178" s="63"/>
      <c r="D178" s="64" t="s">
        <v>10</v>
      </c>
      <c r="E178" s="111"/>
      <c r="F178" s="148"/>
      <c r="G178" s="148"/>
      <c r="H178" s="148"/>
      <c r="I178" s="148" t="s">
        <v>8</v>
      </c>
      <c r="J178" s="148"/>
      <c r="K178" s="148"/>
      <c r="L178" s="16"/>
      <c r="M178" s="104" t="s">
        <v>20</v>
      </c>
      <c r="N178" s="148" t="s">
        <v>11</v>
      </c>
      <c r="O178" s="16"/>
      <c r="P178" s="63" t="s">
        <v>10</v>
      </c>
      <c r="Q178" s="111"/>
      <c r="R178" s="63"/>
      <c r="S178" s="149"/>
      <c r="T178" s="63"/>
      <c r="U178" s="63"/>
      <c r="V178" s="63" t="s">
        <v>18</v>
      </c>
      <c r="W178" s="150" t="s">
        <v>22</v>
      </c>
      <c r="X178" s="111"/>
      <c r="Y178" s="151" t="s">
        <v>16</v>
      </c>
      <c r="Z178" s="151" t="s">
        <v>17</v>
      </c>
      <c r="AA178" s="152" t="s">
        <v>25</v>
      </c>
      <c r="AB178" s="79" t="s">
        <v>28</v>
      </c>
      <c r="AC178" s="153"/>
      <c r="AD178" s="111"/>
      <c r="AE178" s="154" t="s">
        <v>16</v>
      </c>
      <c r="AF178" s="155" t="s">
        <v>17</v>
      </c>
      <c r="AG178" s="80" t="s">
        <v>28</v>
      </c>
      <c r="AH178" s="81" t="s">
        <v>28</v>
      </c>
      <c r="AI178" s="156"/>
      <c r="AJ178" s="63" t="s">
        <v>34</v>
      </c>
      <c r="AK178" s="157" t="s">
        <v>34</v>
      </c>
      <c r="AL178" s="63" t="s">
        <v>34</v>
      </c>
      <c r="AM178" s="63" t="s">
        <v>34</v>
      </c>
      <c r="AN178" s="63" t="s">
        <v>34</v>
      </c>
      <c r="AO178" s="111"/>
      <c r="AP178" s="158" t="s">
        <v>70</v>
      </c>
      <c r="AQ178" s="159" t="s">
        <v>69</v>
      </c>
      <c r="AR178" s="160" t="s">
        <v>71</v>
      </c>
      <c r="AS178" s="161" t="s">
        <v>48</v>
      </c>
      <c r="AT178" s="159" t="s">
        <v>47</v>
      </c>
      <c r="AU178" s="160" t="s">
        <v>49</v>
      </c>
      <c r="AV178" s="111"/>
      <c r="AW178" s="162" t="s">
        <v>29</v>
      </c>
      <c r="AX178" s="150" t="s">
        <v>29</v>
      </c>
      <c r="AY178" s="63"/>
      <c r="AZ178" s="63"/>
      <c r="BA178" s="111"/>
      <c r="BB178" s="163">
        <v>1</v>
      </c>
      <c r="BC178" s="164">
        <v>0</v>
      </c>
      <c r="BD178" s="115" t="s">
        <v>41</v>
      </c>
    </row>
    <row r="179" spans="2:56" ht="16.5" thickBot="1">
      <c r="B179" s="17">
        <v>41179</v>
      </c>
      <c r="C179" s="15" t="s">
        <v>161</v>
      </c>
      <c r="D179" s="19">
        <v>7.5</v>
      </c>
      <c r="E179" s="6"/>
      <c r="F179" s="363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f>SUM(F179:J179)</f>
        <v>0</v>
      </c>
      <c r="L179" s="6"/>
      <c r="M179" s="363">
        <v>2.5</v>
      </c>
      <c r="N179" s="19">
        <v>0</v>
      </c>
      <c r="O179" s="6"/>
      <c r="P179" s="376">
        <f>D179-(M179+N179)</f>
        <v>5</v>
      </c>
      <c r="Q179" s="6"/>
      <c r="R179" s="363" t="s">
        <v>111</v>
      </c>
      <c r="S179" s="372">
        <v>0.122</v>
      </c>
      <c r="T179" s="372">
        <v>0.124</v>
      </c>
      <c r="U179" s="372">
        <f>S179+T179</f>
        <v>0.246</v>
      </c>
      <c r="V179" s="19">
        <v>70</v>
      </c>
      <c r="W179" s="91">
        <f>P179*V179</f>
        <v>350</v>
      </c>
      <c r="X179" s="6"/>
      <c r="Y179" s="379">
        <v>374</v>
      </c>
      <c r="Z179" s="380">
        <v>374</v>
      </c>
      <c r="AA179" s="380">
        <v>0</v>
      </c>
      <c r="AB179" s="380">
        <v>0</v>
      </c>
      <c r="AC179" s="381">
        <v>374</v>
      </c>
      <c r="AD179" s="197"/>
      <c r="AE179" s="379">
        <v>9</v>
      </c>
      <c r="AF179" s="380">
        <v>9</v>
      </c>
      <c r="AG179" s="380">
        <v>0</v>
      </c>
      <c r="AH179" s="380">
        <v>9</v>
      </c>
      <c r="AI179" s="5"/>
      <c r="AJ179" s="57">
        <f>AC179*U179</f>
        <v>92.004000000000005</v>
      </c>
      <c r="AK179" s="171">
        <v>2.35</v>
      </c>
      <c r="AL179" s="19">
        <v>12.08</v>
      </c>
      <c r="AM179" s="19">
        <v>0</v>
      </c>
      <c r="AN179" s="91">
        <f>AK179+AM179</f>
        <v>2.35</v>
      </c>
      <c r="AO179" s="338" t="e">
        <f>#REF!</f>
        <v>#REF!</v>
      </c>
      <c r="AP179" s="11">
        <v>0</v>
      </c>
      <c r="AQ179" s="11">
        <v>10</v>
      </c>
      <c r="AR179" s="387">
        <f>100- ((AP179+AQ179)/(AC179*2))*100</f>
        <v>98.663101604278069</v>
      </c>
      <c r="AS179" s="388">
        <f>AU134</f>
        <v>283.62000000000006</v>
      </c>
      <c r="AT179" s="172">
        <f>AJ179+AK179+AL179+AM179</f>
        <v>106.434</v>
      </c>
      <c r="AU179" s="172">
        <f>AS179-AT179</f>
        <v>177.18600000000006</v>
      </c>
      <c r="AV179" s="5"/>
      <c r="AW179" s="57">
        <f>(AC179/W179)*100</f>
        <v>106.85714285714285</v>
      </c>
      <c r="AX179" s="19" t="s">
        <v>59</v>
      </c>
      <c r="AY179" s="91">
        <f>(AK179/(AJ179+AK179))*100</f>
        <v>2.4906204294465528</v>
      </c>
      <c r="AZ179" s="19">
        <f>(AN179/AJ179)*100</f>
        <v>2.5542367723142472</v>
      </c>
      <c r="BA179" s="6"/>
      <c r="BB179" s="363" t="s">
        <v>76</v>
      </c>
      <c r="BC179" s="19" t="s">
        <v>76</v>
      </c>
      <c r="BD179" s="19" t="s">
        <v>76</v>
      </c>
    </row>
    <row r="180" spans="2:56" ht="15.75">
      <c r="B180" s="374" t="s">
        <v>153</v>
      </c>
      <c r="C180" s="2"/>
      <c r="D180" s="2"/>
      <c r="E180" s="6"/>
      <c r="F180" s="375"/>
      <c r="G180" s="2"/>
      <c r="H180" s="2"/>
      <c r="I180" s="2"/>
      <c r="J180" s="2"/>
      <c r="K180" s="2"/>
      <c r="L180" s="6"/>
      <c r="M180" s="375"/>
      <c r="N180" s="2"/>
      <c r="O180" s="6"/>
      <c r="P180" s="377"/>
      <c r="Q180" s="6"/>
      <c r="R180" s="375"/>
      <c r="S180" s="213"/>
      <c r="T180" s="213"/>
      <c r="U180" s="213"/>
      <c r="V180" s="378"/>
      <c r="W180" s="378"/>
      <c r="X180" s="289"/>
      <c r="Y180" s="382"/>
      <c r="Z180" s="383"/>
      <c r="AA180" s="383"/>
      <c r="AB180" s="383"/>
      <c r="AC180" s="384"/>
      <c r="AD180" s="122"/>
      <c r="AE180" s="382"/>
      <c r="AF180" s="383"/>
      <c r="AG180" s="383"/>
      <c r="AH180" s="383"/>
      <c r="AI180" s="20"/>
      <c r="AJ180" s="385"/>
      <c r="AK180" s="386"/>
      <c r="AL180" s="378"/>
      <c r="AM180" s="378"/>
      <c r="AN180" s="378"/>
      <c r="AO180" s="289"/>
      <c r="AP180" s="347"/>
      <c r="AQ180" s="347"/>
      <c r="AR180" s="373"/>
      <c r="AS180" s="389"/>
      <c r="AT180" s="386"/>
      <c r="AU180" s="386"/>
      <c r="AV180" s="20"/>
      <c r="AW180" s="385"/>
      <c r="AX180" s="378"/>
      <c r="AY180" s="378"/>
      <c r="AZ180" s="378"/>
      <c r="BA180" s="289"/>
      <c r="BB180" s="375"/>
      <c r="BC180" s="2"/>
      <c r="BD180" s="2"/>
    </row>
    <row r="181" spans="2:56" ht="15.75" thickBot="1"/>
    <row r="182" spans="2:56" ht="16.5" thickBot="1">
      <c r="B182" s="17">
        <v>41179</v>
      </c>
      <c r="C182" s="15" t="s">
        <v>65</v>
      </c>
      <c r="D182" s="19">
        <v>8.5</v>
      </c>
      <c r="E182" s="6"/>
      <c r="F182" s="363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f>SUM(F182:J182)</f>
        <v>0</v>
      </c>
      <c r="L182" s="6"/>
      <c r="M182" s="363">
        <v>0</v>
      </c>
      <c r="N182" s="19">
        <v>0</v>
      </c>
      <c r="O182" s="6"/>
      <c r="P182" s="376">
        <f>D182-(M182+N182)</f>
        <v>8.5</v>
      </c>
      <c r="Q182" s="6"/>
      <c r="R182" s="363" t="s">
        <v>111</v>
      </c>
      <c r="S182" s="372">
        <v>0.122</v>
      </c>
      <c r="T182" s="372">
        <v>0.124</v>
      </c>
      <c r="U182" s="372">
        <f>S182+T182</f>
        <v>0.246</v>
      </c>
      <c r="V182" s="19">
        <v>70</v>
      </c>
      <c r="W182" s="91">
        <f>P182*V182</f>
        <v>595</v>
      </c>
      <c r="X182" s="6"/>
      <c r="Y182" s="379">
        <v>485</v>
      </c>
      <c r="Z182" s="380">
        <v>485</v>
      </c>
      <c r="AA182" s="380">
        <v>0</v>
      </c>
      <c r="AB182" s="380">
        <v>0</v>
      </c>
      <c r="AC182" s="381">
        <v>485</v>
      </c>
      <c r="AD182" s="197"/>
      <c r="AE182" s="379">
        <v>41</v>
      </c>
      <c r="AF182" s="380">
        <v>41</v>
      </c>
      <c r="AG182" s="380">
        <v>0</v>
      </c>
      <c r="AH182" s="380">
        <v>41</v>
      </c>
      <c r="AI182" s="5"/>
      <c r="AJ182" s="57">
        <f>AC182*U182</f>
        <v>119.31</v>
      </c>
      <c r="AK182" s="171">
        <v>4</v>
      </c>
      <c r="AL182" s="19">
        <v>4.8</v>
      </c>
      <c r="AM182" s="19">
        <v>0</v>
      </c>
      <c r="AN182" s="91">
        <f>AK182+AM182</f>
        <v>4</v>
      </c>
      <c r="AO182" s="338" t="e">
        <f>#REF!</f>
        <v>#REF!</v>
      </c>
      <c r="AP182" s="11">
        <v>0</v>
      </c>
      <c r="AQ182" s="11">
        <v>10</v>
      </c>
      <c r="AR182" s="387">
        <f>100- ((AP182+AQ182)/(AC182*2))*100</f>
        <v>98.969072164948457</v>
      </c>
      <c r="AS182" s="388">
        <f>AU179</f>
        <v>177.18600000000006</v>
      </c>
      <c r="AT182" s="172">
        <f>AJ182+AK182+AL182+AM182</f>
        <v>128.11000000000001</v>
      </c>
      <c r="AU182" s="172">
        <f>AS182-AT182</f>
        <v>49.07600000000005</v>
      </c>
      <c r="AV182" s="5"/>
      <c r="AW182" s="57">
        <f>(AC182/W182)*100</f>
        <v>81.512605042016801</v>
      </c>
      <c r="AX182" s="19" t="s">
        <v>59</v>
      </c>
      <c r="AY182" s="91">
        <f>(AK182/(AJ182+AK182))*100</f>
        <v>3.2438569459086852</v>
      </c>
      <c r="AZ182" s="19">
        <f>(AN182/AJ182)*100</f>
        <v>3.3526108456960859</v>
      </c>
      <c r="BA182" s="6"/>
      <c r="BB182" s="363" t="s">
        <v>75</v>
      </c>
      <c r="BC182" s="19" t="s">
        <v>75</v>
      </c>
      <c r="BD182" s="19" t="s">
        <v>76</v>
      </c>
    </row>
    <row r="183" spans="2:56" ht="15.75">
      <c r="B183" s="374" t="s">
        <v>121</v>
      </c>
      <c r="C183" s="2"/>
      <c r="D183" s="2"/>
      <c r="E183" s="6"/>
      <c r="F183" s="375"/>
      <c r="G183" s="2"/>
      <c r="H183" s="2"/>
      <c r="I183" s="2"/>
      <c r="J183" s="2"/>
      <c r="K183" s="2"/>
      <c r="L183" s="6"/>
      <c r="M183" s="375"/>
      <c r="N183" s="2"/>
      <c r="O183" s="6"/>
      <c r="P183" s="377"/>
      <c r="Q183" s="6"/>
      <c r="R183" s="375"/>
      <c r="S183" s="213"/>
      <c r="T183" s="213"/>
      <c r="U183" s="213"/>
      <c r="V183" s="378"/>
      <c r="W183" s="378"/>
      <c r="X183" s="289"/>
      <c r="Y183" s="382"/>
      <c r="Z183" s="383"/>
      <c r="AA183" s="383"/>
      <c r="AB183" s="383"/>
      <c r="AC183" s="384"/>
      <c r="AD183" s="122"/>
      <c r="AE183" s="382"/>
      <c r="AF183" s="383"/>
      <c r="AG183" s="383"/>
      <c r="AH183" s="383"/>
      <c r="AI183" s="20"/>
      <c r="AJ183" s="385"/>
      <c r="AK183" s="386"/>
      <c r="AL183" s="378"/>
      <c r="AM183" s="378"/>
      <c r="AN183" s="378"/>
      <c r="AO183" s="289"/>
      <c r="AP183" s="347"/>
      <c r="AQ183" s="347"/>
      <c r="AR183" s="373"/>
      <c r="AS183" s="389"/>
      <c r="AT183" s="386"/>
      <c r="AU183" s="386"/>
      <c r="AV183" s="20"/>
      <c r="AW183" s="385"/>
      <c r="AX183" s="378"/>
      <c r="AY183" s="378"/>
      <c r="AZ183" s="378"/>
      <c r="BA183" s="289"/>
      <c r="BB183" s="375"/>
      <c r="BC183" s="2"/>
      <c r="BD183" s="2"/>
    </row>
    <row r="184" spans="2:56" ht="15.75" thickBot="1"/>
    <row r="185" spans="2:56">
      <c r="B185" s="57" t="s">
        <v>42</v>
      </c>
      <c r="C185" s="58" t="s">
        <v>2</v>
      </c>
      <c r="D185" s="59" t="s">
        <v>2</v>
      </c>
      <c r="E185" s="136"/>
      <c r="F185" s="718" t="s">
        <v>14</v>
      </c>
      <c r="G185" s="719"/>
      <c r="H185" s="719"/>
      <c r="I185" s="719"/>
      <c r="J185" s="719"/>
      <c r="K185" s="720"/>
      <c r="L185" s="19"/>
      <c r="M185" s="721" t="s">
        <v>43</v>
      </c>
      <c r="N185" s="722"/>
      <c r="O185" s="19"/>
      <c r="P185" s="91" t="s">
        <v>12</v>
      </c>
      <c r="Q185" s="136"/>
      <c r="R185" s="91" t="s">
        <v>24</v>
      </c>
      <c r="S185" s="718" t="s">
        <v>44</v>
      </c>
      <c r="T185" s="719"/>
      <c r="U185" s="720"/>
      <c r="V185" s="91" t="s">
        <v>39</v>
      </c>
      <c r="W185" s="137" t="s">
        <v>19</v>
      </c>
      <c r="X185" s="136" t="s">
        <v>10</v>
      </c>
      <c r="Y185" s="723" t="s">
        <v>15</v>
      </c>
      <c r="Z185" s="724"/>
      <c r="AA185" s="724"/>
      <c r="AB185" s="724"/>
      <c r="AC185" s="138" t="s">
        <v>19</v>
      </c>
      <c r="AD185" s="139"/>
      <c r="AE185" s="725" t="s">
        <v>55</v>
      </c>
      <c r="AF185" s="726"/>
      <c r="AG185" s="726"/>
      <c r="AH185" s="140" t="s">
        <v>57</v>
      </c>
      <c r="AI185" s="136"/>
      <c r="AJ185" s="141" t="s">
        <v>51</v>
      </c>
      <c r="AK185" s="142"/>
      <c r="AL185" s="143"/>
      <c r="AM185" s="144"/>
      <c r="AN185" s="91" t="s">
        <v>13</v>
      </c>
      <c r="AO185" s="136"/>
      <c r="AP185" s="743" t="s">
        <v>68</v>
      </c>
      <c r="AQ185" s="744"/>
      <c r="AR185" s="745"/>
      <c r="AS185" s="743" t="s">
        <v>52</v>
      </c>
      <c r="AT185" s="744"/>
      <c r="AU185" s="745"/>
      <c r="AV185" s="136"/>
      <c r="AW185" s="145" t="s">
        <v>32</v>
      </c>
      <c r="AX185" s="137" t="s">
        <v>32</v>
      </c>
      <c r="AY185" s="91" t="s">
        <v>29</v>
      </c>
      <c r="AZ185" s="91" t="s">
        <v>29</v>
      </c>
      <c r="BA185" s="136"/>
      <c r="BB185" s="19" t="s">
        <v>32</v>
      </c>
      <c r="BC185" s="19" t="s">
        <v>10</v>
      </c>
      <c r="BD185" s="146" t="s">
        <v>10</v>
      </c>
    </row>
    <row r="186" spans="2:56" ht="15.75" thickBot="1">
      <c r="B186" s="60" t="s">
        <v>10</v>
      </c>
      <c r="C186" s="49" t="s">
        <v>10</v>
      </c>
      <c r="D186" s="61" t="s">
        <v>12</v>
      </c>
      <c r="E186" s="5"/>
      <c r="F186" s="65" t="s">
        <v>4</v>
      </c>
      <c r="G186" s="65" t="s">
        <v>5</v>
      </c>
      <c r="H186" s="65" t="s">
        <v>6</v>
      </c>
      <c r="I186" s="65" t="s">
        <v>7</v>
      </c>
      <c r="J186" s="65" t="s">
        <v>9</v>
      </c>
      <c r="K186" s="65" t="s">
        <v>13</v>
      </c>
      <c r="L186" s="4"/>
      <c r="M186" s="67" t="s">
        <v>12</v>
      </c>
      <c r="N186" s="68" t="s">
        <v>46</v>
      </c>
      <c r="O186" s="3"/>
      <c r="P186" s="49" t="s">
        <v>3</v>
      </c>
      <c r="Q186" s="5"/>
      <c r="R186" s="49" t="s">
        <v>23</v>
      </c>
      <c r="S186" s="53" t="s">
        <v>16</v>
      </c>
      <c r="T186" s="49" t="s">
        <v>17</v>
      </c>
      <c r="U186" s="49" t="s">
        <v>45</v>
      </c>
      <c r="V186" s="49" t="s">
        <v>63</v>
      </c>
      <c r="W186" s="72" t="s">
        <v>21</v>
      </c>
      <c r="X186" s="5" t="s">
        <v>10</v>
      </c>
      <c r="Y186" s="713" t="s">
        <v>26</v>
      </c>
      <c r="Z186" s="714"/>
      <c r="AA186" s="714"/>
      <c r="AB186" s="715"/>
      <c r="AC186" s="39" t="s">
        <v>13</v>
      </c>
      <c r="AD186" s="8"/>
      <c r="AE186" s="716" t="s">
        <v>56</v>
      </c>
      <c r="AF186" s="717"/>
      <c r="AG186" s="717"/>
      <c r="AH186" s="82" t="s">
        <v>58</v>
      </c>
      <c r="AI186" s="5"/>
      <c r="AJ186" s="48" t="s">
        <v>33</v>
      </c>
      <c r="AK186" s="85" t="s">
        <v>27</v>
      </c>
      <c r="AL186" s="48" t="s">
        <v>35</v>
      </c>
      <c r="AM186" s="48" t="s">
        <v>36</v>
      </c>
      <c r="AN186" s="49" t="s">
        <v>40</v>
      </c>
      <c r="AO186" s="20"/>
      <c r="AP186" s="51"/>
      <c r="AQ186" s="52"/>
      <c r="AR186" s="53"/>
      <c r="AS186" s="51" t="s">
        <v>50</v>
      </c>
      <c r="AT186" s="336" t="s">
        <v>168</v>
      </c>
      <c r="AU186" s="53"/>
      <c r="AV186" s="5"/>
      <c r="AW186" s="76" t="s">
        <v>19</v>
      </c>
      <c r="AX186" s="72" t="s">
        <v>19</v>
      </c>
      <c r="AY186" s="49" t="s">
        <v>37</v>
      </c>
      <c r="AZ186" s="49" t="s">
        <v>38</v>
      </c>
      <c r="BA186" s="5"/>
      <c r="BB186" s="4" t="s">
        <v>19</v>
      </c>
      <c r="BC186" s="4" t="s">
        <v>37</v>
      </c>
      <c r="BD186" s="147" t="s">
        <v>38</v>
      </c>
    </row>
    <row r="187" spans="2:56" ht="15.75" thickBot="1">
      <c r="B187" s="62"/>
      <c r="C187" s="63"/>
      <c r="D187" s="64" t="s">
        <v>10</v>
      </c>
      <c r="E187" s="111"/>
      <c r="F187" s="148"/>
      <c r="G187" s="148"/>
      <c r="H187" s="148"/>
      <c r="I187" s="148" t="s">
        <v>8</v>
      </c>
      <c r="J187" s="148"/>
      <c r="K187" s="148"/>
      <c r="L187" s="16"/>
      <c r="M187" s="104" t="s">
        <v>20</v>
      </c>
      <c r="N187" s="148" t="s">
        <v>11</v>
      </c>
      <c r="O187" s="16"/>
      <c r="P187" s="63" t="s">
        <v>10</v>
      </c>
      <c r="Q187" s="111"/>
      <c r="R187" s="63"/>
      <c r="S187" s="149"/>
      <c r="T187" s="63"/>
      <c r="U187" s="63"/>
      <c r="V187" s="63" t="s">
        <v>18</v>
      </c>
      <c r="W187" s="150" t="s">
        <v>22</v>
      </c>
      <c r="X187" s="111"/>
      <c r="Y187" s="151" t="s">
        <v>16</v>
      </c>
      <c r="Z187" s="151" t="s">
        <v>17</v>
      </c>
      <c r="AA187" s="152" t="s">
        <v>25</v>
      </c>
      <c r="AB187" s="79" t="s">
        <v>28</v>
      </c>
      <c r="AC187" s="153"/>
      <c r="AD187" s="111"/>
      <c r="AE187" s="154" t="s">
        <v>16</v>
      </c>
      <c r="AF187" s="155" t="s">
        <v>17</v>
      </c>
      <c r="AG187" s="80" t="s">
        <v>28</v>
      </c>
      <c r="AH187" s="81" t="s">
        <v>28</v>
      </c>
      <c r="AI187" s="156"/>
      <c r="AJ187" s="63" t="s">
        <v>34</v>
      </c>
      <c r="AK187" s="157" t="s">
        <v>34</v>
      </c>
      <c r="AL187" s="63" t="s">
        <v>34</v>
      </c>
      <c r="AM187" s="63" t="s">
        <v>34</v>
      </c>
      <c r="AN187" s="63" t="s">
        <v>34</v>
      </c>
      <c r="AO187" s="111"/>
      <c r="AP187" s="158" t="s">
        <v>70</v>
      </c>
      <c r="AQ187" s="159" t="s">
        <v>69</v>
      </c>
      <c r="AR187" s="160" t="s">
        <v>71</v>
      </c>
      <c r="AS187" s="161" t="s">
        <v>48</v>
      </c>
      <c r="AT187" s="159" t="s">
        <v>47</v>
      </c>
      <c r="AU187" s="160" t="s">
        <v>49</v>
      </c>
      <c r="AV187" s="111"/>
      <c r="AW187" s="162" t="s">
        <v>29</v>
      </c>
      <c r="AX187" s="150" t="s">
        <v>29</v>
      </c>
      <c r="AY187" s="63"/>
      <c r="AZ187" s="63"/>
      <c r="BA187" s="111"/>
      <c r="BB187" s="163">
        <v>1</v>
      </c>
      <c r="BC187" s="164">
        <v>0</v>
      </c>
      <c r="BD187" s="115" t="s">
        <v>41</v>
      </c>
    </row>
    <row r="188" spans="2:56" ht="16.5" thickBot="1">
      <c r="B188" s="17">
        <v>41180</v>
      </c>
      <c r="C188" s="15" t="s">
        <v>167</v>
      </c>
      <c r="D188" s="19">
        <v>8</v>
      </c>
      <c r="E188" s="6"/>
      <c r="F188" s="363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f>SUM(F188:J188)</f>
        <v>0</v>
      </c>
      <c r="L188" s="6"/>
      <c r="M188" s="363">
        <v>0</v>
      </c>
      <c r="N188" s="19">
        <v>0</v>
      </c>
      <c r="O188" s="6"/>
      <c r="P188" s="376">
        <f>D188-(M188+N188)</f>
        <v>8</v>
      </c>
      <c r="Q188" s="6"/>
      <c r="R188" s="363" t="s">
        <v>158</v>
      </c>
      <c r="S188" s="372">
        <v>0.13</v>
      </c>
      <c r="T188" s="372">
        <v>0.13</v>
      </c>
      <c r="U188" s="372">
        <f>S188+T188</f>
        <v>0.26</v>
      </c>
      <c r="V188" s="19">
        <v>75</v>
      </c>
      <c r="W188" s="91">
        <f>P188*V188</f>
        <v>600</v>
      </c>
      <c r="X188" s="6"/>
      <c r="Y188" s="379">
        <v>336</v>
      </c>
      <c r="Z188" s="380">
        <v>336</v>
      </c>
      <c r="AA188" s="380">
        <v>0</v>
      </c>
      <c r="AB188" s="380">
        <v>0</v>
      </c>
      <c r="AC188" s="381">
        <v>336</v>
      </c>
      <c r="AD188" s="197"/>
      <c r="AE188" s="379">
        <v>15</v>
      </c>
      <c r="AF188" s="380">
        <v>15</v>
      </c>
      <c r="AG188" s="380">
        <v>0</v>
      </c>
      <c r="AH188" s="380">
        <v>15</v>
      </c>
      <c r="AI188" s="5"/>
      <c r="AJ188" s="57">
        <f>AC188*U188</f>
        <v>87.36</v>
      </c>
      <c r="AK188" s="171">
        <v>6.5</v>
      </c>
      <c r="AL188" s="19">
        <v>5.6</v>
      </c>
      <c r="AM188" s="19">
        <v>0</v>
      </c>
      <c r="AN188" s="91">
        <f>AK188+AM188</f>
        <v>6.5</v>
      </c>
      <c r="AO188" s="338" t="e">
        <f>#REF!</f>
        <v>#REF!</v>
      </c>
      <c r="AP188" s="11">
        <v>0</v>
      </c>
      <c r="AQ188" s="11">
        <v>10</v>
      </c>
      <c r="AR188" s="387">
        <f>100- ((AP188+AQ188)/(AC188*2))*100</f>
        <v>98.511904761904759</v>
      </c>
      <c r="AS188" s="388">
        <v>680</v>
      </c>
      <c r="AT188" s="172">
        <f>AJ188+AK188+AL188+AM188</f>
        <v>99.46</v>
      </c>
      <c r="AU188" s="172">
        <f>AS188-AT188</f>
        <v>580.54</v>
      </c>
      <c r="AV188" s="5"/>
      <c r="AW188" s="57">
        <f>(AC188/W188)*100</f>
        <v>56.000000000000007</v>
      </c>
      <c r="AX188" s="19" t="s">
        <v>59</v>
      </c>
      <c r="AY188" s="91">
        <f>(AK188/(AJ188+AK188))*100</f>
        <v>6.9252077562326875</v>
      </c>
      <c r="AZ188" s="19">
        <f>(AN188/AJ188)*100</f>
        <v>7.4404761904761907</v>
      </c>
      <c r="BA188" s="6"/>
      <c r="BB188" s="363" t="s">
        <v>75</v>
      </c>
      <c r="BC188" s="19" t="s">
        <v>75</v>
      </c>
      <c r="BD188" s="19" t="s">
        <v>76</v>
      </c>
    </row>
    <row r="189" spans="2:56" ht="15.75">
      <c r="B189" s="374" t="s">
        <v>134</v>
      </c>
      <c r="C189" s="2"/>
      <c r="D189" s="2"/>
      <c r="E189" s="6"/>
      <c r="F189" s="375"/>
      <c r="G189" s="2"/>
      <c r="H189" s="2"/>
      <c r="I189" s="2"/>
      <c r="J189" s="2"/>
      <c r="K189" s="2"/>
      <c r="L189" s="6"/>
      <c r="M189" s="375"/>
      <c r="N189" s="2"/>
      <c r="O189" s="6"/>
      <c r="P189" s="377"/>
      <c r="Q189" s="6"/>
      <c r="R189" s="375"/>
      <c r="S189" s="213"/>
      <c r="T189" s="213"/>
      <c r="U189" s="213"/>
      <c r="V189" s="378"/>
      <c r="W189" s="378"/>
      <c r="X189" s="289"/>
      <c r="Y189" s="382"/>
      <c r="Z189" s="383"/>
      <c r="AA189" s="383"/>
      <c r="AB189" s="383"/>
      <c r="AC189" s="384"/>
      <c r="AD189" s="122"/>
      <c r="AE189" s="382"/>
      <c r="AF189" s="383"/>
      <c r="AG189" s="383"/>
      <c r="AH189" s="383"/>
      <c r="AI189" s="20"/>
      <c r="AJ189" s="385"/>
      <c r="AK189" s="386"/>
      <c r="AL189" s="378"/>
      <c r="AM189" s="378"/>
      <c r="AN189" s="378"/>
      <c r="AO189" s="289"/>
      <c r="AP189" s="347"/>
      <c r="AQ189" s="347"/>
      <c r="AR189" s="373"/>
      <c r="AS189" s="389"/>
      <c r="AT189" s="386"/>
      <c r="AU189" s="386"/>
      <c r="AV189" s="20"/>
      <c r="AW189" s="385"/>
      <c r="AX189" s="378"/>
      <c r="AY189" s="378"/>
      <c r="AZ189" s="378"/>
      <c r="BA189" s="289"/>
      <c r="BB189" s="375"/>
      <c r="BC189" s="2"/>
      <c r="BD189" s="2"/>
    </row>
    <row r="190" spans="2:56" ht="15.75" thickBot="1"/>
    <row r="191" spans="2:56" ht="16.5" thickBot="1">
      <c r="B191" s="17">
        <v>41181</v>
      </c>
      <c r="C191" s="15" t="s">
        <v>167</v>
      </c>
      <c r="D191" s="19">
        <v>8</v>
      </c>
      <c r="E191" s="6"/>
      <c r="F191" s="363">
        <v>0</v>
      </c>
      <c r="G191" s="19">
        <v>0</v>
      </c>
      <c r="H191" s="19">
        <v>0</v>
      </c>
      <c r="I191" s="19">
        <v>0</v>
      </c>
      <c r="J191" s="19">
        <v>0</v>
      </c>
      <c r="K191" s="19">
        <f>SUM(F191:J191)</f>
        <v>0</v>
      </c>
      <c r="L191" s="6"/>
      <c r="M191" s="363">
        <v>0</v>
      </c>
      <c r="N191" s="19">
        <v>0</v>
      </c>
      <c r="O191" s="6"/>
      <c r="P191" s="376">
        <f>D191-(M191+N191)</f>
        <v>8</v>
      </c>
      <c r="Q191" s="6"/>
      <c r="R191" s="363" t="s">
        <v>158</v>
      </c>
      <c r="S191" s="372">
        <v>0.13</v>
      </c>
      <c r="T191" s="372">
        <v>0.13</v>
      </c>
      <c r="U191" s="372">
        <f>S191+T191</f>
        <v>0.26</v>
      </c>
      <c r="V191" s="19">
        <v>75</v>
      </c>
      <c r="W191" s="91">
        <f>P191*V191</f>
        <v>600</v>
      </c>
      <c r="X191" s="6"/>
      <c r="Y191" s="379">
        <v>400</v>
      </c>
      <c r="Z191" s="380">
        <v>400</v>
      </c>
      <c r="AA191" s="380">
        <v>0</v>
      </c>
      <c r="AB191" s="380">
        <v>0</v>
      </c>
      <c r="AC191" s="381">
        <v>400</v>
      </c>
      <c r="AD191" s="197"/>
      <c r="AE191" s="379">
        <v>15</v>
      </c>
      <c r="AF191" s="380">
        <v>15</v>
      </c>
      <c r="AG191" s="380">
        <v>0</v>
      </c>
      <c r="AH191" s="380">
        <v>15</v>
      </c>
      <c r="AI191" s="5"/>
      <c r="AJ191" s="57">
        <f>AC191*U191</f>
        <v>104</v>
      </c>
      <c r="AK191" s="171">
        <v>5.4</v>
      </c>
      <c r="AL191" s="19">
        <v>6.08</v>
      </c>
      <c r="AM191" s="19">
        <v>0</v>
      </c>
      <c r="AN191" s="91">
        <f>AK191+AM191</f>
        <v>5.4</v>
      </c>
      <c r="AO191" s="338" t="e">
        <f>#REF!</f>
        <v>#REF!</v>
      </c>
      <c r="AP191" s="11">
        <v>0</v>
      </c>
      <c r="AQ191" s="11">
        <v>10</v>
      </c>
      <c r="AR191" s="387">
        <f>100- ((AP191+AQ191)/(AC191*2))*100</f>
        <v>98.75</v>
      </c>
      <c r="AS191" s="388">
        <f>AU188</f>
        <v>580.54</v>
      </c>
      <c r="AT191" s="172">
        <f>AJ191+AK191+AL191+AM191</f>
        <v>115.48</v>
      </c>
      <c r="AU191" s="172">
        <f>AS191-AT191</f>
        <v>465.05999999999995</v>
      </c>
      <c r="AV191" s="5"/>
      <c r="AW191" s="57">
        <f>(AC191/W191)*100</f>
        <v>66.666666666666657</v>
      </c>
      <c r="AX191" s="19" t="s">
        <v>59</v>
      </c>
      <c r="AY191" s="91">
        <f>(AK191/(AJ191+AK191))*100</f>
        <v>4.9360146252285197</v>
      </c>
      <c r="AZ191" s="19">
        <f>(AN191/AJ191)*100</f>
        <v>5.1923076923076925</v>
      </c>
      <c r="BA191" s="6"/>
      <c r="BB191" s="363" t="s">
        <v>75</v>
      </c>
      <c r="BC191" s="19" t="s">
        <v>75</v>
      </c>
      <c r="BD191" s="19" t="s">
        <v>76</v>
      </c>
    </row>
    <row r="192" spans="2:56" ht="15.75">
      <c r="B192" s="374" t="s">
        <v>134</v>
      </c>
      <c r="C192" s="2"/>
      <c r="D192" s="2"/>
      <c r="E192" s="6"/>
      <c r="F192" s="375"/>
      <c r="G192" s="2"/>
      <c r="H192" s="2"/>
      <c r="I192" s="2"/>
      <c r="J192" s="2"/>
      <c r="K192" s="2"/>
      <c r="L192" s="6"/>
      <c r="M192" s="375"/>
      <c r="N192" s="2"/>
      <c r="O192" s="6"/>
      <c r="P192" s="377"/>
      <c r="Q192" s="6"/>
      <c r="R192" s="375"/>
      <c r="S192" s="213"/>
      <c r="T192" s="213"/>
      <c r="U192" s="213"/>
      <c r="V192" s="378"/>
      <c r="W192" s="378"/>
      <c r="X192" s="289"/>
      <c r="Y192" s="382"/>
      <c r="Z192" s="383"/>
      <c r="AA192" s="383"/>
      <c r="AB192" s="383"/>
      <c r="AC192" s="384"/>
      <c r="AD192" s="122"/>
      <c r="AE192" s="382"/>
      <c r="AF192" s="383"/>
      <c r="AG192" s="383"/>
      <c r="AH192" s="383"/>
      <c r="AI192" s="20"/>
      <c r="AJ192" s="385"/>
      <c r="AK192" s="386"/>
      <c r="AL192" s="378"/>
      <c r="AM192" s="378"/>
      <c r="AN192" s="378"/>
      <c r="AO192" s="289"/>
      <c r="AP192" s="347"/>
      <c r="AQ192" s="347"/>
      <c r="AR192" s="373"/>
      <c r="AS192" s="389"/>
      <c r="AT192" s="386"/>
      <c r="AU192" s="386"/>
      <c r="AV192" s="20"/>
      <c r="AW192" s="385"/>
      <c r="AX192" s="378"/>
      <c r="AY192" s="378"/>
      <c r="AZ192" s="378"/>
      <c r="BA192" s="289"/>
      <c r="BB192" s="375"/>
      <c r="BC192" s="2"/>
      <c r="BD192" s="2"/>
    </row>
    <row r="193" spans="2:56" ht="15.75" thickBot="1"/>
    <row r="194" spans="2:56" s="319" customFormat="1">
      <c r="B194" s="393" t="s">
        <v>42</v>
      </c>
      <c r="C194" s="394" t="s">
        <v>2</v>
      </c>
      <c r="D194" s="395" t="s">
        <v>2</v>
      </c>
      <c r="E194" s="396"/>
      <c r="F194" s="800" t="s">
        <v>14</v>
      </c>
      <c r="G194" s="801"/>
      <c r="H194" s="801"/>
      <c r="I194" s="801"/>
      <c r="J194" s="801"/>
      <c r="K194" s="802"/>
      <c r="L194" s="397"/>
      <c r="M194" s="803" t="s">
        <v>43</v>
      </c>
      <c r="N194" s="804"/>
      <c r="O194" s="397"/>
      <c r="P194" s="397" t="s">
        <v>12</v>
      </c>
      <c r="Q194" s="396"/>
      <c r="R194" s="397" t="s">
        <v>24</v>
      </c>
      <c r="S194" s="800" t="s">
        <v>44</v>
      </c>
      <c r="T194" s="801"/>
      <c r="U194" s="802"/>
      <c r="V194" s="397" t="s">
        <v>39</v>
      </c>
      <c r="W194" s="397" t="s">
        <v>19</v>
      </c>
      <c r="X194" s="396" t="s">
        <v>10</v>
      </c>
      <c r="Y194" s="805" t="s">
        <v>15</v>
      </c>
      <c r="Z194" s="806"/>
      <c r="AA194" s="806"/>
      <c r="AB194" s="806"/>
      <c r="AC194" s="398" t="s">
        <v>19</v>
      </c>
      <c r="AD194" s="399"/>
      <c r="AE194" s="805" t="s">
        <v>55</v>
      </c>
      <c r="AF194" s="806"/>
      <c r="AG194" s="806"/>
      <c r="AH194" s="400" t="s">
        <v>57</v>
      </c>
      <c r="AI194" s="396"/>
      <c r="AJ194" s="401" t="s">
        <v>51</v>
      </c>
      <c r="AK194" s="402"/>
      <c r="AL194" s="396"/>
      <c r="AM194" s="403"/>
      <c r="AN194" s="397" t="s">
        <v>13</v>
      </c>
      <c r="AO194" s="396"/>
      <c r="AP194" s="794" t="s">
        <v>68</v>
      </c>
      <c r="AQ194" s="795"/>
      <c r="AR194" s="796"/>
      <c r="AS194" s="794" t="s">
        <v>52</v>
      </c>
      <c r="AT194" s="795"/>
      <c r="AU194" s="796"/>
      <c r="AV194" s="396"/>
      <c r="AW194" s="397" t="s">
        <v>32</v>
      </c>
      <c r="AX194" s="397" t="s">
        <v>32</v>
      </c>
      <c r="AY194" s="397" t="s">
        <v>29</v>
      </c>
      <c r="AZ194" s="397" t="s">
        <v>29</v>
      </c>
      <c r="BA194" s="396"/>
      <c r="BB194" s="397" t="s">
        <v>32</v>
      </c>
      <c r="BC194" s="397" t="s">
        <v>10</v>
      </c>
      <c r="BD194" s="404" t="s">
        <v>10</v>
      </c>
    </row>
    <row r="195" spans="2:56" s="319" customFormat="1" ht="15.75" thickBot="1">
      <c r="B195" s="405" t="s">
        <v>10</v>
      </c>
      <c r="C195" s="406" t="s">
        <v>10</v>
      </c>
      <c r="D195" s="407" t="s">
        <v>12</v>
      </c>
      <c r="E195" s="269"/>
      <c r="F195" s="408" t="s">
        <v>4</v>
      </c>
      <c r="G195" s="408" t="s">
        <v>5</v>
      </c>
      <c r="H195" s="408" t="s">
        <v>6</v>
      </c>
      <c r="I195" s="408" t="s">
        <v>7</v>
      </c>
      <c r="J195" s="408" t="s">
        <v>9</v>
      </c>
      <c r="K195" s="408" t="s">
        <v>13</v>
      </c>
      <c r="L195" s="406"/>
      <c r="M195" s="409" t="s">
        <v>12</v>
      </c>
      <c r="N195" s="410" t="s">
        <v>46</v>
      </c>
      <c r="O195" s="406"/>
      <c r="P195" s="406" t="s">
        <v>3</v>
      </c>
      <c r="Q195" s="269"/>
      <c r="R195" s="406" t="s">
        <v>23</v>
      </c>
      <c r="S195" s="411" t="s">
        <v>16</v>
      </c>
      <c r="T195" s="406" t="s">
        <v>17</v>
      </c>
      <c r="U195" s="406" t="s">
        <v>45</v>
      </c>
      <c r="V195" s="406" t="s">
        <v>63</v>
      </c>
      <c r="W195" s="406" t="s">
        <v>21</v>
      </c>
      <c r="X195" s="269" t="s">
        <v>10</v>
      </c>
      <c r="Y195" s="797" t="s">
        <v>26</v>
      </c>
      <c r="Z195" s="798"/>
      <c r="AA195" s="798"/>
      <c r="AB195" s="710"/>
      <c r="AC195" s="409" t="s">
        <v>13</v>
      </c>
      <c r="AD195" s="392"/>
      <c r="AE195" s="799" t="s">
        <v>56</v>
      </c>
      <c r="AF195" s="710"/>
      <c r="AG195" s="710"/>
      <c r="AH195" s="412" t="s">
        <v>58</v>
      </c>
      <c r="AI195" s="269"/>
      <c r="AJ195" s="413" t="s">
        <v>33</v>
      </c>
      <c r="AK195" s="414" t="s">
        <v>27</v>
      </c>
      <c r="AL195" s="413" t="s">
        <v>35</v>
      </c>
      <c r="AM195" s="413" t="s">
        <v>36</v>
      </c>
      <c r="AN195" s="406" t="s">
        <v>40</v>
      </c>
      <c r="AO195" s="269"/>
      <c r="AP195" s="415"/>
      <c r="AQ195" s="269"/>
      <c r="AR195" s="411"/>
      <c r="AS195" s="415" t="s">
        <v>50</v>
      </c>
      <c r="AT195" s="269" t="s">
        <v>168</v>
      </c>
      <c r="AU195" s="411"/>
      <c r="AV195" s="269"/>
      <c r="AW195" s="406" t="s">
        <v>19</v>
      </c>
      <c r="AX195" s="406" t="s">
        <v>19</v>
      </c>
      <c r="AY195" s="406" t="s">
        <v>37</v>
      </c>
      <c r="AZ195" s="406" t="s">
        <v>38</v>
      </c>
      <c r="BA195" s="269"/>
      <c r="BB195" s="406" t="s">
        <v>19</v>
      </c>
      <c r="BC195" s="406" t="s">
        <v>37</v>
      </c>
      <c r="BD195" s="407" t="s">
        <v>38</v>
      </c>
    </row>
    <row r="196" spans="2:56" s="319" customFormat="1" ht="15.75" thickBot="1">
      <c r="B196" s="416"/>
      <c r="C196" s="417"/>
      <c r="D196" s="418" t="s">
        <v>10</v>
      </c>
      <c r="E196" s="419"/>
      <c r="F196" s="420"/>
      <c r="G196" s="420"/>
      <c r="H196" s="420"/>
      <c r="I196" s="420" t="s">
        <v>8</v>
      </c>
      <c r="J196" s="420"/>
      <c r="K196" s="420"/>
      <c r="L196" s="417"/>
      <c r="M196" s="421" t="s">
        <v>20</v>
      </c>
      <c r="N196" s="420" t="s">
        <v>11</v>
      </c>
      <c r="O196" s="417"/>
      <c r="P196" s="417" t="s">
        <v>10</v>
      </c>
      <c r="Q196" s="419"/>
      <c r="R196" s="417"/>
      <c r="S196" s="422"/>
      <c r="T196" s="417"/>
      <c r="U196" s="417"/>
      <c r="V196" s="417" t="s">
        <v>18</v>
      </c>
      <c r="W196" s="417" t="s">
        <v>22</v>
      </c>
      <c r="X196" s="419"/>
      <c r="Y196" s="423" t="s">
        <v>16</v>
      </c>
      <c r="Z196" s="423" t="s">
        <v>17</v>
      </c>
      <c r="AA196" s="424" t="s">
        <v>25</v>
      </c>
      <c r="AB196" s="425" t="s">
        <v>28</v>
      </c>
      <c r="AC196" s="422"/>
      <c r="AD196" s="419"/>
      <c r="AE196" s="426" t="s">
        <v>16</v>
      </c>
      <c r="AF196" s="427" t="s">
        <v>17</v>
      </c>
      <c r="AG196" s="428" t="s">
        <v>28</v>
      </c>
      <c r="AH196" s="429" t="s">
        <v>28</v>
      </c>
      <c r="AI196" s="419"/>
      <c r="AJ196" s="417" t="s">
        <v>34</v>
      </c>
      <c r="AK196" s="430" t="s">
        <v>34</v>
      </c>
      <c r="AL196" s="417" t="s">
        <v>34</v>
      </c>
      <c r="AM196" s="417" t="s">
        <v>34</v>
      </c>
      <c r="AN196" s="417" t="s">
        <v>34</v>
      </c>
      <c r="AO196" s="419"/>
      <c r="AP196" s="431" t="s">
        <v>70</v>
      </c>
      <c r="AQ196" s="432" t="s">
        <v>69</v>
      </c>
      <c r="AR196" s="423" t="s">
        <v>71</v>
      </c>
      <c r="AS196" s="433" t="s">
        <v>48</v>
      </c>
      <c r="AT196" s="432" t="s">
        <v>47</v>
      </c>
      <c r="AU196" s="423" t="s">
        <v>49</v>
      </c>
      <c r="AV196" s="419"/>
      <c r="AW196" s="417" t="s">
        <v>29</v>
      </c>
      <c r="AX196" s="417" t="s">
        <v>29</v>
      </c>
      <c r="AY196" s="417"/>
      <c r="AZ196" s="417"/>
      <c r="BA196" s="419"/>
      <c r="BB196" s="434">
        <v>1</v>
      </c>
      <c r="BC196" s="435">
        <v>0</v>
      </c>
      <c r="BD196" s="418" t="s">
        <v>41</v>
      </c>
    </row>
    <row r="197" spans="2:56">
      <c r="B197" t="s">
        <v>169</v>
      </c>
      <c r="W197">
        <f>W14+W17+W41+W44+W50+W53+W56+W59+W83+W86+W89+W92+W113+W116+W119+W164+W167+W170+W173</f>
        <v>9945</v>
      </c>
      <c r="AC197">
        <f>AC14+AC17+AC41+AC44+AC50+AC53+AC56+AC59+AC83+AC86+AC89+AC92+AC113+AC116+AC119+AC164+AC167+AC170+AC173</f>
        <v>8350</v>
      </c>
      <c r="AH197">
        <f>AH14+AH17+AH41+AH44+AH50+AH53+AH56+AH59+AH83+AH86+AH89+AH92+AH113+AH116+AH119+AH164+AH167+AH170+AH173</f>
        <v>77</v>
      </c>
      <c r="AJ197">
        <f>AJ14+AJ17+AJ41+AJ44+AJ50+AJ53+AJ56+AJ59+AJ83+AJ86+AJ89+AJ92+AJ113+AJ116+AJ119+AJ164+AJ167+AJ170+AJ173</f>
        <v>3073.9609999999993</v>
      </c>
      <c r="AK197">
        <f>AK14+AK17+AK41+AK44+AK50+AK53+AK56+AK59+AK83+AK86+AK89+AK92+AK113+AK116+AK119+AK164+AK167+AK170+AK173</f>
        <v>34.551000000000002</v>
      </c>
      <c r="AL197">
        <f>AL14+AL17+AL41+AL44+AL50+AL53+AL56+AL59+AL83+AL86+AL89+AL92+AL113+AL116+AL119+AL164+AL167+AL170+AL173</f>
        <v>136.97</v>
      </c>
      <c r="AM197">
        <f>AM14+AM17+AM41+AM44+AM50+AM53+AM56+AM59+AM83+AM86+AM89+AM92+AM113+AM116+AM119+AM164+AM167+AM170+AM173</f>
        <v>45.29</v>
      </c>
      <c r="AN197" s="91">
        <f>AK197+AM197</f>
        <v>79.841000000000008</v>
      </c>
    </row>
    <row r="199" spans="2:56" ht="15.75" thickBot="1"/>
    <row r="200" spans="2:56">
      <c r="B200" t="s">
        <v>79</v>
      </c>
      <c r="W200">
        <f>W65+W68+W71+W74+W77+W98+W101+W125+W128+W131+W134+W179+W182+W188+W191</f>
        <v>7130</v>
      </c>
      <c r="AC200">
        <f>AC65+AC68+AC71+AC74+AC77+AC98+AC101+AC125+AC128+AC131+AC134+AC179+AC182+AC188+AC191</f>
        <v>4676</v>
      </c>
      <c r="AH200">
        <f>AH65+AH68+AH71+AH74+AH77+AH98+AH101+AH125+AH128+AH131+AH134+AH179+AH182+AH188+AH191</f>
        <v>186</v>
      </c>
      <c r="AJ200">
        <f>AJ65+AJ68+AJ71+AJ74+AJ77+AJ98+AJ101+AJ125+AJ128+AJ131+AJ134+AJ179+AJ182+AJ188+AJ191</f>
        <v>1183.432</v>
      </c>
      <c r="AK200">
        <f>AK65+AK68+AK71+AK74+AK77+AK98+AK101+AK125+AK128+AK131+AK134+AK179+AK182+AK188+AK191</f>
        <v>59.1</v>
      </c>
      <c r="AL200">
        <f>AL65+AL68+AL71+AL74+AL77+AL98+AL101+AL125+AL128+AL131+AL134+AL179+AL182+AL188+AL191</f>
        <v>80.839999999999989</v>
      </c>
      <c r="AM200">
        <f>AM65+AM68+AM71+AM74+AM77+AM98+AM101+AM125+AM128+AM131+AM134+AM179+AM182+AM188+AM191</f>
        <v>0.5</v>
      </c>
      <c r="AN200" s="91">
        <f>AK200+AM200</f>
        <v>59.6</v>
      </c>
    </row>
    <row r="202" spans="2:56" ht="15.75" thickBot="1"/>
    <row r="203" spans="2:56">
      <c r="B203" t="s">
        <v>160</v>
      </c>
      <c r="W203">
        <f>W107+W140+W143+W146+W152+W155+W158</f>
        <v>2040</v>
      </c>
      <c r="AC203">
        <f>AC107+AC140+AC143+AC146+AC152+AC155+AC158</f>
        <v>2266</v>
      </c>
      <c r="AH203">
        <f>AH107+AH140+AH143+AH146+AH152+AH155+AH158</f>
        <v>24</v>
      </c>
      <c r="AJ203">
        <f>AJ107+AJ140+AJ143+AJ146+AJ152+AJ155+AJ158</f>
        <v>1654.1799999999998</v>
      </c>
      <c r="AK203">
        <f>AK107+AK140+AK143+AK146+AK152+AK155+AK158</f>
        <v>6.8</v>
      </c>
      <c r="AL203">
        <f>AL107+AL140+AL143+AL146+AL152+AL155+AL158</f>
        <v>40.200000000000003</v>
      </c>
      <c r="AM203">
        <f>AM107+AM140+AM143+AM146+AM152+AM155+AM158</f>
        <v>0</v>
      </c>
      <c r="AN203" s="91">
        <f>AK203+AM203</f>
        <v>6.8</v>
      </c>
    </row>
  </sheetData>
  <mergeCells count="157">
    <mergeCell ref="Y21:AB21"/>
    <mergeCell ref="AE21:AG21"/>
    <mergeCell ref="AP47:AR47"/>
    <mergeCell ref="AS47:AU47"/>
    <mergeCell ref="Y48:AB48"/>
    <mergeCell ref="AE48:AG48"/>
    <mergeCell ref="F47:K47"/>
    <mergeCell ref="M47:N47"/>
    <mergeCell ref="S47:U47"/>
    <mergeCell ref="Y47:AB47"/>
    <mergeCell ref="AE47:AG47"/>
    <mergeCell ref="F32:K32"/>
    <mergeCell ref="M32:N32"/>
    <mergeCell ref="S32:U32"/>
    <mergeCell ref="Y32:AB32"/>
    <mergeCell ref="AE32:AG32"/>
    <mergeCell ref="AP32:AR32"/>
    <mergeCell ref="AS32:AU32"/>
    <mergeCell ref="Y33:AB33"/>
    <mergeCell ref="AE33:AG33"/>
    <mergeCell ref="AP38:AR38"/>
    <mergeCell ref="AS38:AU38"/>
    <mergeCell ref="Y39:AB39"/>
    <mergeCell ref="AE39:AG39"/>
    <mergeCell ref="BB8:BD8"/>
    <mergeCell ref="F20:K20"/>
    <mergeCell ref="M20:N20"/>
    <mergeCell ref="S20:U20"/>
    <mergeCell ref="Y20:AB20"/>
    <mergeCell ref="AE20:AG20"/>
    <mergeCell ref="AP20:AR20"/>
    <mergeCell ref="AS20:AU20"/>
    <mergeCell ref="AP11:AR11"/>
    <mergeCell ref="AS11:AU11"/>
    <mergeCell ref="Y12:AB12"/>
    <mergeCell ref="AE12:AG12"/>
    <mergeCell ref="F11:K11"/>
    <mergeCell ref="M11:N11"/>
    <mergeCell ref="S11:U11"/>
    <mergeCell ref="Y11:AB11"/>
    <mergeCell ref="AE11:AG11"/>
    <mergeCell ref="F38:K38"/>
    <mergeCell ref="M38:N38"/>
    <mergeCell ref="S38:U38"/>
    <mergeCell ref="Y38:AB38"/>
    <mergeCell ref="AE38:AG38"/>
    <mergeCell ref="AP80:AR80"/>
    <mergeCell ref="AS80:AU80"/>
    <mergeCell ref="Y81:AB81"/>
    <mergeCell ref="AE81:AG81"/>
    <mergeCell ref="F80:K80"/>
    <mergeCell ref="M80:N80"/>
    <mergeCell ref="S80:U80"/>
    <mergeCell ref="Y80:AB80"/>
    <mergeCell ref="AE80:AG80"/>
    <mergeCell ref="AP62:AR62"/>
    <mergeCell ref="AS62:AU62"/>
    <mergeCell ref="Y63:AB63"/>
    <mergeCell ref="AE63:AG63"/>
    <mergeCell ref="F62:K62"/>
    <mergeCell ref="M62:N62"/>
    <mergeCell ref="S62:U62"/>
    <mergeCell ref="Y62:AB62"/>
    <mergeCell ref="AE62:AG62"/>
    <mergeCell ref="Y105:AB105"/>
    <mergeCell ref="AE105:AG105"/>
    <mergeCell ref="F110:K110"/>
    <mergeCell ref="M110:N110"/>
    <mergeCell ref="S110:U110"/>
    <mergeCell ref="Y110:AB110"/>
    <mergeCell ref="AE110:AG110"/>
    <mergeCell ref="AP95:AR95"/>
    <mergeCell ref="AS95:AU95"/>
    <mergeCell ref="Y96:AB96"/>
    <mergeCell ref="AE96:AG96"/>
    <mergeCell ref="F104:K104"/>
    <mergeCell ref="M104:N104"/>
    <mergeCell ref="S104:U104"/>
    <mergeCell ref="Y104:AB104"/>
    <mergeCell ref="AE104:AG104"/>
    <mergeCell ref="AP104:AR104"/>
    <mergeCell ref="AS104:AU104"/>
    <mergeCell ref="F95:K95"/>
    <mergeCell ref="M95:N95"/>
    <mergeCell ref="S95:U95"/>
    <mergeCell ref="Y95:AB95"/>
    <mergeCell ref="AE95:AG95"/>
    <mergeCell ref="Y123:AB123"/>
    <mergeCell ref="AE123:AG123"/>
    <mergeCell ref="F137:K137"/>
    <mergeCell ref="M137:N137"/>
    <mergeCell ref="S137:U137"/>
    <mergeCell ref="Y137:AB137"/>
    <mergeCell ref="AE137:AG137"/>
    <mergeCell ref="AP110:AR110"/>
    <mergeCell ref="AS110:AU110"/>
    <mergeCell ref="Y111:AB111"/>
    <mergeCell ref="AE111:AG111"/>
    <mergeCell ref="F122:K122"/>
    <mergeCell ref="M122:N122"/>
    <mergeCell ref="S122:U122"/>
    <mergeCell ref="Y122:AB122"/>
    <mergeCell ref="AE122:AG122"/>
    <mergeCell ref="AP122:AR122"/>
    <mergeCell ref="AS122:AU122"/>
    <mergeCell ref="AP137:AR137"/>
    <mergeCell ref="AS137:AU137"/>
    <mergeCell ref="Y138:AB138"/>
    <mergeCell ref="AE138:AG138"/>
    <mergeCell ref="F149:K149"/>
    <mergeCell ref="M149:N149"/>
    <mergeCell ref="S149:U149"/>
    <mergeCell ref="Y149:AB149"/>
    <mergeCell ref="AE149:AG149"/>
    <mergeCell ref="AP149:AR149"/>
    <mergeCell ref="AS149:AU149"/>
    <mergeCell ref="AE162:AG162"/>
    <mergeCell ref="F176:K176"/>
    <mergeCell ref="M176:N176"/>
    <mergeCell ref="S176:U176"/>
    <mergeCell ref="Y176:AB176"/>
    <mergeCell ref="AE176:AG176"/>
    <mergeCell ref="AP176:AR176"/>
    <mergeCell ref="AS176:AU176"/>
    <mergeCell ref="Y150:AB150"/>
    <mergeCell ref="AE150:AG150"/>
    <mergeCell ref="F161:K161"/>
    <mergeCell ref="M161:N161"/>
    <mergeCell ref="S161:U161"/>
    <mergeCell ref="Y161:AB161"/>
    <mergeCell ref="AE161:AG161"/>
    <mergeCell ref="AP161:AR161"/>
    <mergeCell ref="AS161:AU161"/>
    <mergeCell ref="I2:AN5"/>
    <mergeCell ref="AS2:AZ5"/>
    <mergeCell ref="R7:W7"/>
    <mergeCell ref="AP194:AR194"/>
    <mergeCell ref="AS194:AU194"/>
    <mergeCell ref="Y195:AB195"/>
    <mergeCell ref="AE195:AG195"/>
    <mergeCell ref="F194:K194"/>
    <mergeCell ref="M194:N194"/>
    <mergeCell ref="S194:U194"/>
    <mergeCell ref="Y194:AB194"/>
    <mergeCell ref="AE194:AG194"/>
    <mergeCell ref="AP185:AR185"/>
    <mergeCell ref="AS185:AU185"/>
    <mergeCell ref="Y186:AB186"/>
    <mergeCell ref="AE186:AG186"/>
    <mergeCell ref="Y177:AB177"/>
    <mergeCell ref="AE177:AG177"/>
    <mergeCell ref="F185:K185"/>
    <mergeCell ref="M185:N185"/>
    <mergeCell ref="S185:U185"/>
    <mergeCell ref="Y185:AB185"/>
    <mergeCell ref="AE185:AG185"/>
    <mergeCell ref="Y162:AB162"/>
  </mergeCells>
  <conditionalFormatting sqref="BB9:BD9 BB14:BD27 BB29:BD30 BB32:BD36 BB41:BD42 BB44:BD45 BB50:BD51 BB53:BD54 BB56:BD57 BB59:BD60 BB65:BD66 BB68:BD69 BB71:BD72 BB74:BD75 BB77:BD78 BB83:BD84 BB86:BD87 BB89:BD90 BB92:BD93 BB98:BD99 BB101:BD102 BB107:BD108 BB113:BD114 BB116:BD117 BB119:BD120 BB125:BD126 BB128:BD129 BB131:BD132 BB134:BD135 BB140:BD141 BB143:BD144 BB146:BD147 BB152:BD153 BB155:BD156 BB158:BD159 BB164:BD165 BB167:BD168 BB170:BD171 BB173:BD174 BB179:BD180 BB182:BD183 BB188:BD189 BB191:BD192 BB7:BD7">
    <cfRule type="containsText" dxfId="287" priority="95" operator="containsText" text="Si">
      <formula>NOT(ISERROR(SEARCH("Si",BB7)))</formula>
    </cfRule>
    <cfRule type="containsText" dxfId="286" priority="96" operator="containsText" text="No">
      <formula>NOT(ISERROR(SEARCH("No",BB7)))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6569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BD340"/>
  <sheetViews>
    <sheetView topLeftCell="R1" zoomScale="85" zoomScaleNormal="85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3.710937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5.8554687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7.7109375" bestFit="1" customWidth="1"/>
    <col min="46" max="46" width="9.140625" bestFit="1" customWidth="1"/>
    <col min="47" max="47" width="7.85546875" bestFit="1" customWidth="1"/>
    <col min="48" max="48" width="1" customWidth="1"/>
    <col min="49" max="51" width="4.7109375" customWidth="1"/>
    <col min="52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26.25">
      <c r="B7" s="78" t="s">
        <v>342</v>
      </c>
      <c r="C7" s="78"/>
      <c r="D7" s="78"/>
      <c r="K7" s="451"/>
      <c r="R7" s="783">
        <v>41183</v>
      </c>
      <c r="S7" s="784"/>
      <c r="T7" s="784"/>
      <c r="U7" s="784"/>
      <c r="V7" s="784"/>
      <c r="W7" s="784"/>
    </row>
    <row r="8" spans="1:56">
      <c r="AW8" s="20"/>
      <c r="AX8" s="20"/>
      <c r="BB8" s="728" t="s">
        <v>61</v>
      </c>
      <c r="BC8" s="729"/>
      <c r="BD8" s="730"/>
    </row>
    <row r="10" spans="1:56" ht="15.75" thickBot="1"/>
    <row r="11" spans="1:56">
      <c r="B11" s="57" t="s">
        <v>42</v>
      </c>
      <c r="C11" s="58" t="s">
        <v>2</v>
      </c>
      <c r="D11" s="59" t="s">
        <v>2</v>
      </c>
      <c r="E11" s="136"/>
      <c r="F11" s="718" t="s">
        <v>14</v>
      </c>
      <c r="G11" s="719"/>
      <c r="H11" s="719"/>
      <c r="I11" s="719"/>
      <c r="J11" s="719"/>
      <c r="K11" s="720"/>
      <c r="L11" s="19"/>
      <c r="M11" s="721" t="s">
        <v>43</v>
      </c>
      <c r="N11" s="722"/>
      <c r="O11" s="19"/>
      <c r="P11" s="91" t="s">
        <v>12</v>
      </c>
      <c r="Q11" s="136"/>
      <c r="R11" s="91" t="s">
        <v>24</v>
      </c>
      <c r="S11" s="718" t="s">
        <v>44</v>
      </c>
      <c r="T11" s="719"/>
      <c r="U11" s="720"/>
      <c r="V11" s="91" t="s">
        <v>39</v>
      </c>
      <c r="W11" s="137" t="s">
        <v>19</v>
      </c>
      <c r="X11" s="136" t="s">
        <v>10</v>
      </c>
      <c r="Y11" s="723" t="s">
        <v>15</v>
      </c>
      <c r="Z11" s="724"/>
      <c r="AA11" s="724"/>
      <c r="AB11" s="724"/>
      <c r="AC11" s="138" t="s">
        <v>19</v>
      </c>
      <c r="AD11" s="139"/>
      <c r="AE11" s="725" t="s">
        <v>55</v>
      </c>
      <c r="AF11" s="726"/>
      <c r="AG11" s="726"/>
      <c r="AH11" s="140" t="s">
        <v>57</v>
      </c>
      <c r="AI11" s="136"/>
      <c r="AJ11" s="141" t="s">
        <v>51</v>
      </c>
      <c r="AK11" s="142"/>
      <c r="AL11" s="143"/>
      <c r="AM11" s="144"/>
      <c r="AN11" s="91" t="s">
        <v>13</v>
      </c>
      <c r="AO11" s="136"/>
      <c r="AP11" s="743" t="s">
        <v>68</v>
      </c>
      <c r="AQ11" s="744"/>
      <c r="AR11" s="745"/>
      <c r="AS11" s="743" t="s">
        <v>52</v>
      </c>
      <c r="AT11" s="744"/>
      <c r="AU11" s="745"/>
      <c r="AV11" s="136"/>
      <c r="AW11" s="145" t="s">
        <v>32</v>
      </c>
      <c r="AX11" s="137" t="s">
        <v>32</v>
      </c>
      <c r="AY11" s="91" t="s">
        <v>29</v>
      </c>
      <c r="AZ11" s="91" t="s">
        <v>29</v>
      </c>
      <c r="BA11" s="136"/>
      <c r="BB11" s="19" t="s">
        <v>32</v>
      </c>
      <c r="BC11" s="19" t="s">
        <v>10</v>
      </c>
      <c r="BD11" s="146" t="s">
        <v>10</v>
      </c>
    </row>
    <row r="12" spans="1:56" ht="15.75" thickBot="1">
      <c r="B12" s="60" t="s">
        <v>10</v>
      </c>
      <c r="C12" s="49" t="s">
        <v>10</v>
      </c>
      <c r="D12" s="61" t="s">
        <v>12</v>
      </c>
      <c r="E12" s="5"/>
      <c r="F12" s="65" t="s">
        <v>4</v>
      </c>
      <c r="G12" s="65" t="s">
        <v>5</v>
      </c>
      <c r="H12" s="65" t="s">
        <v>6</v>
      </c>
      <c r="I12" s="65" t="s">
        <v>7</v>
      </c>
      <c r="J12" s="65" t="s">
        <v>9</v>
      </c>
      <c r="K12" s="65" t="s">
        <v>13</v>
      </c>
      <c r="L12" s="4"/>
      <c r="M12" s="67" t="s">
        <v>12</v>
      </c>
      <c r="N12" s="68" t="s">
        <v>46</v>
      </c>
      <c r="O12" s="3"/>
      <c r="P12" s="49" t="s">
        <v>3</v>
      </c>
      <c r="Q12" s="5"/>
      <c r="R12" s="49" t="s">
        <v>23</v>
      </c>
      <c r="S12" s="53" t="s">
        <v>16</v>
      </c>
      <c r="T12" s="49" t="s">
        <v>17</v>
      </c>
      <c r="U12" s="49" t="s">
        <v>45</v>
      </c>
      <c r="V12" s="49" t="s">
        <v>63</v>
      </c>
      <c r="W12" s="72" t="s">
        <v>21</v>
      </c>
      <c r="X12" s="5" t="s">
        <v>10</v>
      </c>
      <c r="Y12" s="713" t="s">
        <v>26</v>
      </c>
      <c r="Z12" s="714"/>
      <c r="AA12" s="714"/>
      <c r="AB12" s="715"/>
      <c r="AC12" s="39" t="s">
        <v>13</v>
      </c>
      <c r="AD12" s="8"/>
      <c r="AE12" s="716" t="s">
        <v>56</v>
      </c>
      <c r="AF12" s="717"/>
      <c r="AG12" s="717"/>
      <c r="AH12" s="82" t="s">
        <v>58</v>
      </c>
      <c r="AI12" s="5"/>
      <c r="AJ12" s="48" t="s">
        <v>33</v>
      </c>
      <c r="AK12" s="85" t="s">
        <v>27</v>
      </c>
      <c r="AL12" s="48" t="s">
        <v>35</v>
      </c>
      <c r="AM12" s="48" t="s">
        <v>36</v>
      </c>
      <c r="AN12" s="49" t="s">
        <v>40</v>
      </c>
      <c r="AO12" s="20"/>
      <c r="AP12" s="51"/>
      <c r="AQ12" s="52"/>
      <c r="AR12" s="53"/>
      <c r="AS12" s="51" t="s">
        <v>50</v>
      </c>
      <c r="AT12" s="336" t="s">
        <v>170</v>
      </c>
      <c r="AU12" s="53"/>
      <c r="AV12" s="5"/>
      <c r="AW12" s="76" t="s">
        <v>19</v>
      </c>
      <c r="AX12" s="72" t="s">
        <v>19</v>
      </c>
      <c r="AY12" s="49" t="s">
        <v>37</v>
      </c>
      <c r="AZ12" s="49" t="s">
        <v>38</v>
      </c>
      <c r="BA12" s="5"/>
      <c r="BB12" s="4" t="s">
        <v>19</v>
      </c>
      <c r="BC12" s="4" t="s">
        <v>37</v>
      </c>
      <c r="BD12" s="147" t="s">
        <v>38</v>
      </c>
    </row>
    <row r="13" spans="1:56" ht="15.75" thickBot="1">
      <c r="B13" s="62"/>
      <c r="C13" s="63"/>
      <c r="D13" s="64" t="s">
        <v>10</v>
      </c>
      <c r="E13" s="111"/>
      <c r="F13" s="148"/>
      <c r="G13" s="148"/>
      <c r="H13" s="148"/>
      <c r="I13" s="148" t="s">
        <v>8</v>
      </c>
      <c r="J13" s="148"/>
      <c r="K13" s="148"/>
      <c r="L13" s="16"/>
      <c r="M13" s="104" t="s">
        <v>20</v>
      </c>
      <c r="N13" s="148" t="s">
        <v>11</v>
      </c>
      <c r="O13" s="16"/>
      <c r="P13" s="63" t="s">
        <v>10</v>
      </c>
      <c r="Q13" s="111"/>
      <c r="R13" s="63"/>
      <c r="S13" s="149"/>
      <c r="T13" s="63"/>
      <c r="U13" s="63"/>
      <c r="V13" s="63" t="s">
        <v>18</v>
      </c>
      <c r="W13" s="150" t="s">
        <v>22</v>
      </c>
      <c r="X13" s="111"/>
      <c r="Y13" s="151" t="s">
        <v>16</v>
      </c>
      <c r="Z13" s="151" t="s">
        <v>17</v>
      </c>
      <c r="AA13" s="152" t="s">
        <v>25</v>
      </c>
      <c r="AB13" s="79" t="s">
        <v>28</v>
      </c>
      <c r="AC13" s="153"/>
      <c r="AD13" s="111"/>
      <c r="AE13" s="154" t="s">
        <v>16</v>
      </c>
      <c r="AF13" s="155" t="s">
        <v>17</v>
      </c>
      <c r="AG13" s="80" t="s">
        <v>28</v>
      </c>
      <c r="AH13" s="81" t="s">
        <v>28</v>
      </c>
      <c r="AI13" s="156"/>
      <c r="AJ13" s="63" t="s">
        <v>34</v>
      </c>
      <c r="AK13" s="157" t="s">
        <v>34</v>
      </c>
      <c r="AL13" s="63" t="s">
        <v>34</v>
      </c>
      <c r="AM13" s="63" t="s">
        <v>34</v>
      </c>
      <c r="AN13" s="63" t="s">
        <v>34</v>
      </c>
      <c r="AO13" s="111"/>
      <c r="AP13" s="158" t="s">
        <v>70</v>
      </c>
      <c r="AQ13" s="159" t="s">
        <v>69</v>
      </c>
      <c r="AR13" s="160" t="s">
        <v>71</v>
      </c>
      <c r="AS13" s="161" t="s">
        <v>48</v>
      </c>
      <c r="AT13" s="159" t="s">
        <v>47</v>
      </c>
      <c r="AU13" s="160" t="s">
        <v>49</v>
      </c>
      <c r="AV13" s="111"/>
      <c r="AW13" s="162" t="s">
        <v>29</v>
      </c>
      <c r="AX13" s="150" t="s">
        <v>29</v>
      </c>
      <c r="AY13" s="63"/>
      <c r="AZ13" s="63"/>
      <c r="BA13" s="111"/>
      <c r="BB13" s="163">
        <v>1</v>
      </c>
      <c r="BC13" s="164">
        <v>0</v>
      </c>
      <c r="BD13" s="115" t="s">
        <v>41</v>
      </c>
    </row>
    <row r="14" spans="1:56" ht="16.5" thickBot="1">
      <c r="B14" s="17">
        <v>41183</v>
      </c>
      <c r="C14" s="15" t="s">
        <v>0</v>
      </c>
      <c r="D14" s="19">
        <v>8</v>
      </c>
      <c r="E14" s="6"/>
      <c r="F14" s="363">
        <v>0.83</v>
      </c>
      <c r="G14" s="19">
        <v>0</v>
      </c>
      <c r="H14" s="19">
        <v>0</v>
      </c>
      <c r="I14" s="19">
        <v>0</v>
      </c>
      <c r="J14" s="19">
        <v>0</v>
      </c>
      <c r="K14" s="19">
        <f>SUM(F14:J14)</f>
        <v>0.83</v>
      </c>
      <c r="L14" s="6"/>
      <c r="M14" s="363">
        <v>0</v>
      </c>
      <c r="N14" s="19">
        <v>0</v>
      </c>
      <c r="O14" s="6"/>
      <c r="P14" s="376">
        <f>D14-(M14+N14)</f>
        <v>8</v>
      </c>
      <c r="Q14" s="6"/>
      <c r="R14" s="363" t="s">
        <v>66</v>
      </c>
      <c r="S14" s="372">
        <v>0.185</v>
      </c>
      <c r="T14" s="372">
        <v>0.185</v>
      </c>
      <c r="U14" s="372">
        <f>S14+T14</f>
        <v>0.37</v>
      </c>
      <c r="V14" s="19">
        <v>85</v>
      </c>
      <c r="W14" s="91">
        <f>P14*V14</f>
        <v>680</v>
      </c>
      <c r="X14" s="6"/>
      <c r="Y14" s="379">
        <v>459</v>
      </c>
      <c r="Z14" s="380">
        <v>459</v>
      </c>
      <c r="AA14" s="380">
        <v>0</v>
      </c>
      <c r="AB14" s="380">
        <v>0</v>
      </c>
      <c r="AC14" s="381">
        <v>459</v>
      </c>
      <c r="AD14" s="197"/>
      <c r="AE14" s="379">
        <v>0</v>
      </c>
      <c r="AF14" s="380">
        <v>0</v>
      </c>
      <c r="AG14" s="380">
        <v>0</v>
      </c>
      <c r="AH14" s="380">
        <v>0</v>
      </c>
      <c r="AI14" s="5"/>
      <c r="AJ14" s="57">
        <f>AC14*U14</f>
        <v>169.82999999999998</v>
      </c>
      <c r="AK14" s="171">
        <v>0</v>
      </c>
      <c r="AL14" s="19">
        <v>0</v>
      </c>
      <c r="AM14" s="19">
        <v>0</v>
      </c>
      <c r="AN14" s="91">
        <f>AK14+AM14</f>
        <v>0</v>
      </c>
      <c r="AO14" s="338" t="e">
        <f>#REF!</f>
        <v>#REF!</v>
      </c>
      <c r="AP14" s="11">
        <v>0</v>
      </c>
      <c r="AQ14" s="11">
        <v>10</v>
      </c>
      <c r="AR14" s="387">
        <f>100- ((AP14+AQ14)/(AC14*2))*100</f>
        <v>98.910675381263616</v>
      </c>
      <c r="AS14" s="388">
        <v>755</v>
      </c>
      <c r="AT14" s="172">
        <f>AJ14+AK14+AL14+AM14</f>
        <v>169.82999999999998</v>
      </c>
      <c r="AU14" s="172">
        <f>AS14-AT14</f>
        <v>585.17000000000007</v>
      </c>
      <c r="AV14" s="5"/>
      <c r="AW14" s="57">
        <f>(AC14/W14)*100</f>
        <v>67.5</v>
      </c>
      <c r="AX14" s="19" t="s">
        <v>59</v>
      </c>
      <c r="AY14" s="91">
        <f>(AK14/(AJ14+AK14))*100</f>
        <v>0</v>
      </c>
      <c r="AZ14" s="19">
        <f>(AN14/AJ14)*100</f>
        <v>0</v>
      </c>
      <c r="BA14" s="6"/>
      <c r="BB14" s="363" t="s">
        <v>76</v>
      </c>
      <c r="BC14" s="19" t="s">
        <v>191</v>
      </c>
      <c r="BD14" s="19" t="s">
        <v>191</v>
      </c>
    </row>
    <row r="15" spans="1:56" ht="15.75">
      <c r="B15" s="374" t="s">
        <v>153</v>
      </c>
      <c r="C15" s="2"/>
      <c r="D15" s="2"/>
      <c r="E15" s="6"/>
      <c r="F15" s="375"/>
      <c r="G15" s="2"/>
      <c r="H15" s="2"/>
      <c r="I15" s="2"/>
      <c r="J15" s="2"/>
      <c r="K15" s="2"/>
      <c r="L15" s="6"/>
      <c r="M15" s="375"/>
      <c r="N15" s="2"/>
      <c r="O15" s="6"/>
      <c r="P15" s="377"/>
      <c r="Q15" s="6"/>
      <c r="R15" s="375"/>
      <c r="S15" s="213"/>
      <c r="T15" s="213"/>
      <c r="U15" s="213"/>
      <c r="V15" s="378"/>
      <c r="W15" s="378"/>
      <c r="X15" s="289"/>
      <c r="Y15" s="382"/>
      <c r="Z15" s="383"/>
      <c r="AA15" s="383"/>
      <c r="AB15" s="383"/>
      <c r="AC15" s="384"/>
      <c r="AD15" s="122"/>
      <c r="AE15" s="382"/>
      <c r="AF15" s="383"/>
      <c r="AG15" s="383"/>
      <c r="AH15" s="383"/>
      <c r="AI15" s="20"/>
      <c r="AJ15" s="436" t="s">
        <v>171</v>
      </c>
      <c r="AK15" s="386"/>
      <c r="AL15" s="378"/>
      <c r="AM15" s="378"/>
      <c r="AN15" s="378"/>
      <c r="AO15" s="289"/>
      <c r="AP15" s="347"/>
      <c r="AQ15" s="347"/>
      <c r="AR15" s="373"/>
      <c r="AS15" s="389"/>
      <c r="AT15" s="386"/>
      <c r="AU15" s="386"/>
      <c r="AV15" s="20"/>
      <c r="AW15" s="385"/>
      <c r="AX15" s="378"/>
      <c r="AY15" s="378"/>
      <c r="AZ15" s="378"/>
      <c r="BA15" s="289"/>
      <c r="BB15" s="375"/>
      <c r="BC15" s="2"/>
      <c r="BD15" s="2"/>
    </row>
    <row r="16" spans="1:56" s="20" customFormat="1" ht="16.5" thickBot="1">
      <c r="B16" s="118"/>
      <c r="P16" s="120"/>
      <c r="S16" s="121"/>
      <c r="T16" s="121"/>
      <c r="U16" s="121"/>
      <c r="Y16" s="122"/>
      <c r="Z16" s="122"/>
      <c r="AA16" s="122"/>
      <c r="AB16" s="122"/>
      <c r="AC16" s="211"/>
      <c r="AD16" s="122"/>
      <c r="AE16" s="122"/>
      <c r="AF16" s="122"/>
      <c r="AG16" s="122"/>
      <c r="AH16" s="122"/>
      <c r="AK16" s="123"/>
      <c r="AS16" s="123"/>
      <c r="AT16" s="123"/>
      <c r="AU16" s="123"/>
    </row>
    <row r="17" spans="2:56" ht="16.5" thickBot="1">
      <c r="B17" s="17">
        <v>41183</v>
      </c>
      <c r="C17" s="15" t="s">
        <v>1</v>
      </c>
      <c r="D17" s="19">
        <v>7.5</v>
      </c>
      <c r="E17" s="6"/>
      <c r="F17" s="363">
        <v>0</v>
      </c>
      <c r="G17" s="19">
        <v>0</v>
      </c>
      <c r="H17" s="19">
        <v>0</v>
      </c>
      <c r="I17" s="19">
        <v>0</v>
      </c>
      <c r="J17" s="19">
        <v>0</v>
      </c>
      <c r="K17" s="19">
        <f>SUM(F17:J17)</f>
        <v>0</v>
      </c>
      <c r="L17" s="6"/>
      <c r="M17" s="363">
        <v>2.5</v>
      </c>
      <c r="N17" s="19">
        <v>0</v>
      </c>
      <c r="O17" s="6"/>
      <c r="P17" s="376">
        <f>D17-(M17+N17)</f>
        <v>5</v>
      </c>
      <c r="Q17" s="6"/>
      <c r="R17" s="363" t="s">
        <v>66</v>
      </c>
      <c r="S17" s="372">
        <v>0.185</v>
      </c>
      <c r="T17" s="372">
        <v>0.185</v>
      </c>
      <c r="U17" s="372">
        <f>S17+T17</f>
        <v>0.37</v>
      </c>
      <c r="V17" s="19">
        <v>85</v>
      </c>
      <c r="W17" s="91">
        <f>P17*V17</f>
        <v>425</v>
      </c>
      <c r="X17" s="6"/>
      <c r="Y17" s="379">
        <v>490</v>
      </c>
      <c r="Z17" s="380">
        <v>490</v>
      </c>
      <c r="AA17" s="380">
        <v>0</v>
      </c>
      <c r="AB17" s="380">
        <v>0</v>
      </c>
      <c r="AC17" s="381">
        <v>490</v>
      </c>
      <c r="AD17" s="197"/>
      <c r="AE17" s="379">
        <v>7</v>
      </c>
      <c r="AF17" s="380">
        <v>7</v>
      </c>
      <c r="AG17" s="380">
        <v>0</v>
      </c>
      <c r="AH17" s="380">
        <v>7</v>
      </c>
      <c r="AI17" s="5"/>
      <c r="AJ17" s="57">
        <f>AC17*U17</f>
        <v>181.3</v>
      </c>
      <c r="AK17" s="171">
        <v>1.5</v>
      </c>
      <c r="AL17" s="19">
        <v>8.3000000000000007</v>
      </c>
      <c r="AM17" s="19">
        <v>0</v>
      </c>
      <c r="AN17" s="91">
        <f>AK17+AM17</f>
        <v>1.5</v>
      </c>
      <c r="AO17" s="338" t="e">
        <f>#REF!</f>
        <v>#REF!</v>
      </c>
      <c r="AP17" s="11">
        <v>0</v>
      </c>
      <c r="AQ17" s="11">
        <v>10</v>
      </c>
      <c r="AR17" s="387">
        <f>100- ((AP17+AQ17)/(AC17*2))*100</f>
        <v>98.979591836734699</v>
      </c>
      <c r="AS17" s="388">
        <f>AU14</f>
        <v>585.17000000000007</v>
      </c>
      <c r="AT17" s="172">
        <f>AJ17+AK17+AL17+AM17</f>
        <v>191.10000000000002</v>
      </c>
      <c r="AU17" s="172">
        <f>AS17-AT17</f>
        <v>394.07000000000005</v>
      </c>
      <c r="AV17" s="5"/>
      <c r="AW17" s="57">
        <f>(AC17/W17)*100</f>
        <v>115.29411764705881</v>
      </c>
      <c r="AX17" s="19" t="s">
        <v>59</v>
      </c>
      <c r="AY17" s="91">
        <f>(AK17/(AJ17+AK17))*100</f>
        <v>0.82056892778993429</v>
      </c>
      <c r="AZ17" s="19">
        <f>(AN17/AJ17)*100</f>
        <v>0.82735797021511304</v>
      </c>
      <c r="BA17" s="6"/>
      <c r="BB17" s="363" t="s">
        <v>75</v>
      </c>
      <c r="BC17" s="19" t="s">
        <v>76</v>
      </c>
      <c r="BD17" s="19" t="s">
        <v>75</v>
      </c>
    </row>
    <row r="18" spans="2:56" ht="15.75">
      <c r="B18" s="374" t="s">
        <v>121</v>
      </c>
      <c r="C18" s="2"/>
      <c r="D18" s="2"/>
      <c r="E18" s="6"/>
      <c r="F18" s="375"/>
      <c r="G18" s="2"/>
      <c r="H18" s="2"/>
      <c r="I18" s="2"/>
      <c r="J18" s="2"/>
      <c r="K18" s="2"/>
      <c r="L18" s="6"/>
      <c r="M18" s="375"/>
      <c r="N18" s="2"/>
      <c r="O18" s="6"/>
      <c r="P18" s="377"/>
      <c r="Q18" s="6"/>
      <c r="R18" s="375"/>
      <c r="S18" s="213"/>
      <c r="T18" s="213"/>
      <c r="U18" s="213"/>
      <c r="V18" s="378"/>
      <c r="W18" s="378"/>
      <c r="X18" s="289"/>
      <c r="Y18" s="382"/>
      <c r="Z18" s="383"/>
      <c r="AA18" s="383"/>
      <c r="AB18" s="383"/>
      <c r="AC18" s="384"/>
      <c r="AD18" s="122"/>
      <c r="AE18" s="382"/>
      <c r="AF18" s="383"/>
      <c r="AG18" s="383"/>
      <c r="AH18" s="383"/>
      <c r="AI18" s="20"/>
      <c r="AJ18" s="385"/>
      <c r="AK18" s="386"/>
      <c r="AL18" s="378"/>
      <c r="AM18" s="378"/>
      <c r="AN18" s="378"/>
      <c r="AO18" s="289"/>
      <c r="AP18" s="347"/>
      <c r="AQ18" s="347"/>
      <c r="AR18" s="373"/>
      <c r="AS18" s="389"/>
      <c r="AT18" s="386"/>
      <c r="AU18" s="386"/>
      <c r="AV18" s="20"/>
      <c r="AW18" s="385"/>
      <c r="AX18" s="378"/>
      <c r="AY18" s="378"/>
      <c r="AZ18" s="378"/>
      <c r="BA18" s="289"/>
      <c r="BB18" s="375"/>
      <c r="BC18" s="2"/>
      <c r="BD18" s="2"/>
    </row>
    <row r="19" spans="2:56" s="20" customFormat="1" ht="16.5" thickBot="1">
      <c r="B19" s="118"/>
      <c r="P19" s="120"/>
      <c r="S19" s="121"/>
      <c r="T19" s="121"/>
      <c r="U19" s="121"/>
      <c r="Y19" s="122"/>
      <c r="Z19" s="122"/>
      <c r="AA19" s="122"/>
      <c r="AB19" s="122"/>
      <c r="AC19" s="211"/>
      <c r="AD19" s="122"/>
      <c r="AE19" s="122"/>
      <c r="AF19" s="122"/>
      <c r="AG19" s="122"/>
      <c r="AH19" s="122"/>
      <c r="AK19" s="123"/>
      <c r="AS19" s="123"/>
      <c r="AT19" s="123"/>
      <c r="AU19" s="123"/>
    </row>
    <row r="20" spans="2:56" ht="16.5" thickBot="1">
      <c r="B20" s="17">
        <v>41184</v>
      </c>
      <c r="C20" s="15" t="s">
        <v>0</v>
      </c>
      <c r="D20" s="19">
        <v>8</v>
      </c>
      <c r="E20" s="6"/>
      <c r="F20" s="363">
        <v>0</v>
      </c>
      <c r="G20" s="19">
        <v>0</v>
      </c>
      <c r="H20" s="19">
        <v>0</v>
      </c>
      <c r="I20" s="19">
        <v>0</v>
      </c>
      <c r="J20" s="19">
        <v>0</v>
      </c>
      <c r="K20" s="19">
        <f>SUM(F20:J20)</f>
        <v>0</v>
      </c>
      <c r="L20" s="6"/>
      <c r="M20" s="363">
        <v>0</v>
      </c>
      <c r="N20" s="19">
        <v>2</v>
      </c>
      <c r="O20" s="6"/>
      <c r="P20" s="376">
        <f>D20-(M20+N20)</f>
        <v>6</v>
      </c>
      <c r="Q20" s="6"/>
      <c r="R20" s="363" t="s">
        <v>66</v>
      </c>
      <c r="S20" s="372">
        <v>0.185</v>
      </c>
      <c r="T20" s="372">
        <v>0.185</v>
      </c>
      <c r="U20" s="372">
        <f>S20+T20</f>
        <v>0.37</v>
      </c>
      <c r="V20" s="19">
        <v>85</v>
      </c>
      <c r="W20" s="91">
        <f>P20*V20</f>
        <v>510</v>
      </c>
      <c r="X20" s="6"/>
      <c r="Y20" s="379">
        <v>278</v>
      </c>
      <c r="Z20" s="380">
        <v>278</v>
      </c>
      <c r="AA20" s="380">
        <v>0</v>
      </c>
      <c r="AB20" s="380">
        <v>0</v>
      </c>
      <c r="AC20" s="381">
        <v>278</v>
      </c>
      <c r="AD20" s="197"/>
      <c r="AE20" s="379">
        <v>0</v>
      </c>
      <c r="AF20" s="380">
        <v>0</v>
      </c>
      <c r="AG20" s="380">
        <v>0</v>
      </c>
      <c r="AH20" s="380">
        <v>0</v>
      </c>
      <c r="AI20" s="5"/>
      <c r="AJ20" s="57">
        <f>AC20*U20</f>
        <v>102.86</v>
      </c>
      <c r="AK20" s="171">
        <v>0</v>
      </c>
      <c r="AL20" s="19">
        <v>0</v>
      </c>
      <c r="AM20" s="19">
        <v>0</v>
      </c>
      <c r="AN20" s="91">
        <f>AK20+AM20</f>
        <v>0</v>
      </c>
      <c r="AO20" s="338" t="e">
        <f>#REF!</f>
        <v>#REF!</v>
      </c>
      <c r="AP20" s="11">
        <v>0</v>
      </c>
      <c r="AQ20" s="11">
        <v>10</v>
      </c>
      <c r="AR20" s="387">
        <f>100- ((AP20+AQ20)/(AC20*2))*100</f>
        <v>98.201438848920859</v>
      </c>
      <c r="AS20" s="388">
        <f>AU17</f>
        <v>394.07000000000005</v>
      </c>
      <c r="AT20" s="172">
        <f>AJ20+AK20+AL20+AM20</f>
        <v>102.86</v>
      </c>
      <c r="AU20" s="172">
        <f>AS20-AT20</f>
        <v>291.21000000000004</v>
      </c>
      <c r="AV20" s="5"/>
      <c r="AW20" s="57">
        <f>(AC20/W20)*100</f>
        <v>54.509803921568626</v>
      </c>
      <c r="AX20" s="19" t="s">
        <v>59</v>
      </c>
      <c r="AY20" s="91">
        <f>(AK20/(AJ20+AK20))*100</f>
        <v>0</v>
      </c>
      <c r="AZ20" s="19">
        <f>(AN20/AJ20)*100</f>
        <v>0</v>
      </c>
      <c r="BA20" s="6"/>
      <c r="BB20" s="363" t="s">
        <v>76</v>
      </c>
      <c r="BC20" s="19" t="s">
        <v>191</v>
      </c>
      <c r="BD20" s="19" t="s">
        <v>191</v>
      </c>
    </row>
    <row r="21" spans="2:56" ht="15.75">
      <c r="B21" s="374" t="s">
        <v>153</v>
      </c>
      <c r="C21" s="2"/>
      <c r="D21" s="2"/>
      <c r="E21" s="6"/>
      <c r="F21" s="375"/>
      <c r="G21" s="2"/>
      <c r="H21" s="2"/>
      <c r="I21" s="2"/>
      <c r="J21" s="2"/>
      <c r="K21" s="2"/>
      <c r="L21" s="6"/>
      <c r="M21" s="375"/>
      <c r="N21" s="2"/>
      <c r="O21" s="6"/>
      <c r="P21" s="377"/>
      <c r="Q21" s="6"/>
      <c r="R21" s="375"/>
      <c r="S21" s="213"/>
      <c r="T21" s="213"/>
      <c r="U21" s="213"/>
      <c r="V21" s="378"/>
      <c r="W21" s="378"/>
      <c r="X21" s="289"/>
      <c r="Y21" s="382"/>
      <c r="Z21" s="383"/>
      <c r="AA21" s="383"/>
      <c r="AB21" s="383"/>
      <c r="AC21" s="384"/>
      <c r="AD21" s="122"/>
      <c r="AE21" s="382"/>
      <c r="AF21" s="383"/>
      <c r="AG21" s="383"/>
      <c r="AH21" s="383"/>
      <c r="AI21" s="20"/>
      <c r="AJ21" s="436" t="s">
        <v>171</v>
      </c>
      <c r="AK21" s="386"/>
      <c r="AL21" s="378"/>
      <c r="AM21" s="378"/>
      <c r="AN21" s="378"/>
      <c r="AO21" s="289"/>
      <c r="AP21" s="347"/>
      <c r="AQ21" s="347"/>
      <c r="AR21" s="373"/>
      <c r="AS21" s="389"/>
      <c r="AT21" s="386"/>
      <c r="AU21" s="386"/>
      <c r="AV21" s="20"/>
      <c r="AW21" s="385"/>
      <c r="AX21" s="378"/>
      <c r="AY21" s="378"/>
      <c r="AZ21" s="378"/>
      <c r="BA21" s="289"/>
      <c r="BB21" s="375"/>
      <c r="BC21" s="2"/>
      <c r="BD21" s="2"/>
    </row>
    <row r="22" spans="2:56" s="20" customFormat="1" ht="16.5" thickBot="1">
      <c r="B22" s="118"/>
      <c r="P22" s="120"/>
      <c r="S22" s="121"/>
      <c r="T22" s="121"/>
      <c r="U22" s="121"/>
      <c r="Y22" s="122"/>
      <c r="Z22" s="122"/>
      <c r="AA22" s="122"/>
      <c r="AB22" s="122"/>
      <c r="AC22" s="211"/>
      <c r="AD22" s="122"/>
      <c r="AE22" s="122"/>
      <c r="AF22" s="122"/>
      <c r="AG22" s="122"/>
      <c r="AH22" s="122"/>
      <c r="AK22" s="123"/>
      <c r="AS22" s="123"/>
      <c r="AT22" s="123"/>
      <c r="AU22" s="123"/>
    </row>
    <row r="23" spans="2:56">
      <c r="B23" s="57" t="s">
        <v>42</v>
      </c>
      <c r="C23" s="58" t="s">
        <v>2</v>
      </c>
      <c r="D23" s="59" t="s">
        <v>2</v>
      </c>
      <c r="E23" s="136"/>
      <c r="F23" s="718" t="s">
        <v>14</v>
      </c>
      <c r="G23" s="719"/>
      <c r="H23" s="719"/>
      <c r="I23" s="719"/>
      <c r="J23" s="719"/>
      <c r="K23" s="720"/>
      <c r="L23" s="19"/>
      <c r="M23" s="721" t="s">
        <v>43</v>
      </c>
      <c r="N23" s="722"/>
      <c r="O23" s="19"/>
      <c r="P23" s="91" t="s">
        <v>12</v>
      </c>
      <c r="Q23" s="136"/>
      <c r="R23" s="91" t="s">
        <v>24</v>
      </c>
      <c r="S23" s="718" t="s">
        <v>44</v>
      </c>
      <c r="T23" s="719"/>
      <c r="U23" s="720"/>
      <c r="V23" s="91" t="s">
        <v>39</v>
      </c>
      <c r="W23" s="137" t="s">
        <v>19</v>
      </c>
      <c r="X23" s="136" t="s">
        <v>10</v>
      </c>
      <c r="Y23" s="723" t="s">
        <v>15</v>
      </c>
      <c r="Z23" s="724"/>
      <c r="AA23" s="724"/>
      <c r="AB23" s="724"/>
      <c r="AC23" s="138" t="s">
        <v>19</v>
      </c>
      <c r="AD23" s="139"/>
      <c r="AE23" s="725" t="s">
        <v>55</v>
      </c>
      <c r="AF23" s="726"/>
      <c r="AG23" s="726"/>
      <c r="AH23" s="140" t="s">
        <v>57</v>
      </c>
      <c r="AI23" s="136"/>
      <c r="AJ23" s="141" t="s">
        <v>51</v>
      </c>
      <c r="AK23" s="142"/>
      <c r="AL23" s="143"/>
      <c r="AM23" s="144"/>
      <c r="AN23" s="91" t="s">
        <v>13</v>
      </c>
      <c r="AO23" s="136"/>
      <c r="AP23" s="743" t="s">
        <v>68</v>
      </c>
      <c r="AQ23" s="744"/>
      <c r="AR23" s="745"/>
      <c r="AS23" s="743" t="s">
        <v>52</v>
      </c>
      <c r="AT23" s="744"/>
      <c r="AU23" s="745"/>
      <c r="AV23" s="136"/>
      <c r="AW23" s="145" t="s">
        <v>32</v>
      </c>
      <c r="AX23" s="137" t="s">
        <v>32</v>
      </c>
      <c r="AY23" s="91" t="s">
        <v>29</v>
      </c>
      <c r="AZ23" s="91" t="s">
        <v>29</v>
      </c>
      <c r="BA23" s="136"/>
      <c r="BB23" s="19" t="s">
        <v>32</v>
      </c>
      <c r="BC23" s="19" t="s">
        <v>10</v>
      </c>
      <c r="BD23" s="146" t="s">
        <v>10</v>
      </c>
    </row>
    <row r="24" spans="2:56" ht="15.75" thickBot="1">
      <c r="B24" s="60" t="s">
        <v>10</v>
      </c>
      <c r="C24" s="49" t="s">
        <v>10</v>
      </c>
      <c r="D24" s="61" t="s">
        <v>12</v>
      </c>
      <c r="E24" s="5"/>
      <c r="F24" s="65" t="s">
        <v>4</v>
      </c>
      <c r="G24" s="65" t="s">
        <v>5</v>
      </c>
      <c r="H24" s="65" t="s">
        <v>6</v>
      </c>
      <c r="I24" s="65" t="s">
        <v>7</v>
      </c>
      <c r="J24" s="65" t="s">
        <v>9</v>
      </c>
      <c r="K24" s="65" t="s">
        <v>13</v>
      </c>
      <c r="L24" s="4"/>
      <c r="M24" s="67" t="s">
        <v>12</v>
      </c>
      <c r="N24" s="68" t="s">
        <v>46</v>
      </c>
      <c r="O24" s="3"/>
      <c r="P24" s="49" t="s">
        <v>3</v>
      </c>
      <c r="Q24" s="5"/>
      <c r="R24" s="49" t="s">
        <v>23</v>
      </c>
      <c r="S24" s="53" t="s">
        <v>16</v>
      </c>
      <c r="T24" s="49" t="s">
        <v>17</v>
      </c>
      <c r="U24" s="49" t="s">
        <v>45</v>
      </c>
      <c r="V24" s="49" t="s">
        <v>63</v>
      </c>
      <c r="W24" s="72" t="s">
        <v>21</v>
      </c>
      <c r="X24" s="5" t="s">
        <v>10</v>
      </c>
      <c r="Y24" s="713" t="s">
        <v>26</v>
      </c>
      <c r="Z24" s="714"/>
      <c r="AA24" s="714"/>
      <c r="AB24" s="715"/>
      <c r="AC24" s="39" t="s">
        <v>13</v>
      </c>
      <c r="AD24" s="8"/>
      <c r="AE24" s="716" t="s">
        <v>56</v>
      </c>
      <c r="AF24" s="717"/>
      <c r="AG24" s="717"/>
      <c r="AH24" s="82" t="s">
        <v>58</v>
      </c>
      <c r="AI24" s="5"/>
      <c r="AJ24" s="48" t="s">
        <v>33</v>
      </c>
      <c r="AK24" s="85" t="s">
        <v>27</v>
      </c>
      <c r="AL24" s="48" t="s">
        <v>35</v>
      </c>
      <c r="AM24" s="48" t="s">
        <v>36</v>
      </c>
      <c r="AN24" s="49" t="s">
        <v>40</v>
      </c>
      <c r="AO24" s="20"/>
      <c r="AP24" s="51"/>
      <c r="AQ24" s="52"/>
      <c r="AR24" s="53"/>
      <c r="AS24" s="51" t="s">
        <v>50</v>
      </c>
      <c r="AT24" s="336" t="s">
        <v>172</v>
      </c>
      <c r="AU24" s="53"/>
      <c r="AV24" s="5"/>
      <c r="AW24" s="76" t="s">
        <v>19</v>
      </c>
      <c r="AX24" s="72" t="s">
        <v>19</v>
      </c>
      <c r="AY24" s="49" t="s">
        <v>37</v>
      </c>
      <c r="AZ24" s="49" t="s">
        <v>38</v>
      </c>
      <c r="BA24" s="5"/>
      <c r="BB24" s="4" t="s">
        <v>19</v>
      </c>
      <c r="BC24" s="4" t="s">
        <v>37</v>
      </c>
      <c r="BD24" s="147" t="s">
        <v>38</v>
      </c>
    </row>
    <row r="25" spans="2:56" ht="15.75" thickBot="1">
      <c r="B25" s="62"/>
      <c r="C25" s="63"/>
      <c r="D25" s="64" t="s">
        <v>10</v>
      </c>
      <c r="E25" s="111"/>
      <c r="F25" s="148"/>
      <c r="G25" s="148"/>
      <c r="H25" s="148"/>
      <c r="I25" s="148" t="s">
        <v>8</v>
      </c>
      <c r="J25" s="148"/>
      <c r="K25" s="148"/>
      <c r="L25" s="16"/>
      <c r="M25" s="104" t="s">
        <v>20</v>
      </c>
      <c r="N25" s="148" t="s">
        <v>11</v>
      </c>
      <c r="O25" s="16"/>
      <c r="P25" s="63" t="s">
        <v>10</v>
      </c>
      <c r="Q25" s="111"/>
      <c r="R25" s="63"/>
      <c r="S25" s="149"/>
      <c r="T25" s="63"/>
      <c r="U25" s="63"/>
      <c r="V25" s="63" t="s">
        <v>18</v>
      </c>
      <c r="W25" s="150" t="s">
        <v>22</v>
      </c>
      <c r="X25" s="111"/>
      <c r="Y25" s="151" t="s">
        <v>16</v>
      </c>
      <c r="Z25" s="151" t="s">
        <v>17</v>
      </c>
      <c r="AA25" s="152" t="s">
        <v>25</v>
      </c>
      <c r="AB25" s="79" t="s">
        <v>28</v>
      </c>
      <c r="AC25" s="153"/>
      <c r="AD25" s="111"/>
      <c r="AE25" s="154" t="s">
        <v>16</v>
      </c>
      <c r="AF25" s="155" t="s">
        <v>17</v>
      </c>
      <c r="AG25" s="80" t="s">
        <v>28</v>
      </c>
      <c r="AH25" s="81" t="s">
        <v>28</v>
      </c>
      <c r="AI25" s="156"/>
      <c r="AJ25" s="63" t="s">
        <v>34</v>
      </c>
      <c r="AK25" s="157" t="s">
        <v>34</v>
      </c>
      <c r="AL25" s="63" t="s">
        <v>34</v>
      </c>
      <c r="AM25" s="63" t="s">
        <v>34</v>
      </c>
      <c r="AN25" s="63" t="s">
        <v>34</v>
      </c>
      <c r="AO25" s="111"/>
      <c r="AP25" s="158" t="s">
        <v>70</v>
      </c>
      <c r="AQ25" s="159" t="s">
        <v>69</v>
      </c>
      <c r="AR25" s="160" t="s">
        <v>71</v>
      </c>
      <c r="AS25" s="161" t="s">
        <v>48</v>
      </c>
      <c r="AT25" s="159" t="s">
        <v>47</v>
      </c>
      <c r="AU25" s="160" t="s">
        <v>49</v>
      </c>
      <c r="AV25" s="111"/>
      <c r="AW25" s="162" t="s">
        <v>29</v>
      </c>
      <c r="AX25" s="150" t="s">
        <v>29</v>
      </c>
      <c r="AY25" s="63"/>
      <c r="AZ25" s="63"/>
      <c r="BA25" s="111"/>
      <c r="BB25" s="163">
        <v>1</v>
      </c>
      <c r="BC25" s="164">
        <v>0</v>
      </c>
      <c r="BD25" s="115" t="s">
        <v>41</v>
      </c>
    </row>
    <row r="26" spans="2:56" ht="16.5" thickBot="1">
      <c r="B26" s="17">
        <v>41184</v>
      </c>
      <c r="C26" s="15" t="s">
        <v>1</v>
      </c>
      <c r="D26" s="19">
        <v>7.5</v>
      </c>
      <c r="E26" s="6"/>
      <c r="F26" s="363">
        <v>0</v>
      </c>
      <c r="G26" s="19">
        <v>0</v>
      </c>
      <c r="H26" s="19">
        <v>0</v>
      </c>
      <c r="I26" s="19">
        <v>0</v>
      </c>
      <c r="J26" s="19">
        <v>0</v>
      </c>
      <c r="K26" s="19">
        <f>SUM(F26:J26)</f>
        <v>0</v>
      </c>
      <c r="L26" s="6"/>
      <c r="M26" s="363">
        <v>2.5</v>
      </c>
      <c r="N26" s="19">
        <v>0</v>
      </c>
      <c r="O26" s="6"/>
      <c r="P26" s="376">
        <f>D26-(M26+N26)</f>
        <v>5</v>
      </c>
      <c r="Q26" s="6"/>
      <c r="R26" s="363" t="s">
        <v>173</v>
      </c>
      <c r="S26" s="372">
        <v>0.36499999999999999</v>
      </c>
      <c r="T26" s="372">
        <v>0.36499999999999999</v>
      </c>
      <c r="U26" s="372">
        <f>S26+T26</f>
        <v>0.73</v>
      </c>
      <c r="V26" s="19">
        <v>40</v>
      </c>
      <c r="W26" s="91">
        <f>P26*V26</f>
        <v>200</v>
      </c>
      <c r="X26" s="6">
        <v>135</v>
      </c>
      <c r="Y26" s="379">
        <v>135</v>
      </c>
      <c r="Z26" s="380">
        <v>135</v>
      </c>
      <c r="AA26" s="380">
        <v>0</v>
      </c>
      <c r="AB26" s="380">
        <v>0</v>
      </c>
      <c r="AC26" s="381">
        <v>135</v>
      </c>
      <c r="AD26" s="197"/>
      <c r="AE26" s="379">
        <v>15</v>
      </c>
      <c r="AF26" s="380">
        <v>15</v>
      </c>
      <c r="AG26" s="380">
        <v>0</v>
      </c>
      <c r="AH26" s="380">
        <v>15</v>
      </c>
      <c r="AI26" s="5"/>
      <c r="AJ26" s="57">
        <f>AC26*U26</f>
        <v>98.55</v>
      </c>
      <c r="AK26" s="171">
        <v>10</v>
      </c>
      <c r="AL26" s="19">
        <v>10</v>
      </c>
      <c r="AM26" s="19">
        <v>0</v>
      </c>
      <c r="AN26" s="91">
        <f>AK26+AM26</f>
        <v>10</v>
      </c>
      <c r="AO26" s="338" t="e">
        <f>#REF!</f>
        <v>#REF!</v>
      </c>
      <c r="AP26" s="11">
        <v>0</v>
      </c>
      <c r="AQ26" s="11">
        <v>10</v>
      </c>
      <c r="AR26" s="387">
        <f>100- ((AP26+AQ26)/(AC26*2))*100</f>
        <v>96.296296296296291</v>
      </c>
      <c r="AS26" s="388">
        <v>680</v>
      </c>
      <c r="AT26" s="172">
        <f>AJ26+AK26+AL26+AM26</f>
        <v>118.55</v>
      </c>
      <c r="AU26" s="172">
        <f>AS26-AT26</f>
        <v>561.45000000000005</v>
      </c>
      <c r="AV26" s="5"/>
      <c r="AW26" s="57">
        <f>(AC26/W26)*100</f>
        <v>67.5</v>
      </c>
      <c r="AX26" s="19" t="s">
        <v>59</v>
      </c>
      <c r="AY26" s="91">
        <f>(AK26/(AJ26+AK26))*100</f>
        <v>9.2123445416858587</v>
      </c>
      <c r="AZ26" s="19">
        <f>(AN26/AJ26)*100</f>
        <v>10.147133434804669</v>
      </c>
      <c r="BA26" s="6"/>
      <c r="BB26" s="363" t="s">
        <v>76</v>
      </c>
      <c r="BC26" s="19" t="s">
        <v>76</v>
      </c>
      <c r="BD26" s="19" t="s">
        <v>76</v>
      </c>
    </row>
    <row r="27" spans="2:56" ht="15.75">
      <c r="B27" s="374" t="s">
        <v>121</v>
      </c>
      <c r="C27" s="2"/>
      <c r="D27" s="2"/>
      <c r="E27" s="6"/>
      <c r="F27" s="375"/>
      <c r="G27" s="2"/>
      <c r="H27" s="2"/>
      <c r="I27" s="2"/>
      <c r="J27" s="2"/>
      <c r="K27" s="2"/>
      <c r="L27" s="6"/>
      <c r="M27" s="375"/>
      <c r="N27" s="2"/>
      <c r="O27" s="6"/>
      <c r="P27" s="377"/>
      <c r="Q27" s="6"/>
      <c r="R27" s="375"/>
      <c r="S27" s="213"/>
      <c r="T27" s="213"/>
      <c r="U27" s="213"/>
      <c r="V27" s="378"/>
      <c r="W27" s="378"/>
      <c r="X27" s="289"/>
      <c r="Y27" s="382"/>
      <c r="Z27" s="383"/>
      <c r="AA27" s="383"/>
      <c r="AB27" s="383"/>
      <c r="AC27" s="384"/>
      <c r="AD27" s="122"/>
      <c r="AE27" s="382"/>
      <c r="AF27" s="383"/>
      <c r="AG27" s="383"/>
      <c r="AH27" s="383"/>
      <c r="AI27" s="20"/>
      <c r="AJ27" s="385"/>
      <c r="AK27" s="386"/>
      <c r="AL27" s="378"/>
      <c r="AM27" s="378"/>
      <c r="AN27" s="378"/>
      <c r="AO27" s="289"/>
      <c r="AP27" s="347"/>
      <c r="AQ27" s="347"/>
      <c r="AR27" s="373"/>
      <c r="AS27" s="389"/>
      <c r="AT27" s="386"/>
      <c r="AU27" s="386"/>
      <c r="AV27" s="20"/>
      <c r="AW27" s="385"/>
      <c r="AX27" s="378"/>
      <c r="AY27" s="378"/>
      <c r="AZ27" s="378"/>
      <c r="BA27" s="289"/>
      <c r="BB27" s="375"/>
      <c r="BC27" s="2"/>
      <c r="BD27" s="2"/>
    </row>
    <row r="28" spans="2:56" ht="15.75" thickBot="1"/>
    <row r="29" spans="2:56" ht="16.5" thickBot="1">
      <c r="B29" s="17">
        <v>41185</v>
      </c>
      <c r="C29" s="15" t="s">
        <v>0</v>
      </c>
      <c r="D29" s="19">
        <v>8</v>
      </c>
      <c r="E29" s="6"/>
      <c r="F29" s="363">
        <v>0</v>
      </c>
      <c r="G29" s="19">
        <v>0</v>
      </c>
      <c r="H29" s="19">
        <v>0</v>
      </c>
      <c r="I29" s="19">
        <v>0</v>
      </c>
      <c r="J29" s="19">
        <v>0</v>
      </c>
      <c r="K29" s="19">
        <f>SUM(F29:J29)</f>
        <v>0</v>
      </c>
      <c r="L29" s="6"/>
      <c r="M29" s="363">
        <v>0</v>
      </c>
      <c r="N29" s="19">
        <v>0</v>
      </c>
      <c r="O29" s="6"/>
      <c r="P29" s="376">
        <f>D29-(M29+N29)</f>
        <v>8</v>
      </c>
      <c r="Q29" s="6"/>
      <c r="R29" s="363" t="s">
        <v>173</v>
      </c>
      <c r="S29" s="372">
        <v>0.36499999999999999</v>
      </c>
      <c r="T29" s="372">
        <v>0.36499999999999999</v>
      </c>
      <c r="U29" s="372">
        <f>S29+T29</f>
        <v>0.73</v>
      </c>
      <c r="V29" s="19">
        <v>40</v>
      </c>
      <c r="W29" s="91">
        <f>P29*V29</f>
        <v>320</v>
      </c>
      <c r="X29" s="6">
        <v>135</v>
      </c>
      <c r="Y29" s="379">
        <v>262</v>
      </c>
      <c r="Z29" s="380">
        <v>262</v>
      </c>
      <c r="AA29" s="380">
        <v>0</v>
      </c>
      <c r="AB29" s="380">
        <v>0</v>
      </c>
      <c r="AC29" s="381">
        <v>262</v>
      </c>
      <c r="AD29" s="197"/>
      <c r="AE29" s="379">
        <v>15</v>
      </c>
      <c r="AF29" s="380">
        <v>15</v>
      </c>
      <c r="AG29" s="380">
        <v>0</v>
      </c>
      <c r="AH29" s="380">
        <v>15</v>
      </c>
      <c r="AI29" s="5"/>
      <c r="AJ29" s="57">
        <f>AC29*U29</f>
        <v>191.26</v>
      </c>
      <c r="AK29" s="171">
        <v>14</v>
      </c>
      <c r="AL29" s="19">
        <v>9</v>
      </c>
      <c r="AM29" s="19">
        <v>0</v>
      </c>
      <c r="AN29" s="91">
        <f>AK29+AM29</f>
        <v>14</v>
      </c>
      <c r="AO29" s="338" t="e">
        <f>#REF!</f>
        <v>#REF!</v>
      </c>
      <c r="AP29" s="11">
        <v>0</v>
      </c>
      <c r="AQ29" s="11">
        <v>10</v>
      </c>
      <c r="AR29" s="387">
        <f>100- ((AP29+AQ29)/(AC29*2))*100</f>
        <v>98.091603053435108</v>
      </c>
      <c r="AS29" s="388">
        <f>AU26</f>
        <v>561.45000000000005</v>
      </c>
      <c r="AT29" s="172">
        <f>AJ29+AK29+AL29+AM29</f>
        <v>214.26</v>
      </c>
      <c r="AU29" s="172">
        <f>AS29-AT29</f>
        <v>347.19000000000005</v>
      </c>
      <c r="AV29" s="5"/>
      <c r="AW29" s="57">
        <f>(AC29/W29)*100</f>
        <v>81.875</v>
      </c>
      <c r="AX29" s="19" t="s">
        <v>59</v>
      </c>
      <c r="AY29" s="91">
        <f>(AK29/(AJ29+AK29))*100</f>
        <v>6.8206177530936367</v>
      </c>
      <c r="AZ29" s="19">
        <f>(AN29/AJ29)*100</f>
        <v>7.3198786991529863</v>
      </c>
      <c r="BA29" s="6"/>
      <c r="BB29" s="363" t="s">
        <v>76</v>
      </c>
      <c r="BC29" s="19" t="s">
        <v>76</v>
      </c>
      <c r="BD29" s="19" t="s">
        <v>76</v>
      </c>
    </row>
    <row r="30" spans="2:56" ht="15.75">
      <c r="B30" s="374" t="s">
        <v>134</v>
      </c>
      <c r="C30" s="2"/>
      <c r="D30" s="2"/>
      <c r="E30" s="6"/>
      <c r="F30" s="375"/>
      <c r="G30" s="2"/>
      <c r="H30" s="2"/>
      <c r="I30" s="2"/>
      <c r="J30" s="2"/>
      <c r="K30" s="2"/>
      <c r="L30" s="6"/>
      <c r="M30" s="375"/>
      <c r="N30" s="2"/>
      <c r="O30" s="6"/>
      <c r="P30" s="377"/>
      <c r="Q30" s="6"/>
      <c r="R30" s="375"/>
      <c r="S30" s="213"/>
      <c r="T30" s="213"/>
      <c r="U30" s="213"/>
      <c r="V30" s="378"/>
      <c r="W30" s="378"/>
      <c r="X30" s="289"/>
      <c r="Y30" s="382"/>
      <c r="Z30" s="383"/>
      <c r="AA30" s="383"/>
      <c r="AB30" s="383"/>
      <c r="AC30" s="384"/>
      <c r="AD30" s="122"/>
      <c r="AE30" s="382"/>
      <c r="AF30" s="383"/>
      <c r="AG30" s="383"/>
      <c r="AH30" s="383"/>
      <c r="AI30" s="20"/>
      <c r="AJ30" s="385"/>
      <c r="AK30" s="386"/>
      <c r="AL30" s="378"/>
      <c r="AM30" s="378"/>
      <c r="AN30" s="378"/>
      <c r="AO30" s="289"/>
      <c r="AP30" s="347"/>
      <c r="AQ30" s="347"/>
      <c r="AR30" s="373"/>
      <c r="AS30" s="389"/>
      <c r="AT30" s="386"/>
      <c r="AU30" s="386"/>
      <c r="AV30" s="20"/>
      <c r="AW30" s="385"/>
      <c r="AX30" s="378"/>
      <c r="AY30" s="378"/>
      <c r="AZ30" s="378"/>
      <c r="BA30" s="289"/>
      <c r="BB30" s="375"/>
      <c r="BC30" s="2"/>
      <c r="BD30" s="2"/>
    </row>
    <row r="31" spans="2:56" ht="15.75" thickBot="1">
      <c r="AK31"/>
    </row>
    <row r="32" spans="2:56" ht="16.5" thickBot="1">
      <c r="B32" s="17">
        <v>41185</v>
      </c>
      <c r="C32" s="15" t="s">
        <v>1</v>
      </c>
      <c r="D32" s="19">
        <v>7.5</v>
      </c>
      <c r="E32" s="6"/>
      <c r="F32" s="363">
        <v>0</v>
      </c>
      <c r="G32" s="19">
        <v>0</v>
      </c>
      <c r="H32" s="19">
        <v>0</v>
      </c>
      <c r="I32" s="19">
        <v>0</v>
      </c>
      <c r="J32" s="19">
        <v>0</v>
      </c>
      <c r="K32" s="19">
        <f>SUM(F32:J32)</f>
        <v>0</v>
      </c>
      <c r="L32" s="6"/>
      <c r="M32" s="363">
        <v>2.5</v>
      </c>
      <c r="N32" s="19">
        <v>0</v>
      </c>
      <c r="O32" s="6"/>
      <c r="P32" s="376">
        <f>D32-(M32+N32)</f>
        <v>5</v>
      </c>
      <c r="Q32" s="6"/>
      <c r="R32" s="363" t="s">
        <v>173</v>
      </c>
      <c r="S32" s="372">
        <v>0.36499999999999999</v>
      </c>
      <c r="T32" s="372">
        <v>0.36499999999999999</v>
      </c>
      <c r="U32" s="372">
        <f>S32+T32</f>
        <v>0.73</v>
      </c>
      <c r="V32" s="19">
        <v>40</v>
      </c>
      <c r="W32" s="91">
        <f>P32*V32</f>
        <v>200</v>
      </c>
      <c r="X32" s="6">
        <v>135</v>
      </c>
      <c r="Y32" s="379">
        <v>240</v>
      </c>
      <c r="Z32" s="380">
        <v>240</v>
      </c>
      <c r="AA32" s="380">
        <v>0</v>
      </c>
      <c r="AB32" s="380">
        <v>0</v>
      </c>
      <c r="AC32" s="381">
        <v>240</v>
      </c>
      <c r="AD32" s="197"/>
      <c r="AE32" s="379">
        <v>14</v>
      </c>
      <c r="AF32" s="380">
        <v>14</v>
      </c>
      <c r="AG32" s="380">
        <v>0</v>
      </c>
      <c r="AH32" s="380">
        <v>14</v>
      </c>
      <c r="AI32" s="5"/>
      <c r="AJ32" s="57">
        <f>AC32*U32</f>
        <v>175.2</v>
      </c>
      <c r="AK32" s="171">
        <v>2</v>
      </c>
      <c r="AL32" s="19">
        <v>6</v>
      </c>
      <c r="AM32" s="19">
        <v>0</v>
      </c>
      <c r="AN32" s="91">
        <f>AK32+AM32</f>
        <v>2</v>
      </c>
      <c r="AO32" s="338" t="e">
        <f>#REF!</f>
        <v>#REF!</v>
      </c>
      <c r="AP32" s="11">
        <v>0</v>
      </c>
      <c r="AQ32" s="11">
        <v>10</v>
      </c>
      <c r="AR32" s="387">
        <f>100- ((AP32+AQ32)/(AC32*2))*100</f>
        <v>97.916666666666671</v>
      </c>
      <c r="AS32" s="388">
        <f>AU29</f>
        <v>347.19000000000005</v>
      </c>
      <c r="AT32" s="172">
        <f>AJ32+AK32+AL32+AM32</f>
        <v>183.2</v>
      </c>
      <c r="AU32" s="172">
        <f>AS32-AT32</f>
        <v>163.99000000000007</v>
      </c>
      <c r="AV32" s="5"/>
      <c r="AW32" s="57">
        <f>(AC32/W32)*100</f>
        <v>120</v>
      </c>
      <c r="AX32" s="19" t="s">
        <v>59</v>
      </c>
      <c r="AY32" s="91">
        <f>(AK32/(AJ32+AK32))*100</f>
        <v>1.1286681715575622</v>
      </c>
      <c r="AZ32" s="19">
        <f>(AN32/AJ32)*100</f>
        <v>1.1415525114155252</v>
      </c>
      <c r="BA32" s="6"/>
      <c r="BB32" s="363" t="s">
        <v>75</v>
      </c>
      <c r="BC32" s="19" t="s">
        <v>76</v>
      </c>
      <c r="BD32" s="19" t="s">
        <v>97</v>
      </c>
    </row>
    <row r="33" spans="2:56" ht="15.75">
      <c r="B33" s="374" t="s">
        <v>121</v>
      </c>
      <c r="C33" s="2"/>
      <c r="D33" s="2"/>
      <c r="E33" s="6"/>
      <c r="F33" s="375"/>
      <c r="G33" s="2"/>
      <c r="H33" s="2"/>
      <c r="I33" s="2"/>
      <c r="J33" s="2"/>
      <c r="K33" s="2"/>
      <c r="L33" s="6"/>
      <c r="M33" s="375"/>
      <c r="N33" s="2"/>
      <c r="O33" s="6"/>
      <c r="P33" s="377"/>
      <c r="Q33" s="6"/>
      <c r="R33" s="375"/>
      <c r="S33" s="213"/>
      <c r="T33" s="213"/>
      <c r="U33" s="213"/>
      <c r="V33" s="378"/>
      <c r="W33" s="378"/>
      <c r="X33" s="289"/>
      <c r="Y33" s="382"/>
      <c r="Z33" s="383"/>
      <c r="AA33" s="383"/>
      <c r="AB33" s="383"/>
      <c r="AC33" s="384"/>
      <c r="AD33" s="122"/>
      <c r="AE33" s="382"/>
      <c r="AF33" s="383"/>
      <c r="AG33" s="383"/>
      <c r="AH33" s="383"/>
      <c r="AI33" s="20"/>
      <c r="AJ33" s="385"/>
      <c r="AK33" s="386"/>
      <c r="AL33" s="378"/>
      <c r="AM33" s="378"/>
      <c r="AN33" s="378"/>
      <c r="AO33" s="289"/>
      <c r="AP33" s="347"/>
      <c r="AQ33" s="347"/>
      <c r="AR33" s="373"/>
      <c r="AS33" s="389"/>
      <c r="AT33" s="386"/>
      <c r="AU33" s="386"/>
      <c r="AV33" s="20"/>
      <c r="AW33" s="385"/>
      <c r="AX33" s="378"/>
      <c r="AY33" s="378"/>
      <c r="AZ33" s="378"/>
      <c r="BA33" s="289"/>
      <c r="BB33" s="375"/>
      <c r="BC33" s="2"/>
      <c r="BD33" s="2"/>
    </row>
    <row r="34" spans="2:56" ht="15.75" thickBot="1"/>
    <row r="35" spans="2:56" ht="16.5" thickBot="1">
      <c r="B35" s="17">
        <v>41186</v>
      </c>
      <c r="C35" s="15" t="s">
        <v>0</v>
      </c>
      <c r="D35" s="19">
        <v>8</v>
      </c>
      <c r="E35" s="6"/>
      <c r="F35" s="363">
        <v>0</v>
      </c>
      <c r="G35" s="19">
        <v>0</v>
      </c>
      <c r="H35" s="19">
        <v>0</v>
      </c>
      <c r="I35" s="19">
        <v>0</v>
      </c>
      <c r="J35" s="19">
        <v>0</v>
      </c>
      <c r="K35" s="19">
        <f>SUM(F35:J35)</f>
        <v>0</v>
      </c>
      <c r="L35" s="6"/>
      <c r="M35" s="363">
        <v>0</v>
      </c>
      <c r="N35" s="19">
        <v>2</v>
      </c>
      <c r="O35" s="6"/>
      <c r="P35" s="376">
        <f>D35-(M35+N35)</f>
        <v>6</v>
      </c>
      <c r="Q35" s="6"/>
      <c r="R35" s="363" t="s">
        <v>173</v>
      </c>
      <c r="S35" s="372">
        <v>0.36499999999999999</v>
      </c>
      <c r="T35" s="372">
        <v>0.36499999999999999</v>
      </c>
      <c r="U35" s="372">
        <f>S35+T35</f>
        <v>0.73</v>
      </c>
      <c r="V35" s="19">
        <v>40</v>
      </c>
      <c r="W35" s="91">
        <f>P35*V35</f>
        <v>240</v>
      </c>
      <c r="X35" s="6">
        <v>135</v>
      </c>
      <c r="Y35" s="379">
        <v>231</v>
      </c>
      <c r="Z35" s="380">
        <v>231</v>
      </c>
      <c r="AA35" s="380">
        <v>0</v>
      </c>
      <c r="AB35" s="380">
        <v>0</v>
      </c>
      <c r="AC35" s="381">
        <v>231</v>
      </c>
      <c r="AD35" s="197"/>
      <c r="AE35" s="379">
        <v>17</v>
      </c>
      <c r="AF35" s="380">
        <v>18</v>
      </c>
      <c r="AG35" s="380">
        <v>0</v>
      </c>
      <c r="AH35" s="380">
        <v>17</v>
      </c>
      <c r="AI35" s="5"/>
      <c r="AJ35" s="57">
        <f>AC35*U35</f>
        <v>168.63</v>
      </c>
      <c r="AK35" s="171">
        <v>27</v>
      </c>
      <c r="AL35" s="19">
        <v>9</v>
      </c>
      <c r="AM35" s="19">
        <v>0</v>
      </c>
      <c r="AN35" s="91">
        <f>AK35+AM35</f>
        <v>27</v>
      </c>
      <c r="AO35" s="338" t="e">
        <f>#REF!</f>
        <v>#REF!</v>
      </c>
      <c r="AP35" s="11">
        <v>0</v>
      </c>
      <c r="AQ35" s="11">
        <v>10</v>
      </c>
      <c r="AR35" s="387">
        <f>100- ((AP35+AQ35)/(AC35*2))*100</f>
        <v>97.835497835497833</v>
      </c>
      <c r="AS35" s="388">
        <f>AU32</f>
        <v>163.99000000000007</v>
      </c>
      <c r="AT35" s="172">
        <f>AJ35+AK35+AL35+AM35</f>
        <v>204.63</v>
      </c>
      <c r="AU35" s="172">
        <f>AS35-AT35</f>
        <v>-40.63999999999993</v>
      </c>
      <c r="AV35" s="5"/>
      <c r="AW35" s="57">
        <f>(AC35/W35)*100</f>
        <v>96.25</v>
      </c>
      <c r="AX35" s="19" t="s">
        <v>59</v>
      </c>
      <c r="AY35" s="91">
        <f>(AK35/(AJ35+AK35))*100</f>
        <v>13.801564177273425</v>
      </c>
      <c r="AZ35" s="19">
        <f>(AN35/AJ35)*100</f>
        <v>16.011385874399572</v>
      </c>
      <c r="BA35" s="6"/>
      <c r="BB35" s="363" t="s">
        <v>76</v>
      </c>
      <c r="BC35" s="19" t="s">
        <v>76</v>
      </c>
      <c r="BD35" s="19" t="s">
        <v>76</v>
      </c>
    </row>
    <row r="36" spans="2:56" ht="15.75">
      <c r="B36" s="374" t="s">
        <v>134</v>
      </c>
      <c r="C36" s="2"/>
      <c r="D36" s="2"/>
      <c r="E36" s="6"/>
      <c r="F36" s="375"/>
      <c r="G36" s="2"/>
      <c r="H36" s="2"/>
      <c r="I36" s="2"/>
      <c r="J36" s="2"/>
      <c r="K36" s="2"/>
      <c r="L36" s="6"/>
      <c r="M36" s="375"/>
      <c r="N36" s="2"/>
      <c r="O36" s="6"/>
      <c r="P36" s="377"/>
      <c r="Q36" s="6"/>
      <c r="R36" s="375"/>
      <c r="S36" s="213"/>
      <c r="T36" s="213"/>
      <c r="U36" s="213"/>
      <c r="V36" s="378"/>
      <c r="W36" s="378"/>
      <c r="X36" s="289"/>
      <c r="Y36" s="382"/>
      <c r="Z36" s="383"/>
      <c r="AA36" s="383"/>
      <c r="AB36" s="383"/>
      <c r="AC36" s="384"/>
      <c r="AD36" s="122"/>
      <c r="AE36" s="382"/>
      <c r="AF36" s="383"/>
      <c r="AG36" s="383"/>
      <c r="AH36" s="383"/>
      <c r="AI36" s="20"/>
      <c r="AJ36" s="385"/>
      <c r="AK36" s="386"/>
      <c r="AL36" s="378"/>
      <c r="AM36" s="378"/>
      <c r="AN36" s="378"/>
      <c r="AO36" s="289"/>
      <c r="AP36" s="347"/>
      <c r="AQ36" s="347"/>
      <c r="AR36" s="373"/>
      <c r="AS36" s="389"/>
      <c r="AT36" s="386"/>
      <c r="AU36" s="386"/>
      <c r="AV36" s="20"/>
      <c r="AW36" s="385"/>
      <c r="AX36" s="378"/>
      <c r="AY36" s="378"/>
      <c r="AZ36" s="378"/>
      <c r="BA36" s="289"/>
      <c r="BB36" s="375"/>
      <c r="BC36" s="2"/>
      <c r="BD36" s="2"/>
    </row>
    <row r="37" spans="2:56" ht="15.75" thickBot="1"/>
    <row r="38" spans="2:56">
      <c r="B38" s="57" t="s">
        <v>42</v>
      </c>
      <c r="C38" s="58" t="s">
        <v>2</v>
      </c>
      <c r="D38" s="59" t="s">
        <v>2</v>
      </c>
      <c r="E38" s="136"/>
      <c r="F38" s="718" t="s">
        <v>14</v>
      </c>
      <c r="G38" s="719"/>
      <c r="H38" s="719"/>
      <c r="I38" s="719"/>
      <c r="J38" s="719"/>
      <c r="K38" s="720"/>
      <c r="L38" s="19"/>
      <c r="M38" s="721" t="s">
        <v>43</v>
      </c>
      <c r="N38" s="722"/>
      <c r="O38" s="19"/>
      <c r="P38" s="91" t="s">
        <v>12</v>
      </c>
      <c r="Q38" s="136"/>
      <c r="R38" s="91" t="s">
        <v>24</v>
      </c>
      <c r="S38" s="718" t="s">
        <v>44</v>
      </c>
      <c r="T38" s="719"/>
      <c r="U38" s="720"/>
      <c r="V38" s="91" t="s">
        <v>39</v>
      </c>
      <c r="W38" s="137" t="s">
        <v>19</v>
      </c>
      <c r="X38" s="136" t="s">
        <v>10</v>
      </c>
      <c r="Y38" s="723" t="s">
        <v>15</v>
      </c>
      <c r="Z38" s="724"/>
      <c r="AA38" s="724"/>
      <c r="AB38" s="724"/>
      <c r="AC38" s="138" t="s">
        <v>19</v>
      </c>
      <c r="AD38" s="139"/>
      <c r="AE38" s="725" t="s">
        <v>55</v>
      </c>
      <c r="AF38" s="726"/>
      <c r="AG38" s="726"/>
      <c r="AH38" s="140" t="s">
        <v>57</v>
      </c>
      <c r="AI38" s="136"/>
      <c r="AJ38" s="141" t="s">
        <v>51</v>
      </c>
      <c r="AK38" s="142"/>
      <c r="AL38" s="143"/>
      <c r="AM38" s="144"/>
      <c r="AN38" s="91" t="s">
        <v>13</v>
      </c>
      <c r="AO38" s="136"/>
      <c r="AP38" s="743" t="s">
        <v>68</v>
      </c>
      <c r="AQ38" s="744"/>
      <c r="AR38" s="745"/>
      <c r="AS38" s="743" t="s">
        <v>52</v>
      </c>
      <c r="AT38" s="744"/>
      <c r="AU38" s="745"/>
      <c r="AV38" s="136"/>
      <c r="AW38" s="145" t="s">
        <v>32</v>
      </c>
      <c r="AX38" s="137" t="s">
        <v>32</v>
      </c>
      <c r="AY38" s="91" t="s">
        <v>29</v>
      </c>
      <c r="AZ38" s="91" t="s">
        <v>29</v>
      </c>
      <c r="BA38" s="136"/>
      <c r="BB38" s="19" t="s">
        <v>32</v>
      </c>
      <c r="BC38" s="19" t="s">
        <v>10</v>
      </c>
      <c r="BD38" s="146" t="s">
        <v>10</v>
      </c>
    </row>
    <row r="39" spans="2:56" ht="15.75" thickBot="1">
      <c r="B39" s="60" t="s">
        <v>10</v>
      </c>
      <c r="C39" s="49" t="s">
        <v>10</v>
      </c>
      <c r="D39" s="61" t="s">
        <v>12</v>
      </c>
      <c r="E39" s="5"/>
      <c r="F39" s="65" t="s">
        <v>4</v>
      </c>
      <c r="G39" s="65" t="s">
        <v>5</v>
      </c>
      <c r="H39" s="65" t="s">
        <v>6</v>
      </c>
      <c r="I39" s="65" t="s">
        <v>7</v>
      </c>
      <c r="J39" s="65" t="s">
        <v>9</v>
      </c>
      <c r="K39" s="65" t="s">
        <v>13</v>
      </c>
      <c r="L39" s="4"/>
      <c r="M39" s="67" t="s">
        <v>12</v>
      </c>
      <c r="N39" s="68" t="s">
        <v>46</v>
      </c>
      <c r="O39" s="3"/>
      <c r="P39" s="49" t="s">
        <v>3</v>
      </c>
      <c r="Q39" s="5"/>
      <c r="R39" s="49" t="s">
        <v>23</v>
      </c>
      <c r="S39" s="53" t="s">
        <v>16</v>
      </c>
      <c r="T39" s="49" t="s">
        <v>17</v>
      </c>
      <c r="U39" s="49" t="s">
        <v>45</v>
      </c>
      <c r="V39" s="49" t="s">
        <v>63</v>
      </c>
      <c r="W39" s="72" t="s">
        <v>21</v>
      </c>
      <c r="X39" s="5" t="s">
        <v>10</v>
      </c>
      <c r="Y39" s="713" t="s">
        <v>26</v>
      </c>
      <c r="Z39" s="714"/>
      <c r="AA39" s="714"/>
      <c r="AB39" s="715"/>
      <c r="AC39" s="39" t="s">
        <v>13</v>
      </c>
      <c r="AD39" s="8"/>
      <c r="AE39" s="716" t="s">
        <v>56</v>
      </c>
      <c r="AF39" s="717"/>
      <c r="AG39" s="717"/>
      <c r="AH39" s="82" t="s">
        <v>58</v>
      </c>
      <c r="AI39" s="5"/>
      <c r="AJ39" s="48" t="s">
        <v>33</v>
      </c>
      <c r="AK39" s="85" t="s">
        <v>27</v>
      </c>
      <c r="AL39" s="48" t="s">
        <v>35</v>
      </c>
      <c r="AM39" s="48" t="s">
        <v>36</v>
      </c>
      <c r="AN39" s="49" t="s">
        <v>40</v>
      </c>
      <c r="AO39" s="20"/>
      <c r="AP39" s="51"/>
      <c r="AQ39" s="52"/>
      <c r="AR39" s="53"/>
      <c r="AS39" s="51" t="s">
        <v>50</v>
      </c>
      <c r="AT39" s="336" t="s">
        <v>174</v>
      </c>
      <c r="AU39" s="53"/>
      <c r="AV39" s="5"/>
      <c r="AW39" s="76" t="s">
        <v>19</v>
      </c>
      <c r="AX39" s="72" t="s">
        <v>19</v>
      </c>
      <c r="AY39" s="49" t="s">
        <v>37</v>
      </c>
      <c r="AZ39" s="49" t="s">
        <v>38</v>
      </c>
      <c r="BA39" s="5"/>
      <c r="BB39" s="4" t="s">
        <v>19</v>
      </c>
      <c r="BC39" s="4" t="s">
        <v>37</v>
      </c>
      <c r="BD39" s="147" t="s">
        <v>38</v>
      </c>
    </row>
    <row r="40" spans="2:56" ht="15.75" thickBot="1">
      <c r="B40" s="62"/>
      <c r="C40" s="63"/>
      <c r="D40" s="64" t="s">
        <v>10</v>
      </c>
      <c r="E40" s="111"/>
      <c r="F40" s="148"/>
      <c r="G40" s="148"/>
      <c r="H40" s="148"/>
      <c r="I40" s="148" t="s">
        <v>8</v>
      </c>
      <c r="J40" s="148"/>
      <c r="K40" s="148"/>
      <c r="L40" s="16"/>
      <c r="M40" s="104" t="s">
        <v>20</v>
      </c>
      <c r="N40" s="148" t="s">
        <v>11</v>
      </c>
      <c r="O40" s="16"/>
      <c r="P40" s="63" t="s">
        <v>10</v>
      </c>
      <c r="Q40" s="111"/>
      <c r="R40" s="63"/>
      <c r="S40" s="149"/>
      <c r="T40" s="63"/>
      <c r="U40" s="63"/>
      <c r="V40" s="63" t="s">
        <v>18</v>
      </c>
      <c r="W40" s="150" t="s">
        <v>22</v>
      </c>
      <c r="X40" s="111"/>
      <c r="Y40" s="151" t="s">
        <v>16</v>
      </c>
      <c r="Z40" s="151" t="s">
        <v>17</v>
      </c>
      <c r="AA40" s="152" t="s">
        <v>25</v>
      </c>
      <c r="AB40" s="79" t="s">
        <v>28</v>
      </c>
      <c r="AC40" s="153"/>
      <c r="AD40" s="111"/>
      <c r="AE40" s="154" t="s">
        <v>16</v>
      </c>
      <c r="AF40" s="155" t="s">
        <v>17</v>
      </c>
      <c r="AG40" s="80" t="s">
        <v>28</v>
      </c>
      <c r="AH40" s="81" t="s">
        <v>28</v>
      </c>
      <c r="AI40" s="156"/>
      <c r="AJ40" s="63" t="s">
        <v>34</v>
      </c>
      <c r="AK40" s="157" t="s">
        <v>34</v>
      </c>
      <c r="AL40" s="63" t="s">
        <v>34</v>
      </c>
      <c r="AM40" s="63" t="s">
        <v>34</v>
      </c>
      <c r="AN40" s="63" t="s">
        <v>34</v>
      </c>
      <c r="AO40" s="111"/>
      <c r="AP40" s="158" t="s">
        <v>70</v>
      </c>
      <c r="AQ40" s="159" t="s">
        <v>69</v>
      </c>
      <c r="AR40" s="160" t="s">
        <v>71</v>
      </c>
      <c r="AS40" s="161" t="s">
        <v>48</v>
      </c>
      <c r="AT40" s="159" t="s">
        <v>47</v>
      </c>
      <c r="AU40" s="160" t="s">
        <v>49</v>
      </c>
      <c r="AV40" s="111"/>
      <c r="AW40" s="162" t="s">
        <v>29</v>
      </c>
      <c r="AX40" s="150" t="s">
        <v>29</v>
      </c>
      <c r="AY40" s="63"/>
      <c r="AZ40" s="63"/>
      <c r="BA40" s="111"/>
      <c r="BB40" s="163">
        <v>1</v>
      </c>
      <c r="BC40" s="164">
        <v>0</v>
      </c>
      <c r="BD40" s="115" t="s">
        <v>41</v>
      </c>
    </row>
    <row r="41" spans="2:56" ht="16.5" thickBot="1">
      <c r="B41" s="17">
        <v>41186</v>
      </c>
      <c r="C41" s="15" t="s">
        <v>1</v>
      </c>
      <c r="D41" s="19">
        <v>7.5</v>
      </c>
      <c r="E41" s="6"/>
      <c r="F41" s="363">
        <v>0</v>
      </c>
      <c r="G41" s="19">
        <v>0</v>
      </c>
      <c r="H41" s="19">
        <v>0</v>
      </c>
      <c r="I41" s="19">
        <v>0</v>
      </c>
      <c r="J41" s="19">
        <v>0</v>
      </c>
      <c r="K41" s="19">
        <f>SUM(F41:J41)</f>
        <v>0</v>
      </c>
      <c r="L41" s="6"/>
      <c r="M41" s="363">
        <v>2.5</v>
      </c>
      <c r="N41" s="19">
        <v>0</v>
      </c>
      <c r="O41" s="6"/>
      <c r="P41" s="376">
        <f>D41-(M41+N41)</f>
        <v>5</v>
      </c>
      <c r="Q41" s="6"/>
      <c r="R41" s="363" t="s">
        <v>66</v>
      </c>
      <c r="S41" s="372">
        <v>0.185</v>
      </c>
      <c r="T41" s="372">
        <v>0.185</v>
      </c>
      <c r="U41" s="372">
        <f>S41+T41</f>
        <v>0.37</v>
      </c>
      <c r="V41" s="19">
        <v>85</v>
      </c>
      <c r="W41" s="91">
        <f>P41*V41</f>
        <v>425</v>
      </c>
      <c r="X41" s="6"/>
      <c r="Y41" s="379">
        <v>216</v>
      </c>
      <c r="Z41" s="380">
        <v>216</v>
      </c>
      <c r="AA41" s="380">
        <v>0</v>
      </c>
      <c r="AB41" s="380">
        <v>0</v>
      </c>
      <c r="AC41" s="381">
        <v>216</v>
      </c>
      <c r="AD41" s="197"/>
      <c r="AE41" s="379">
        <v>10</v>
      </c>
      <c r="AF41" s="380">
        <v>10</v>
      </c>
      <c r="AG41" s="380">
        <v>0</v>
      </c>
      <c r="AH41" s="380">
        <v>10</v>
      </c>
      <c r="AI41" s="5"/>
      <c r="AJ41" s="57">
        <f>AC41*U41</f>
        <v>79.92</v>
      </c>
      <c r="AK41" s="171">
        <v>2</v>
      </c>
      <c r="AL41" s="19">
        <v>1</v>
      </c>
      <c r="AM41" s="19">
        <v>0</v>
      </c>
      <c r="AN41" s="91">
        <f>AK41+AM41</f>
        <v>2</v>
      </c>
      <c r="AO41" s="338" t="e">
        <f>#REF!</f>
        <v>#REF!</v>
      </c>
      <c r="AP41" s="11">
        <v>0</v>
      </c>
      <c r="AQ41" s="11">
        <v>10</v>
      </c>
      <c r="AR41" s="387">
        <f>100- ((AP41+AQ41)/(AC41*2))*100</f>
        <v>97.68518518518519</v>
      </c>
      <c r="AS41" s="388">
        <v>680</v>
      </c>
      <c r="AT41" s="172">
        <f>AJ41+AK41+AL41+AM41</f>
        <v>82.92</v>
      </c>
      <c r="AU41" s="172">
        <f>AS41-AT41</f>
        <v>597.08000000000004</v>
      </c>
      <c r="AV41" s="5"/>
      <c r="AW41" s="57">
        <f>(AC41/W41)*100</f>
        <v>50.823529411764703</v>
      </c>
      <c r="AX41" s="19" t="s">
        <v>59</v>
      </c>
      <c r="AY41" s="91">
        <f>(AK41/(AJ41+AK41))*100</f>
        <v>2.44140625</v>
      </c>
      <c r="AZ41" s="19">
        <f>(AN41/AJ41)*100</f>
        <v>2.5025025025025025</v>
      </c>
      <c r="BA41" s="6"/>
      <c r="BB41" s="363" t="s">
        <v>76</v>
      </c>
      <c r="BC41" s="19" t="s">
        <v>76</v>
      </c>
      <c r="BD41" s="19" t="s">
        <v>97</v>
      </c>
    </row>
    <row r="42" spans="2:56" ht="15.75">
      <c r="B42" s="374" t="s">
        <v>121</v>
      </c>
      <c r="C42" s="2"/>
      <c r="D42" s="2"/>
      <c r="E42" s="6"/>
      <c r="F42" s="375"/>
      <c r="G42" s="2"/>
      <c r="H42" s="2"/>
      <c r="I42" s="2"/>
      <c r="J42" s="2"/>
      <c r="K42" s="2"/>
      <c r="L42" s="6"/>
      <c r="M42" s="375"/>
      <c r="N42" s="2"/>
      <c r="O42" s="6"/>
      <c r="P42" s="377"/>
      <c r="Q42" s="6"/>
      <c r="R42" s="375"/>
      <c r="S42" s="213"/>
      <c r="T42" s="213"/>
      <c r="U42" s="213"/>
      <c r="V42" s="378"/>
      <c r="W42" s="378"/>
      <c r="X42" s="289"/>
      <c r="Y42" s="382"/>
      <c r="Z42" s="383"/>
      <c r="AA42" s="383"/>
      <c r="AB42" s="383"/>
      <c r="AC42" s="384"/>
      <c r="AD42" s="122"/>
      <c r="AE42" s="382"/>
      <c r="AF42" s="383"/>
      <c r="AG42" s="383"/>
      <c r="AH42" s="383"/>
      <c r="AI42" s="20"/>
      <c r="AJ42" s="436" t="s">
        <v>171</v>
      </c>
      <c r="AK42" s="386"/>
      <c r="AL42" s="378"/>
      <c r="AM42" s="378"/>
      <c r="AN42" s="378"/>
      <c r="AO42" s="289"/>
      <c r="AP42" s="347"/>
      <c r="AQ42" s="347"/>
      <c r="AR42" s="373"/>
      <c r="AS42" s="389"/>
      <c r="AT42" s="386"/>
      <c r="AU42" s="386"/>
      <c r="AV42" s="20"/>
      <c r="AW42" s="385"/>
      <c r="AX42" s="378"/>
      <c r="AY42" s="378"/>
      <c r="AZ42" s="378"/>
      <c r="BA42" s="289"/>
      <c r="BB42" s="375"/>
      <c r="BC42" s="2"/>
      <c r="BD42" s="2"/>
    </row>
    <row r="43" spans="2:56" ht="15.75" thickBot="1"/>
    <row r="44" spans="2:56" ht="16.5" thickBot="1">
      <c r="B44" s="17">
        <v>41186</v>
      </c>
      <c r="C44" s="15" t="s">
        <v>65</v>
      </c>
      <c r="D44" s="19">
        <v>8.5</v>
      </c>
      <c r="E44" s="6"/>
      <c r="F44" s="363">
        <v>0</v>
      </c>
      <c r="G44" s="19">
        <v>0</v>
      </c>
      <c r="H44" s="19">
        <v>0</v>
      </c>
      <c r="I44" s="19">
        <v>0</v>
      </c>
      <c r="J44" s="19">
        <v>0</v>
      </c>
      <c r="K44" s="19">
        <f>SUM(F44:J44)</f>
        <v>0</v>
      </c>
      <c r="L44" s="6"/>
      <c r="M44" s="363">
        <v>0</v>
      </c>
      <c r="N44" s="19">
        <v>0</v>
      </c>
      <c r="O44" s="6"/>
      <c r="P44" s="376">
        <f>D44-(M44+N44)</f>
        <v>8.5</v>
      </c>
      <c r="Q44" s="6"/>
      <c r="R44" s="363" t="s">
        <v>66</v>
      </c>
      <c r="S44" s="372">
        <v>0.185</v>
      </c>
      <c r="T44" s="372">
        <v>0.185</v>
      </c>
      <c r="U44" s="372">
        <f>S44+T44</f>
        <v>0.37</v>
      </c>
      <c r="V44" s="19">
        <v>85</v>
      </c>
      <c r="W44" s="91">
        <f>P44*V44</f>
        <v>722.5</v>
      </c>
      <c r="X44" s="6"/>
      <c r="Y44" s="379">
        <v>476</v>
      </c>
      <c r="Z44" s="380">
        <v>476</v>
      </c>
      <c r="AA44" s="380">
        <v>0</v>
      </c>
      <c r="AB44" s="380">
        <v>0</v>
      </c>
      <c r="AC44" s="381">
        <v>476</v>
      </c>
      <c r="AD44" s="197"/>
      <c r="AE44" s="379">
        <v>10</v>
      </c>
      <c r="AF44" s="380">
        <v>10</v>
      </c>
      <c r="AG44" s="380">
        <v>0</v>
      </c>
      <c r="AH44" s="380">
        <v>10</v>
      </c>
      <c r="AI44" s="5"/>
      <c r="AJ44" s="57">
        <f>AC44*U44</f>
        <v>176.12</v>
      </c>
      <c r="AK44" s="171">
        <v>0</v>
      </c>
      <c r="AL44" s="19">
        <v>8.1</v>
      </c>
      <c r="AM44" s="19">
        <v>0</v>
      </c>
      <c r="AN44" s="91">
        <f>AK44+AM44</f>
        <v>0</v>
      </c>
      <c r="AO44" s="338" t="e">
        <f>#REF!</f>
        <v>#REF!</v>
      </c>
      <c r="AP44" s="11">
        <v>0</v>
      </c>
      <c r="AQ44" s="11">
        <v>10</v>
      </c>
      <c r="AR44" s="387">
        <f>100- ((AP44+AQ44)/(AC44*2))*100</f>
        <v>98.949579831932766</v>
      </c>
      <c r="AS44" s="388">
        <f>AU41</f>
        <v>597.08000000000004</v>
      </c>
      <c r="AT44" s="172">
        <f>AJ44+AK44+AL44+AM44</f>
        <v>184.22</v>
      </c>
      <c r="AU44" s="172">
        <f>AS44-AT44</f>
        <v>412.86</v>
      </c>
      <c r="AV44" s="5"/>
      <c r="AW44" s="57">
        <f>(AC44/W44)*100</f>
        <v>65.882352941176464</v>
      </c>
      <c r="AX44" s="19" t="s">
        <v>59</v>
      </c>
      <c r="AY44" s="91">
        <f>(AK44/(AJ44+AK44))*100</f>
        <v>0</v>
      </c>
      <c r="AZ44" s="19">
        <f>(AN44/AJ44)*100</f>
        <v>0</v>
      </c>
      <c r="BA44" s="6"/>
      <c r="BB44" s="363" t="s">
        <v>76</v>
      </c>
      <c r="BC44" s="19" t="s">
        <v>76</v>
      </c>
      <c r="BD44" s="19" t="s">
        <v>97</v>
      </c>
    </row>
    <row r="45" spans="2:56" ht="15.75">
      <c r="B45" s="374" t="s">
        <v>153</v>
      </c>
      <c r="C45" s="2"/>
      <c r="D45" s="2"/>
      <c r="E45" s="6"/>
      <c r="F45" s="375"/>
      <c r="G45" s="2"/>
      <c r="H45" s="2"/>
      <c r="I45" s="2"/>
      <c r="J45" s="2"/>
      <c r="K45" s="2"/>
      <c r="L45" s="6"/>
      <c r="M45" s="375"/>
      <c r="N45" s="2"/>
      <c r="O45" s="6"/>
      <c r="P45" s="377"/>
      <c r="Q45" s="6"/>
      <c r="R45" s="375"/>
      <c r="S45" s="213"/>
      <c r="T45" s="213"/>
      <c r="U45" s="213"/>
      <c r="V45" s="378"/>
      <c r="W45" s="378"/>
      <c r="X45" s="289"/>
      <c r="Y45" s="382"/>
      <c r="Z45" s="383"/>
      <c r="AA45" s="383"/>
      <c r="AB45" s="383"/>
      <c r="AC45" s="384"/>
      <c r="AD45" s="122"/>
      <c r="AE45" s="382"/>
      <c r="AF45" s="383"/>
      <c r="AG45" s="383"/>
      <c r="AH45" s="383"/>
      <c r="AI45" s="20"/>
      <c r="AJ45" s="436"/>
      <c r="AK45" s="386"/>
      <c r="AL45" s="378"/>
      <c r="AM45" s="378"/>
      <c r="AN45" s="378"/>
      <c r="AO45" s="289"/>
      <c r="AP45" s="347"/>
      <c r="AQ45" s="347"/>
      <c r="AR45" s="373"/>
      <c r="AS45" s="389"/>
      <c r="AT45" s="386"/>
      <c r="AU45" s="386"/>
      <c r="AV45" s="20"/>
      <c r="AW45" s="385"/>
      <c r="AX45" s="378"/>
      <c r="AY45" s="378"/>
      <c r="AZ45" s="378"/>
      <c r="BA45" s="289"/>
      <c r="BB45" s="375"/>
      <c r="BC45" s="2"/>
      <c r="BD45" s="2"/>
    </row>
    <row r="46" spans="2:56" ht="15.75" thickBot="1"/>
    <row r="47" spans="2:56" ht="16.5" thickBot="1">
      <c r="B47" s="17">
        <v>41187</v>
      </c>
      <c r="C47" s="15" t="s">
        <v>0</v>
      </c>
      <c r="D47" s="19">
        <v>2</v>
      </c>
      <c r="E47" s="6"/>
      <c r="F47" s="363">
        <v>0</v>
      </c>
      <c r="G47" s="19">
        <v>0</v>
      </c>
      <c r="H47" s="19">
        <v>0</v>
      </c>
      <c r="I47" s="19">
        <v>0</v>
      </c>
      <c r="J47" s="19">
        <v>0</v>
      </c>
      <c r="K47" s="19">
        <f>SUM(F47:J47)</f>
        <v>0</v>
      </c>
      <c r="L47" s="6"/>
      <c r="M47" s="363">
        <v>0</v>
      </c>
      <c r="N47" s="19">
        <v>0</v>
      </c>
      <c r="O47" s="6"/>
      <c r="P47" s="376">
        <f>D47-(M47+N47)</f>
        <v>2</v>
      </c>
      <c r="Q47" s="6"/>
      <c r="R47" s="363" t="s">
        <v>66</v>
      </c>
      <c r="S47" s="372">
        <v>0.185</v>
      </c>
      <c r="T47" s="372">
        <v>0.185</v>
      </c>
      <c r="U47" s="372">
        <f>S47+T47</f>
        <v>0.37</v>
      </c>
      <c r="V47" s="19">
        <v>85</v>
      </c>
      <c r="W47" s="91">
        <f>P47*V47</f>
        <v>170</v>
      </c>
      <c r="X47" s="6"/>
      <c r="Y47" s="379">
        <v>112</v>
      </c>
      <c r="Z47" s="380">
        <v>112</v>
      </c>
      <c r="AA47" s="380">
        <v>0</v>
      </c>
      <c r="AB47" s="380">
        <v>0</v>
      </c>
      <c r="AC47" s="381">
        <v>112</v>
      </c>
      <c r="AD47" s="197"/>
      <c r="AE47" s="379">
        <v>1</v>
      </c>
      <c r="AF47" s="380">
        <v>1</v>
      </c>
      <c r="AG47" s="380">
        <v>0</v>
      </c>
      <c r="AH47" s="380">
        <v>1</v>
      </c>
      <c r="AI47" s="5"/>
      <c r="AJ47" s="57">
        <f>AC47*U47</f>
        <v>41.44</v>
      </c>
      <c r="AK47" s="171">
        <v>0.4</v>
      </c>
      <c r="AL47" s="19">
        <v>4.38</v>
      </c>
      <c r="AM47" s="19">
        <v>0</v>
      </c>
      <c r="AN47" s="91">
        <f>AK47+AM47</f>
        <v>0.4</v>
      </c>
      <c r="AO47" s="338" t="e">
        <f>#REF!</f>
        <v>#REF!</v>
      </c>
      <c r="AP47" s="11">
        <v>0</v>
      </c>
      <c r="AQ47" s="11">
        <v>10</v>
      </c>
      <c r="AR47" s="387">
        <f>100- ((AP47+AQ47)/(AC47*2))*100</f>
        <v>95.535714285714292</v>
      </c>
      <c r="AS47" s="388">
        <f>AU44</f>
        <v>412.86</v>
      </c>
      <c r="AT47" s="172">
        <f>AJ47+AK47+AL47+AM47</f>
        <v>46.22</v>
      </c>
      <c r="AU47" s="172">
        <f>AS47-AT47</f>
        <v>366.64</v>
      </c>
      <c r="AV47" s="5"/>
      <c r="AW47" s="57">
        <f>(AC47/W47)*100</f>
        <v>65.882352941176464</v>
      </c>
      <c r="AX47" s="19" t="s">
        <v>59</v>
      </c>
      <c r="AY47" s="91">
        <f>(AK47/(AJ47+AK47))*100</f>
        <v>0.95602294455066938</v>
      </c>
      <c r="AZ47" s="19">
        <f>(AN47/AJ47)*100</f>
        <v>0.96525096525096543</v>
      </c>
      <c r="BA47" s="6"/>
      <c r="BB47" s="363" t="s">
        <v>76</v>
      </c>
      <c r="BC47" s="19" t="s">
        <v>76</v>
      </c>
      <c r="BD47" s="19" t="s">
        <v>97</v>
      </c>
    </row>
    <row r="48" spans="2:56" ht="15.75">
      <c r="B48" s="374" t="s">
        <v>137</v>
      </c>
      <c r="C48" s="2"/>
      <c r="D48" s="2"/>
      <c r="E48" s="6"/>
      <c r="F48" s="375"/>
      <c r="G48" s="2"/>
      <c r="H48" s="2"/>
      <c r="I48" s="2"/>
      <c r="J48" s="2"/>
      <c r="K48" s="2"/>
      <c r="L48" s="6"/>
      <c r="M48" s="375"/>
      <c r="N48" s="2"/>
      <c r="O48" s="6"/>
      <c r="P48" s="377"/>
      <c r="Q48" s="6"/>
      <c r="R48" s="375"/>
      <c r="S48" s="213"/>
      <c r="T48" s="213"/>
      <c r="U48" s="213"/>
      <c r="V48" s="378"/>
      <c r="W48" s="378"/>
      <c r="X48" s="289"/>
      <c r="Y48" s="382"/>
      <c r="Z48" s="383"/>
      <c r="AA48" s="383"/>
      <c r="AB48" s="383"/>
      <c r="AC48" s="384"/>
      <c r="AD48" s="122"/>
      <c r="AE48" s="382"/>
      <c r="AF48" s="383"/>
      <c r="AG48" s="383"/>
      <c r="AH48" s="383"/>
      <c r="AI48" s="20"/>
      <c r="AJ48" s="436"/>
      <c r="AK48" s="386"/>
      <c r="AL48" s="378"/>
      <c r="AM48" s="378"/>
      <c r="AN48" s="378"/>
      <c r="AO48" s="289"/>
      <c r="AP48" s="347"/>
      <c r="AQ48" s="347"/>
      <c r="AR48" s="373"/>
      <c r="AS48" s="389"/>
      <c r="AT48" s="386"/>
      <c r="AU48" s="386"/>
      <c r="AV48" s="20"/>
      <c r="AW48" s="385"/>
      <c r="AX48" s="378"/>
      <c r="AY48" s="378"/>
      <c r="AZ48" s="378"/>
      <c r="BA48" s="289"/>
      <c r="BB48" s="375"/>
      <c r="BC48" s="2"/>
      <c r="BD48" s="2"/>
    </row>
    <row r="49" spans="2:56" ht="15.75" thickBot="1"/>
    <row r="50" spans="2:56">
      <c r="B50" s="57" t="s">
        <v>42</v>
      </c>
      <c r="C50" s="58" t="s">
        <v>2</v>
      </c>
      <c r="D50" s="59" t="s">
        <v>2</v>
      </c>
      <c r="E50" s="136"/>
      <c r="F50" s="718" t="s">
        <v>14</v>
      </c>
      <c r="G50" s="719"/>
      <c r="H50" s="719"/>
      <c r="I50" s="719"/>
      <c r="J50" s="719"/>
      <c r="K50" s="720"/>
      <c r="L50" s="19"/>
      <c r="M50" s="721" t="s">
        <v>43</v>
      </c>
      <c r="N50" s="722"/>
      <c r="O50" s="19"/>
      <c r="P50" s="91" t="s">
        <v>12</v>
      </c>
      <c r="Q50" s="136"/>
      <c r="R50" s="91" t="s">
        <v>24</v>
      </c>
      <c r="S50" s="718" t="s">
        <v>44</v>
      </c>
      <c r="T50" s="719"/>
      <c r="U50" s="720"/>
      <c r="V50" s="91" t="s">
        <v>39</v>
      </c>
      <c r="W50" s="137" t="s">
        <v>19</v>
      </c>
      <c r="X50" s="136" t="s">
        <v>10</v>
      </c>
      <c r="Y50" s="723" t="s">
        <v>15</v>
      </c>
      <c r="Z50" s="724"/>
      <c r="AA50" s="724"/>
      <c r="AB50" s="724"/>
      <c r="AC50" s="138" t="s">
        <v>19</v>
      </c>
      <c r="AD50" s="139"/>
      <c r="AE50" s="725" t="s">
        <v>55</v>
      </c>
      <c r="AF50" s="726"/>
      <c r="AG50" s="726"/>
      <c r="AH50" s="140" t="s">
        <v>57</v>
      </c>
      <c r="AI50" s="136"/>
      <c r="AJ50" s="141" t="s">
        <v>51</v>
      </c>
      <c r="AK50" s="142"/>
      <c r="AL50" s="143"/>
      <c r="AM50" s="144"/>
      <c r="AN50" s="91" t="s">
        <v>13</v>
      </c>
      <c r="AO50" s="136"/>
      <c r="AP50" s="743" t="s">
        <v>68</v>
      </c>
      <c r="AQ50" s="744"/>
      <c r="AR50" s="745"/>
      <c r="AS50" s="743" t="s">
        <v>52</v>
      </c>
      <c r="AT50" s="744"/>
      <c r="AU50" s="745"/>
      <c r="AV50" s="136"/>
      <c r="AW50" s="145" t="s">
        <v>32</v>
      </c>
      <c r="AX50" s="137" t="s">
        <v>32</v>
      </c>
      <c r="AY50" s="91" t="s">
        <v>29</v>
      </c>
      <c r="AZ50" s="91" t="s">
        <v>29</v>
      </c>
      <c r="BA50" s="136"/>
      <c r="BB50" s="19" t="s">
        <v>32</v>
      </c>
      <c r="BC50" s="19" t="s">
        <v>10</v>
      </c>
      <c r="BD50" s="146" t="s">
        <v>10</v>
      </c>
    </row>
    <row r="51" spans="2:56" ht="15.75" thickBot="1">
      <c r="B51" s="60" t="s">
        <v>10</v>
      </c>
      <c r="C51" s="49" t="s">
        <v>10</v>
      </c>
      <c r="D51" s="61" t="s">
        <v>12</v>
      </c>
      <c r="E51" s="5"/>
      <c r="F51" s="65" t="s">
        <v>4</v>
      </c>
      <c r="G51" s="65" t="s">
        <v>5</v>
      </c>
      <c r="H51" s="65" t="s">
        <v>6</v>
      </c>
      <c r="I51" s="65" t="s">
        <v>7</v>
      </c>
      <c r="J51" s="65" t="s">
        <v>9</v>
      </c>
      <c r="K51" s="65" t="s">
        <v>13</v>
      </c>
      <c r="L51" s="4"/>
      <c r="M51" s="67" t="s">
        <v>12</v>
      </c>
      <c r="N51" s="68" t="s">
        <v>46</v>
      </c>
      <c r="O51" s="3"/>
      <c r="P51" s="49" t="s">
        <v>3</v>
      </c>
      <c r="Q51" s="5"/>
      <c r="R51" s="49" t="s">
        <v>23</v>
      </c>
      <c r="S51" s="53" t="s">
        <v>16</v>
      </c>
      <c r="T51" s="49" t="s">
        <v>17</v>
      </c>
      <c r="U51" s="49" t="s">
        <v>45</v>
      </c>
      <c r="V51" s="49" t="s">
        <v>63</v>
      </c>
      <c r="W51" s="72" t="s">
        <v>21</v>
      </c>
      <c r="X51" s="5" t="s">
        <v>10</v>
      </c>
      <c r="Y51" s="713" t="s">
        <v>26</v>
      </c>
      <c r="Z51" s="714"/>
      <c r="AA51" s="714"/>
      <c r="AB51" s="715"/>
      <c r="AC51" s="39" t="s">
        <v>13</v>
      </c>
      <c r="AD51" s="8"/>
      <c r="AE51" s="716" t="s">
        <v>56</v>
      </c>
      <c r="AF51" s="717"/>
      <c r="AG51" s="717"/>
      <c r="AH51" s="82" t="s">
        <v>58</v>
      </c>
      <c r="AI51" s="5"/>
      <c r="AJ51" s="48" t="s">
        <v>33</v>
      </c>
      <c r="AK51" s="85" t="s">
        <v>27</v>
      </c>
      <c r="AL51" s="48" t="s">
        <v>35</v>
      </c>
      <c r="AM51" s="48" t="s">
        <v>36</v>
      </c>
      <c r="AN51" s="49" t="s">
        <v>40</v>
      </c>
      <c r="AO51" s="20"/>
      <c r="AP51" s="51"/>
      <c r="AQ51" s="52"/>
      <c r="AR51" s="53"/>
      <c r="AS51" s="51" t="s">
        <v>50</v>
      </c>
      <c r="AT51" s="336" t="s">
        <v>168</v>
      </c>
      <c r="AU51" s="53"/>
      <c r="AV51" s="5"/>
      <c r="AW51" s="76" t="s">
        <v>19</v>
      </c>
      <c r="AX51" s="72" t="s">
        <v>19</v>
      </c>
      <c r="AY51" s="49" t="s">
        <v>37</v>
      </c>
      <c r="AZ51" s="49" t="s">
        <v>38</v>
      </c>
      <c r="BA51" s="5"/>
      <c r="BB51" s="4" t="s">
        <v>19</v>
      </c>
      <c r="BC51" s="4" t="s">
        <v>37</v>
      </c>
      <c r="BD51" s="147" t="s">
        <v>38</v>
      </c>
    </row>
    <row r="52" spans="2:56" ht="15.75" thickBot="1">
      <c r="B52" s="62"/>
      <c r="C52" s="63"/>
      <c r="D52" s="64" t="s">
        <v>10</v>
      </c>
      <c r="E52" s="111"/>
      <c r="F52" s="148"/>
      <c r="G52" s="148"/>
      <c r="H52" s="148"/>
      <c r="I52" s="148" t="s">
        <v>8</v>
      </c>
      <c r="J52" s="148"/>
      <c r="K52" s="148"/>
      <c r="L52" s="16"/>
      <c r="M52" s="104" t="s">
        <v>20</v>
      </c>
      <c r="N52" s="148" t="s">
        <v>11</v>
      </c>
      <c r="O52" s="16"/>
      <c r="P52" s="63" t="s">
        <v>10</v>
      </c>
      <c r="Q52" s="111"/>
      <c r="R52" s="63"/>
      <c r="S52" s="149"/>
      <c r="T52" s="63"/>
      <c r="U52" s="63"/>
      <c r="V52" s="63" t="s">
        <v>18</v>
      </c>
      <c r="W52" s="150" t="s">
        <v>22</v>
      </c>
      <c r="X52" s="111"/>
      <c r="Y52" s="151" t="s">
        <v>16</v>
      </c>
      <c r="Z52" s="151" t="s">
        <v>17</v>
      </c>
      <c r="AA52" s="152" t="s">
        <v>25</v>
      </c>
      <c r="AB52" s="79" t="s">
        <v>28</v>
      </c>
      <c r="AC52" s="153"/>
      <c r="AD52" s="111"/>
      <c r="AE52" s="154" t="s">
        <v>16</v>
      </c>
      <c r="AF52" s="155" t="s">
        <v>17</v>
      </c>
      <c r="AG52" s="80" t="s">
        <v>28</v>
      </c>
      <c r="AH52" s="81" t="s">
        <v>28</v>
      </c>
      <c r="AI52" s="156"/>
      <c r="AJ52" s="63" t="s">
        <v>34</v>
      </c>
      <c r="AK52" s="157" t="s">
        <v>34</v>
      </c>
      <c r="AL52" s="63" t="s">
        <v>34</v>
      </c>
      <c r="AM52" s="63" t="s">
        <v>34</v>
      </c>
      <c r="AN52" s="63" t="s">
        <v>34</v>
      </c>
      <c r="AO52" s="111"/>
      <c r="AP52" s="158" t="s">
        <v>70</v>
      </c>
      <c r="AQ52" s="159" t="s">
        <v>69</v>
      </c>
      <c r="AR52" s="160" t="s">
        <v>71</v>
      </c>
      <c r="AS52" s="161" t="s">
        <v>48</v>
      </c>
      <c r="AT52" s="159" t="s">
        <v>47</v>
      </c>
      <c r="AU52" s="160" t="s">
        <v>49</v>
      </c>
      <c r="AV52" s="111"/>
      <c r="AW52" s="162" t="s">
        <v>29</v>
      </c>
      <c r="AX52" s="150" t="s">
        <v>29</v>
      </c>
      <c r="AY52" s="63"/>
      <c r="AZ52" s="63"/>
      <c r="BA52" s="111"/>
      <c r="BB52" s="163">
        <v>1</v>
      </c>
      <c r="BC52" s="164">
        <v>0</v>
      </c>
      <c r="BD52" s="115" t="s">
        <v>41</v>
      </c>
    </row>
    <row r="53" spans="2:56" ht="16.5" thickBot="1">
      <c r="B53" s="17">
        <v>41187</v>
      </c>
      <c r="C53" s="15" t="s">
        <v>0</v>
      </c>
      <c r="D53" s="19">
        <v>6</v>
      </c>
      <c r="E53" s="6"/>
      <c r="F53" s="363">
        <v>0</v>
      </c>
      <c r="G53" s="19">
        <v>0</v>
      </c>
      <c r="H53" s="19">
        <v>0</v>
      </c>
      <c r="I53" s="19">
        <v>0</v>
      </c>
      <c r="J53" s="19">
        <v>0</v>
      </c>
      <c r="K53" s="19">
        <f>SUM(F53:J53)</f>
        <v>0</v>
      </c>
      <c r="L53" s="6"/>
      <c r="M53" s="363">
        <v>0</v>
      </c>
      <c r="N53" s="19">
        <v>2</v>
      </c>
      <c r="O53" s="6"/>
      <c r="P53" s="376">
        <f>D53-(M53+N53)</f>
        <v>4</v>
      </c>
      <c r="Q53" s="6"/>
      <c r="R53" s="363" t="s">
        <v>54</v>
      </c>
      <c r="S53" s="372">
        <v>0.122</v>
      </c>
      <c r="T53" s="372">
        <v>0.124</v>
      </c>
      <c r="U53" s="372">
        <f>S53+T53</f>
        <v>0.246</v>
      </c>
      <c r="V53" s="19">
        <v>70</v>
      </c>
      <c r="W53" s="91">
        <f>P53*V53</f>
        <v>280</v>
      </c>
      <c r="X53" s="6"/>
      <c r="Y53" s="379">
        <v>110</v>
      </c>
      <c r="Z53" s="380">
        <v>110</v>
      </c>
      <c r="AA53" s="380">
        <v>0</v>
      </c>
      <c r="AB53" s="380">
        <v>0</v>
      </c>
      <c r="AC53" s="381">
        <v>110</v>
      </c>
      <c r="AD53" s="197"/>
      <c r="AE53" s="379">
        <v>16</v>
      </c>
      <c r="AF53" s="380">
        <v>16</v>
      </c>
      <c r="AG53" s="380">
        <v>0</v>
      </c>
      <c r="AH53" s="380">
        <v>16</v>
      </c>
      <c r="AI53" s="5"/>
      <c r="AJ53" s="57">
        <f>AC53*U53</f>
        <v>27.06</v>
      </c>
      <c r="AK53" s="171">
        <v>4</v>
      </c>
      <c r="AL53" s="19">
        <v>8.7200000000000006</v>
      </c>
      <c r="AM53" s="19">
        <v>0</v>
      </c>
      <c r="AN53" s="91">
        <f>AK53+AM53</f>
        <v>4</v>
      </c>
      <c r="AO53" s="338" t="e">
        <f>#REF!</f>
        <v>#REF!</v>
      </c>
      <c r="AP53" s="11">
        <v>0</v>
      </c>
      <c r="AQ53" s="11">
        <v>10</v>
      </c>
      <c r="AR53" s="387">
        <f>100- ((AP53+AQ53)/(AC53*2))*100</f>
        <v>95.454545454545453</v>
      </c>
      <c r="AS53" s="388">
        <v>680</v>
      </c>
      <c r="AT53" s="172">
        <f>AJ53+AK53+AL53+AM53</f>
        <v>39.78</v>
      </c>
      <c r="AU53" s="172">
        <f>AS53-AT53</f>
        <v>640.22</v>
      </c>
      <c r="AV53" s="5"/>
      <c r="AW53" s="57">
        <f>(AC53/W53)*100</f>
        <v>39.285714285714285</v>
      </c>
      <c r="AX53" s="19" t="s">
        <v>59</v>
      </c>
      <c r="AY53" s="91">
        <f>(AK53/(AJ53+AK53))*100</f>
        <v>12.878300064391501</v>
      </c>
      <c r="AZ53" s="19">
        <f>(AN53/AJ53)*100</f>
        <v>14.781966001478198</v>
      </c>
      <c r="BA53" s="6"/>
      <c r="BB53" s="363" t="s">
        <v>76</v>
      </c>
      <c r="BC53" s="19" t="s">
        <v>76</v>
      </c>
      <c r="BD53" s="19" t="s">
        <v>76</v>
      </c>
    </row>
    <row r="54" spans="2:56" ht="15.75">
      <c r="B54" s="374" t="s">
        <v>137</v>
      </c>
      <c r="C54" s="2"/>
      <c r="D54" s="2"/>
      <c r="E54" s="6"/>
      <c r="F54" s="375"/>
      <c r="G54" s="2"/>
      <c r="H54" s="2"/>
      <c r="I54" s="2"/>
      <c r="J54" s="2"/>
      <c r="K54" s="2"/>
      <c r="L54" s="6"/>
      <c r="M54" s="375"/>
      <c r="N54" s="2"/>
      <c r="O54" s="6"/>
      <c r="P54" s="377"/>
      <c r="Q54" s="6"/>
      <c r="R54" s="375"/>
      <c r="S54" s="213"/>
      <c r="T54" s="213"/>
      <c r="U54" s="213"/>
      <c r="V54" s="378"/>
      <c r="W54" s="378"/>
      <c r="X54" s="289"/>
      <c r="Y54" s="382"/>
      <c r="Z54" s="383"/>
      <c r="AA54" s="383"/>
      <c r="AB54" s="383"/>
      <c r="AC54" s="384"/>
      <c r="AD54" s="122"/>
      <c r="AE54" s="382"/>
      <c r="AF54" s="383"/>
      <c r="AG54" s="383"/>
      <c r="AH54" s="383"/>
      <c r="AI54" s="20"/>
      <c r="AJ54" s="436"/>
      <c r="AK54" s="386"/>
      <c r="AL54" s="378"/>
      <c r="AM54" s="378"/>
      <c r="AN54" s="378"/>
      <c r="AO54" s="289"/>
      <c r="AP54" s="347"/>
      <c r="AQ54" s="347"/>
      <c r="AR54" s="373"/>
      <c r="AS54" s="389"/>
      <c r="AT54" s="386"/>
      <c r="AU54" s="386"/>
      <c r="AV54" s="20"/>
      <c r="AW54" s="385"/>
      <c r="AX54" s="378"/>
      <c r="AY54" s="378"/>
      <c r="AZ54" s="378"/>
      <c r="BA54" s="289"/>
      <c r="BB54" s="375"/>
      <c r="BC54" s="2"/>
      <c r="BD54" s="2"/>
    </row>
    <row r="55" spans="2:56" ht="15.75" thickBot="1"/>
    <row r="56" spans="2:56" ht="16.5" thickBot="1">
      <c r="B56" s="17">
        <v>41187</v>
      </c>
      <c r="C56" s="15" t="s">
        <v>1</v>
      </c>
      <c r="D56" s="19">
        <v>7.5</v>
      </c>
      <c r="E56" s="6"/>
      <c r="F56" s="363">
        <v>0</v>
      </c>
      <c r="G56" s="19">
        <v>0</v>
      </c>
      <c r="H56" s="19">
        <v>0</v>
      </c>
      <c r="I56" s="19">
        <v>0</v>
      </c>
      <c r="J56" s="19">
        <v>0</v>
      </c>
      <c r="K56" s="19">
        <f>SUM(F56:J56)</f>
        <v>0</v>
      </c>
      <c r="L56" s="6"/>
      <c r="M56" s="363">
        <v>2.5</v>
      </c>
      <c r="N56" s="19">
        <v>0</v>
      </c>
      <c r="O56" s="6"/>
      <c r="P56" s="376">
        <f>D56-(M56+N56)</f>
        <v>5</v>
      </c>
      <c r="Q56" s="6"/>
      <c r="R56" s="363" t="s">
        <v>54</v>
      </c>
      <c r="S56" s="372">
        <v>0.122</v>
      </c>
      <c r="T56" s="372">
        <v>0.124</v>
      </c>
      <c r="U56" s="372">
        <f>S56+T56</f>
        <v>0.246</v>
      </c>
      <c r="V56" s="19">
        <v>70</v>
      </c>
      <c r="W56" s="91">
        <f>P56*V56</f>
        <v>350</v>
      </c>
      <c r="X56" s="6"/>
      <c r="Y56" s="379">
        <v>362</v>
      </c>
      <c r="Z56" s="380">
        <v>362</v>
      </c>
      <c r="AA56" s="380">
        <v>0</v>
      </c>
      <c r="AB56" s="380">
        <v>0</v>
      </c>
      <c r="AC56" s="381">
        <v>362</v>
      </c>
      <c r="AD56" s="197"/>
      <c r="AE56" s="379">
        <v>20</v>
      </c>
      <c r="AF56" s="380">
        <v>20</v>
      </c>
      <c r="AG56" s="380">
        <v>0</v>
      </c>
      <c r="AH56" s="380">
        <v>20</v>
      </c>
      <c r="AI56" s="5"/>
      <c r="AJ56" s="57">
        <f>AC56*U56</f>
        <v>89.051999999999992</v>
      </c>
      <c r="AK56" s="171">
        <v>4.88</v>
      </c>
      <c r="AL56" s="19">
        <v>4</v>
      </c>
      <c r="AM56" s="19">
        <v>0</v>
      </c>
      <c r="AN56" s="91">
        <f>AK56+AM56</f>
        <v>4.88</v>
      </c>
      <c r="AO56" s="338" t="e">
        <f>#REF!</f>
        <v>#REF!</v>
      </c>
      <c r="AP56" s="11">
        <v>0</v>
      </c>
      <c r="AQ56" s="11">
        <v>10</v>
      </c>
      <c r="AR56" s="387">
        <f>100- ((AP56+AQ56)/(AC56*2))*100</f>
        <v>98.618784530386733</v>
      </c>
      <c r="AS56" s="388">
        <f>AU53</f>
        <v>640.22</v>
      </c>
      <c r="AT56" s="172">
        <f>AJ56+AK56+AL56+AM56</f>
        <v>97.931999999999988</v>
      </c>
      <c r="AU56" s="172">
        <f>AS56-AT56</f>
        <v>542.28800000000001</v>
      </c>
      <c r="AV56" s="5"/>
      <c r="AW56" s="57">
        <f>(AC56/W56)*100</f>
        <v>103.42857142857143</v>
      </c>
      <c r="AX56" s="19" t="s">
        <v>59</v>
      </c>
      <c r="AY56" s="91">
        <f>(AK56/(AJ56+AK56))*100</f>
        <v>5.195247625942172</v>
      </c>
      <c r="AZ56" s="19">
        <f>(AN56/AJ56)*100</f>
        <v>5.4799443022054533</v>
      </c>
      <c r="BA56" s="6"/>
      <c r="BB56" s="363" t="s">
        <v>97</v>
      </c>
      <c r="BC56" s="19" t="s">
        <v>76</v>
      </c>
      <c r="BD56" s="19" t="s">
        <v>76</v>
      </c>
    </row>
    <row r="57" spans="2:56" ht="15.75">
      <c r="B57" s="374" t="s">
        <v>121</v>
      </c>
      <c r="C57" s="2"/>
      <c r="D57" s="2"/>
      <c r="E57" s="6"/>
      <c r="F57" s="375"/>
      <c r="G57" s="2"/>
      <c r="H57" s="2"/>
      <c r="I57" s="2"/>
      <c r="J57" s="2"/>
      <c r="K57" s="2"/>
      <c r="L57" s="6"/>
      <c r="M57" s="375"/>
      <c r="N57" s="2"/>
      <c r="O57" s="6"/>
      <c r="P57" s="377"/>
      <c r="Q57" s="6"/>
      <c r="R57" s="375"/>
      <c r="S57" s="213"/>
      <c r="T57" s="213"/>
      <c r="U57" s="213"/>
      <c r="V57" s="378"/>
      <c r="W57" s="378"/>
      <c r="X57" s="289"/>
      <c r="Y57" s="382"/>
      <c r="Z57" s="383"/>
      <c r="AA57" s="383"/>
      <c r="AB57" s="383"/>
      <c r="AC57" s="384"/>
      <c r="AD57" s="122"/>
      <c r="AE57" s="382"/>
      <c r="AF57" s="383"/>
      <c r="AG57" s="383"/>
      <c r="AH57" s="383"/>
      <c r="AI57" s="20"/>
      <c r="AJ57" s="436"/>
      <c r="AK57" s="386"/>
      <c r="AL57" s="378"/>
      <c r="AM57" s="378"/>
      <c r="AN57" s="378"/>
      <c r="AO57" s="289"/>
      <c r="AP57" s="347"/>
      <c r="AQ57" s="347"/>
      <c r="AR57" s="373"/>
      <c r="AS57" s="389"/>
      <c r="AT57" s="386"/>
      <c r="AU57" s="386"/>
      <c r="AV57" s="20"/>
      <c r="AW57" s="385"/>
      <c r="AX57" s="378"/>
      <c r="AY57" s="378"/>
      <c r="AZ57" s="378"/>
      <c r="BA57" s="289"/>
      <c r="BB57" s="375"/>
      <c r="BC57" s="2"/>
      <c r="BD57" s="2"/>
    </row>
    <row r="58" spans="2:56" ht="15.75" thickBot="1"/>
    <row r="59" spans="2:56" ht="16.5" thickBot="1">
      <c r="B59" s="17">
        <v>41187</v>
      </c>
      <c r="C59" s="15" t="s">
        <v>65</v>
      </c>
      <c r="D59" s="19">
        <v>8.5</v>
      </c>
      <c r="E59" s="6"/>
      <c r="F59" s="363">
        <v>0</v>
      </c>
      <c r="G59" s="19">
        <v>0</v>
      </c>
      <c r="H59" s="19">
        <v>0</v>
      </c>
      <c r="I59" s="19">
        <v>0</v>
      </c>
      <c r="J59" s="19">
        <v>0</v>
      </c>
      <c r="K59" s="19">
        <f>SUM(F59:J59)</f>
        <v>0</v>
      </c>
      <c r="L59" s="6"/>
      <c r="M59" s="363">
        <v>0</v>
      </c>
      <c r="N59" s="19">
        <v>0</v>
      </c>
      <c r="O59" s="6"/>
      <c r="P59" s="376">
        <f>D59-(M59+N59)</f>
        <v>8.5</v>
      </c>
      <c r="Q59" s="6"/>
      <c r="R59" s="363" t="s">
        <v>54</v>
      </c>
      <c r="S59" s="372">
        <v>0.122</v>
      </c>
      <c r="T59" s="372">
        <v>0.124</v>
      </c>
      <c r="U59" s="372">
        <f>S59+T59</f>
        <v>0.246</v>
      </c>
      <c r="V59" s="19">
        <v>70</v>
      </c>
      <c r="W59" s="91">
        <f>P59*V59</f>
        <v>595</v>
      </c>
      <c r="X59" s="6"/>
      <c r="Y59" s="379">
        <v>570</v>
      </c>
      <c r="Z59" s="380">
        <v>570</v>
      </c>
      <c r="AA59" s="380">
        <v>0</v>
      </c>
      <c r="AB59" s="380">
        <v>0</v>
      </c>
      <c r="AC59" s="381">
        <v>570</v>
      </c>
      <c r="AD59" s="197"/>
      <c r="AE59" s="379">
        <v>0</v>
      </c>
      <c r="AF59" s="380">
        <v>0</v>
      </c>
      <c r="AG59" s="380">
        <v>0</v>
      </c>
      <c r="AH59" s="380">
        <v>0</v>
      </c>
      <c r="AI59" s="5"/>
      <c r="AJ59" s="57">
        <f>AC59*U59</f>
        <v>140.22</v>
      </c>
      <c r="AK59" s="171">
        <v>2</v>
      </c>
      <c r="AL59" s="19">
        <v>8</v>
      </c>
      <c r="AM59" s="19">
        <v>0</v>
      </c>
      <c r="AN59" s="91">
        <f>AK59+AM59</f>
        <v>2</v>
      </c>
      <c r="AO59" s="338" t="e">
        <f>#REF!</f>
        <v>#REF!</v>
      </c>
      <c r="AP59" s="11">
        <v>0</v>
      </c>
      <c r="AQ59" s="11">
        <v>10</v>
      </c>
      <c r="AR59" s="387">
        <f>100- ((AP59+AQ59)/(AC59*2))*100</f>
        <v>99.122807017543863</v>
      </c>
      <c r="AS59" s="388">
        <f>AU56</f>
        <v>542.28800000000001</v>
      </c>
      <c r="AT59" s="172">
        <f>AJ59+AK59+AL59+AM59</f>
        <v>150.22</v>
      </c>
      <c r="AU59" s="172">
        <f>AS59-AT59</f>
        <v>392.06799999999998</v>
      </c>
      <c r="AV59" s="5"/>
      <c r="AW59" s="57">
        <f>(AC59/W59)*100</f>
        <v>95.798319327731093</v>
      </c>
      <c r="AX59" s="19" t="s">
        <v>59</v>
      </c>
      <c r="AY59" s="91">
        <f>(AK59/(AJ59+AK59))*100</f>
        <v>1.4062719729995783</v>
      </c>
      <c r="AZ59" s="19">
        <f>(AN59/AJ59)*100</f>
        <v>1.426330052774212</v>
      </c>
      <c r="BA59" s="6"/>
      <c r="BB59" s="363" t="s">
        <v>76</v>
      </c>
      <c r="BC59" s="19" t="s">
        <v>76</v>
      </c>
      <c r="BD59" s="19" t="s">
        <v>97</v>
      </c>
    </row>
    <row r="60" spans="2:56" ht="15.75">
      <c r="B60" s="374" t="s">
        <v>153</v>
      </c>
      <c r="C60" s="2"/>
      <c r="D60" s="2"/>
      <c r="E60" s="6"/>
      <c r="F60" s="375"/>
      <c r="G60" s="2"/>
      <c r="H60" s="2"/>
      <c r="I60" s="2"/>
      <c r="J60" s="2"/>
      <c r="K60" s="2"/>
      <c r="L60" s="6"/>
      <c r="M60" s="375"/>
      <c r="N60" s="2"/>
      <c r="O60" s="6"/>
      <c r="P60" s="377"/>
      <c r="Q60" s="6"/>
      <c r="R60" s="375"/>
      <c r="S60" s="213"/>
      <c r="T60" s="213"/>
      <c r="U60" s="213"/>
      <c r="V60" s="378"/>
      <c r="W60" s="378"/>
      <c r="X60" s="289"/>
      <c r="Y60" s="382"/>
      <c r="Z60" s="383"/>
      <c r="AA60" s="383"/>
      <c r="AB60" s="383"/>
      <c r="AC60" s="384"/>
      <c r="AD60" s="122"/>
      <c r="AE60" s="382"/>
      <c r="AF60" s="383"/>
      <c r="AG60" s="383"/>
      <c r="AH60" s="383"/>
      <c r="AI60" s="20"/>
      <c r="AJ60" s="436"/>
      <c r="AK60" s="386"/>
      <c r="AL60" s="378"/>
      <c r="AM60" s="378"/>
      <c r="AN60" s="378"/>
      <c r="AO60" s="289"/>
      <c r="AP60" s="347"/>
      <c r="AQ60" s="347"/>
      <c r="AR60" s="373"/>
      <c r="AS60" s="389"/>
      <c r="AT60" s="386"/>
      <c r="AU60" s="386"/>
      <c r="AV60" s="20"/>
      <c r="AW60" s="385"/>
      <c r="AX60" s="378"/>
      <c r="AY60" s="378"/>
      <c r="AZ60" s="378"/>
      <c r="BA60" s="289"/>
      <c r="BB60" s="375"/>
      <c r="BC60" s="2"/>
      <c r="BD60" s="2"/>
    </row>
    <row r="61" spans="2:56" ht="15.75" thickBot="1"/>
    <row r="62" spans="2:56">
      <c r="B62" s="57" t="s">
        <v>42</v>
      </c>
      <c r="C62" s="58" t="s">
        <v>2</v>
      </c>
      <c r="D62" s="59" t="s">
        <v>2</v>
      </c>
      <c r="E62" s="136"/>
      <c r="F62" s="718" t="s">
        <v>14</v>
      </c>
      <c r="G62" s="719"/>
      <c r="H62" s="719"/>
      <c r="I62" s="719"/>
      <c r="J62" s="719"/>
      <c r="K62" s="720"/>
      <c r="L62" s="19"/>
      <c r="M62" s="721" t="s">
        <v>43</v>
      </c>
      <c r="N62" s="722"/>
      <c r="O62" s="19"/>
      <c r="P62" s="91" t="s">
        <v>12</v>
      </c>
      <c r="Q62" s="136"/>
      <c r="R62" s="91" t="s">
        <v>24</v>
      </c>
      <c r="S62" s="718" t="s">
        <v>44</v>
      </c>
      <c r="T62" s="719"/>
      <c r="U62" s="720"/>
      <c r="V62" s="91" t="s">
        <v>39</v>
      </c>
      <c r="W62" s="137" t="s">
        <v>19</v>
      </c>
      <c r="X62" s="136" t="s">
        <v>10</v>
      </c>
      <c r="Y62" s="723" t="s">
        <v>15</v>
      </c>
      <c r="Z62" s="724"/>
      <c r="AA62" s="724"/>
      <c r="AB62" s="724"/>
      <c r="AC62" s="138" t="s">
        <v>19</v>
      </c>
      <c r="AD62" s="139"/>
      <c r="AE62" s="725" t="s">
        <v>55</v>
      </c>
      <c r="AF62" s="726"/>
      <c r="AG62" s="726"/>
      <c r="AH62" s="140" t="s">
        <v>57</v>
      </c>
      <c r="AI62" s="136"/>
      <c r="AJ62" s="141" t="s">
        <v>51</v>
      </c>
      <c r="AK62" s="142"/>
      <c r="AL62" s="143"/>
      <c r="AM62" s="144"/>
      <c r="AN62" s="91" t="s">
        <v>13</v>
      </c>
      <c r="AO62" s="136"/>
      <c r="AP62" s="743" t="s">
        <v>68</v>
      </c>
      <c r="AQ62" s="744"/>
      <c r="AR62" s="745"/>
      <c r="AS62" s="743" t="s">
        <v>52</v>
      </c>
      <c r="AT62" s="744"/>
      <c r="AU62" s="745"/>
      <c r="AV62" s="136"/>
      <c r="AW62" s="145" t="s">
        <v>32</v>
      </c>
      <c r="AX62" s="137" t="s">
        <v>32</v>
      </c>
      <c r="AY62" s="91" t="s">
        <v>29</v>
      </c>
      <c r="AZ62" s="91" t="s">
        <v>29</v>
      </c>
      <c r="BA62" s="136"/>
      <c r="BB62" s="19" t="s">
        <v>32</v>
      </c>
      <c r="BC62" s="19" t="s">
        <v>10</v>
      </c>
      <c r="BD62" s="146" t="s">
        <v>10</v>
      </c>
    </row>
    <row r="63" spans="2:56" ht="15.75" thickBot="1">
      <c r="B63" s="60" t="s">
        <v>10</v>
      </c>
      <c r="C63" s="49" t="s">
        <v>10</v>
      </c>
      <c r="D63" s="61" t="s">
        <v>12</v>
      </c>
      <c r="E63" s="5"/>
      <c r="F63" s="65" t="s">
        <v>4</v>
      </c>
      <c r="G63" s="65" t="s">
        <v>5</v>
      </c>
      <c r="H63" s="65" t="s">
        <v>6</v>
      </c>
      <c r="I63" s="65" t="s">
        <v>7</v>
      </c>
      <c r="J63" s="65" t="s">
        <v>9</v>
      </c>
      <c r="K63" s="65" t="s">
        <v>13</v>
      </c>
      <c r="L63" s="4"/>
      <c r="M63" s="67" t="s">
        <v>12</v>
      </c>
      <c r="N63" s="68" t="s">
        <v>46</v>
      </c>
      <c r="O63" s="3"/>
      <c r="P63" s="49" t="s">
        <v>3</v>
      </c>
      <c r="Q63" s="5"/>
      <c r="R63" s="49" t="s">
        <v>23</v>
      </c>
      <c r="S63" s="53" t="s">
        <v>16</v>
      </c>
      <c r="T63" s="49" t="s">
        <v>17</v>
      </c>
      <c r="U63" s="49" t="s">
        <v>45</v>
      </c>
      <c r="V63" s="49" t="s">
        <v>63</v>
      </c>
      <c r="W63" s="72" t="s">
        <v>21</v>
      </c>
      <c r="X63" s="5" t="s">
        <v>10</v>
      </c>
      <c r="Y63" s="713" t="s">
        <v>26</v>
      </c>
      <c r="Z63" s="714"/>
      <c r="AA63" s="714"/>
      <c r="AB63" s="715"/>
      <c r="AC63" s="39" t="s">
        <v>13</v>
      </c>
      <c r="AD63" s="8"/>
      <c r="AE63" s="716" t="s">
        <v>56</v>
      </c>
      <c r="AF63" s="717"/>
      <c r="AG63" s="717"/>
      <c r="AH63" s="82" t="s">
        <v>58</v>
      </c>
      <c r="AI63" s="5"/>
      <c r="AJ63" s="48" t="s">
        <v>33</v>
      </c>
      <c r="AK63" s="85" t="s">
        <v>27</v>
      </c>
      <c r="AL63" s="48" t="s">
        <v>35</v>
      </c>
      <c r="AM63" s="48" t="s">
        <v>36</v>
      </c>
      <c r="AN63" s="49" t="s">
        <v>40</v>
      </c>
      <c r="AO63" s="20"/>
      <c r="AP63" s="51"/>
      <c r="AQ63" s="52"/>
      <c r="AR63" s="53"/>
      <c r="AS63" s="51" t="s">
        <v>50</v>
      </c>
      <c r="AT63" s="336" t="s">
        <v>174</v>
      </c>
      <c r="AU63" s="53"/>
      <c r="AV63" s="5"/>
      <c r="AW63" s="76" t="s">
        <v>19</v>
      </c>
      <c r="AX63" s="72" t="s">
        <v>19</v>
      </c>
      <c r="AY63" s="49" t="s">
        <v>37</v>
      </c>
      <c r="AZ63" s="49" t="s">
        <v>38</v>
      </c>
      <c r="BA63" s="5"/>
      <c r="BB63" s="4" t="s">
        <v>19</v>
      </c>
      <c r="BC63" s="4" t="s">
        <v>37</v>
      </c>
      <c r="BD63" s="147" t="s">
        <v>38</v>
      </c>
    </row>
    <row r="64" spans="2:56" ht="15.75" thickBot="1">
      <c r="B64" s="62"/>
      <c r="C64" s="63"/>
      <c r="D64" s="64" t="s">
        <v>10</v>
      </c>
      <c r="E64" s="111"/>
      <c r="F64" s="148"/>
      <c r="G64" s="148"/>
      <c r="H64" s="148"/>
      <c r="I64" s="148" t="s">
        <v>8</v>
      </c>
      <c r="J64" s="148"/>
      <c r="K64" s="148"/>
      <c r="L64" s="16"/>
      <c r="M64" s="104" t="s">
        <v>20</v>
      </c>
      <c r="N64" s="148" t="s">
        <v>11</v>
      </c>
      <c r="O64" s="16"/>
      <c r="P64" s="63" t="s">
        <v>10</v>
      </c>
      <c r="Q64" s="111"/>
      <c r="R64" s="63"/>
      <c r="S64" s="149"/>
      <c r="T64" s="63"/>
      <c r="U64" s="63"/>
      <c r="V64" s="63" t="s">
        <v>18</v>
      </c>
      <c r="W64" s="150" t="s">
        <v>22</v>
      </c>
      <c r="X64" s="111"/>
      <c r="Y64" s="151" t="s">
        <v>16</v>
      </c>
      <c r="Z64" s="151" t="s">
        <v>17</v>
      </c>
      <c r="AA64" s="152" t="s">
        <v>25</v>
      </c>
      <c r="AB64" s="79" t="s">
        <v>28</v>
      </c>
      <c r="AC64" s="153"/>
      <c r="AD64" s="111"/>
      <c r="AE64" s="154" t="s">
        <v>16</v>
      </c>
      <c r="AF64" s="155" t="s">
        <v>17</v>
      </c>
      <c r="AG64" s="80" t="s">
        <v>28</v>
      </c>
      <c r="AH64" s="81" t="s">
        <v>28</v>
      </c>
      <c r="AI64" s="156"/>
      <c r="AJ64" s="63" t="s">
        <v>34</v>
      </c>
      <c r="AK64" s="157" t="s">
        <v>34</v>
      </c>
      <c r="AL64" s="63" t="s">
        <v>34</v>
      </c>
      <c r="AM64" s="63" t="s">
        <v>34</v>
      </c>
      <c r="AN64" s="63" t="s">
        <v>34</v>
      </c>
      <c r="AO64" s="111"/>
      <c r="AP64" s="158" t="s">
        <v>70</v>
      </c>
      <c r="AQ64" s="159" t="s">
        <v>69</v>
      </c>
      <c r="AR64" s="160" t="s">
        <v>71</v>
      </c>
      <c r="AS64" s="161" t="s">
        <v>48</v>
      </c>
      <c r="AT64" s="159" t="s">
        <v>47</v>
      </c>
      <c r="AU64" s="160" t="s">
        <v>49</v>
      </c>
      <c r="AV64" s="111"/>
      <c r="AW64" s="162" t="s">
        <v>29</v>
      </c>
      <c r="AX64" s="150" t="s">
        <v>29</v>
      </c>
      <c r="AY64" s="63"/>
      <c r="AZ64" s="63"/>
      <c r="BA64" s="111"/>
      <c r="BB64" s="163">
        <v>1</v>
      </c>
      <c r="BC64" s="164">
        <v>0</v>
      </c>
      <c r="BD64" s="115" t="s">
        <v>41</v>
      </c>
    </row>
    <row r="65" spans="2:56" ht="16.5" thickBot="1">
      <c r="B65" s="17">
        <v>41190</v>
      </c>
      <c r="C65" s="15" t="s">
        <v>0</v>
      </c>
      <c r="D65" s="19">
        <v>8</v>
      </c>
      <c r="E65" s="6"/>
      <c r="F65" s="363">
        <v>0</v>
      </c>
      <c r="G65" s="19">
        <v>0</v>
      </c>
      <c r="H65" s="19">
        <v>0</v>
      </c>
      <c r="I65" s="19">
        <v>0</v>
      </c>
      <c r="J65" s="19">
        <v>0</v>
      </c>
      <c r="K65" s="19">
        <f>SUM(F65:J65)</f>
        <v>0</v>
      </c>
      <c r="L65" s="6"/>
      <c r="M65" s="363">
        <v>0</v>
      </c>
      <c r="N65" s="19">
        <v>2</v>
      </c>
      <c r="O65" s="6"/>
      <c r="P65" s="376">
        <f>D65-(M65+N65)</f>
        <v>6</v>
      </c>
      <c r="Q65" s="6"/>
      <c r="R65" s="363" t="s">
        <v>66</v>
      </c>
      <c r="S65" s="372">
        <v>0.185</v>
      </c>
      <c r="T65" s="372">
        <v>0.185</v>
      </c>
      <c r="U65" s="372">
        <f>S65+T65</f>
        <v>0.37</v>
      </c>
      <c r="V65" s="19">
        <v>85</v>
      </c>
      <c r="W65" s="91">
        <f>P65*V65</f>
        <v>510</v>
      </c>
      <c r="X65" s="6"/>
      <c r="Y65" s="379">
        <v>360</v>
      </c>
      <c r="Z65" s="380">
        <v>360</v>
      </c>
      <c r="AA65" s="380">
        <v>0</v>
      </c>
      <c r="AB65" s="380">
        <v>0</v>
      </c>
      <c r="AC65" s="381">
        <v>360</v>
      </c>
      <c r="AD65" s="197"/>
      <c r="AE65" s="379">
        <v>13</v>
      </c>
      <c r="AF65" s="380">
        <v>14</v>
      </c>
      <c r="AG65" s="380">
        <v>0</v>
      </c>
      <c r="AH65" s="380">
        <v>13</v>
      </c>
      <c r="AI65" s="5"/>
      <c r="AJ65" s="57">
        <f>AC65*U65</f>
        <v>133.19999999999999</v>
      </c>
      <c r="AK65" s="171">
        <v>4.8600000000000003</v>
      </c>
      <c r="AL65" s="19">
        <v>6</v>
      </c>
      <c r="AM65" s="19">
        <v>0</v>
      </c>
      <c r="AN65" s="91">
        <f>AK65+AM65</f>
        <v>4.8600000000000003</v>
      </c>
      <c r="AO65" s="338" t="e">
        <f>#REF!</f>
        <v>#REF!</v>
      </c>
      <c r="AP65" s="11">
        <v>0</v>
      </c>
      <c r="AQ65" s="11">
        <v>10</v>
      </c>
      <c r="AR65" s="387">
        <f>100- ((AP65+AQ65)/(AC65*2))*100</f>
        <v>98.611111111111114</v>
      </c>
      <c r="AS65" s="388">
        <v>366.64</v>
      </c>
      <c r="AT65" s="172">
        <f>AJ65+AK65+AL65+AM65</f>
        <v>144.06</v>
      </c>
      <c r="AU65" s="172">
        <f>AS65-AT65</f>
        <v>222.57999999999998</v>
      </c>
      <c r="AV65" s="5"/>
      <c r="AW65" s="57">
        <f>(AC65/W65)*100</f>
        <v>70.588235294117652</v>
      </c>
      <c r="AX65" s="19" t="s">
        <v>59</v>
      </c>
      <c r="AY65" s="91">
        <f>(AK65/(AJ65+AK65))*100</f>
        <v>3.5202086049543677</v>
      </c>
      <c r="AZ65" s="19">
        <f>(AN65/AJ65)*100</f>
        <v>3.6486486486486496</v>
      </c>
      <c r="BA65" s="6"/>
      <c r="BB65" s="363" t="s">
        <v>76</v>
      </c>
      <c r="BC65" s="19" t="s">
        <v>76</v>
      </c>
      <c r="BD65" s="19" t="s">
        <v>76</v>
      </c>
    </row>
    <row r="66" spans="2:56" ht="15.75">
      <c r="B66" s="374" t="s">
        <v>121</v>
      </c>
      <c r="C66" s="2"/>
      <c r="D66" s="2"/>
      <c r="E66" s="6"/>
      <c r="F66" s="375"/>
      <c r="G66" s="2"/>
      <c r="H66" s="2"/>
      <c r="I66" s="2"/>
      <c r="J66" s="2"/>
      <c r="K66" s="2"/>
      <c r="L66" s="6"/>
      <c r="M66" s="375"/>
      <c r="N66" s="2"/>
      <c r="O66" s="6"/>
      <c r="P66" s="377"/>
      <c r="Q66" s="6"/>
      <c r="R66" s="375"/>
      <c r="S66" s="213"/>
      <c r="T66" s="213"/>
      <c r="U66" s="213"/>
      <c r="V66" s="378"/>
      <c r="W66" s="378"/>
      <c r="X66" s="289"/>
      <c r="Y66" s="382"/>
      <c r="Z66" s="383"/>
      <c r="AA66" s="383"/>
      <c r="AB66" s="383"/>
      <c r="AC66" s="384"/>
      <c r="AD66" s="122"/>
      <c r="AE66" s="382"/>
      <c r="AF66" s="383"/>
      <c r="AG66" s="383"/>
      <c r="AH66" s="383"/>
      <c r="AI66" s="20"/>
      <c r="AJ66" s="436"/>
      <c r="AK66" s="386"/>
      <c r="AL66" s="378"/>
      <c r="AM66" s="378"/>
      <c r="AN66" s="378"/>
      <c r="AO66" s="289"/>
      <c r="AP66" s="347"/>
      <c r="AQ66" s="347"/>
      <c r="AR66" s="373"/>
      <c r="AS66" s="389"/>
      <c r="AT66" s="386"/>
      <c r="AU66" s="386"/>
      <c r="AV66" s="20"/>
      <c r="AW66" s="385"/>
      <c r="AX66" s="378"/>
      <c r="AY66" s="378"/>
      <c r="AZ66" s="378"/>
      <c r="BA66" s="289"/>
      <c r="BB66" s="375"/>
      <c r="BC66" s="2"/>
      <c r="BD66" s="2"/>
    </row>
    <row r="67" spans="2:56" ht="15.75" thickBot="1"/>
    <row r="68" spans="2:56" ht="16.5" thickBot="1">
      <c r="B68" s="17">
        <v>41190</v>
      </c>
      <c r="C68" s="15" t="s">
        <v>1</v>
      </c>
      <c r="D68" s="19">
        <v>7.5</v>
      </c>
      <c r="E68" s="6"/>
      <c r="F68" s="363">
        <v>0</v>
      </c>
      <c r="G68" s="19">
        <v>0</v>
      </c>
      <c r="H68" s="19">
        <v>0</v>
      </c>
      <c r="I68" s="19">
        <v>0</v>
      </c>
      <c r="J68" s="19">
        <v>0</v>
      </c>
      <c r="K68" s="19">
        <f>SUM(F68:J68)</f>
        <v>0</v>
      </c>
      <c r="L68" s="6"/>
      <c r="M68" s="363">
        <v>2.5</v>
      </c>
      <c r="N68" s="19">
        <v>0</v>
      </c>
      <c r="O68" s="6"/>
      <c r="P68" s="376">
        <f>D68-(M68+N68)</f>
        <v>5</v>
      </c>
      <c r="Q68" s="6"/>
      <c r="R68" s="363" t="s">
        <v>66</v>
      </c>
      <c r="S68" s="372">
        <v>0.185</v>
      </c>
      <c r="T68" s="372">
        <v>0.185</v>
      </c>
      <c r="U68" s="372">
        <f>S68+T68</f>
        <v>0.37</v>
      </c>
      <c r="V68" s="19">
        <v>85</v>
      </c>
      <c r="W68" s="91">
        <f>P68*V68</f>
        <v>425</v>
      </c>
      <c r="X68" s="6"/>
      <c r="Y68" s="379">
        <v>345</v>
      </c>
      <c r="Z68" s="380">
        <v>345</v>
      </c>
      <c r="AA68" s="380">
        <v>0</v>
      </c>
      <c r="AB68" s="380">
        <v>0</v>
      </c>
      <c r="AC68" s="381">
        <v>345</v>
      </c>
      <c r="AD68" s="197"/>
      <c r="AE68" s="379">
        <v>3</v>
      </c>
      <c r="AF68" s="380">
        <v>3</v>
      </c>
      <c r="AG68" s="380">
        <v>0</v>
      </c>
      <c r="AH68" s="380">
        <v>3</v>
      </c>
      <c r="AI68" s="5"/>
      <c r="AJ68" s="57">
        <f>AC68*U68</f>
        <v>127.64999999999999</v>
      </c>
      <c r="AK68" s="171">
        <v>6</v>
      </c>
      <c r="AL68" s="19">
        <v>9</v>
      </c>
      <c r="AM68" s="19">
        <v>0</v>
      </c>
      <c r="AN68" s="91">
        <f>AK68+AM68</f>
        <v>6</v>
      </c>
      <c r="AO68" s="338" t="e">
        <f>#REF!</f>
        <v>#REF!</v>
      </c>
      <c r="AP68" s="11">
        <v>0</v>
      </c>
      <c r="AQ68" s="11">
        <v>10</v>
      </c>
      <c r="AR68" s="387">
        <f>100- ((AP68+AQ68)/(AC68*2))*100</f>
        <v>98.550724637681157</v>
      </c>
      <c r="AS68" s="388">
        <f>AU65</f>
        <v>222.57999999999998</v>
      </c>
      <c r="AT68" s="172">
        <f>AJ68+AK68+AL68+AM68</f>
        <v>142.64999999999998</v>
      </c>
      <c r="AU68" s="172">
        <f>AS68-AT68</f>
        <v>79.930000000000007</v>
      </c>
      <c r="AV68" s="5"/>
      <c r="AW68" s="57">
        <f>(AC68/W68)*100</f>
        <v>81.17647058823529</v>
      </c>
      <c r="AX68" s="19" t="s">
        <v>59</v>
      </c>
      <c r="AY68" s="91">
        <f>(AK68/(AJ68+AK68))*100</f>
        <v>4.4893378226711569</v>
      </c>
      <c r="AZ68" s="19">
        <f>(AN68/AJ68)*100</f>
        <v>4.7003525264394828</v>
      </c>
      <c r="BA68" s="6"/>
      <c r="BB68" s="363" t="s">
        <v>76</v>
      </c>
      <c r="BC68" s="19" t="s">
        <v>76</v>
      </c>
      <c r="BD68" s="19" t="s">
        <v>76</v>
      </c>
    </row>
    <row r="69" spans="2:56" ht="15.75">
      <c r="B69" s="374" t="s">
        <v>134</v>
      </c>
      <c r="C69" s="2"/>
      <c r="D69" s="2"/>
      <c r="E69" s="6"/>
      <c r="F69" s="375"/>
      <c r="G69" s="2"/>
      <c r="H69" s="2"/>
      <c r="I69" s="2"/>
      <c r="J69" s="2"/>
      <c r="K69" s="2"/>
      <c r="L69" s="6"/>
      <c r="M69" s="375"/>
      <c r="N69" s="2"/>
      <c r="O69" s="6"/>
      <c r="P69" s="377"/>
      <c r="Q69" s="6"/>
      <c r="R69" s="375"/>
      <c r="S69" s="213"/>
      <c r="T69" s="213"/>
      <c r="U69" s="213"/>
      <c r="V69" s="378"/>
      <c r="W69" s="378"/>
      <c r="X69" s="289"/>
      <c r="Y69" s="382"/>
      <c r="Z69" s="383"/>
      <c r="AA69" s="383"/>
      <c r="AB69" s="383"/>
      <c r="AC69" s="384"/>
      <c r="AD69" s="122"/>
      <c r="AE69" s="382"/>
      <c r="AF69" s="383"/>
      <c r="AG69" s="383"/>
      <c r="AH69" s="383"/>
      <c r="AI69" s="20"/>
      <c r="AJ69" s="436"/>
      <c r="AK69" s="386"/>
      <c r="AL69" s="378"/>
      <c r="AM69" s="378"/>
      <c r="AN69" s="378"/>
      <c r="AO69" s="289"/>
      <c r="AP69" s="347"/>
      <c r="AQ69" s="347"/>
      <c r="AR69" s="373"/>
      <c r="AS69" s="389"/>
      <c r="AT69" s="386"/>
      <c r="AU69" s="386"/>
      <c r="AV69" s="20"/>
      <c r="AW69" s="385"/>
      <c r="AX69" s="378"/>
      <c r="AY69" s="378"/>
      <c r="AZ69" s="378"/>
      <c r="BA69" s="289"/>
      <c r="BB69" s="375"/>
      <c r="BC69" s="2"/>
      <c r="BD69" s="2"/>
    </row>
    <row r="70" spans="2:56" ht="15.75" thickBot="1"/>
    <row r="71" spans="2:56" ht="16.5" thickBot="1">
      <c r="B71" s="17">
        <v>41190</v>
      </c>
      <c r="C71" s="15" t="s">
        <v>65</v>
      </c>
      <c r="D71" s="19">
        <v>2.5</v>
      </c>
      <c r="E71" s="167"/>
      <c r="F71" s="363">
        <v>0</v>
      </c>
      <c r="G71" s="19">
        <v>0</v>
      </c>
      <c r="H71" s="19">
        <v>0</v>
      </c>
      <c r="I71" s="19">
        <v>0</v>
      </c>
      <c r="J71" s="19">
        <v>0</v>
      </c>
      <c r="K71" s="19">
        <f>SUM(F71:J71)</f>
        <v>0</v>
      </c>
      <c r="L71" s="167"/>
      <c r="M71" s="363">
        <v>0</v>
      </c>
      <c r="N71" s="19">
        <v>0</v>
      </c>
      <c r="O71" s="167"/>
      <c r="P71" s="376">
        <f>D71-(M71+N71)</f>
        <v>2.5</v>
      </c>
      <c r="Q71" s="167"/>
      <c r="R71" s="363" t="s">
        <v>66</v>
      </c>
      <c r="S71" s="372">
        <v>0.185</v>
      </c>
      <c r="T71" s="372">
        <v>0.185</v>
      </c>
      <c r="U71" s="372">
        <f>S71+T71</f>
        <v>0.37</v>
      </c>
      <c r="V71" s="19">
        <v>85</v>
      </c>
      <c r="W71" s="91">
        <f>P71*V71</f>
        <v>212.5</v>
      </c>
      <c r="X71" s="167"/>
      <c r="Y71" s="379">
        <v>189</v>
      </c>
      <c r="Z71" s="380">
        <v>189</v>
      </c>
      <c r="AA71" s="380">
        <v>0</v>
      </c>
      <c r="AB71" s="380">
        <v>0</v>
      </c>
      <c r="AC71" s="381">
        <v>189</v>
      </c>
      <c r="AD71" s="437"/>
      <c r="AE71" s="379">
        <v>5</v>
      </c>
      <c r="AF71" s="380">
        <v>5</v>
      </c>
      <c r="AG71" s="380">
        <v>0</v>
      </c>
      <c r="AH71" s="380">
        <v>5</v>
      </c>
      <c r="AI71" s="136"/>
      <c r="AJ71" s="57">
        <f>AC71*U71</f>
        <v>69.929999999999993</v>
      </c>
      <c r="AK71" s="171">
        <v>0.42</v>
      </c>
      <c r="AL71" s="19">
        <v>7.08</v>
      </c>
      <c r="AM71" s="19">
        <v>0</v>
      </c>
      <c r="AN71" s="91">
        <f>AK71+AM71</f>
        <v>0.42</v>
      </c>
      <c r="AO71" s="438" t="e">
        <f>#REF!</f>
        <v>#REF!</v>
      </c>
      <c r="AP71" s="11">
        <v>0</v>
      </c>
      <c r="AQ71" s="11">
        <v>10</v>
      </c>
      <c r="AR71" s="387">
        <f>100- ((AP71+AQ71)/(AC71*2))*100</f>
        <v>97.354497354497354</v>
      </c>
      <c r="AS71" s="388">
        <f>AU68</f>
        <v>79.930000000000007</v>
      </c>
      <c r="AT71" s="172">
        <f>AJ71+AK71+AL71+AM71</f>
        <v>77.429999999999993</v>
      </c>
      <c r="AU71" s="172">
        <f>AS71-AT71</f>
        <v>2.5000000000000142</v>
      </c>
      <c r="AV71" s="136"/>
      <c r="AW71" s="57">
        <f>(AC71/W71)*100</f>
        <v>88.941176470588232</v>
      </c>
      <c r="AX71" s="19" t="s">
        <v>59</v>
      </c>
      <c r="AY71" s="91">
        <f>(AK71/(AJ71+AK71))*100</f>
        <v>0.59701492537313439</v>
      </c>
      <c r="AZ71" s="19">
        <f>(AN71/AJ71)*100</f>
        <v>0.60060060060060072</v>
      </c>
      <c r="BA71" s="167"/>
      <c r="BB71" s="363" t="s">
        <v>76</v>
      </c>
      <c r="BC71" s="19" t="s">
        <v>76</v>
      </c>
      <c r="BD71" s="146" t="s">
        <v>97</v>
      </c>
    </row>
    <row r="72" spans="2:56" ht="16.5" thickBot="1">
      <c r="B72" s="374" t="s">
        <v>153</v>
      </c>
      <c r="C72" s="2"/>
      <c r="D72" s="2"/>
      <c r="E72" s="114"/>
      <c r="F72" s="110"/>
      <c r="G72" s="16"/>
      <c r="H72" s="16"/>
      <c r="I72" s="16"/>
      <c r="J72" s="16"/>
      <c r="K72" s="16"/>
      <c r="L72" s="114"/>
      <c r="M72" s="110"/>
      <c r="N72" s="16"/>
      <c r="O72" s="114"/>
      <c r="P72" s="349"/>
      <c r="Q72" s="114"/>
      <c r="R72" s="110"/>
      <c r="S72" s="105"/>
      <c r="T72" s="105"/>
      <c r="U72" s="105"/>
      <c r="V72" s="199"/>
      <c r="W72" s="199"/>
      <c r="X72" s="210"/>
      <c r="Y72" s="439"/>
      <c r="Z72" s="440"/>
      <c r="AA72" s="440"/>
      <c r="AB72" s="440"/>
      <c r="AC72" s="441"/>
      <c r="AD72" s="442"/>
      <c r="AE72" s="439"/>
      <c r="AF72" s="440"/>
      <c r="AG72" s="440"/>
      <c r="AH72" s="440"/>
      <c r="AI72" s="156"/>
      <c r="AJ72" s="416"/>
      <c r="AK72" s="443"/>
      <c r="AL72" s="199"/>
      <c r="AM72" s="199"/>
      <c r="AN72" s="199"/>
      <c r="AO72" s="210"/>
      <c r="AP72" s="198"/>
      <c r="AQ72" s="198"/>
      <c r="AR72" s="444"/>
      <c r="AS72" s="445"/>
      <c r="AT72" s="443"/>
      <c r="AU72" s="443"/>
      <c r="AV72" s="156"/>
      <c r="AW72" s="446"/>
      <c r="AX72" s="199"/>
      <c r="AY72" s="199"/>
      <c r="AZ72" s="199"/>
      <c r="BA72" s="210"/>
      <c r="BB72" s="110"/>
      <c r="BC72" s="16"/>
      <c r="BD72" s="115"/>
    </row>
    <row r="73" spans="2:56" s="5" customFormat="1" ht="15.75">
      <c r="B73" s="116"/>
      <c r="P73" s="120"/>
      <c r="S73" s="302"/>
      <c r="T73" s="302"/>
      <c r="U73" s="302"/>
      <c r="V73" s="20"/>
      <c r="W73" s="20"/>
      <c r="X73" s="20"/>
      <c r="Y73" s="122"/>
      <c r="Z73" s="122"/>
      <c r="AA73" s="122"/>
      <c r="AB73" s="122"/>
      <c r="AC73" s="211"/>
      <c r="AD73" s="122"/>
      <c r="AE73" s="122"/>
      <c r="AF73" s="122"/>
      <c r="AG73" s="122"/>
      <c r="AH73" s="122"/>
      <c r="AI73" s="20"/>
      <c r="AJ73" s="269"/>
      <c r="AK73" s="123"/>
      <c r="AL73" s="20"/>
      <c r="AM73" s="20"/>
      <c r="AN73" s="20"/>
      <c r="AO73" s="20"/>
      <c r="AP73" s="20"/>
      <c r="AQ73" s="20"/>
      <c r="AR73" s="20"/>
      <c r="AS73" s="123"/>
      <c r="AT73" s="123"/>
      <c r="AU73" s="123"/>
      <c r="AV73" s="20"/>
      <c r="AW73" s="20"/>
      <c r="AX73" s="20"/>
      <c r="AY73" s="20"/>
      <c r="AZ73" s="20"/>
      <c r="BA73" s="20"/>
    </row>
    <row r="74" spans="2:56" s="5" customFormat="1" ht="16.5" thickBot="1">
      <c r="B74" s="116"/>
      <c r="P74" s="120"/>
      <c r="S74" s="302"/>
      <c r="T74" s="302"/>
      <c r="U74" s="302"/>
      <c r="V74" s="20"/>
      <c r="W74" s="20"/>
      <c r="X74" s="20"/>
      <c r="Y74" s="122"/>
      <c r="Z74" s="122"/>
      <c r="AA74" s="122"/>
      <c r="AB74" s="122"/>
      <c r="AC74" s="211"/>
      <c r="AD74" s="122"/>
      <c r="AE74" s="122"/>
      <c r="AF74" s="122"/>
      <c r="AG74" s="122"/>
      <c r="AH74" s="122"/>
      <c r="AI74" s="20"/>
      <c r="AJ74" s="269"/>
      <c r="AK74" s="123"/>
      <c r="AL74" s="20"/>
      <c r="AM74" s="20"/>
      <c r="AN74" s="20"/>
      <c r="AO74" s="20"/>
      <c r="AP74" s="20"/>
      <c r="AQ74" s="20"/>
      <c r="AR74" s="20"/>
      <c r="AS74" s="123"/>
      <c r="AT74" s="123"/>
      <c r="AU74" s="123"/>
      <c r="AV74" s="20"/>
      <c r="AW74" s="20"/>
      <c r="AX74" s="20"/>
      <c r="AY74" s="20"/>
      <c r="AZ74" s="20"/>
      <c r="BA74" s="20"/>
    </row>
    <row r="75" spans="2:56">
      <c r="B75" s="57" t="s">
        <v>42</v>
      </c>
      <c r="C75" s="58" t="s">
        <v>2</v>
      </c>
      <c r="D75" s="59" t="s">
        <v>2</v>
      </c>
      <c r="E75" s="136"/>
      <c r="F75" s="718" t="s">
        <v>14</v>
      </c>
      <c r="G75" s="719"/>
      <c r="H75" s="719"/>
      <c r="I75" s="719"/>
      <c r="J75" s="719"/>
      <c r="K75" s="720"/>
      <c r="L75" s="19"/>
      <c r="M75" s="721" t="s">
        <v>43</v>
      </c>
      <c r="N75" s="722"/>
      <c r="O75" s="19"/>
      <c r="P75" s="91" t="s">
        <v>12</v>
      </c>
      <c r="Q75" s="136"/>
      <c r="R75" s="91" t="s">
        <v>24</v>
      </c>
      <c r="S75" s="718" t="s">
        <v>44</v>
      </c>
      <c r="T75" s="719"/>
      <c r="U75" s="720"/>
      <c r="V75" s="91" t="s">
        <v>39</v>
      </c>
      <c r="W75" s="137" t="s">
        <v>19</v>
      </c>
      <c r="X75" s="136" t="s">
        <v>10</v>
      </c>
      <c r="Y75" s="723" t="s">
        <v>15</v>
      </c>
      <c r="Z75" s="724"/>
      <c r="AA75" s="724"/>
      <c r="AB75" s="724"/>
      <c r="AC75" s="138" t="s">
        <v>19</v>
      </c>
      <c r="AD75" s="139"/>
      <c r="AE75" s="725" t="s">
        <v>55</v>
      </c>
      <c r="AF75" s="726"/>
      <c r="AG75" s="726"/>
      <c r="AH75" s="140" t="s">
        <v>57</v>
      </c>
      <c r="AI75" s="136"/>
      <c r="AJ75" s="141" t="s">
        <v>51</v>
      </c>
      <c r="AK75" s="142"/>
      <c r="AL75" s="143"/>
      <c r="AM75" s="144"/>
      <c r="AN75" s="91" t="s">
        <v>13</v>
      </c>
      <c r="AO75" s="136"/>
      <c r="AP75" s="743" t="s">
        <v>68</v>
      </c>
      <c r="AQ75" s="744"/>
      <c r="AR75" s="745"/>
      <c r="AS75" s="743" t="s">
        <v>52</v>
      </c>
      <c r="AT75" s="744"/>
      <c r="AU75" s="745"/>
      <c r="AV75" s="136"/>
      <c r="AW75" s="145" t="s">
        <v>32</v>
      </c>
      <c r="AX75" s="137" t="s">
        <v>32</v>
      </c>
      <c r="AY75" s="91" t="s">
        <v>29</v>
      </c>
      <c r="AZ75" s="91" t="s">
        <v>29</v>
      </c>
      <c r="BA75" s="136"/>
      <c r="BB75" s="19" t="s">
        <v>32</v>
      </c>
      <c r="BC75" s="19" t="s">
        <v>10</v>
      </c>
      <c r="BD75" s="146" t="s">
        <v>10</v>
      </c>
    </row>
    <row r="76" spans="2:56" ht="15.75" thickBot="1">
      <c r="B76" s="60" t="s">
        <v>10</v>
      </c>
      <c r="C76" s="49" t="s">
        <v>10</v>
      </c>
      <c r="D76" s="61" t="s">
        <v>12</v>
      </c>
      <c r="E76" s="5"/>
      <c r="F76" s="65" t="s">
        <v>4</v>
      </c>
      <c r="G76" s="65" t="s">
        <v>5</v>
      </c>
      <c r="H76" s="65" t="s">
        <v>6</v>
      </c>
      <c r="I76" s="65" t="s">
        <v>7</v>
      </c>
      <c r="J76" s="65" t="s">
        <v>9</v>
      </c>
      <c r="K76" s="65" t="s">
        <v>13</v>
      </c>
      <c r="L76" s="4"/>
      <c r="M76" s="67" t="s">
        <v>12</v>
      </c>
      <c r="N76" s="68" t="s">
        <v>46</v>
      </c>
      <c r="O76" s="3"/>
      <c r="P76" s="49" t="s">
        <v>3</v>
      </c>
      <c r="Q76" s="5"/>
      <c r="R76" s="49" t="s">
        <v>23</v>
      </c>
      <c r="S76" s="53" t="s">
        <v>16</v>
      </c>
      <c r="T76" s="49" t="s">
        <v>17</v>
      </c>
      <c r="U76" s="49" t="s">
        <v>45</v>
      </c>
      <c r="V76" s="49" t="s">
        <v>63</v>
      </c>
      <c r="W76" s="72" t="s">
        <v>21</v>
      </c>
      <c r="X76" s="5" t="s">
        <v>10</v>
      </c>
      <c r="Y76" s="713" t="s">
        <v>26</v>
      </c>
      <c r="Z76" s="714"/>
      <c r="AA76" s="714"/>
      <c r="AB76" s="715"/>
      <c r="AC76" s="39" t="s">
        <v>13</v>
      </c>
      <c r="AD76" s="8"/>
      <c r="AE76" s="716" t="s">
        <v>56</v>
      </c>
      <c r="AF76" s="717"/>
      <c r="AG76" s="717"/>
      <c r="AH76" s="82" t="s">
        <v>58</v>
      </c>
      <c r="AI76" s="5"/>
      <c r="AJ76" s="48" t="s">
        <v>33</v>
      </c>
      <c r="AK76" s="85" t="s">
        <v>27</v>
      </c>
      <c r="AL76" s="48" t="s">
        <v>35</v>
      </c>
      <c r="AM76" s="48" t="s">
        <v>36</v>
      </c>
      <c r="AN76" s="49" t="s">
        <v>40</v>
      </c>
      <c r="AO76" s="20"/>
      <c r="AP76" s="51"/>
      <c r="AQ76" s="52"/>
      <c r="AR76" s="53"/>
      <c r="AS76" s="51" t="s">
        <v>50</v>
      </c>
      <c r="AT76" s="336" t="s">
        <v>196</v>
      </c>
      <c r="AU76" s="53"/>
      <c r="AV76" s="5"/>
      <c r="AW76" s="76" t="s">
        <v>19</v>
      </c>
      <c r="AX76" s="72" t="s">
        <v>19</v>
      </c>
      <c r="AY76" s="49" t="s">
        <v>37</v>
      </c>
      <c r="AZ76" s="49" t="s">
        <v>38</v>
      </c>
      <c r="BA76" s="5"/>
      <c r="BB76" s="4" t="s">
        <v>19</v>
      </c>
      <c r="BC76" s="4" t="s">
        <v>37</v>
      </c>
      <c r="BD76" s="147" t="s">
        <v>38</v>
      </c>
    </row>
    <row r="77" spans="2:56" ht="15.75" thickBot="1">
      <c r="B77" s="62"/>
      <c r="C77" s="63"/>
      <c r="D77" s="64" t="s">
        <v>10</v>
      </c>
      <c r="E77" s="111"/>
      <c r="F77" s="148"/>
      <c r="G77" s="148"/>
      <c r="H77" s="148"/>
      <c r="I77" s="148" t="s">
        <v>8</v>
      </c>
      <c r="J77" s="148"/>
      <c r="K77" s="148"/>
      <c r="L77" s="16"/>
      <c r="M77" s="104" t="s">
        <v>20</v>
      </c>
      <c r="N77" s="148" t="s">
        <v>11</v>
      </c>
      <c r="O77" s="16"/>
      <c r="P77" s="63" t="s">
        <v>10</v>
      </c>
      <c r="Q77" s="111"/>
      <c r="R77" s="63"/>
      <c r="S77" s="149"/>
      <c r="T77" s="63"/>
      <c r="U77" s="63"/>
      <c r="V77" s="63" t="s">
        <v>18</v>
      </c>
      <c r="W77" s="150" t="s">
        <v>22</v>
      </c>
      <c r="X77" s="111"/>
      <c r="Y77" s="151" t="s">
        <v>16</v>
      </c>
      <c r="Z77" s="151" t="s">
        <v>17</v>
      </c>
      <c r="AA77" s="152" t="s">
        <v>25</v>
      </c>
      <c r="AB77" s="79" t="s">
        <v>28</v>
      </c>
      <c r="AC77" s="153"/>
      <c r="AD77" s="111"/>
      <c r="AE77" s="154" t="s">
        <v>16</v>
      </c>
      <c r="AF77" s="155" t="s">
        <v>17</v>
      </c>
      <c r="AG77" s="80" t="s">
        <v>28</v>
      </c>
      <c r="AH77" s="81" t="s">
        <v>28</v>
      </c>
      <c r="AI77" s="156"/>
      <c r="AJ77" s="63" t="s">
        <v>34</v>
      </c>
      <c r="AK77" s="157" t="s">
        <v>34</v>
      </c>
      <c r="AL77" s="63" t="s">
        <v>34</v>
      </c>
      <c r="AM77" s="63" t="s">
        <v>34</v>
      </c>
      <c r="AN77" s="63" t="s">
        <v>34</v>
      </c>
      <c r="AO77" s="111"/>
      <c r="AP77" s="158" t="s">
        <v>70</v>
      </c>
      <c r="AQ77" s="159" t="s">
        <v>69</v>
      </c>
      <c r="AR77" s="160" t="s">
        <v>71</v>
      </c>
      <c r="AS77" s="161" t="s">
        <v>48</v>
      </c>
      <c r="AT77" s="159" t="s">
        <v>47</v>
      </c>
      <c r="AU77" s="160" t="s">
        <v>49</v>
      </c>
      <c r="AV77" s="111"/>
      <c r="AW77" s="162" t="s">
        <v>29</v>
      </c>
      <c r="AX77" s="150" t="s">
        <v>29</v>
      </c>
      <c r="AY77" s="63"/>
      <c r="AZ77" s="63"/>
      <c r="BA77" s="111"/>
      <c r="BB77" s="163">
        <v>1</v>
      </c>
      <c r="BC77" s="164">
        <v>0</v>
      </c>
      <c r="BD77" s="115" t="s">
        <v>41</v>
      </c>
    </row>
    <row r="78" spans="2:56" ht="16.5" thickBot="1">
      <c r="B78" s="17">
        <v>41190</v>
      </c>
      <c r="C78" s="15" t="s">
        <v>65</v>
      </c>
      <c r="D78" s="19">
        <v>6</v>
      </c>
      <c r="E78" s="6"/>
      <c r="F78" s="363">
        <v>0</v>
      </c>
      <c r="G78" s="19">
        <v>0</v>
      </c>
      <c r="H78" s="19">
        <v>0</v>
      </c>
      <c r="I78" s="19">
        <v>0</v>
      </c>
      <c r="J78" s="19">
        <v>0</v>
      </c>
      <c r="K78" s="19">
        <f>SUM(F78:J78)</f>
        <v>0</v>
      </c>
      <c r="L78" s="6"/>
      <c r="M78" s="363">
        <v>0</v>
      </c>
      <c r="N78" s="19">
        <v>3</v>
      </c>
      <c r="O78" s="6"/>
      <c r="P78" s="376">
        <f>D78-(M78+N78)</f>
        <v>3</v>
      </c>
      <c r="Q78" s="6"/>
      <c r="R78" s="363" t="s">
        <v>173</v>
      </c>
      <c r="S78" s="372">
        <v>0.36499999999999999</v>
      </c>
      <c r="T78" s="372">
        <v>0.36499999999999999</v>
      </c>
      <c r="U78" s="372">
        <f>S78+T78</f>
        <v>0.73</v>
      </c>
      <c r="V78" s="19">
        <v>40</v>
      </c>
      <c r="W78" s="91">
        <f>P78*V78</f>
        <v>120</v>
      </c>
      <c r="X78" s="6">
        <v>135</v>
      </c>
      <c r="Y78" s="379">
        <v>189</v>
      </c>
      <c r="Z78" s="380">
        <v>189</v>
      </c>
      <c r="AA78" s="380">
        <v>0</v>
      </c>
      <c r="AB78" s="380">
        <v>0</v>
      </c>
      <c r="AC78" s="381">
        <v>189</v>
      </c>
      <c r="AD78" s="197"/>
      <c r="AE78" s="379">
        <v>5</v>
      </c>
      <c r="AF78" s="380">
        <v>4</v>
      </c>
      <c r="AG78" s="380">
        <v>0</v>
      </c>
      <c r="AH78" s="380">
        <v>5</v>
      </c>
      <c r="AI78" s="5"/>
      <c r="AJ78" s="57">
        <f>AC78*U78</f>
        <v>137.97</v>
      </c>
      <c r="AK78" s="171">
        <v>7</v>
      </c>
      <c r="AL78" s="19">
        <v>5.2</v>
      </c>
      <c r="AM78" s="19">
        <v>0</v>
      </c>
      <c r="AN78" s="91">
        <f>AK78+AM78</f>
        <v>7</v>
      </c>
      <c r="AO78" s="338" t="e">
        <f>#REF!</f>
        <v>#REF!</v>
      </c>
      <c r="AP78" s="11">
        <v>0</v>
      </c>
      <c r="AQ78" s="11">
        <v>10</v>
      </c>
      <c r="AR78" s="387">
        <f>100- ((AP78+AQ78)/(AC78*2))*100</f>
        <v>97.354497354497354</v>
      </c>
      <c r="AS78" s="388">
        <v>680</v>
      </c>
      <c r="AT78" s="172">
        <f>AJ78+AK78+AL78+AM78</f>
        <v>150.16999999999999</v>
      </c>
      <c r="AU78" s="172">
        <f>AS78-AT78</f>
        <v>529.83000000000004</v>
      </c>
      <c r="AV78" s="5"/>
      <c r="AW78" s="57">
        <f>(AC78/W78)*100</f>
        <v>157.5</v>
      </c>
      <c r="AX78" s="19" t="s">
        <v>59</v>
      </c>
      <c r="AY78" s="91">
        <f>(AK78/(AJ78+AK78))*100</f>
        <v>4.8285852245292133</v>
      </c>
      <c r="AZ78" s="19">
        <f>(AN78/AJ78)*100</f>
        <v>5.0735667174023336</v>
      </c>
      <c r="BA78" s="6"/>
      <c r="BB78" s="363" t="s">
        <v>76</v>
      </c>
      <c r="BC78" s="19" t="s">
        <v>76</v>
      </c>
      <c r="BD78" s="19" t="s">
        <v>76</v>
      </c>
    </row>
    <row r="79" spans="2:56" ht="15.75">
      <c r="B79" s="374" t="s">
        <v>153</v>
      </c>
      <c r="C79" s="2"/>
      <c r="D79" s="2"/>
      <c r="E79" s="6"/>
      <c r="F79" s="375"/>
      <c r="G79" s="2"/>
      <c r="H79" s="2"/>
      <c r="I79" s="2"/>
      <c r="J79" s="2"/>
      <c r="K79" s="2"/>
      <c r="L79" s="6"/>
      <c r="M79" s="375"/>
      <c r="N79" s="2"/>
      <c r="O79" s="6"/>
      <c r="P79" s="377"/>
      <c r="Q79" s="6"/>
      <c r="R79" s="375"/>
      <c r="S79" s="213"/>
      <c r="T79" s="213"/>
      <c r="U79" s="213"/>
      <c r="V79" s="378"/>
      <c r="W79" s="378"/>
      <c r="X79" s="289"/>
      <c r="Y79" s="382"/>
      <c r="Z79" s="383"/>
      <c r="AA79" s="383"/>
      <c r="AB79" s="383"/>
      <c r="AC79" s="384"/>
      <c r="AD79" s="122"/>
      <c r="AE79" s="382"/>
      <c r="AF79" s="383"/>
      <c r="AG79" s="383"/>
      <c r="AH79" s="383"/>
      <c r="AI79" s="20"/>
      <c r="AJ79" s="385"/>
      <c r="AK79" s="386"/>
      <c r="AL79" s="378"/>
      <c r="AM79" s="378"/>
      <c r="AN79" s="378"/>
      <c r="AO79" s="289"/>
      <c r="AP79" s="347"/>
      <c r="AQ79" s="347"/>
      <c r="AR79" s="373"/>
      <c r="AS79" s="389"/>
      <c r="AT79" s="386"/>
      <c r="AU79" s="386"/>
      <c r="AV79" s="20"/>
      <c r="AW79" s="385"/>
      <c r="AX79" s="378"/>
      <c r="AY79" s="378"/>
      <c r="AZ79" s="378"/>
      <c r="BA79" s="289"/>
      <c r="BB79" s="375"/>
      <c r="BC79" s="2"/>
      <c r="BD79" s="2"/>
    </row>
    <row r="80" spans="2:56" ht="15.75" thickBot="1"/>
    <row r="81" spans="2:56" ht="16.5" thickBot="1">
      <c r="B81" s="17">
        <v>41191</v>
      </c>
      <c r="C81" s="15" t="s">
        <v>0</v>
      </c>
      <c r="D81" s="19">
        <v>8</v>
      </c>
      <c r="E81" s="6"/>
      <c r="F81" s="363">
        <v>0</v>
      </c>
      <c r="G81" s="19">
        <v>0</v>
      </c>
      <c r="H81" s="19">
        <v>0</v>
      </c>
      <c r="I81" s="19">
        <v>0</v>
      </c>
      <c r="J81" s="19">
        <v>0</v>
      </c>
      <c r="K81" s="19">
        <f>SUM(F81:J81)</f>
        <v>0</v>
      </c>
      <c r="L81" s="6"/>
      <c r="M81" s="363">
        <v>0</v>
      </c>
      <c r="N81" s="19">
        <v>0</v>
      </c>
      <c r="O81" s="6"/>
      <c r="P81" s="376">
        <f>D81-(M81+N81)</f>
        <v>8</v>
      </c>
      <c r="Q81" s="6"/>
      <c r="R81" s="363" t="s">
        <v>173</v>
      </c>
      <c r="S81" s="372">
        <v>0.36499999999999999</v>
      </c>
      <c r="T81" s="372">
        <v>0.36499999999999999</v>
      </c>
      <c r="U81" s="372">
        <f>S81+T81</f>
        <v>0.73</v>
      </c>
      <c r="V81" s="19">
        <v>40</v>
      </c>
      <c r="W81" s="91">
        <f>P81*V81</f>
        <v>320</v>
      </c>
      <c r="X81" s="6">
        <v>135</v>
      </c>
      <c r="Y81" s="379">
        <v>360</v>
      </c>
      <c r="Z81" s="380">
        <v>360</v>
      </c>
      <c r="AA81" s="380">
        <v>0</v>
      </c>
      <c r="AB81" s="380">
        <v>0</v>
      </c>
      <c r="AC81" s="381">
        <v>360</v>
      </c>
      <c r="AD81" s="197"/>
      <c r="AE81" s="379">
        <v>12</v>
      </c>
      <c r="AF81" s="380">
        <v>13</v>
      </c>
      <c r="AG81" s="380">
        <v>0</v>
      </c>
      <c r="AH81" s="380">
        <v>12</v>
      </c>
      <c r="AI81" s="5"/>
      <c r="AJ81" s="57">
        <f>AC81*U81</f>
        <v>262.8</v>
      </c>
      <c r="AK81" s="171">
        <v>4</v>
      </c>
      <c r="AL81" s="19">
        <v>8.3000000000000007</v>
      </c>
      <c r="AM81" s="19">
        <v>0</v>
      </c>
      <c r="AN81" s="91">
        <f>AK81+AM81</f>
        <v>4</v>
      </c>
      <c r="AO81" s="338" t="e">
        <f>#REF!</f>
        <v>#REF!</v>
      </c>
      <c r="AP81" s="11">
        <v>0</v>
      </c>
      <c r="AQ81" s="11">
        <v>10</v>
      </c>
      <c r="AR81" s="387">
        <f>100- ((AP81+AQ81)/(AC81*2))*100</f>
        <v>98.611111111111114</v>
      </c>
      <c r="AS81" s="388">
        <f>AU78</f>
        <v>529.83000000000004</v>
      </c>
      <c r="AT81" s="172">
        <f>AJ81+AK81+AL81+AM81</f>
        <v>275.10000000000002</v>
      </c>
      <c r="AU81" s="172">
        <f>AS81-AT81</f>
        <v>254.73000000000002</v>
      </c>
      <c r="AV81" s="5"/>
      <c r="AW81" s="57">
        <f>(AC81/W81)*100</f>
        <v>112.5</v>
      </c>
      <c r="AX81" s="19" t="s">
        <v>59</v>
      </c>
      <c r="AY81" s="91">
        <f>(AK81/(AJ81+AK81))*100</f>
        <v>1.4992503748125936</v>
      </c>
      <c r="AZ81" s="19">
        <f>(AN81/AJ81)*100</f>
        <v>1.5220700152207001</v>
      </c>
      <c r="BA81" s="6"/>
      <c r="BB81" s="363" t="s">
        <v>75</v>
      </c>
      <c r="BC81" s="19" t="s">
        <v>76</v>
      </c>
      <c r="BD81" s="19" t="s">
        <v>97</v>
      </c>
    </row>
    <row r="82" spans="2:56" ht="15.75">
      <c r="B82" s="374" t="s">
        <v>121</v>
      </c>
      <c r="C82" s="2"/>
      <c r="D82" s="2"/>
      <c r="E82" s="6"/>
      <c r="F82" s="375"/>
      <c r="G82" s="2"/>
      <c r="H82" s="2"/>
      <c r="I82" s="2"/>
      <c r="J82" s="2"/>
      <c r="K82" s="2"/>
      <c r="L82" s="6"/>
      <c r="M82" s="375"/>
      <c r="N82" s="2"/>
      <c r="O82" s="6"/>
      <c r="P82" s="377"/>
      <c r="Q82" s="6"/>
      <c r="R82" s="375"/>
      <c r="S82" s="213"/>
      <c r="T82" s="213"/>
      <c r="U82" s="213"/>
      <c r="V82" s="378"/>
      <c r="W82" s="378"/>
      <c r="X82" s="289"/>
      <c r="Y82" s="382"/>
      <c r="Z82" s="383"/>
      <c r="AA82" s="383"/>
      <c r="AB82" s="383"/>
      <c r="AC82" s="384"/>
      <c r="AD82" s="122"/>
      <c r="AE82" s="382"/>
      <c r="AF82" s="383"/>
      <c r="AG82" s="383"/>
      <c r="AH82" s="383"/>
      <c r="AI82" s="20"/>
      <c r="AJ82" s="385"/>
      <c r="AK82" s="386"/>
      <c r="AL82" s="378"/>
      <c r="AM82" s="378"/>
      <c r="AN82" s="378"/>
      <c r="AO82" s="289"/>
      <c r="AP82" s="347"/>
      <c r="AQ82" s="347"/>
      <c r="AR82" s="373"/>
      <c r="AS82" s="389"/>
      <c r="AT82" s="386"/>
      <c r="AU82" s="386"/>
      <c r="AV82" s="20"/>
      <c r="AW82" s="385"/>
      <c r="AX82" s="378"/>
      <c r="AY82" s="378"/>
      <c r="AZ82" s="378"/>
      <c r="BA82" s="289"/>
      <c r="BB82" s="375"/>
      <c r="BC82" s="2"/>
      <c r="BD82" s="2"/>
    </row>
    <row r="83" spans="2:56" ht="15.75" thickBot="1"/>
    <row r="84" spans="2:56" ht="16.5" thickBot="1">
      <c r="B84" s="17">
        <v>41191</v>
      </c>
      <c r="C84" s="15" t="s">
        <v>1</v>
      </c>
      <c r="D84" s="19">
        <v>7.5</v>
      </c>
      <c r="E84" s="6"/>
      <c r="F84" s="363">
        <v>0</v>
      </c>
      <c r="G84" s="19">
        <v>0</v>
      </c>
      <c r="H84" s="19">
        <v>0</v>
      </c>
      <c r="I84" s="19">
        <v>0</v>
      </c>
      <c r="J84" s="19">
        <v>0</v>
      </c>
      <c r="K84" s="19">
        <f>SUM(F84:J84)</f>
        <v>0</v>
      </c>
      <c r="L84" s="6"/>
      <c r="M84" s="363">
        <v>2.5</v>
      </c>
      <c r="N84" s="19">
        <v>0</v>
      </c>
      <c r="O84" s="6"/>
      <c r="P84" s="376">
        <f>D84-(M84+N84)</f>
        <v>5</v>
      </c>
      <c r="Q84" s="6"/>
      <c r="R84" s="363" t="s">
        <v>173</v>
      </c>
      <c r="S84" s="372">
        <v>0.36499999999999999</v>
      </c>
      <c r="T84" s="372">
        <v>0.36499999999999999</v>
      </c>
      <c r="U84" s="372">
        <f>S84+T84</f>
        <v>0.73</v>
      </c>
      <c r="V84" s="19">
        <v>40</v>
      </c>
      <c r="W84" s="91">
        <f>P84*V84</f>
        <v>200</v>
      </c>
      <c r="X84" s="6"/>
      <c r="Y84" s="379">
        <v>10</v>
      </c>
      <c r="Z84" s="380">
        <v>10</v>
      </c>
      <c r="AA84" s="380">
        <v>0</v>
      </c>
      <c r="AB84" s="380">
        <v>0</v>
      </c>
      <c r="AC84" s="381">
        <v>10</v>
      </c>
      <c r="AD84" s="197"/>
      <c r="AE84" s="379">
        <v>12</v>
      </c>
      <c r="AF84" s="380">
        <v>11</v>
      </c>
      <c r="AG84" s="380">
        <v>0</v>
      </c>
      <c r="AH84" s="380">
        <v>11</v>
      </c>
      <c r="AI84" s="5"/>
      <c r="AJ84" s="57">
        <f>AC84*U84</f>
        <v>7.3</v>
      </c>
      <c r="AK84" s="171">
        <v>17</v>
      </c>
      <c r="AL84" s="19">
        <v>10</v>
      </c>
      <c r="AM84" s="19">
        <v>0</v>
      </c>
      <c r="AN84" s="91">
        <f>AK84+AM84</f>
        <v>17</v>
      </c>
      <c r="AO84" s="338" t="e">
        <f>#REF!</f>
        <v>#REF!</v>
      </c>
      <c r="AP84" s="11">
        <v>0</v>
      </c>
      <c r="AQ84" s="11">
        <v>10</v>
      </c>
      <c r="AR84" s="387">
        <f>100- ((AP84+AQ84)/(AC84*2))*100</f>
        <v>50</v>
      </c>
      <c r="AS84" s="388">
        <f>AU81</f>
        <v>254.73000000000002</v>
      </c>
      <c r="AT84" s="172">
        <f>AJ84+AK84+AL84+AM84</f>
        <v>34.299999999999997</v>
      </c>
      <c r="AU84" s="172">
        <f>AS84-AT84</f>
        <v>220.43</v>
      </c>
      <c r="AV84" s="5"/>
      <c r="AW84" s="57">
        <f>(AC84/W84)*100</f>
        <v>5</v>
      </c>
      <c r="AX84" s="19" t="s">
        <v>59</v>
      </c>
      <c r="AY84" s="91">
        <f>(AK84/(AJ84+AK84))*100</f>
        <v>69.958847736625501</v>
      </c>
      <c r="AZ84" s="19">
        <f>(AN84/AJ84)*100</f>
        <v>232.87671232876713</v>
      </c>
      <c r="BA84" s="6"/>
      <c r="BB84" s="363" t="s">
        <v>76</v>
      </c>
      <c r="BC84" s="19" t="s">
        <v>76</v>
      </c>
      <c r="BD84" s="19" t="s">
        <v>76</v>
      </c>
    </row>
    <row r="85" spans="2:56" ht="15.75">
      <c r="B85" s="374" t="s">
        <v>134</v>
      </c>
      <c r="C85" s="2"/>
      <c r="D85" s="2"/>
      <c r="E85" s="6"/>
      <c r="F85" s="375"/>
      <c r="G85" s="2"/>
      <c r="H85" s="2"/>
      <c r="I85" s="2"/>
      <c r="J85" s="2"/>
      <c r="K85" s="2"/>
      <c r="L85" s="6"/>
      <c r="M85" s="375"/>
      <c r="N85" s="2"/>
      <c r="O85" s="6"/>
      <c r="P85" s="377"/>
      <c r="Q85" s="6"/>
      <c r="R85" s="375"/>
      <c r="S85" s="213"/>
      <c r="T85" s="213"/>
      <c r="U85" s="213"/>
      <c r="V85" s="378"/>
      <c r="W85" s="378"/>
      <c r="X85" s="289"/>
      <c r="Y85" s="382"/>
      <c r="Z85" s="383"/>
      <c r="AA85" s="383"/>
      <c r="AB85" s="383"/>
      <c r="AC85" s="384"/>
      <c r="AD85" s="122"/>
      <c r="AE85" s="382"/>
      <c r="AF85" s="383"/>
      <c r="AG85" s="383"/>
      <c r="AH85" s="383"/>
      <c r="AI85" s="20"/>
      <c r="AJ85" s="436"/>
      <c r="AK85" s="386"/>
      <c r="AL85" s="378"/>
      <c r="AM85" s="378"/>
      <c r="AN85" s="378"/>
      <c r="AO85" s="289"/>
      <c r="AP85" s="347"/>
      <c r="AQ85" s="347"/>
      <c r="AR85" s="373"/>
      <c r="AS85" s="389"/>
      <c r="AT85" s="386"/>
      <c r="AU85" s="386"/>
      <c r="AV85" s="20"/>
      <c r="AW85" s="385"/>
      <c r="AX85" s="378"/>
      <c r="AY85" s="378"/>
      <c r="AZ85" s="378"/>
      <c r="BA85" s="289"/>
      <c r="BB85" s="375"/>
      <c r="BC85" s="2"/>
      <c r="BD85" s="2"/>
    </row>
    <row r="86" spans="2:56" ht="15.75" thickBot="1"/>
    <row r="87" spans="2:56">
      <c r="B87" s="57" t="s">
        <v>42</v>
      </c>
      <c r="C87" s="58" t="s">
        <v>2</v>
      </c>
      <c r="D87" s="59" t="s">
        <v>2</v>
      </c>
      <c r="E87" s="136"/>
      <c r="F87" s="718" t="s">
        <v>14</v>
      </c>
      <c r="G87" s="719"/>
      <c r="H87" s="719"/>
      <c r="I87" s="719"/>
      <c r="J87" s="719"/>
      <c r="K87" s="720"/>
      <c r="L87" s="19"/>
      <c r="M87" s="721" t="s">
        <v>43</v>
      </c>
      <c r="N87" s="722"/>
      <c r="O87" s="19"/>
      <c r="P87" s="91" t="s">
        <v>12</v>
      </c>
      <c r="Q87" s="136"/>
      <c r="R87" s="91" t="s">
        <v>24</v>
      </c>
      <c r="S87" s="718" t="s">
        <v>44</v>
      </c>
      <c r="T87" s="719"/>
      <c r="U87" s="720"/>
      <c r="V87" s="91" t="s">
        <v>39</v>
      </c>
      <c r="W87" s="137" t="s">
        <v>19</v>
      </c>
      <c r="X87" s="136" t="s">
        <v>10</v>
      </c>
      <c r="Y87" s="723" t="s">
        <v>15</v>
      </c>
      <c r="Z87" s="724"/>
      <c r="AA87" s="724"/>
      <c r="AB87" s="724"/>
      <c r="AC87" s="138" t="s">
        <v>19</v>
      </c>
      <c r="AD87" s="139"/>
      <c r="AE87" s="725" t="s">
        <v>55</v>
      </c>
      <c r="AF87" s="726"/>
      <c r="AG87" s="726"/>
      <c r="AH87" s="140" t="s">
        <v>57</v>
      </c>
      <c r="AI87" s="136"/>
      <c r="AJ87" s="141" t="s">
        <v>51</v>
      </c>
      <c r="AK87" s="142"/>
      <c r="AL87" s="143"/>
      <c r="AM87" s="144"/>
      <c r="AN87" s="91" t="s">
        <v>13</v>
      </c>
      <c r="AO87" s="136"/>
      <c r="AP87" s="743" t="s">
        <v>68</v>
      </c>
      <c r="AQ87" s="744"/>
      <c r="AR87" s="745"/>
      <c r="AS87" s="743" t="s">
        <v>52</v>
      </c>
      <c r="AT87" s="744"/>
      <c r="AU87" s="745"/>
      <c r="AV87" s="136"/>
      <c r="AW87" s="145" t="s">
        <v>32</v>
      </c>
      <c r="AX87" s="137" t="s">
        <v>32</v>
      </c>
      <c r="AY87" s="91" t="s">
        <v>29</v>
      </c>
      <c r="AZ87" s="91" t="s">
        <v>29</v>
      </c>
      <c r="BA87" s="136"/>
      <c r="BB87" s="19" t="s">
        <v>32</v>
      </c>
      <c r="BC87" s="19" t="s">
        <v>10</v>
      </c>
      <c r="BD87" s="146" t="s">
        <v>10</v>
      </c>
    </row>
    <row r="88" spans="2:56" ht="15.75" thickBot="1">
      <c r="B88" s="60" t="s">
        <v>10</v>
      </c>
      <c r="C88" s="49" t="s">
        <v>10</v>
      </c>
      <c r="D88" s="61" t="s">
        <v>12</v>
      </c>
      <c r="E88" s="5"/>
      <c r="F88" s="65" t="s">
        <v>4</v>
      </c>
      <c r="G88" s="65" t="s">
        <v>5</v>
      </c>
      <c r="H88" s="65" t="s">
        <v>6</v>
      </c>
      <c r="I88" s="65" t="s">
        <v>7</v>
      </c>
      <c r="J88" s="65" t="s">
        <v>9</v>
      </c>
      <c r="K88" s="65" t="s">
        <v>13</v>
      </c>
      <c r="L88" s="4"/>
      <c r="M88" s="67" t="s">
        <v>12</v>
      </c>
      <c r="N88" s="68" t="s">
        <v>46</v>
      </c>
      <c r="O88" s="3"/>
      <c r="P88" s="49" t="s">
        <v>3</v>
      </c>
      <c r="Q88" s="5"/>
      <c r="R88" s="49" t="s">
        <v>23</v>
      </c>
      <c r="S88" s="53" t="s">
        <v>16</v>
      </c>
      <c r="T88" s="49" t="s">
        <v>17</v>
      </c>
      <c r="U88" s="49" t="s">
        <v>45</v>
      </c>
      <c r="V88" s="49" t="s">
        <v>63</v>
      </c>
      <c r="W88" s="72" t="s">
        <v>21</v>
      </c>
      <c r="X88" s="5" t="s">
        <v>10</v>
      </c>
      <c r="Y88" s="713" t="s">
        <v>26</v>
      </c>
      <c r="Z88" s="714"/>
      <c r="AA88" s="714"/>
      <c r="AB88" s="715"/>
      <c r="AC88" s="39" t="s">
        <v>13</v>
      </c>
      <c r="AD88" s="8"/>
      <c r="AE88" s="716" t="s">
        <v>56</v>
      </c>
      <c r="AF88" s="717"/>
      <c r="AG88" s="717"/>
      <c r="AH88" s="82" t="s">
        <v>58</v>
      </c>
      <c r="AI88" s="5"/>
      <c r="AJ88" s="48" t="s">
        <v>33</v>
      </c>
      <c r="AK88" s="85" t="s">
        <v>27</v>
      </c>
      <c r="AL88" s="48" t="s">
        <v>35</v>
      </c>
      <c r="AM88" s="48" t="s">
        <v>36</v>
      </c>
      <c r="AN88" s="49" t="s">
        <v>40</v>
      </c>
      <c r="AO88" s="20"/>
      <c r="AP88" s="51"/>
      <c r="AQ88" s="52"/>
      <c r="AR88" s="53"/>
      <c r="AS88" s="51" t="s">
        <v>50</v>
      </c>
      <c r="AT88" s="336" t="s">
        <v>168</v>
      </c>
      <c r="AU88" s="53"/>
      <c r="AV88" s="5"/>
      <c r="AW88" s="76" t="s">
        <v>19</v>
      </c>
      <c r="AX88" s="72" t="s">
        <v>19</v>
      </c>
      <c r="AY88" s="49" t="s">
        <v>37</v>
      </c>
      <c r="AZ88" s="49" t="s">
        <v>38</v>
      </c>
      <c r="BA88" s="5"/>
      <c r="BB88" s="4" t="s">
        <v>19</v>
      </c>
      <c r="BC88" s="4" t="s">
        <v>37</v>
      </c>
      <c r="BD88" s="147" t="s">
        <v>38</v>
      </c>
    </row>
    <row r="89" spans="2:56" ht="15.75" thickBot="1">
      <c r="B89" s="62"/>
      <c r="C89" s="63"/>
      <c r="D89" s="64" t="s">
        <v>10</v>
      </c>
      <c r="E89" s="111"/>
      <c r="F89" s="148"/>
      <c r="G89" s="148"/>
      <c r="H89" s="148"/>
      <c r="I89" s="148" t="s">
        <v>8</v>
      </c>
      <c r="J89" s="148"/>
      <c r="K89" s="148"/>
      <c r="L89" s="16"/>
      <c r="M89" s="104" t="s">
        <v>20</v>
      </c>
      <c r="N89" s="148" t="s">
        <v>11</v>
      </c>
      <c r="O89" s="16"/>
      <c r="P89" s="63" t="s">
        <v>10</v>
      </c>
      <c r="Q89" s="111"/>
      <c r="R89" s="63"/>
      <c r="S89" s="149"/>
      <c r="T89" s="63"/>
      <c r="U89" s="63"/>
      <c r="V89" s="63" t="s">
        <v>18</v>
      </c>
      <c r="W89" s="150" t="s">
        <v>22</v>
      </c>
      <c r="X89" s="111"/>
      <c r="Y89" s="151" t="s">
        <v>16</v>
      </c>
      <c r="Z89" s="151" t="s">
        <v>17</v>
      </c>
      <c r="AA89" s="152" t="s">
        <v>25</v>
      </c>
      <c r="AB89" s="79" t="s">
        <v>28</v>
      </c>
      <c r="AC89" s="153"/>
      <c r="AD89" s="111"/>
      <c r="AE89" s="154" t="s">
        <v>16</v>
      </c>
      <c r="AF89" s="155" t="s">
        <v>17</v>
      </c>
      <c r="AG89" s="80" t="s">
        <v>28</v>
      </c>
      <c r="AH89" s="81" t="s">
        <v>28</v>
      </c>
      <c r="AI89" s="156"/>
      <c r="AJ89" s="63" t="s">
        <v>34</v>
      </c>
      <c r="AK89" s="157" t="s">
        <v>34</v>
      </c>
      <c r="AL89" s="63" t="s">
        <v>34</v>
      </c>
      <c r="AM89" s="63" t="s">
        <v>34</v>
      </c>
      <c r="AN89" s="63" t="s">
        <v>34</v>
      </c>
      <c r="AO89" s="111"/>
      <c r="AP89" s="158" t="s">
        <v>70</v>
      </c>
      <c r="AQ89" s="159" t="s">
        <v>69</v>
      </c>
      <c r="AR89" s="160" t="s">
        <v>71</v>
      </c>
      <c r="AS89" s="161" t="s">
        <v>48</v>
      </c>
      <c r="AT89" s="159" t="s">
        <v>47</v>
      </c>
      <c r="AU89" s="160" t="s">
        <v>49</v>
      </c>
      <c r="AV89" s="111"/>
      <c r="AW89" s="162" t="s">
        <v>29</v>
      </c>
      <c r="AX89" s="150" t="s">
        <v>29</v>
      </c>
      <c r="AY89" s="63"/>
      <c r="AZ89" s="63"/>
      <c r="BA89" s="111"/>
      <c r="BB89" s="163">
        <v>1</v>
      </c>
      <c r="BC89" s="164">
        <v>0</v>
      </c>
      <c r="BD89" s="115" t="s">
        <v>41</v>
      </c>
    </row>
    <row r="90" spans="2:56" ht="16.5" thickBot="1">
      <c r="B90" s="17">
        <v>41192</v>
      </c>
      <c r="C90" s="15" t="s">
        <v>0</v>
      </c>
      <c r="D90" s="19">
        <v>8</v>
      </c>
      <c r="E90" s="6"/>
      <c r="F90" s="363">
        <v>0</v>
      </c>
      <c r="G90" s="19">
        <v>0</v>
      </c>
      <c r="H90" s="19">
        <v>0</v>
      </c>
      <c r="I90" s="19">
        <v>0</v>
      </c>
      <c r="J90" s="19">
        <v>0</v>
      </c>
      <c r="K90" s="19">
        <f>SUM(F90:J90)</f>
        <v>0</v>
      </c>
      <c r="L90" s="6"/>
      <c r="M90" s="363">
        <v>0</v>
      </c>
      <c r="N90" s="19">
        <v>2</v>
      </c>
      <c r="O90" s="6"/>
      <c r="P90" s="376">
        <f>D90-(M90+N90)</f>
        <v>6</v>
      </c>
      <c r="Q90" s="6"/>
      <c r="R90" s="363" t="s">
        <v>67</v>
      </c>
      <c r="S90" s="372">
        <v>0.13</v>
      </c>
      <c r="T90" s="372">
        <v>0.13</v>
      </c>
      <c r="U90" s="372">
        <f>S90+T90</f>
        <v>0.26</v>
      </c>
      <c r="V90" s="19">
        <v>75</v>
      </c>
      <c r="W90" s="91">
        <f>P90*V90</f>
        <v>450</v>
      </c>
      <c r="X90" s="6"/>
      <c r="Y90" s="379">
        <v>370</v>
      </c>
      <c r="Z90" s="380">
        <v>370</v>
      </c>
      <c r="AA90" s="380">
        <v>0</v>
      </c>
      <c r="AB90" s="380">
        <v>0</v>
      </c>
      <c r="AC90" s="381">
        <v>370</v>
      </c>
      <c r="AD90" s="197"/>
      <c r="AE90" s="379">
        <v>21</v>
      </c>
      <c r="AF90" s="380">
        <v>21</v>
      </c>
      <c r="AG90" s="380">
        <v>0</v>
      </c>
      <c r="AH90" s="380">
        <v>21</v>
      </c>
      <c r="AI90" s="5"/>
      <c r="AJ90" s="57">
        <f>AC90*U90</f>
        <v>96.2</v>
      </c>
      <c r="AK90" s="171">
        <v>4</v>
      </c>
      <c r="AL90" s="19">
        <v>3.1</v>
      </c>
      <c r="AM90" s="19">
        <v>0</v>
      </c>
      <c r="AN90" s="91">
        <f>AK90+AM90</f>
        <v>4</v>
      </c>
      <c r="AO90" s="338" t="e">
        <f>#REF!</f>
        <v>#REF!</v>
      </c>
      <c r="AP90" s="11">
        <v>0</v>
      </c>
      <c r="AQ90" s="11">
        <v>10</v>
      </c>
      <c r="AR90" s="387">
        <f>100- ((AP90+AQ90)/(AC90*2))*100</f>
        <v>98.648648648648646</v>
      </c>
      <c r="AS90" s="388">
        <f>AU59</f>
        <v>392.06799999999998</v>
      </c>
      <c r="AT90" s="172">
        <f>AJ90+AK90+AL90+AM90</f>
        <v>103.3</v>
      </c>
      <c r="AU90" s="172">
        <f>AS90-AT90</f>
        <v>288.76799999999997</v>
      </c>
      <c r="AV90" s="5"/>
      <c r="AW90" s="57">
        <f>(AC90/W90)*100</f>
        <v>82.222222222222214</v>
      </c>
      <c r="AX90" s="19" t="s">
        <v>59</v>
      </c>
      <c r="AY90" s="91">
        <f>(AK90/(AJ90+AK90))*100</f>
        <v>3.992015968063872</v>
      </c>
      <c r="AZ90" s="19">
        <f>(AN90/AJ90)*100</f>
        <v>4.1580041580041573</v>
      </c>
      <c r="BA90" s="6"/>
      <c r="BB90" s="363" t="s">
        <v>76</v>
      </c>
      <c r="BC90" s="19" t="s">
        <v>76</v>
      </c>
      <c r="BD90" s="19" t="s">
        <v>76</v>
      </c>
    </row>
    <row r="91" spans="2:56" ht="15.75">
      <c r="B91" s="374" t="s">
        <v>121</v>
      </c>
      <c r="C91" s="2"/>
      <c r="D91" s="2"/>
      <c r="E91" s="6"/>
      <c r="F91" s="375"/>
      <c r="G91" s="2"/>
      <c r="H91" s="2"/>
      <c r="I91" s="2"/>
      <c r="J91" s="2"/>
      <c r="K91" s="2"/>
      <c r="L91" s="6"/>
      <c r="M91" s="375"/>
      <c r="N91" s="2"/>
      <c r="O91" s="6"/>
      <c r="P91" s="377"/>
      <c r="Q91" s="6"/>
      <c r="R91" s="375"/>
      <c r="S91" s="213"/>
      <c r="T91" s="213"/>
      <c r="U91" s="213"/>
      <c r="V91" s="378"/>
      <c r="W91" s="378"/>
      <c r="X91" s="289"/>
      <c r="Y91" s="382"/>
      <c r="Z91" s="383"/>
      <c r="AA91" s="383"/>
      <c r="AB91" s="383"/>
      <c r="AC91" s="384"/>
      <c r="AD91" s="122"/>
      <c r="AE91" s="382"/>
      <c r="AF91" s="383"/>
      <c r="AG91" s="383"/>
      <c r="AH91" s="383"/>
      <c r="AI91" s="20"/>
      <c r="AJ91" s="436"/>
      <c r="AK91" s="386"/>
      <c r="AL91" s="378"/>
      <c r="AM91" s="378"/>
      <c r="AN91" s="378"/>
      <c r="AO91" s="289"/>
      <c r="AP91" s="347"/>
      <c r="AQ91" s="347"/>
      <c r="AR91" s="373"/>
      <c r="AS91" s="389"/>
      <c r="AT91" s="386"/>
      <c r="AU91" s="386"/>
      <c r="AV91" s="20"/>
      <c r="AW91" s="385"/>
      <c r="AX91" s="378"/>
      <c r="AY91" s="378"/>
      <c r="AZ91" s="378"/>
      <c r="BA91" s="289"/>
      <c r="BB91" s="375"/>
      <c r="BC91" s="2"/>
      <c r="BD91" s="2"/>
    </row>
    <row r="92" spans="2:56" ht="15.75" thickBot="1"/>
    <row r="93" spans="2:56" ht="16.5" thickBot="1">
      <c r="B93" s="17">
        <v>41192</v>
      </c>
      <c r="C93" s="15" t="s">
        <v>1</v>
      </c>
      <c r="D93" s="19">
        <v>7.5</v>
      </c>
      <c r="E93" s="6"/>
      <c r="F93" s="363">
        <v>0</v>
      </c>
      <c r="G93" s="19">
        <v>0</v>
      </c>
      <c r="H93" s="19">
        <v>0</v>
      </c>
      <c r="I93" s="19">
        <v>0</v>
      </c>
      <c r="J93" s="19">
        <v>0</v>
      </c>
      <c r="K93" s="19">
        <f>SUM(F93:J93)</f>
        <v>0</v>
      </c>
      <c r="L93" s="6"/>
      <c r="M93" s="363">
        <v>2.5</v>
      </c>
      <c r="N93" s="19">
        <v>0</v>
      </c>
      <c r="O93" s="6"/>
      <c r="P93" s="376">
        <f>D93-(M93+N93)</f>
        <v>5</v>
      </c>
      <c r="Q93" s="6"/>
      <c r="R93" s="363" t="s">
        <v>67</v>
      </c>
      <c r="S93" s="372">
        <v>0.13</v>
      </c>
      <c r="T93" s="372">
        <v>0.13</v>
      </c>
      <c r="U93" s="372">
        <f>S93+T93</f>
        <v>0.26</v>
      </c>
      <c r="V93" s="19">
        <v>75</v>
      </c>
      <c r="W93" s="91">
        <f>P93*V93</f>
        <v>375</v>
      </c>
      <c r="X93" s="6"/>
      <c r="Y93" s="379">
        <v>240</v>
      </c>
      <c r="Z93" s="380">
        <v>240</v>
      </c>
      <c r="AA93" s="380">
        <v>0</v>
      </c>
      <c r="AB93" s="380">
        <v>0</v>
      </c>
      <c r="AC93" s="381">
        <v>240</v>
      </c>
      <c r="AD93" s="197"/>
      <c r="AE93" s="379">
        <v>15</v>
      </c>
      <c r="AF93" s="380">
        <v>15</v>
      </c>
      <c r="AG93" s="380">
        <v>0</v>
      </c>
      <c r="AH93" s="380">
        <v>15</v>
      </c>
      <c r="AI93" s="5"/>
      <c r="AJ93" s="57">
        <f>AC93*U93</f>
        <v>62.400000000000006</v>
      </c>
      <c r="AK93" s="171">
        <v>7</v>
      </c>
      <c r="AL93" s="19">
        <v>6</v>
      </c>
      <c r="AM93" s="19">
        <v>0</v>
      </c>
      <c r="AN93" s="91">
        <f>AK93+AM93</f>
        <v>7</v>
      </c>
      <c r="AO93" s="338" t="e">
        <f>#REF!</f>
        <v>#REF!</v>
      </c>
      <c r="AP93" s="11">
        <v>0</v>
      </c>
      <c r="AQ93" s="11">
        <v>10</v>
      </c>
      <c r="AR93" s="387">
        <f>100- ((AP93+AQ93)/(AC93*2))*100</f>
        <v>97.916666666666671</v>
      </c>
      <c r="AS93" s="388">
        <f>AU90</f>
        <v>288.76799999999997</v>
      </c>
      <c r="AT93" s="172">
        <f>AJ93+AK93+AL93+AM93</f>
        <v>75.400000000000006</v>
      </c>
      <c r="AU93" s="172">
        <f>AS93-AT93</f>
        <v>213.36799999999997</v>
      </c>
      <c r="AV93" s="5"/>
      <c r="AW93" s="57">
        <f>(AC93/W93)*100</f>
        <v>64</v>
      </c>
      <c r="AX93" s="19" t="s">
        <v>59</v>
      </c>
      <c r="AY93" s="91">
        <f>(AK93/(AJ93+AK93))*100</f>
        <v>10.086455331412104</v>
      </c>
      <c r="AZ93" s="19">
        <f>(AN93/AJ93)*100</f>
        <v>11.217948717948717</v>
      </c>
      <c r="BA93" s="6"/>
      <c r="BB93" s="363" t="s">
        <v>76</v>
      </c>
      <c r="BC93" s="19" t="s">
        <v>76</v>
      </c>
      <c r="BD93" s="19" t="s">
        <v>76</v>
      </c>
    </row>
    <row r="94" spans="2:56" ht="15.75">
      <c r="B94" s="374" t="s">
        <v>134</v>
      </c>
      <c r="C94" s="2"/>
      <c r="D94" s="2"/>
      <c r="E94" s="6"/>
      <c r="F94" s="375"/>
      <c r="G94" s="2"/>
      <c r="H94" s="2"/>
      <c r="I94" s="2"/>
      <c r="J94" s="2"/>
      <c r="K94" s="2"/>
      <c r="L94" s="6"/>
      <c r="M94" s="375"/>
      <c r="N94" s="2"/>
      <c r="O94" s="6"/>
      <c r="P94" s="377"/>
      <c r="Q94" s="6"/>
      <c r="R94" s="375"/>
      <c r="S94" s="213"/>
      <c r="T94" s="213"/>
      <c r="U94" s="213"/>
      <c r="V94" s="378"/>
      <c r="W94" s="378"/>
      <c r="X94" s="289"/>
      <c r="Y94" s="382"/>
      <c r="Z94" s="383"/>
      <c r="AA94" s="383"/>
      <c r="AB94" s="383"/>
      <c r="AC94" s="384"/>
      <c r="AD94" s="122"/>
      <c r="AE94" s="382"/>
      <c r="AF94" s="383"/>
      <c r="AG94" s="383"/>
      <c r="AH94" s="383"/>
      <c r="AI94" s="20"/>
      <c r="AJ94" s="436"/>
      <c r="AK94" s="386"/>
      <c r="AL94" s="378"/>
      <c r="AM94" s="378"/>
      <c r="AN94" s="378"/>
      <c r="AO94" s="289"/>
      <c r="AP94" s="347"/>
      <c r="AQ94" s="347"/>
      <c r="AR94" s="373"/>
      <c r="AS94" s="389"/>
      <c r="AT94" s="386"/>
      <c r="AU94" s="386"/>
      <c r="AV94" s="20"/>
      <c r="AW94" s="385"/>
      <c r="AX94" s="378"/>
      <c r="AY94" s="378"/>
      <c r="AZ94" s="378"/>
      <c r="BA94" s="289"/>
      <c r="BB94" s="375"/>
      <c r="BC94" s="2"/>
      <c r="BD94" s="2"/>
    </row>
    <row r="95" spans="2:56" ht="15.75" thickBot="1"/>
    <row r="96" spans="2:56" ht="16.5" thickBot="1">
      <c r="B96" s="17">
        <v>41192</v>
      </c>
      <c r="C96" s="15" t="s">
        <v>65</v>
      </c>
      <c r="D96" s="19">
        <v>8.5</v>
      </c>
      <c r="E96" s="6"/>
      <c r="F96" s="363">
        <v>0</v>
      </c>
      <c r="G96" s="19">
        <v>0</v>
      </c>
      <c r="H96" s="19">
        <v>0</v>
      </c>
      <c r="I96" s="19">
        <v>0</v>
      </c>
      <c r="J96" s="19">
        <v>0</v>
      </c>
      <c r="K96" s="19">
        <f>SUM(F96:J96)</f>
        <v>0</v>
      </c>
      <c r="L96" s="6"/>
      <c r="M96" s="363">
        <v>0</v>
      </c>
      <c r="N96" s="19">
        <v>0</v>
      </c>
      <c r="O96" s="6"/>
      <c r="P96" s="376">
        <f>D96-(M96+N96)</f>
        <v>8.5</v>
      </c>
      <c r="Q96" s="6"/>
      <c r="R96" s="363" t="s">
        <v>67</v>
      </c>
      <c r="S96" s="372">
        <v>0.13</v>
      </c>
      <c r="T96" s="372">
        <v>0.13</v>
      </c>
      <c r="U96" s="372">
        <f>S96+T96</f>
        <v>0.26</v>
      </c>
      <c r="V96" s="19">
        <v>75</v>
      </c>
      <c r="W96" s="91">
        <f>P96*V96</f>
        <v>637.5</v>
      </c>
      <c r="X96" s="6"/>
      <c r="Y96" s="379">
        <v>256</v>
      </c>
      <c r="Z96" s="380">
        <v>256</v>
      </c>
      <c r="AA96" s="380">
        <v>0</v>
      </c>
      <c r="AB96" s="380">
        <v>0</v>
      </c>
      <c r="AC96" s="381">
        <v>256</v>
      </c>
      <c r="AD96" s="197"/>
      <c r="AE96" s="379">
        <v>11</v>
      </c>
      <c r="AF96" s="380">
        <v>11</v>
      </c>
      <c r="AG96" s="380">
        <v>0</v>
      </c>
      <c r="AH96" s="380">
        <v>11</v>
      </c>
      <c r="AI96" s="5"/>
      <c r="AJ96" s="57">
        <f>AC96*U96</f>
        <v>66.56</v>
      </c>
      <c r="AK96" s="171">
        <v>3</v>
      </c>
      <c r="AL96" s="19">
        <v>5</v>
      </c>
      <c r="AM96" s="19">
        <v>0</v>
      </c>
      <c r="AN96" s="91">
        <f>AK96+AM96</f>
        <v>3</v>
      </c>
      <c r="AO96" s="338" t="e">
        <f>#REF!</f>
        <v>#REF!</v>
      </c>
      <c r="AP96" s="11">
        <v>0</v>
      </c>
      <c r="AQ96" s="11">
        <v>10</v>
      </c>
      <c r="AR96" s="387">
        <f>100- ((AP96+AQ96)/(AC96*2))*100</f>
        <v>98.046875</v>
      </c>
      <c r="AS96" s="388">
        <f>AU93</f>
        <v>213.36799999999997</v>
      </c>
      <c r="AT96" s="172">
        <f>AJ96+AK96+AL96+AM96</f>
        <v>74.56</v>
      </c>
      <c r="AU96" s="172">
        <f>AS96-AT96</f>
        <v>138.80799999999996</v>
      </c>
      <c r="AV96" s="5"/>
      <c r="AW96" s="57">
        <f>(AC96/W96)*100</f>
        <v>40.156862745098039</v>
      </c>
      <c r="AX96" s="19" t="s">
        <v>59</v>
      </c>
      <c r="AY96" s="91">
        <f>(AK96/(AJ96+AK96))*100</f>
        <v>4.3128234617596313</v>
      </c>
      <c r="AZ96" s="19">
        <f>(AN96/AJ96)*100</f>
        <v>4.5072115384615383</v>
      </c>
      <c r="BA96" s="6"/>
      <c r="BB96" s="363" t="s">
        <v>76</v>
      </c>
      <c r="BC96" s="19" t="s">
        <v>76</v>
      </c>
      <c r="BD96" s="19" t="s">
        <v>76</v>
      </c>
    </row>
    <row r="97" spans="2:56" ht="15.75">
      <c r="B97" s="374" t="s">
        <v>153</v>
      </c>
      <c r="C97" s="2"/>
      <c r="D97" s="2"/>
      <c r="E97" s="6"/>
      <c r="F97" s="375"/>
      <c r="G97" s="2"/>
      <c r="H97" s="2"/>
      <c r="I97" s="2"/>
      <c r="J97" s="2"/>
      <c r="K97" s="2"/>
      <c r="L97" s="6"/>
      <c r="M97" s="375"/>
      <c r="N97" s="2"/>
      <c r="O97" s="6"/>
      <c r="P97" s="377"/>
      <c r="Q97" s="6"/>
      <c r="R97" s="375"/>
      <c r="S97" s="213"/>
      <c r="T97" s="213"/>
      <c r="U97" s="213"/>
      <c r="V97" s="378"/>
      <c r="W97" s="378"/>
      <c r="X97" s="289"/>
      <c r="Y97" s="382"/>
      <c r="Z97" s="383"/>
      <c r="AA97" s="383"/>
      <c r="AB97" s="383"/>
      <c r="AC97" s="384"/>
      <c r="AD97" s="122"/>
      <c r="AE97" s="382"/>
      <c r="AF97" s="383"/>
      <c r="AG97" s="383"/>
      <c r="AH97" s="383"/>
      <c r="AI97" s="20"/>
      <c r="AJ97" s="436"/>
      <c r="AK97" s="386"/>
      <c r="AL97" s="378"/>
      <c r="AM97" s="378"/>
      <c r="AN97" s="378"/>
      <c r="AO97" s="289"/>
      <c r="AP97" s="347"/>
      <c r="AQ97" s="347"/>
      <c r="AR97" s="373"/>
      <c r="AS97" s="389"/>
      <c r="AT97" s="386"/>
      <c r="AU97" s="386"/>
      <c r="AV97" s="20"/>
      <c r="AW97" s="385"/>
      <c r="AX97" s="378"/>
      <c r="AY97" s="378"/>
      <c r="AZ97" s="378"/>
      <c r="BA97" s="289"/>
      <c r="BB97" s="375"/>
      <c r="BC97" s="2"/>
      <c r="BD97" s="2"/>
    </row>
    <row r="98" spans="2:56" ht="15.75" thickBot="1"/>
    <row r="99" spans="2:56" ht="16.5" thickBot="1">
      <c r="B99" s="17">
        <v>41193</v>
      </c>
      <c r="C99" s="15" t="s">
        <v>0</v>
      </c>
      <c r="D99" s="19">
        <v>3</v>
      </c>
      <c r="E99" s="6"/>
      <c r="F99" s="363">
        <v>0</v>
      </c>
      <c r="G99" s="19">
        <v>0</v>
      </c>
      <c r="H99" s="19">
        <v>0</v>
      </c>
      <c r="I99" s="19">
        <v>0</v>
      </c>
      <c r="J99" s="19">
        <v>0</v>
      </c>
      <c r="K99" s="19">
        <f>SUM(F99:J99)</f>
        <v>0</v>
      </c>
      <c r="L99" s="6"/>
      <c r="M99" s="363">
        <v>0</v>
      </c>
      <c r="N99" s="19">
        <v>0</v>
      </c>
      <c r="O99" s="6"/>
      <c r="P99" s="376">
        <f>D99-(M99+N99)</f>
        <v>3</v>
      </c>
      <c r="Q99" s="6"/>
      <c r="R99" s="363" t="s">
        <v>67</v>
      </c>
      <c r="S99" s="372">
        <v>0.13</v>
      </c>
      <c r="T99" s="372">
        <v>0.13</v>
      </c>
      <c r="U99" s="372">
        <f>S99+T99</f>
        <v>0.26</v>
      </c>
      <c r="V99" s="19">
        <v>75</v>
      </c>
      <c r="W99" s="91">
        <f>P99*V99</f>
        <v>225</v>
      </c>
      <c r="X99" s="6"/>
      <c r="Y99" s="379">
        <v>176</v>
      </c>
      <c r="Z99" s="380">
        <v>176</v>
      </c>
      <c r="AA99" s="380">
        <v>0</v>
      </c>
      <c r="AB99" s="380">
        <v>0</v>
      </c>
      <c r="AC99" s="381">
        <v>176</v>
      </c>
      <c r="AD99" s="197"/>
      <c r="AE99" s="379">
        <v>0</v>
      </c>
      <c r="AF99" s="380">
        <v>0</v>
      </c>
      <c r="AG99" s="380">
        <v>0</v>
      </c>
      <c r="AH99" s="380">
        <v>0</v>
      </c>
      <c r="AI99" s="5"/>
      <c r="AJ99" s="57">
        <f>AC99*U99</f>
        <v>45.760000000000005</v>
      </c>
      <c r="AK99" s="171">
        <v>0</v>
      </c>
      <c r="AL99" s="19">
        <v>1.3</v>
      </c>
      <c r="AM99" s="19">
        <v>0</v>
      </c>
      <c r="AN99" s="91">
        <f>AK99+AM99</f>
        <v>0</v>
      </c>
      <c r="AO99" s="338" t="e">
        <f>#REF!</f>
        <v>#REF!</v>
      </c>
      <c r="AP99" s="11">
        <v>0</v>
      </c>
      <c r="AQ99" s="11">
        <v>10</v>
      </c>
      <c r="AR99" s="387">
        <f>100- ((AP99+AQ99)/(AC99*2))*100</f>
        <v>97.159090909090907</v>
      </c>
      <c r="AS99" s="388">
        <f>AU96</f>
        <v>138.80799999999996</v>
      </c>
      <c r="AT99" s="172">
        <f>AJ99+AK99+AL99+AM99</f>
        <v>47.06</v>
      </c>
      <c r="AU99" s="172">
        <f>AS99-AT99</f>
        <v>91.747999999999962</v>
      </c>
      <c r="AV99" s="5"/>
      <c r="AW99" s="57">
        <f>(AC99/W99)*100</f>
        <v>78.222222222222229</v>
      </c>
      <c r="AX99" s="19" t="s">
        <v>59</v>
      </c>
      <c r="AY99" s="91">
        <f>(AK99/(AJ99+AK99))*100</f>
        <v>0</v>
      </c>
      <c r="AZ99" s="19">
        <f>(AN99/AJ99)*100</f>
        <v>0</v>
      </c>
      <c r="BA99" s="6"/>
      <c r="BB99" s="363" t="s">
        <v>76</v>
      </c>
      <c r="BC99" s="19" t="s">
        <v>76</v>
      </c>
      <c r="BD99" s="19" t="s">
        <v>76</v>
      </c>
    </row>
    <row r="100" spans="2:56" ht="15.75">
      <c r="B100" s="374" t="s">
        <v>90</v>
      </c>
      <c r="C100" s="2"/>
      <c r="D100" s="2"/>
      <c r="E100" s="6"/>
      <c r="F100" s="447" t="s">
        <v>177</v>
      </c>
      <c r="G100" s="2"/>
      <c r="H100" s="2"/>
      <c r="I100" s="2"/>
      <c r="J100" s="2"/>
      <c r="K100" s="2"/>
      <c r="L100" s="6"/>
      <c r="M100" s="375"/>
      <c r="N100" s="2"/>
      <c r="O100" s="6"/>
      <c r="P100" s="377"/>
      <c r="Q100" s="6"/>
      <c r="R100" s="375"/>
      <c r="S100" s="213"/>
      <c r="T100" s="213"/>
      <c r="U100" s="213"/>
      <c r="V100" s="378"/>
      <c r="W100" s="378"/>
      <c r="X100" s="289"/>
      <c r="Y100" s="382"/>
      <c r="Z100" s="383"/>
      <c r="AA100" s="383"/>
      <c r="AB100" s="383"/>
      <c r="AC100" s="384"/>
      <c r="AD100" s="122"/>
      <c r="AE100" s="382"/>
      <c r="AF100" s="383"/>
      <c r="AG100" s="383"/>
      <c r="AH100" s="383"/>
      <c r="AI100" s="20"/>
      <c r="AJ100" s="436"/>
      <c r="AK100" s="386"/>
      <c r="AL100" s="378"/>
      <c r="AM100" s="378"/>
      <c r="AN100" s="378"/>
      <c r="AO100" s="289"/>
      <c r="AP100" s="347"/>
      <c r="AQ100" s="347"/>
      <c r="AR100" s="373"/>
      <c r="AS100" s="389"/>
      <c r="AT100" s="386"/>
      <c r="AU100" s="386"/>
      <c r="AV100" s="20"/>
      <c r="AW100" s="385"/>
      <c r="AX100" s="378"/>
      <c r="AY100" s="378"/>
      <c r="AZ100" s="378"/>
      <c r="BA100" s="289"/>
      <c r="BB100" s="375"/>
      <c r="BC100" s="2"/>
      <c r="BD100" s="2"/>
    </row>
    <row r="101" spans="2:56" ht="15.75" thickBot="1"/>
    <row r="102" spans="2:56" ht="16.5" thickBot="1">
      <c r="B102" s="17">
        <v>41193</v>
      </c>
      <c r="C102" s="15" t="s">
        <v>1</v>
      </c>
      <c r="D102" s="19">
        <v>7.5</v>
      </c>
      <c r="E102" s="6"/>
      <c r="F102" s="363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f>SUM(F102:J102)</f>
        <v>0</v>
      </c>
      <c r="L102" s="6"/>
      <c r="M102" s="363">
        <v>2.5</v>
      </c>
      <c r="N102" s="19">
        <v>4</v>
      </c>
      <c r="O102" s="6"/>
      <c r="P102" s="376">
        <f>D102-(M102+N102)</f>
        <v>1</v>
      </c>
      <c r="Q102" s="6"/>
      <c r="R102" s="363" t="s">
        <v>67</v>
      </c>
      <c r="S102" s="372">
        <v>0.13</v>
      </c>
      <c r="T102" s="372">
        <v>0.13</v>
      </c>
      <c r="U102" s="372">
        <f>S102+T102</f>
        <v>0.26</v>
      </c>
      <c r="V102" s="19">
        <v>75</v>
      </c>
      <c r="W102" s="91">
        <f>P102*V102</f>
        <v>75</v>
      </c>
      <c r="X102" s="6"/>
      <c r="Y102" s="379">
        <v>0</v>
      </c>
      <c r="Z102" s="380">
        <v>0</v>
      </c>
      <c r="AA102" s="380">
        <v>0</v>
      </c>
      <c r="AB102" s="380">
        <v>0</v>
      </c>
      <c r="AC102" s="381">
        <v>0</v>
      </c>
      <c r="AD102" s="197"/>
      <c r="AE102" s="379">
        <v>0</v>
      </c>
      <c r="AF102" s="380">
        <v>0</v>
      </c>
      <c r="AG102" s="380">
        <v>0</v>
      </c>
      <c r="AH102" s="380">
        <v>0</v>
      </c>
      <c r="AI102" s="5"/>
      <c r="AJ102" s="57">
        <f>AC102*U102</f>
        <v>0</v>
      </c>
      <c r="AK102" s="171">
        <v>0</v>
      </c>
      <c r="AL102" s="19">
        <v>0</v>
      </c>
      <c r="AM102" s="19">
        <v>0</v>
      </c>
      <c r="AN102" s="91">
        <f>AK102+AM102</f>
        <v>0</v>
      </c>
      <c r="AO102" s="338" t="e">
        <f>#REF!</f>
        <v>#REF!</v>
      </c>
      <c r="AP102" s="11">
        <v>0</v>
      </c>
      <c r="AQ102" s="11">
        <v>10</v>
      </c>
      <c r="AR102" s="387" t="e">
        <f>100- ((AP102+AQ102)/(AC102*2))*100</f>
        <v>#DIV/0!</v>
      </c>
      <c r="AS102" s="388">
        <f>AU99</f>
        <v>91.747999999999962</v>
      </c>
      <c r="AT102" s="172">
        <f>AJ102+AK102+AL102+AM102</f>
        <v>0</v>
      </c>
      <c r="AU102" s="172">
        <f>AS102-AT102</f>
        <v>91.747999999999962</v>
      </c>
      <c r="AV102" s="5"/>
      <c r="AW102" s="57">
        <f>(AC102/W102)*100</f>
        <v>0</v>
      </c>
      <c r="AX102" s="19" t="s">
        <v>59</v>
      </c>
      <c r="AY102" s="91" t="e">
        <f>(AK102/(AJ102+AK102))*100</f>
        <v>#DIV/0!</v>
      </c>
      <c r="AZ102" s="19" t="e">
        <f>(AN102/AJ102)*100</f>
        <v>#DIV/0!</v>
      </c>
      <c r="BA102" s="6"/>
      <c r="BB102" s="363" t="s">
        <v>76</v>
      </c>
      <c r="BC102" s="19" t="s">
        <v>76</v>
      </c>
      <c r="BD102" s="19" t="s">
        <v>76</v>
      </c>
    </row>
    <row r="103" spans="2:56" ht="15.75">
      <c r="B103" s="374" t="s">
        <v>134</v>
      </c>
      <c r="C103" s="2"/>
      <c r="D103" s="2"/>
      <c r="E103" s="6"/>
      <c r="F103" s="375"/>
      <c r="G103" s="2"/>
      <c r="H103" s="2"/>
      <c r="I103" s="2"/>
      <c r="J103" s="2"/>
      <c r="K103" s="2"/>
      <c r="L103" s="6"/>
      <c r="M103" s="375"/>
      <c r="N103" s="2"/>
      <c r="O103" s="6"/>
      <c r="P103" s="377"/>
      <c r="Q103" s="6"/>
      <c r="R103" s="375"/>
      <c r="S103" s="213"/>
      <c r="T103" s="213"/>
      <c r="U103" s="213"/>
      <c r="V103" s="378"/>
      <c r="W103" s="378"/>
      <c r="X103" s="289"/>
      <c r="Y103" s="382"/>
      <c r="Z103" s="383"/>
      <c r="AA103" s="383"/>
      <c r="AB103" s="383"/>
      <c r="AC103" s="384"/>
      <c r="AD103" s="122"/>
      <c r="AE103" s="382"/>
      <c r="AF103" s="383"/>
      <c r="AG103" s="383"/>
      <c r="AH103" s="383"/>
      <c r="AI103" s="20"/>
      <c r="AJ103" s="436"/>
      <c r="AK103" s="386"/>
      <c r="AL103" s="378"/>
      <c r="AM103" s="378"/>
      <c r="AN103" s="378"/>
      <c r="AO103" s="289"/>
      <c r="AP103" s="347"/>
      <c r="AQ103" s="347"/>
      <c r="AR103" s="373"/>
      <c r="AS103" s="389"/>
      <c r="AT103" s="386"/>
      <c r="AU103" s="386"/>
      <c r="AV103" s="20"/>
      <c r="AW103" s="385"/>
      <c r="AX103" s="378"/>
      <c r="AY103" s="378"/>
      <c r="AZ103" s="378"/>
      <c r="BA103" s="289"/>
      <c r="BB103" s="375"/>
      <c r="BC103" s="2"/>
      <c r="BD103" s="2"/>
    </row>
    <row r="104" spans="2:56" ht="15.75" thickBot="1"/>
    <row r="105" spans="2:56">
      <c r="B105" s="57" t="s">
        <v>42</v>
      </c>
      <c r="C105" s="58" t="s">
        <v>2</v>
      </c>
      <c r="D105" s="59" t="s">
        <v>2</v>
      </c>
      <c r="E105" s="136"/>
      <c r="F105" s="718" t="s">
        <v>14</v>
      </c>
      <c r="G105" s="719"/>
      <c r="H105" s="719"/>
      <c r="I105" s="719"/>
      <c r="J105" s="719"/>
      <c r="K105" s="720"/>
      <c r="L105" s="19"/>
      <c r="M105" s="721" t="s">
        <v>43</v>
      </c>
      <c r="N105" s="722"/>
      <c r="O105" s="19"/>
      <c r="P105" s="91" t="s">
        <v>12</v>
      </c>
      <c r="Q105" s="136"/>
      <c r="R105" s="91" t="s">
        <v>24</v>
      </c>
      <c r="S105" s="718" t="s">
        <v>44</v>
      </c>
      <c r="T105" s="719"/>
      <c r="U105" s="720"/>
      <c r="V105" s="91" t="s">
        <v>39</v>
      </c>
      <c r="W105" s="137" t="s">
        <v>19</v>
      </c>
      <c r="X105" s="136" t="s">
        <v>10</v>
      </c>
      <c r="Y105" s="723" t="s">
        <v>15</v>
      </c>
      <c r="Z105" s="724"/>
      <c r="AA105" s="724"/>
      <c r="AB105" s="724"/>
      <c r="AC105" s="138" t="s">
        <v>19</v>
      </c>
      <c r="AD105" s="139"/>
      <c r="AE105" s="725" t="s">
        <v>55</v>
      </c>
      <c r="AF105" s="726"/>
      <c r="AG105" s="726"/>
      <c r="AH105" s="140" t="s">
        <v>57</v>
      </c>
      <c r="AI105" s="136"/>
      <c r="AJ105" s="141" t="s">
        <v>51</v>
      </c>
      <c r="AK105" s="142"/>
      <c r="AL105" s="143"/>
      <c r="AM105" s="144"/>
      <c r="AN105" s="91" t="s">
        <v>13</v>
      </c>
      <c r="AO105" s="136"/>
      <c r="AP105" s="743" t="s">
        <v>68</v>
      </c>
      <c r="AQ105" s="744"/>
      <c r="AR105" s="745"/>
      <c r="AS105" s="743" t="s">
        <v>52</v>
      </c>
      <c r="AT105" s="744"/>
      <c r="AU105" s="745"/>
      <c r="AV105" s="136"/>
      <c r="AW105" s="145" t="s">
        <v>32</v>
      </c>
      <c r="AX105" s="137" t="s">
        <v>32</v>
      </c>
      <c r="AY105" s="91" t="s">
        <v>29</v>
      </c>
      <c r="AZ105" s="91" t="s">
        <v>29</v>
      </c>
      <c r="BA105" s="136"/>
      <c r="BB105" s="19" t="s">
        <v>32</v>
      </c>
      <c r="BC105" s="19" t="s">
        <v>10</v>
      </c>
      <c r="BD105" s="146" t="s">
        <v>10</v>
      </c>
    </row>
    <row r="106" spans="2:56" ht="15.75" thickBot="1">
      <c r="B106" s="60" t="s">
        <v>10</v>
      </c>
      <c r="C106" s="49" t="s">
        <v>10</v>
      </c>
      <c r="D106" s="61" t="s">
        <v>12</v>
      </c>
      <c r="E106" s="5"/>
      <c r="F106" s="65" t="s">
        <v>4</v>
      </c>
      <c r="G106" s="65" t="s">
        <v>5</v>
      </c>
      <c r="H106" s="65" t="s">
        <v>6</v>
      </c>
      <c r="I106" s="65" t="s">
        <v>7</v>
      </c>
      <c r="J106" s="65" t="s">
        <v>9</v>
      </c>
      <c r="K106" s="65" t="s">
        <v>13</v>
      </c>
      <c r="L106" s="4"/>
      <c r="M106" s="67" t="s">
        <v>12</v>
      </c>
      <c r="N106" s="68" t="s">
        <v>46</v>
      </c>
      <c r="O106" s="3"/>
      <c r="P106" s="49" t="s">
        <v>3</v>
      </c>
      <c r="Q106" s="5"/>
      <c r="R106" s="49" t="s">
        <v>23</v>
      </c>
      <c r="S106" s="53" t="s">
        <v>16</v>
      </c>
      <c r="T106" s="49" t="s">
        <v>17</v>
      </c>
      <c r="U106" s="49" t="s">
        <v>45</v>
      </c>
      <c r="V106" s="49" t="s">
        <v>63</v>
      </c>
      <c r="W106" s="72" t="s">
        <v>21</v>
      </c>
      <c r="X106" s="5" t="s">
        <v>10</v>
      </c>
      <c r="Y106" s="713" t="s">
        <v>26</v>
      </c>
      <c r="Z106" s="714"/>
      <c r="AA106" s="714"/>
      <c r="AB106" s="715"/>
      <c r="AC106" s="39" t="s">
        <v>13</v>
      </c>
      <c r="AD106" s="8"/>
      <c r="AE106" s="716" t="s">
        <v>56</v>
      </c>
      <c r="AF106" s="717"/>
      <c r="AG106" s="717"/>
      <c r="AH106" s="82" t="s">
        <v>58</v>
      </c>
      <c r="AI106" s="5"/>
      <c r="AJ106" s="48" t="s">
        <v>33</v>
      </c>
      <c r="AK106" s="85" t="s">
        <v>27</v>
      </c>
      <c r="AL106" s="48" t="s">
        <v>35</v>
      </c>
      <c r="AM106" s="48" t="s">
        <v>36</v>
      </c>
      <c r="AN106" s="49" t="s">
        <v>40</v>
      </c>
      <c r="AO106" s="20"/>
      <c r="AP106" s="51"/>
      <c r="AQ106" s="52"/>
      <c r="AR106" s="53"/>
      <c r="AS106" s="51" t="s">
        <v>50</v>
      </c>
      <c r="AT106" s="336" t="s">
        <v>178</v>
      </c>
      <c r="AU106" s="53"/>
      <c r="AV106" s="5"/>
      <c r="AW106" s="76" t="s">
        <v>19</v>
      </c>
      <c r="AX106" s="72" t="s">
        <v>19</v>
      </c>
      <c r="AY106" s="49" t="s">
        <v>37</v>
      </c>
      <c r="AZ106" s="49" t="s">
        <v>38</v>
      </c>
      <c r="BA106" s="5"/>
      <c r="BB106" s="4" t="s">
        <v>19</v>
      </c>
      <c r="BC106" s="4" t="s">
        <v>37</v>
      </c>
      <c r="BD106" s="147" t="s">
        <v>38</v>
      </c>
    </row>
    <row r="107" spans="2:56" ht="15.75" thickBot="1">
      <c r="B107" s="62"/>
      <c r="C107" s="63"/>
      <c r="D107" s="64" t="s">
        <v>10</v>
      </c>
      <c r="E107" s="111"/>
      <c r="F107" s="148"/>
      <c r="G107" s="148"/>
      <c r="H107" s="148"/>
      <c r="I107" s="148" t="s">
        <v>8</v>
      </c>
      <c r="J107" s="148"/>
      <c r="K107" s="148"/>
      <c r="L107" s="16"/>
      <c r="M107" s="104" t="s">
        <v>20</v>
      </c>
      <c r="N107" s="148" t="s">
        <v>11</v>
      </c>
      <c r="O107" s="16"/>
      <c r="P107" s="63" t="s">
        <v>10</v>
      </c>
      <c r="Q107" s="111"/>
      <c r="R107" s="63"/>
      <c r="S107" s="149"/>
      <c r="T107" s="63"/>
      <c r="U107" s="63"/>
      <c r="V107" s="63" t="s">
        <v>18</v>
      </c>
      <c r="W107" s="150" t="s">
        <v>22</v>
      </c>
      <c r="X107" s="111"/>
      <c r="Y107" s="151" t="s">
        <v>16</v>
      </c>
      <c r="Z107" s="151" t="s">
        <v>17</v>
      </c>
      <c r="AA107" s="152" t="s">
        <v>25</v>
      </c>
      <c r="AB107" s="79" t="s">
        <v>28</v>
      </c>
      <c r="AC107" s="153"/>
      <c r="AD107" s="111"/>
      <c r="AE107" s="154" t="s">
        <v>16</v>
      </c>
      <c r="AF107" s="155" t="s">
        <v>17</v>
      </c>
      <c r="AG107" s="80" t="s">
        <v>28</v>
      </c>
      <c r="AH107" s="81" t="s">
        <v>28</v>
      </c>
      <c r="AI107" s="156"/>
      <c r="AJ107" s="63" t="s">
        <v>34</v>
      </c>
      <c r="AK107" s="157" t="s">
        <v>34</v>
      </c>
      <c r="AL107" s="63" t="s">
        <v>34</v>
      </c>
      <c r="AM107" s="63" t="s">
        <v>34</v>
      </c>
      <c r="AN107" s="63" t="s">
        <v>34</v>
      </c>
      <c r="AO107" s="111"/>
      <c r="AP107" s="158" t="s">
        <v>70</v>
      </c>
      <c r="AQ107" s="159" t="s">
        <v>69</v>
      </c>
      <c r="AR107" s="160" t="s">
        <v>71</v>
      </c>
      <c r="AS107" s="161" t="s">
        <v>48</v>
      </c>
      <c r="AT107" s="159" t="s">
        <v>47</v>
      </c>
      <c r="AU107" s="160" t="s">
        <v>49</v>
      </c>
      <c r="AV107" s="111"/>
      <c r="AW107" s="162" t="s">
        <v>29</v>
      </c>
      <c r="AX107" s="150" t="s">
        <v>29</v>
      </c>
      <c r="AY107" s="63"/>
      <c r="AZ107" s="63"/>
      <c r="BA107" s="111"/>
      <c r="BB107" s="163">
        <v>1</v>
      </c>
      <c r="BC107" s="164">
        <v>0</v>
      </c>
      <c r="BD107" s="115" t="s">
        <v>41</v>
      </c>
    </row>
    <row r="108" spans="2:56" ht="16.5" thickBot="1">
      <c r="B108" s="17">
        <v>41193</v>
      </c>
      <c r="C108" s="15" t="s">
        <v>65</v>
      </c>
      <c r="D108" s="19">
        <v>8.5</v>
      </c>
      <c r="E108" s="6"/>
      <c r="F108" s="363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f>SUM(F108:J108)</f>
        <v>0</v>
      </c>
      <c r="L108" s="6"/>
      <c r="M108" s="363">
        <v>0</v>
      </c>
      <c r="N108" s="19">
        <v>0</v>
      </c>
      <c r="O108" s="6"/>
      <c r="P108" s="376">
        <f>D108-(M108+N108)</f>
        <v>8.5</v>
      </c>
      <c r="Q108" s="6"/>
      <c r="R108" s="363" t="s">
        <v>66</v>
      </c>
      <c r="S108" s="372">
        <v>0.185</v>
      </c>
      <c r="T108" s="372">
        <v>0.185</v>
      </c>
      <c r="U108" s="372">
        <f>S108+T108</f>
        <v>0.37</v>
      </c>
      <c r="V108" s="19">
        <v>85</v>
      </c>
      <c r="W108" s="91">
        <f>P108*V108</f>
        <v>722.5</v>
      </c>
      <c r="X108" s="6"/>
      <c r="Y108" s="379">
        <v>517</v>
      </c>
      <c r="Z108" s="380">
        <v>517</v>
      </c>
      <c r="AA108" s="380">
        <v>0</v>
      </c>
      <c r="AB108" s="380">
        <v>0</v>
      </c>
      <c r="AC108" s="381">
        <v>517</v>
      </c>
      <c r="AD108" s="197"/>
      <c r="AE108" s="379">
        <v>5</v>
      </c>
      <c r="AF108" s="380">
        <v>6</v>
      </c>
      <c r="AG108" s="380">
        <v>0</v>
      </c>
      <c r="AH108" s="380">
        <v>5</v>
      </c>
      <c r="AI108" s="5"/>
      <c r="AJ108" s="57">
        <f>AC108*U108</f>
        <v>191.29</v>
      </c>
      <c r="AK108" s="171">
        <v>4</v>
      </c>
      <c r="AL108" s="19">
        <v>10</v>
      </c>
      <c r="AM108" s="19">
        <v>0</v>
      </c>
      <c r="AN108" s="91">
        <f>AK108+AM108</f>
        <v>4</v>
      </c>
      <c r="AO108" s="338" t="e">
        <f>#REF!</f>
        <v>#REF!</v>
      </c>
      <c r="AP108" s="11">
        <v>0</v>
      </c>
      <c r="AQ108" s="11">
        <v>10</v>
      </c>
      <c r="AR108" s="387">
        <f>100- ((AP108+AQ108)/(AC108*2))*100</f>
        <v>99.032882011605409</v>
      </c>
      <c r="AS108" s="388">
        <v>755</v>
      </c>
      <c r="AT108" s="172">
        <f>AJ108+AK108+AL108+AM108</f>
        <v>205.29</v>
      </c>
      <c r="AU108" s="172">
        <f>AS108-AT108</f>
        <v>549.71</v>
      </c>
      <c r="AV108" s="5"/>
      <c r="AW108" s="57">
        <f>(AC108/W108)*100</f>
        <v>71.55709342560553</v>
      </c>
      <c r="AX108" s="19" t="s">
        <v>59</v>
      </c>
      <c r="AY108" s="91">
        <f>(AK108/(AJ108+AK108))*100</f>
        <v>2.0482359567822215</v>
      </c>
      <c r="AZ108" s="19">
        <f>(AN108/AJ108)*100</f>
        <v>2.091065920853155</v>
      </c>
      <c r="BA108" s="6"/>
      <c r="BB108" s="363" t="s">
        <v>76</v>
      </c>
      <c r="BC108" s="19" t="s">
        <v>76</v>
      </c>
      <c r="BD108" s="19" t="s">
        <v>75</v>
      </c>
    </row>
    <row r="109" spans="2:56" ht="15.75">
      <c r="B109" s="374" t="s">
        <v>153</v>
      </c>
      <c r="C109" s="2"/>
      <c r="D109" s="2"/>
      <c r="E109" s="6"/>
      <c r="F109" s="375"/>
      <c r="G109" s="2"/>
      <c r="H109" s="2"/>
      <c r="I109" s="2"/>
      <c r="J109" s="2"/>
      <c r="K109" s="2"/>
      <c r="L109" s="6"/>
      <c r="M109" s="375"/>
      <c r="N109" s="2"/>
      <c r="O109" s="6"/>
      <c r="P109" s="377"/>
      <c r="Q109" s="6"/>
      <c r="R109" s="375"/>
      <c r="S109" s="213"/>
      <c r="T109" s="213"/>
      <c r="U109" s="213"/>
      <c r="V109" s="378"/>
      <c r="W109" s="378"/>
      <c r="X109" s="289"/>
      <c r="Y109" s="382"/>
      <c r="Z109" s="383"/>
      <c r="AA109" s="383"/>
      <c r="AB109" s="383"/>
      <c r="AC109" s="384"/>
      <c r="AD109" s="122"/>
      <c r="AE109" s="382"/>
      <c r="AF109" s="383"/>
      <c r="AG109" s="383"/>
      <c r="AH109" s="383"/>
      <c r="AI109" s="20"/>
      <c r="AJ109" s="436"/>
      <c r="AK109" s="386"/>
      <c r="AL109" s="378"/>
      <c r="AM109" s="378"/>
      <c r="AN109" s="378"/>
      <c r="AO109" s="289"/>
      <c r="AP109" s="347"/>
      <c r="AQ109" s="347"/>
      <c r="AR109" s="373"/>
      <c r="AS109" s="389"/>
      <c r="AT109" s="386"/>
      <c r="AU109" s="386"/>
      <c r="AV109" s="20"/>
      <c r="AW109" s="385"/>
      <c r="AX109" s="378"/>
      <c r="AY109" s="378"/>
      <c r="AZ109" s="378"/>
      <c r="BA109" s="289"/>
      <c r="BB109" s="375"/>
      <c r="BC109" s="2"/>
      <c r="BD109" s="2"/>
    </row>
    <row r="110" spans="2:56" ht="15.75" thickBot="1"/>
    <row r="111" spans="2:56">
      <c r="B111" s="57" t="s">
        <v>42</v>
      </c>
      <c r="C111" s="58" t="s">
        <v>2</v>
      </c>
      <c r="D111" s="59" t="s">
        <v>2</v>
      </c>
      <c r="E111" s="136"/>
      <c r="F111" s="718" t="s">
        <v>14</v>
      </c>
      <c r="G111" s="719"/>
      <c r="H111" s="719"/>
      <c r="I111" s="719"/>
      <c r="J111" s="719"/>
      <c r="K111" s="720"/>
      <c r="L111" s="19"/>
      <c r="M111" s="721" t="s">
        <v>43</v>
      </c>
      <c r="N111" s="722"/>
      <c r="O111" s="19"/>
      <c r="P111" s="91" t="s">
        <v>12</v>
      </c>
      <c r="Q111" s="136"/>
      <c r="R111" s="91" t="s">
        <v>24</v>
      </c>
      <c r="S111" s="718" t="s">
        <v>44</v>
      </c>
      <c r="T111" s="719"/>
      <c r="U111" s="720"/>
      <c r="V111" s="91" t="s">
        <v>39</v>
      </c>
      <c r="W111" s="137" t="s">
        <v>19</v>
      </c>
      <c r="X111" s="136" t="s">
        <v>10</v>
      </c>
      <c r="Y111" s="723" t="s">
        <v>15</v>
      </c>
      <c r="Z111" s="724"/>
      <c r="AA111" s="724"/>
      <c r="AB111" s="724"/>
      <c r="AC111" s="138" t="s">
        <v>19</v>
      </c>
      <c r="AD111" s="139"/>
      <c r="AE111" s="725" t="s">
        <v>55</v>
      </c>
      <c r="AF111" s="726"/>
      <c r="AG111" s="726"/>
      <c r="AH111" s="140" t="s">
        <v>57</v>
      </c>
      <c r="AI111" s="136"/>
      <c r="AJ111" s="141" t="s">
        <v>51</v>
      </c>
      <c r="AK111" s="142"/>
      <c r="AL111" s="143"/>
      <c r="AM111" s="144"/>
      <c r="AN111" s="91" t="s">
        <v>13</v>
      </c>
      <c r="AO111" s="136"/>
      <c r="AP111" s="743" t="s">
        <v>68</v>
      </c>
      <c r="AQ111" s="744"/>
      <c r="AR111" s="745"/>
      <c r="AS111" s="743" t="s">
        <v>52</v>
      </c>
      <c r="AT111" s="744"/>
      <c r="AU111" s="745"/>
      <c r="AV111" s="136"/>
      <c r="AW111" s="145" t="s">
        <v>32</v>
      </c>
      <c r="AX111" s="137" t="s">
        <v>32</v>
      </c>
      <c r="AY111" s="91" t="s">
        <v>29</v>
      </c>
      <c r="AZ111" s="91" t="s">
        <v>29</v>
      </c>
      <c r="BA111" s="136"/>
      <c r="BB111" s="19" t="s">
        <v>32</v>
      </c>
      <c r="BC111" s="19" t="s">
        <v>10</v>
      </c>
      <c r="BD111" s="146" t="s">
        <v>10</v>
      </c>
    </row>
    <row r="112" spans="2:56" ht="15.75" thickBot="1">
      <c r="B112" s="60" t="s">
        <v>10</v>
      </c>
      <c r="C112" s="49" t="s">
        <v>10</v>
      </c>
      <c r="D112" s="61" t="s">
        <v>12</v>
      </c>
      <c r="E112" s="5"/>
      <c r="F112" s="65" t="s">
        <v>4</v>
      </c>
      <c r="G112" s="65" t="s">
        <v>5</v>
      </c>
      <c r="H112" s="65" t="s">
        <v>6</v>
      </c>
      <c r="I112" s="65" t="s">
        <v>7</v>
      </c>
      <c r="J112" s="65" t="s">
        <v>9</v>
      </c>
      <c r="K112" s="65" t="s">
        <v>13</v>
      </c>
      <c r="L112" s="4"/>
      <c r="M112" s="67" t="s">
        <v>12</v>
      </c>
      <c r="N112" s="68" t="s">
        <v>46</v>
      </c>
      <c r="O112" s="3"/>
      <c r="P112" s="49" t="s">
        <v>3</v>
      </c>
      <c r="Q112" s="5"/>
      <c r="R112" s="49" t="s">
        <v>23</v>
      </c>
      <c r="S112" s="53" t="s">
        <v>16</v>
      </c>
      <c r="T112" s="49" t="s">
        <v>17</v>
      </c>
      <c r="U112" s="49" t="s">
        <v>45</v>
      </c>
      <c r="V112" s="49" t="s">
        <v>63</v>
      </c>
      <c r="W112" s="72" t="s">
        <v>21</v>
      </c>
      <c r="X112" s="5" t="s">
        <v>10</v>
      </c>
      <c r="Y112" s="713" t="s">
        <v>26</v>
      </c>
      <c r="Z112" s="714"/>
      <c r="AA112" s="714"/>
      <c r="AB112" s="715"/>
      <c r="AC112" s="39" t="s">
        <v>13</v>
      </c>
      <c r="AD112" s="8"/>
      <c r="AE112" s="716" t="s">
        <v>56</v>
      </c>
      <c r="AF112" s="717"/>
      <c r="AG112" s="717"/>
      <c r="AH112" s="82" t="s">
        <v>58</v>
      </c>
      <c r="AI112" s="5"/>
      <c r="AJ112" s="48" t="s">
        <v>33</v>
      </c>
      <c r="AK112" s="85" t="s">
        <v>27</v>
      </c>
      <c r="AL112" s="48" t="s">
        <v>35</v>
      </c>
      <c r="AM112" s="48" t="s">
        <v>36</v>
      </c>
      <c r="AN112" s="49" t="s">
        <v>40</v>
      </c>
      <c r="AO112" s="20"/>
      <c r="AP112" s="51"/>
      <c r="AQ112" s="52"/>
      <c r="AR112" s="53"/>
      <c r="AS112" s="51" t="s">
        <v>50</v>
      </c>
      <c r="AT112" s="336" t="s">
        <v>184</v>
      </c>
      <c r="AU112" s="53"/>
      <c r="AV112" s="5"/>
      <c r="AW112" s="76" t="s">
        <v>19</v>
      </c>
      <c r="AX112" s="72" t="s">
        <v>19</v>
      </c>
      <c r="AY112" s="49" t="s">
        <v>37</v>
      </c>
      <c r="AZ112" s="49" t="s">
        <v>38</v>
      </c>
      <c r="BA112" s="5"/>
      <c r="BB112" s="4" t="s">
        <v>19</v>
      </c>
      <c r="BC112" s="4" t="s">
        <v>37</v>
      </c>
      <c r="BD112" s="147" t="s">
        <v>38</v>
      </c>
    </row>
    <row r="113" spans="2:56" ht="15.75" thickBot="1">
      <c r="B113" s="62"/>
      <c r="C113" s="63"/>
      <c r="D113" s="64" t="s">
        <v>10</v>
      </c>
      <c r="E113" s="111"/>
      <c r="F113" s="148"/>
      <c r="G113" s="148"/>
      <c r="H113" s="148"/>
      <c r="I113" s="148" t="s">
        <v>8</v>
      </c>
      <c r="J113" s="148"/>
      <c r="K113" s="148"/>
      <c r="L113" s="16"/>
      <c r="M113" s="104" t="s">
        <v>20</v>
      </c>
      <c r="N113" s="148" t="s">
        <v>11</v>
      </c>
      <c r="O113" s="16"/>
      <c r="P113" s="63" t="s">
        <v>10</v>
      </c>
      <c r="Q113" s="111"/>
      <c r="R113" s="63"/>
      <c r="S113" s="149"/>
      <c r="T113" s="63"/>
      <c r="U113" s="63"/>
      <c r="V113" s="63" t="s">
        <v>18</v>
      </c>
      <c r="W113" s="150" t="s">
        <v>22</v>
      </c>
      <c r="X113" s="111"/>
      <c r="Y113" s="151" t="s">
        <v>16</v>
      </c>
      <c r="Z113" s="151" t="s">
        <v>17</v>
      </c>
      <c r="AA113" s="152" t="s">
        <v>25</v>
      </c>
      <c r="AB113" s="79" t="s">
        <v>28</v>
      </c>
      <c r="AC113" s="153"/>
      <c r="AD113" s="111"/>
      <c r="AE113" s="154" t="s">
        <v>16</v>
      </c>
      <c r="AF113" s="155" t="s">
        <v>17</v>
      </c>
      <c r="AG113" s="80" t="s">
        <v>28</v>
      </c>
      <c r="AH113" s="81" t="s">
        <v>28</v>
      </c>
      <c r="AI113" s="156"/>
      <c r="AJ113" s="63" t="s">
        <v>34</v>
      </c>
      <c r="AK113" s="157" t="s">
        <v>34</v>
      </c>
      <c r="AL113" s="63" t="s">
        <v>34</v>
      </c>
      <c r="AM113" s="63" t="s">
        <v>34</v>
      </c>
      <c r="AN113" s="63" t="s">
        <v>34</v>
      </c>
      <c r="AO113" s="111"/>
      <c r="AP113" s="158" t="s">
        <v>70</v>
      </c>
      <c r="AQ113" s="159" t="s">
        <v>69</v>
      </c>
      <c r="AR113" s="160" t="s">
        <v>71</v>
      </c>
      <c r="AS113" s="161" t="s">
        <v>48</v>
      </c>
      <c r="AT113" s="159" t="s">
        <v>47</v>
      </c>
      <c r="AU113" s="160" t="s">
        <v>49</v>
      </c>
      <c r="AV113" s="111"/>
      <c r="AW113" s="162" t="s">
        <v>29</v>
      </c>
      <c r="AX113" s="150" t="s">
        <v>29</v>
      </c>
      <c r="AY113" s="63"/>
      <c r="AZ113" s="63"/>
      <c r="BA113" s="111"/>
      <c r="BB113" s="163">
        <v>1</v>
      </c>
      <c r="BC113" s="164">
        <v>0</v>
      </c>
      <c r="BD113" s="115" t="s">
        <v>41</v>
      </c>
    </row>
    <row r="114" spans="2:56" ht="16.5" thickBot="1">
      <c r="B114" s="17">
        <v>41194</v>
      </c>
      <c r="C114" s="15" t="s">
        <v>0</v>
      </c>
      <c r="D114" s="19">
        <v>8</v>
      </c>
      <c r="E114" s="6"/>
      <c r="F114" s="363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f>SUM(F114:J114)</f>
        <v>0</v>
      </c>
      <c r="L114" s="6"/>
      <c r="M114" s="363">
        <v>0</v>
      </c>
      <c r="N114" s="19">
        <v>3</v>
      </c>
      <c r="O114" s="6"/>
      <c r="P114" s="376">
        <f>D114-(M114+N114)</f>
        <v>5</v>
      </c>
      <c r="Q114" s="6"/>
      <c r="R114" s="363" t="s">
        <v>54</v>
      </c>
      <c r="S114" s="372">
        <v>0.122</v>
      </c>
      <c r="T114" s="372">
        <v>0.124</v>
      </c>
      <c r="U114" s="372">
        <f>S114+T114</f>
        <v>0.246</v>
      </c>
      <c r="V114" s="19">
        <v>70</v>
      </c>
      <c r="W114" s="91">
        <f>P114*V114</f>
        <v>350</v>
      </c>
      <c r="X114" s="6"/>
      <c r="Y114" s="379">
        <v>282</v>
      </c>
      <c r="Z114" s="380">
        <v>282</v>
      </c>
      <c r="AA114" s="380">
        <v>0</v>
      </c>
      <c r="AB114" s="380">
        <v>0</v>
      </c>
      <c r="AC114" s="381">
        <v>282</v>
      </c>
      <c r="AD114" s="197"/>
      <c r="AE114" s="379">
        <v>23</v>
      </c>
      <c r="AF114" s="380">
        <v>24</v>
      </c>
      <c r="AG114" s="380">
        <v>0</v>
      </c>
      <c r="AH114" s="380">
        <v>23</v>
      </c>
      <c r="AI114" s="5"/>
      <c r="AJ114" s="57">
        <f>AC114*U114</f>
        <v>69.372</v>
      </c>
      <c r="AK114" s="171">
        <v>3</v>
      </c>
      <c r="AL114" s="19">
        <v>2.2000000000000002</v>
      </c>
      <c r="AM114" s="19">
        <v>0</v>
      </c>
      <c r="AN114" s="91">
        <f>AK114+AM114</f>
        <v>3</v>
      </c>
      <c r="AO114" s="338" t="e">
        <f>#REF!</f>
        <v>#REF!</v>
      </c>
      <c r="AP114" s="11">
        <v>0</v>
      </c>
      <c r="AQ114" s="11">
        <v>10</v>
      </c>
      <c r="AR114" s="387">
        <f>100- ((AP114+AQ114)/(AC114*2))*100</f>
        <v>98.226950354609926</v>
      </c>
      <c r="AS114" s="388">
        <v>680</v>
      </c>
      <c r="AT114" s="172">
        <f>AJ114+AK114+AL114+AM114</f>
        <v>74.572000000000003</v>
      </c>
      <c r="AU114" s="172">
        <f>AS114-AT114</f>
        <v>605.428</v>
      </c>
      <c r="AV114" s="5"/>
      <c r="AW114" s="57">
        <f>(AC114/W114)*100</f>
        <v>80.571428571428569</v>
      </c>
      <c r="AX114" s="19" t="s">
        <v>59</v>
      </c>
      <c r="AY114" s="91">
        <f>(AK114/(AJ114+AK114))*100</f>
        <v>4.1452495440225503</v>
      </c>
      <c r="AZ114" s="19">
        <f>(AN114/AJ114)*100</f>
        <v>4.3245113302196856</v>
      </c>
      <c r="BA114" s="6"/>
      <c r="BB114" s="363" t="s">
        <v>76</v>
      </c>
      <c r="BC114" s="19" t="s">
        <v>76</v>
      </c>
      <c r="BD114" s="19" t="s">
        <v>76</v>
      </c>
    </row>
    <row r="115" spans="2:56" ht="15.75">
      <c r="B115" s="374" t="s">
        <v>121</v>
      </c>
      <c r="C115" s="2"/>
      <c r="D115" s="2"/>
      <c r="E115" s="6"/>
      <c r="F115" s="375"/>
      <c r="G115" s="2"/>
      <c r="H115" s="2"/>
      <c r="I115" s="2"/>
      <c r="J115" s="2"/>
      <c r="K115" s="2"/>
      <c r="L115" s="6"/>
      <c r="M115" s="375"/>
      <c r="N115" s="2"/>
      <c r="O115" s="6"/>
      <c r="P115" s="377"/>
      <c r="Q115" s="6"/>
      <c r="R115" s="375"/>
      <c r="S115" s="213"/>
      <c r="T115" s="213"/>
      <c r="U115" s="213"/>
      <c r="V115" s="378"/>
      <c r="W115" s="378"/>
      <c r="X115" s="289"/>
      <c r="Y115" s="382"/>
      <c r="Z115" s="383"/>
      <c r="AA115" s="383"/>
      <c r="AB115" s="383"/>
      <c r="AC115" s="384"/>
      <c r="AD115" s="122"/>
      <c r="AE115" s="382"/>
      <c r="AF115" s="383"/>
      <c r="AG115" s="383"/>
      <c r="AH115" s="383"/>
      <c r="AI115" s="20"/>
      <c r="AJ115" s="436"/>
      <c r="AK115" s="386"/>
      <c r="AL115" s="378"/>
      <c r="AM115" s="378"/>
      <c r="AN115" s="378"/>
      <c r="AO115" s="289"/>
      <c r="AP115" s="347"/>
      <c r="AQ115" s="347"/>
      <c r="AR115" s="373"/>
      <c r="AS115" s="389"/>
      <c r="AT115" s="386"/>
      <c r="AU115" s="386"/>
      <c r="AV115" s="20"/>
      <c r="AW115" s="385"/>
      <c r="AX115" s="378"/>
      <c r="AY115" s="378"/>
      <c r="AZ115" s="378"/>
      <c r="BA115" s="289"/>
      <c r="BB115" s="375"/>
      <c r="BC115" s="2"/>
      <c r="BD115" s="2"/>
    </row>
    <row r="116" spans="2:56" ht="15.75" thickBot="1"/>
    <row r="117" spans="2:56">
      <c r="B117" s="57" t="s">
        <v>42</v>
      </c>
      <c r="C117" s="58" t="s">
        <v>2</v>
      </c>
      <c r="D117" s="59" t="s">
        <v>2</v>
      </c>
      <c r="E117" s="136"/>
      <c r="F117" s="718" t="s">
        <v>14</v>
      </c>
      <c r="G117" s="719"/>
      <c r="H117" s="719"/>
      <c r="I117" s="719"/>
      <c r="J117" s="719"/>
      <c r="K117" s="720"/>
      <c r="L117" s="19"/>
      <c r="M117" s="721" t="s">
        <v>43</v>
      </c>
      <c r="N117" s="722"/>
      <c r="O117" s="19"/>
      <c r="P117" s="91" t="s">
        <v>12</v>
      </c>
      <c r="Q117" s="136"/>
      <c r="R117" s="91" t="s">
        <v>24</v>
      </c>
      <c r="S117" s="718" t="s">
        <v>44</v>
      </c>
      <c r="T117" s="719"/>
      <c r="U117" s="720"/>
      <c r="V117" s="91" t="s">
        <v>39</v>
      </c>
      <c r="W117" s="137" t="s">
        <v>19</v>
      </c>
      <c r="X117" s="136" t="s">
        <v>10</v>
      </c>
      <c r="Y117" s="723" t="s">
        <v>15</v>
      </c>
      <c r="Z117" s="724"/>
      <c r="AA117" s="724"/>
      <c r="AB117" s="724"/>
      <c r="AC117" s="138" t="s">
        <v>19</v>
      </c>
      <c r="AD117" s="139"/>
      <c r="AE117" s="725" t="s">
        <v>55</v>
      </c>
      <c r="AF117" s="726"/>
      <c r="AG117" s="726"/>
      <c r="AH117" s="140" t="s">
        <v>57</v>
      </c>
      <c r="AI117" s="136"/>
      <c r="AJ117" s="141" t="s">
        <v>51</v>
      </c>
      <c r="AK117" s="142"/>
      <c r="AL117" s="143"/>
      <c r="AM117" s="144"/>
      <c r="AN117" s="91" t="s">
        <v>13</v>
      </c>
      <c r="AO117" s="136"/>
      <c r="AP117" s="743" t="s">
        <v>68</v>
      </c>
      <c r="AQ117" s="744"/>
      <c r="AR117" s="745"/>
      <c r="AS117" s="743" t="s">
        <v>52</v>
      </c>
      <c r="AT117" s="744"/>
      <c r="AU117" s="745"/>
      <c r="AV117" s="136"/>
      <c r="AW117" s="145" t="s">
        <v>32</v>
      </c>
      <c r="AX117" s="137" t="s">
        <v>32</v>
      </c>
      <c r="AY117" s="91" t="s">
        <v>29</v>
      </c>
      <c r="AZ117" s="91" t="s">
        <v>29</v>
      </c>
      <c r="BA117" s="136"/>
      <c r="BB117" s="19" t="s">
        <v>32</v>
      </c>
      <c r="BC117" s="19" t="s">
        <v>10</v>
      </c>
      <c r="BD117" s="146" t="s">
        <v>10</v>
      </c>
    </row>
    <row r="118" spans="2:56" ht="15.75" thickBot="1">
      <c r="B118" s="60" t="s">
        <v>10</v>
      </c>
      <c r="C118" s="49" t="s">
        <v>10</v>
      </c>
      <c r="D118" s="61" t="s">
        <v>12</v>
      </c>
      <c r="E118" s="5"/>
      <c r="F118" s="65" t="s">
        <v>4</v>
      </c>
      <c r="G118" s="65" t="s">
        <v>5</v>
      </c>
      <c r="H118" s="65" t="s">
        <v>6</v>
      </c>
      <c r="I118" s="65" t="s">
        <v>7</v>
      </c>
      <c r="J118" s="65" t="s">
        <v>9</v>
      </c>
      <c r="K118" s="65" t="s">
        <v>13</v>
      </c>
      <c r="L118" s="4"/>
      <c r="M118" s="67" t="s">
        <v>12</v>
      </c>
      <c r="N118" s="68" t="s">
        <v>46</v>
      </c>
      <c r="O118" s="3"/>
      <c r="P118" s="49" t="s">
        <v>3</v>
      </c>
      <c r="Q118" s="5"/>
      <c r="R118" s="49" t="s">
        <v>23</v>
      </c>
      <c r="S118" s="53" t="s">
        <v>16</v>
      </c>
      <c r="T118" s="49" t="s">
        <v>17</v>
      </c>
      <c r="U118" s="49" t="s">
        <v>45</v>
      </c>
      <c r="V118" s="49" t="s">
        <v>63</v>
      </c>
      <c r="W118" s="72" t="s">
        <v>21</v>
      </c>
      <c r="X118" s="5" t="s">
        <v>10</v>
      </c>
      <c r="Y118" s="713" t="s">
        <v>26</v>
      </c>
      <c r="Z118" s="714"/>
      <c r="AA118" s="714"/>
      <c r="AB118" s="715"/>
      <c r="AC118" s="39" t="s">
        <v>13</v>
      </c>
      <c r="AD118" s="8"/>
      <c r="AE118" s="716" t="s">
        <v>56</v>
      </c>
      <c r="AF118" s="717"/>
      <c r="AG118" s="717"/>
      <c r="AH118" s="82" t="s">
        <v>58</v>
      </c>
      <c r="AI118" s="5"/>
      <c r="AJ118" s="48" t="s">
        <v>33</v>
      </c>
      <c r="AK118" s="85" t="s">
        <v>27</v>
      </c>
      <c r="AL118" s="48" t="s">
        <v>35</v>
      </c>
      <c r="AM118" s="48" t="s">
        <v>36</v>
      </c>
      <c r="AN118" s="49" t="s">
        <v>40</v>
      </c>
      <c r="AO118" s="20"/>
      <c r="AP118" s="51"/>
      <c r="AQ118" s="52"/>
      <c r="AR118" s="53"/>
      <c r="AS118" s="51" t="s">
        <v>50</v>
      </c>
      <c r="AT118" s="336" t="s">
        <v>176</v>
      </c>
      <c r="AU118" s="53"/>
      <c r="AV118" s="5"/>
      <c r="AW118" s="76" t="s">
        <v>19</v>
      </c>
      <c r="AX118" s="72" t="s">
        <v>19</v>
      </c>
      <c r="AY118" s="49" t="s">
        <v>37</v>
      </c>
      <c r="AZ118" s="49" t="s">
        <v>38</v>
      </c>
      <c r="BA118" s="5"/>
      <c r="BB118" s="4" t="s">
        <v>19</v>
      </c>
      <c r="BC118" s="4" t="s">
        <v>37</v>
      </c>
      <c r="BD118" s="147" t="s">
        <v>38</v>
      </c>
    </row>
    <row r="119" spans="2:56" ht="15.75" thickBot="1">
      <c r="B119" s="62"/>
      <c r="C119" s="63"/>
      <c r="D119" s="64" t="s">
        <v>10</v>
      </c>
      <c r="E119" s="111"/>
      <c r="F119" s="148"/>
      <c r="G119" s="148"/>
      <c r="H119" s="148"/>
      <c r="I119" s="148" t="s">
        <v>8</v>
      </c>
      <c r="J119" s="148"/>
      <c r="K119" s="148"/>
      <c r="L119" s="16"/>
      <c r="M119" s="104" t="s">
        <v>20</v>
      </c>
      <c r="N119" s="148" t="s">
        <v>11</v>
      </c>
      <c r="O119" s="16"/>
      <c r="P119" s="63" t="s">
        <v>10</v>
      </c>
      <c r="Q119" s="111"/>
      <c r="R119" s="63"/>
      <c r="S119" s="149"/>
      <c r="T119" s="63"/>
      <c r="U119" s="63"/>
      <c r="V119" s="63" t="s">
        <v>18</v>
      </c>
      <c r="W119" s="150" t="s">
        <v>22</v>
      </c>
      <c r="X119" s="111"/>
      <c r="Y119" s="151" t="s">
        <v>16</v>
      </c>
      <c r="Z119" s="151" t="s">
        <v>17</v>
      </c>
      <c r="AA119" s="152" t="s">
        <v>25</v>
      </c>
      <c r="AB119" s="79" t="s">
        <v>28</v>
      </c>
      <c r="AC119" s="153"/>
      <c r="AD119" s="111"/>
      <c r="AE119" s="154" t="s">
        <v>16</v>
      </c>
      <c r="AF119" s="155" t="s">
        <v>17</v>
      </c>
      <c r="AG119" s="80" t="s">
        <v>28</v>
      </c>
      <c r="AH119" s="81" t="s">
        <v>28</v>
      </c>
      <c r="AI119" s="156"/>
      <c r="AJ119" s="63" t="s">
        <v>34</v>
      </c>
      <c r="AK119" s="157" t="s">
        <v>34</v>
      </c>
      <c r="AL119" s="63" t="s">
        <v>34</v>
      </c>
      <c r="AM119" s="63" t="s">
        <v>34</v>
      </c>
      <c r="AN119" s="63" t="s">
        <v>34</v>
      </c>
      <c r="AO119" s="111"/>
      <c r="AP119" s="158" t="s">
        <v>70</v>
      </c>
      <c r="AQ119" s="159" t="s">
        <v>69</v>
      </c>
      <c r="AR119" s="160" t="s">
        <v>71</v>
      </c>
      <c r="AS119" s="161" t="s">
        <v>48</v>
      </c>
      <c r="AT119" s="159" t="s">
        <v>47</v>
      </c>
      <c r="AU119" s="160" t="s">
        <v>49</v>
      </c>
      <c r="AV119" s="111"/>
      <c r="AW119" s="162" t="s">
        <v>29</v>
      </c>
      <c r="AX119" s="150" t="s">
        <v>29</v>
      </c>
      <c r="AY119" s="63"/>
      <c r="AZ119" s="63"/>
      <c r="BA119" s="111"/>
      <c r="BB119" s="163">
        <v>1</v>
      </c>
      <c r="BC119" s="164">
        <v>0</v>
      </c>
      <c r="BD119" s="115" t="s">
        <v>41</v>
      </c>
    </row>
    <row r="120" spans="2:56" ht="16.5" thickBot="1">
      <c r="B120" s="17">
        <v>41194</v>
      </c>
      <c r="C120" s="15" t="s">
        <v>1</v>
      </c>
      <c r="D120" s="19">
        <v>7.5</v>
      </c>
      <c r="E120" s="6"/>
      <c r="F120" s="363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f>SUM(F120:J120)</f>
        <v>0</v>
      </c>
      <c r="L120" s="6"/>
      <c r="M120" s="363">
        <v>2.5</v>
      </c>
      <c r="N120" s="19">
        <v>0</v>
      </c>
      <c r="O120" s="6"/>
      <c r="P120" s="376">
        <f>D120-(M120+N120)</f>
        <v>5</v>
      </c>
      <c r="Q120" s="6"/>
      <c r="R120" s="363" t="s">
        <v>173</v>
      </c>
      <c r="S120" s="372">
        <v>0.36499999999999999</v>
      </c>
      <c r="T120" s="372">
        <v>0.36499999999999999</v>
      </c>
      <c r="U120" s="372">
        <f>S120+T120</f>
        <v>0.73</v>
      </c>
      <c r="V120" s="19">
        <v>40</v>
      </c>
      <c r="W120" s="91">
        <f>P120*V120</f>
        <v>200</v>
      </c>
      <c r="X120" s="6">
        <v>135</v>
      </c>
      <c r="Y120" s="379">
        <v>140</v>
      </c>
      <c r="Z120" s="380">
        <v>140</v>
      </c>
      <c r="AA120" s="380">
        <v>0</v>
      </c>
      <c r="AB120" s="380">
        <v>0</v>
      </c>
      <c r="AC120" s="381">
        <v>140</v>
      </c>
      <c r="AD120" s="197"/>
      <c r="AE120" s="379">
        <v>0</v>
      </c>
      <c r="AF120" s="380">
        <v>0</v>
      </c>
      <c r="AG120" s="380">
        <v>0</v>
      </c>
      <c r="AH120" s="380">
        <v>0</v>
      </c>
      <c r="AI120" s="5"/>
      <c r="AJ120" s="57">
        <f>AC120*U120</f>
        <v>102.2</v>
      </c>
      <c r="AK120" s="171">
        <v>0</v>
      </c>
      <c r="AL120" s="19">
        <v>6</v>
      </c>
      <c r="AM120" s="19">
        <v>0</v>
      </c>
      <c r="AN120" s="91">
        <f>AK120+AM120</f>
        <v>0</v>
      </c>
      <c r="AO120" s="338" t="e">
        <f>#REF!</f>
        <v>#REF!</v>
      </c>
      <c r="AP120" s="11">
        <v>0</v>
      </c>
      <c r="AQ120" s="11">
        <v>10</v>
      </c>
      <c r="AR120" s="387">
        <f>100- ((AP120+AQ120)/(AC120*2))*100</f>
        <v>96.428571428571431</v>
      </c>
      <c r="AS120" s="388">
        <v>680</v>
      </c>
      <c r="AT120" s="172">
        <f>AJ120+AK120+AL120+AM120</f>
        <v>108.2</v>
      </c>
      <c r="AU120" s="172">
        <f>AS120-AT120</f>
        <v>571.79999999999995</v>
      </c>
      <c r="AV120" s="5"/>
      <c r="AW120" s="57">
        <f>(AC120/W120)*100</f>
        <v>70</v>
      </c>
      <c r="AX120" s="19" t="s">
        <v>59</v>
      </c>
      <c r="AY120" s="91">
        <f>(AK120/(AJ120+AK120))*100</f>
        <v>0</v>
      </c>
      <c r="AZ120" s="19">
        <f>(AN120/AJ120)*100</f>
        <v>0</v>
      </c>
      <c r="BA120" s="6"/>
      <c r="BB120" s="363" t="s">
        <v>76</v>
      </c>
      <c r="BC120" s="19" t="s">
        <v>76</v>
      </c>
      <c r="BD120" s="19" t="s">
        <v>76</v>
      </c>
    </row>
    <row r="121" spans="2:56" ht="15.75">
      <c r="B121" s="374" t="s">
        <v>134</v>
      </c>
      <c r="C121" s="2"/>
      <c r="D121" s="2"/>
      <c r="E121" s="6"/>
      <c r="F121" s="375"/>
      <c r="G121" s="2"/>
      <c r="H121" s="2"/>
      <c r="I121" s="2"/>
      <c r="J121" s="2"/>
      <c r="K121" s="2"/>
      <c r="L121" s="6"/>
      <c r="M121" s="375"/>
      <c r="N121" s="2"/>
      <c r="O121" s="6"/>
      <c r="P121" s="377"/>
      <c r="Q121" s="6"/>
      <c r="R121" s="375"/>
      <c r="S121" s="213"/>
      <c r="T121" s="213"/>
      <c r="U121" s="213"/>
      <c r="V121" s="378"/>
      <c r="W121" s="378"/>
      <c r="X121" s="289"/>
      <c r="Y121" s="382"/>
      <c r="Z121" s="383"/>
      <c r="AA121" s="383"/>
      <c r="AB121" s="383"/>
      <c r="AC121" s="384"/>
      <c r="AD121" s="122"/>
      <c r="AE121" s="382"/>
      <c r="AF121" s="383"/>
      <c r="AG121" s="383"/>
      <c r="AH121" s="383"/>
      <c r="AI121" s="20"/>
      <c r="AJ121" s="385"/>
      <c r="AK121" s="386"/>
      <c r="AL121" s="378"/>
      <c r="AM121" s="378"/>
      <c r="AN121" s="378"/>
      <c r="AO121" s="289"/>
      <c r="AP121" s="347"/>
      <c r="AQ121" s="347"/>
      <c r="AR121" s="373"/>
      <c r="AS121" s="389"/>
      <c r="AT121" s="386"/>
      <c r="AU121" s="386"/>
      <c r="AV121" s="20"/>
      <c r="AW121" s="385"/>
      <c r="AX121" s="378"/>
      <c r="AY121" s="378"/>
      <c r="AZ121" s="378"/>
      <c r="BA121" s="289"/>
      <c r="BB121" s="375"/>
      <c r="BC121" s="2"/>
      <c r="BD121" s="2"/>
    </row>
    <row r="122" spans="2:56" ht="15.75" thickBot="1"/>
    <row r="123" spans="2:56" ht="16.5" thickBot="1">
      <c r="B123" s="17">
        <v>41194</v>
      </c>
      <c r="C123" s="15" t="s">
        <v>65</v>
      </c>
      <c r="D123" s="19">
        <v>8.5</v>
      </c>
      <c r="E123" s="6"/>
      <c r="F123" s="363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f>SUM(F123:J123)</f>
        <v>0</v>
      </c>
      <c r="L123" s="6"/>
      <c r="M123" s="363">
        <v>0</v>
      </c>
      <c r="N123" s="19">
        <v>0</v>
      </c>
      <c r="O123" s="6"/>
      <c r="P123" s="376">
        <f>D123-(M123+N123)</f>
        <v>8.5</v>
      </c>
      <c r="Q123" s="6"/>
      <c r="R123" s="363" t="s">
        <v>173</v>
      </c>
      <c r="S123" s="372">
        <v>0.36499999999999999</v>
      </c>
      <c r="T123" s="372">
        <v>0.36499999999999999</v>
      </c>
      <c r="U123" s="372">
        <f>S123+T123</f>
        <v>0.73</v>
      </c>
      <c r="V123" s="19">
        <v>40</v>
      </c>
      <c r="W123" s="91">
        <f>P123*V123</f>
        <v>340</v>
      </c>
      <c r="X123" s="6">
        <v>135</v>
      </c>
      <c r="Y123" s="379">
        <v>304</v>
      </c>
      <c r="Z123" s="380">
        <v>304</v>
      </c>
      <c r="AA123" s="380">
        <v>0</v>
      </c>
      <c r="AB123" s="380">
        <v>0</v>
      </c>
      <c r="AC123" s="381">
        <v>304</v>
      </c>
      <c r="AD123" s="197"/>
      <c r="AE123" s="379">
        <v>0</v>
      </c>
      <c r="AF123" s="380">
        <v>0</v>
      </c>
      <c r="AG123" s="380">
        <v>0</v>
      </c>
      <c r="AH123" s="380">
        <v>0</v>
      </c>
      <c r="AI123" s="5"/>
      <c r="AJ123" s="57">
        <f>AC123*U123</f>
        <v>221.92</v>
      </c>
      <c r="AK123" s="171">
        <v>0</v>
      </c>
      <c r="AL123" s="19">
        <v>0</v>
      </c>
      <c r="AM123" s="19">
        <v>0</v>
      </c>
      <c r="AN123" s="91">
        <f>AK123+AM123</f>
        <v>0</v>
      </c>
      <c r="AO123" s="338" t="e">
        <f>#REF!</f>
        <v>#REF!</v>
      </c>
      <c r="AP123" s="11">
        <v>0</v>
      </c>
      <c r="AQ123" s="11">
        <v>10</v>
      </c>
      <c r="AR123" s="387">
        <f>100- ((AP123+AQ123)/(AC123*2))*100</f>
        <v>98.35526315789474</v>
      </c>
      <c r="AS123" s="388">
        <f>AU120</f>
        <v>571.79999999999995</v>
      </c>
      <c r="AT123" s="172">
        <f>AJ123+AK123+AL123+AM123</f>
        <v>221.92</v>
      </c>
      <c r="AU123" s="172">
        <f>AS123-AT123</f>
        <v>349.88</v>
      </c>
      <c r="AV123" s="5"/>
      <c r="AW123" s="57">
        <f>(AC123/W123)*100</f>
        <v>89.411764705882362</v>
      </c>
      <c r="AX123" s="19" t="s">
        <v>59</v>
      </c>
      <c r="AY123" s="91">
        <f>(AK123/(AJ123+AK123))*100</f>
        <v>0</v>
      </c>
      <c r="AZ123" s="19">
        <f>(AN123/AJ123)*100</f>
        <v>0</v>
      </c>
      <c r="BA123" s="6"/>
      <c r="BB123" s="363" t="s">
        <v>76</v>
      </c>
      <c r="BC123" s="19" t="s">
        <v>76</v>
      </c>
      <c r="BD123" s="19" t="s">
        <v>76</v>
      </c>
    </row>
    <row r="124" spans="2:56" ht="15.75">
      <c r="B124" s="374" t="s">
        <v>153</v>
      </c>
      <c r="C124" s="2"/>
      <c r="D124" s="2"/>
      <c r="E124" s="6"/>
      <c r="F124" s="447" t="s">
        <v>180</v>
      </c>
      <c r="G124" s="2"/>
      <c r="H124" s="2"/>
      <c r="I124" s="2"/>
      <c r="J124" s="2"/>
      <c r="K124" s="2"/>
      <c r="L124" s="6"/>
      <c r="M124" s="375"/>
      <c r="N124" s="2"/>
      <c r="O124" s="6"/>
      <c r="P124" s="377"/>
      <c r="Q124" s="6"/>
      <c r="R124" s="375"/>
      <c r="S124" s="213"/>
      <c r="T124" s="213"/>
      <c r="U124" s="213"/>
      <c r="V124" s="378"/>
      <c r="W124" s="378"/>
      <c r="X124" s="289"/>
      <c r="Y124" s="382"/>
      <c r="Z124" s="383"/>
      <c r="AA124" s="383"/>
      <c r="AB124" s="383"/>
      <c r="AC124" s="384"/>
      <c r="AD124" s="122"/>
      <c r="AE124" s="382"/>
      <c r="AF124" s="383"/>
      <c r="AG124" s="383"/>
      <c r="AH124" s="383"/>
      <c r="AI124" s="20"/>
      <c r="AJ124" s="385"/>
      <c r="AK124" s="386"/>
      <c r="AL124" s="378"/>
      <c r="AM124" s="378"/>
      <c r="AN124" s="378"/>
      <c r="AO124" s="289"/>
      <c r="AP124" s="347"/>
      <c r="AQ124" s="347"/>
      <c r="AR124" s="373"/>
      <c r="AS124" s="389"/>
      <c r="AT124" s="386"/>
      <c r="AU124" s="386"/>
      <c r="AV124" s="20"/>
      <c r="AW124" s="385"/>
      <c r="AX124" s="378"/>
      <c r="AY124" s="378"/>
      <c r="AZ124" s="378"/>
      <c r="BA124" s="289"/>
      <c r="BB124" s="375"/>
      <c r="BC124" s="2"/>
      <c r="BD124" s="2"/>
    </row>
    <row r="125" spans="2:56" ht="15.75" thickBot="1"/>
    <row r="126" spans="2:56" ht="16.5" thickBot="1">
      <c r="B126" s="17">
        <v>41195</v>
      </c>
      <c r="C126" s="15" t="s">
        <v>0</v>
      </c>
      <c r="D126" s="19">
        <v>8</v>
      </c>
      <c r="E126" s="6"/>
      <c r="F126" s="363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f>SUM(F126:J126)</f>
        <v>0</v>
      </c>
      <c r="L126" s="6"/>
      <c r="M126" s="363">
        <v>0</v>
      </c>
      <c r="N126" s="19">
        <v>3</v>
      </c>
      <c r="O126" s="6"/>
      <c r="P126" s="376">
        <f>D126-(M126+N126)</f>
        <v>5</v>
      </c>
      <c r="Q126" s="6"/>
      <c r="R126" s="363" t="s">
        <v>173</v>
      </c>
      <c r="S126" s="372">
        <v>0.36499999999999999</v>
      </c>
      <c r="T126" s="372">
        <v>0.36499999999999999</v>
      </c>
      <c r="U126" s="372">
        <f>S126+T126</f>
        <v>0.73</v>
      </c>
      <c r="V126" s="19">
        <v>40</v>
      </c>
      <c r="W126" s="91">
        <f>P126*V126</f>
        <v>200</v>
      </c>
      <c r="X126" s="6"/>
      <c r="Y126" s="379">
        <v>350</v>
      </c>
      <c r="Z126" s="380">
        <v>350</v>
      </c>
      <c r="AA126" s="380">
        <v>0</v>
      </c>
      <c r="AB126" s="380">
        <v>0</v>
      </c>
      <c r="AC126" s="381">
        <v>350</v>
      </c>
      <c r="AD126" s="197"/>
      <c r="AE126" s="379">
        <v>10</v>
      </c>
      <c r="AF126" s="380">
        <v>10</v>
      </c>
      <c r="AG126" s="380">
        <v>0</v>
      </c>
      <c r="AH126" s="380">
        <v>10</v>
      </c>
      <c r="AI126" s="5"/>
      <c r="AJ126" s="57">
        <f>AC126*U126</f>
        <v>255.5</v>
      </c>
      <c r="AK126" s="171">
        <v>3.3</v>
      </c>
      <c r="AL126" s="19">
        <v>9</v>
      </c>
      <c r="AM126" s="19">
        <v>0</v>
      </c>
      <c r="AN126" s="91">
        <f>AK126+AM126</f>
        <v>3.3</v>
      </c>
      <c r="AO126" s="338" t="e">
        <f>#REF!</f>
        <v>#REF!</v>
      </c>
      <c r="AP126" s="11">
        <v>0</v>
      </c>
      <c r="AQ126" s="11">
        <v>10</v>
      </c>
      <c r="AR126" s="387">
        <f>100- ((AP126+AQ126)/(AC126*2))*100</f>
        <v>98.571428571428569</v>
      </c>
      <c r="AS126" s="388">
        <f>AU123</f>
        <v>349.88</v>
      </c>
      <c r="AT126" s="172">
        <f>AJ126+AK126+AL126+AM126</f>
        <v>267.8</v>
      </c>
      <c r="AU126" s="172">
        <f>AS126-AT126</f>
        <v>82.079999999999984</v>
      </c>
      <c r="AV126" s="5"/>
      <c r="AW126" s="57">
        <f>(AC126/W126)*100</f>
        <v>175</v>
      </c>
      <c r="AX126" s="19" t="s">
        <v>59</v>
      </c>
      <c r="AY126" s="91">
        <f>(AK126/(AJ126+AK126))*100</f>
        <v>1.2751159196290571</v>
      </c>
      <c r="AZ126" s="19">
        <f>(AN126/AJ126)*100</f>
        <v>1.2915851272015655</v>
      </c>
      <c r="BA126" s="6"/>
      <c r="BB126" s="363" t="s">
        <v>74</v>
      </c>
      <c r="BC126" s="19" t="s">
        <v>76</v>
      </c>
      <c r="BD126" s="19" t="s">
        <v>179</v>
      </c>
    </row>
    <row r="127" spans="2:56" ht="15.75">
      <c r="B127" s="374" t="s">
        <v>121</v>
      </c>
      <c r="C127" s="2"/>
      <c r="D127" s="2"/>
      <c r="E127" s="6"/>
      <c r="F127" s="375"/>
      <c r="G127" s="2"/>
      <c r="H127" s="2"/>
      <c r="I127" s="2"/>
      <c r="J127" s="2"/>
      <c r="K127" s="2"/>
      <c r="L127" s="6"/>
      <c r="M127" s="375"/>
      <c r="N127" s="2"/>
      <c r="O127" s="6"/>
      <c r="P127" s="377"/>
      <c r="Q127" s="6"/>
      <c r="R127" s="375"/>
      <c r="S127" s="213"/>
      <c r="T127" s="213"/>
      <c r="U127" s="213"/>
      <c r="V127" s="378"/>
      <c r="W127" s="378"/>
      <c r="X127" s="289"/>
      <c r="Y127" s="382"/>
      <c r="Z127" s="383"/>
      <c r="AA127" s="383"/>
      <c r="AB127" s="383"/>
      <c r="AC127" s="384"/>
      <c r="AD127" s="122"/>
      <c r="AE127" s="382"/>
      <c r="AF127" s="383"/>
      <c r="AG127" s="383"/>
      <c r="AH127" s="383"/>
      <c r="AI127" s="20"/>
      <c r="AJ127" s="436"/>
      <c r="AK127" s="386"/>
      <c r="AL127" s="378"/>
      <c r="AM127" s="378"/>
      <c r="AN127" s="378"/>
      <c r="AO127" s="289"/>
      <c r="AP127" s="347"/>
      <c r="AQ127" s="347"/>
      <c r="AR127" s="373"/>
      <c r="AS127" s="389"/>
      <c r="AT127" s="386"/>
      <c r="AU127" s="386"/>
      <c r="AV127" s="20"/>
      <c r="AW127" s="385"/>
      <c r="AX127" s="378"/>
      <c r="AY127" s="378"/>
      <c r="AZ127" s="378"/>
      <c r="BA127" s="289"/>
      <c r="BB127" s="375"/>
      <c r="BC127" s="2"/>
      <c r="BD127" s="2"/>
    </row>
    <row r="128" spans="2:56" ht="15.75" thickBot="1"/>
    <row r="129" spans="2:56">
      <c r="B129" s="57" t="s">
        <v>42</v>
      </c>
      <c r="C129" s="58" t="s">
        <v>2</v>
      </c>
      <c r="D129" s="59" t="s">
        <v>2</v>
      </c>
      <c r="E129" s="136"/>
      <c r="F129" s="718" t="s">
        <v>14</v>
      </c>
      <c r="G129" s="719"/>
      <c r="H129" s="719"/>
      <c r="I129" s="719"/>
      <c r="J129" s="719"/>
      <c r="K129" s="720"/>
      <c r="L129" s="19"/>
      <c r="M129" s="721" t="s">
        <v>43</v>
      </c>
      <c r="N129" s="722"/>
      <c r="O129" s="19"/>
      <c r="P129" s="91" t="s">
        <v>12</v>
      </c>
      <c r="Q129" s="136"/>
      <c r="R129" s="91" t="s">
        <v>24</v>
      </c>
      <c r="S129" s="718" t="s">
        <v>44</v>
      </c>
      <c r="T129" s="719"/>
      <c r="U129" s="720"/>
      <c r="V129" s="91" t="s">
        <v>39</v>
      </c>
      <c r="W129" s="137" t="s">
        <v>19</v>
      </c>
      <c r="X129" s="136" t="s">
        <v>10</v>
      </c>
      <c r="Y129" s="723" t="s">
        <v>15</v>
      </c>
      <c r="Z129" s="724"/>
      <c r="AA129" s="724"/>
      <c r="AB129" s="724"/>
      <c r="AC129" s="138" t="s">
        <v>19</v>
      </c>
      <c r="AD129" s="139"/>
      <c r="AE129" s="725" t="s">
        <v>55</v>
      </c>
      <c r="AF129" s="726"/>
      <c r="AG129" s="726"/>
      <c r="AH129" s="140" t="s">
        <v>57</v>
      </c>
      <c r="AI129" s="136"/>
      <c r="AJ129" s="141" t="s">
        <v>51</v>
      </c>
      <c r="AK129" s="142"/>
      <c r="AL129" s="143"/>
      <c r="AM129" s="144"/>
      <c r="AN129" s="91" t="s">
        <v>13</v>
      </c>
      <c r="AO129" s="136"/>
      <c r="AP129" s="743" t="s">
        <v>68</v>
      </c>
      <c r="AQ129" s="744"/>
      <c r="AR129" s="745"/>
      <c r="AS129" s="743" t="s">
        <v>52</v>
      </c>
      <c r="AT129" s="744"/>
      <c r="AU129" s="745"/>
      <c r="AV129" s="136"/>
      <c r="AW129" s="145" t="s">
        <v>32</v>
      </c>
      <c r="AX129" s="137" t="s">
        <v>32</v>
      </c>
      <c r="AY129" s="91" t="s">
        <v>29</v>
      </c>
      <c r="AZ129" s="91" t="s">
        <v>29</v>
      </c>
      <c r="BA129" s="136"/>
      <c r="BB129" s="19" t="s">
        <v>32</v>
      </c>
      <c r="BC129" s="19" t="s">
        <v>10</v>
      </c>
      <c r="BD129" s="146" t="s">
        <v>10</v>
      </c>
    </row>
    <row r="130" spans="2:56" ht="15.75" thickBot="1">
      <c r="B130" s="60" t="s">
        <v>10</v>
      </c>
      <c r="C130" s="49" t="s">
        <v>10</v>
      </c>
      <c r="D130" s="61" t="s">
        <v>12</v>
      </c>
      <c r="E130" s="5"/>
      <c r="F130" s="65" t="s">
        <v>4</v>
      </c>
      <c r="G130" s="65" t="s">
        <v>5</v>
      </c>
      <c r="H130" s="65" t="s">
        <v>6</v>
      </c>
      <c r="I130" s="65" t="s">
        <v>7</v>
      </c>
      <c r="J130" s="65" t="s">
        <v>9</v>
      </c>
      <c r="K130" s="65" t="s">
        <v>13</v>
      </c>
      <c r="L130" s="4"/>
      <c r="M130" s="67" t="s">
        <v>12</v>
      </c>
      <c r="N130" s="68" t="s">
        <v>46</v>
      </c>
      <c r="O130" s="3"/>
      <c r="P130" s="49" t="s">
        <v>3</v>
      </c>
      <c r="Q130" s="5"/>
      <c r="R130" s="49" t="s">
        <v>23</v>
      </c>
      <c r="S130" s="53" t="s">
        <v>16</v>
      </c>
      <c r="T130" s="49" t="s">
        <v>17</v>
      </c>
      <c r="U130" s="49" t="s">
        <v>45</v>
      </c>
      <c r="V130" s="49" t="s">
        <v>63</v>
      </c>
      <c r="W130" s="72" t="s">
        <v>21</v>
      </c>
      <c r="X130" s="5" t="s">
        <v>10</v>
      </c>
      <c r="Y130" s="713" t="s">
        <v>26</v>
      </c>
      <c r="Z130" s="714"/>
      <c r="AA130" s="714"/>
      <c r="AB130" s="715"/>
      <c r="AC130" s="39" t="s">
        <v>13</v>
      </c>
      <c r="AD130" s="8"/>
      <c r="AE130" s="716" t="s">
        <v>56</v>
      </c>
      <c r="AF130" s="717"/>
      <c r="AG130" s="717"/>
      <c r="AH130" s="82" t="s">
        <v>58</v>
      </c>
      <c r="AI130" s="5"/>
      <c r="AJ130" s="48" t="s">
        <v>33</v>
      </c>
      <c r="AK130" s="85" t="s">
        <v>27</v>
      </c>
      <c r="AL130" s="48" t="s">
        <v>35</v>
      </c>
      <c r="AM130" s="48" t="s">
        <v>36</v>
      </c>
      <c r="AN130" s="49" t="s">
        <v>40</v>
      </c>
      <c r="AO130" s="20"/>
      <c r="AP130" s="51"/>
      <c r="AQ130" s="52"/>
      <c r="AR130" s="53"/>
      <c r="AS130" s="51" t="s">
        <v>50</v>
      </c>
      <c r="AT130" s="336" t="s">
        <v>184</v>
      </c>
      <c r="AU130" s="53"/>
      <c r="AV130" s="5"/>
      <c r="AW130" s="76" t="s">
        <v>19</v>
      </c>
      <c r="AX130" s="72" t="s">
        <v>19</v>
      </c>
      <c r="AY130" s="49" t="s">
        <v>37</v>
      </c>
      <c r="AZ130" s="49" t="s">
        <v>38</v>
      </c>
      <c r="BA130" s="5"/>
      <c r="BB130" s="4" t="s">
        <v>19</v>
      </c>
      <c r="BC130" s="4" t="s">
        <v>37</v>
      </c>
      <c r="BD130" s="147" t="s">
        <v>38</v>
      </c>
    </row>
    <row r="131" spans="2:56" ht="15.75" thickBot="1">
      <c r="B131" s="62"/>
      <c r="C131" s="63"/>
      <c r="D131" s="64" t="s">
        <v>10</v>
      </c>
      <c r="E131" s="111"/>
      <c r="F131" s="148"/>
      <c r="G131" s="148"/>
      <c r="H131" s="148"/>
      <c r="I131" s="148" t="s">
        <v>8</v>
      </c>
      <c r="J131" s="148"/>
      <c r="K131" s="148"/>
      <c r="L131" s="16"/>
      <c r="M131" s="104" t="s">
        <v>20</v>
      </c>
      <c r="N131" s="148" t="s">
        <v>11</v>
      </c>
      <c r="O131" s="16"/>
      <c r="P131" s="63" t="s">
        <v>10</v>
      </c>
      <c r="Q131" s="111"/>
      <c r="R131" s="63"/>
      <c r="S131" s="149"/>
      <c r="T131" s="63"/>
      <c r="U131" s="63"/>
      <c r="V131" s="63" t="s">
        <v>18</v>
      </c>
      <c r="W131" s="150" t="s">
        <v>22</v>
      </c>
      <c r="X131" s="111"/>
      <c r="Y131" s="151" t="s">
        <v>16</v>
      </c>
      <c r="Z131" s="151" t="s">
        <v>17</v>
      </c>
      <c r="AA131" s="152" t="s">
        <v>25</v>
      </c>
      <c r="AB131" s="79" t="s">
        <v>28</v>
      </c>
      <c r="AC131" s="153"/>
      <c r="AD131" s="111"/>
      <c r="AE131" s="154" t="s">
        <v>16</v>
      </c>
      <c r="AF131" s="155" t="s">
        <v>17</v>
      </c>
      <c r="AG131" s="80" t="s">
        <v>28</v>
      </c>
      <c r="AH131" s="81" t="s">
        <v>28</v>
      </c>
      <c r="AI131" s="156"/>
      <c r="AJ131" s="63" t="s">
        <v>34</v>
      </c>
      <c r="AK131" s="157" t="s">
        <v>34</v>
      </c>
      <c r="AL131" s="63" t="s">
        <v>34</v>
      </c>
      <c r="AM131" s="63" t="s">
        <v>34</v>
      </c>
      <c r="AN131" s="63" t="s">
        <v>34</v>
      </c>
      <c r="AO131" s="111"/>
      <c r="AP131" s="158" t="s">
        <v>70</v>
      </c>
      <c r="AQ131" s="159" t="s">
        <v>69</v>
      </c>
      <c r="AR131" s="160" t="s">
        <v>71</v>
      </c>
      <c r="AS131" s="161" t="s">
        <v>48</v>
      </c>
      <c r="AT131" s="159" t="s">
        <v>47</v>
      </c>
      <c r="AU131" s="160" t="s">
        <v>49</v>
      </c>
      <c r="AV131" s="111"/>
      <c r="AW131" s="162" t="s">
        <v>29</v>
      </c>
      <c r="AX131" s="150" t="s">
        <v>29</v>
      </c>
      <c r="AY131" s="63"/>
      <c r="AZ131" s="63"/>
      <c r="BA131" s="111"/>
      <c r="BB131" s="163">
        <v>1</v>
      </c>
      <c r="BC131" s="164">
        <v>0</v>
      </c>
      <c r="BD131" s="115" t="s">
        <v>41</v>
      </c>
    </row>
    <row r="132" spans="2:56" ht="16.5" thickBot="1">
      <c r="B132" s="17">
        <v>41197</v>
      </c>
      <c r="C132" s="15" t="s">
        <v>0</v>
      </c>
      <c r="D132" s="19">
        <v>8</v>
      </c>
      <c r="E132" s="6"/>
      <c r="F132" s="363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f>SUM(F132:J132)</f>
        <v>0</v>
      </c>
      <c r="L132" s="6"/>
      <c r="M132" s="363">
        <v>0</v>
      </c>
      <c r="N132" s="19">
        <v>0</v>
      </c>
      <c r="O132" s="6"/>
      <c r="P132" s="376">
        <f>D132-(M132+N132)</f>
        <v>8</v>
      </c>
      <c r="Q132" s="6"/>
      <c r="R132" s="363" t="s">
        <v>111</v>
      </c>
      <c r="S132" s="372">
        <v>0.122</v>
      </c>
      <c r="T132" s="372">
        <v>0.124</v>
      </c>
      <c r="U132" s="372">
        <f>S132+T132</f>
        <v>0.246</v>
      </c>
      <c r="V132" s="19">
        <v>70</v>
      </c>
      <c r="W132" s="91">
        <f>P132*V132</f>
        <v>560</v>
      </c>
      <c r="X132" s="6"/>
      <c r="Y132" s="379">
        <v>341</v>
      </c>
      <c r="Z132" s="380">
        <v>341</v>
      </c>
      <c r="AA132" s="380">
        <v>0</v>
      </c>
      <c r="AB132" s="380">
        <v>0</v>
      </c>
      <c r="AC132" s="381">
        <v>341</v>
      </c>
      <c r="AD132" s="197"/>
      <c r="AE132" s="379">
        <v>0</v>
      </c>
      <c r="AF132" s="380">
        <v>0</v>
      </c>
      <c r="AG132" s="380">
        <v>0</v>
      </c>
      <c r="AH132" s="380">
        <v>0</v>
      </c>
      <c r="AI132" s="5"/>
      <c r="AJ132" s="57">
        <f>AC132*U132</f>
        <v>83.885999999999996</v>
      </c>
      <c r="AK132" s="171">
        <v>8.52</v>
      </c>
      <c r="AL132" s="19">
        <v>6</v>
      </c>
      <c r="AM132" s="19">
        <v>0</v>
      </c>
      <c r="AN132" s="91">
        <f>AK132+AM132</f>
        <v>8.52</v>
      </c>
      <c r="AO132" s="338" t="e">
        <f>#REF!</f>
        <v>#REF!</v>
      </c>
      <c r="AP132" s="11">
        <v>0</v>
      </c>
      <c r="AQ132" s="11">
        <v>10</v>
      </c>
      <c r="AR132" s="387">
        <f>100- ((AP132+AQ132)/(AC132*2))*100</f>
        <v>98.533724340175951</v>
      </c>
      <c r="AS132" s="388">
        <f>AU114</f>
        <v>605.428</v>
      </c>
      <c r="AT132" s="172">
        <f>AJ132+AK132+AL132+AM132</f>
        <v>98.405999999999992</v>
      </c>
      <c r="AU132" s="172">
        <f>AS132-AT132</f>
        <v>507.02199999999999</v>
      </c>
      <c r="AV132" s="5"/>
      <c r="AW132" s="57">
        <f>(AC132/W132)*100</f>
        <v>60.892857142857139</v>
      </c>
      <c r="AX132" s="19" t="s">
        <v>59</v>
      </c>
      <c r="AY132" s="91">
        <f>(AK132/(AJ132+AK132))*100</f>
        <v>9.2201805077592365</v>
      </c>
      <c r="AZ132" s="19">
        <f>(AN132/AJ132)*100</f>
        <v>10.156641155854373</v>
      </c>
      <c r="BA132" s="6"/>
      <c r="BB132" s="363" t="s">
        <v>76</v>
      </c>
      <c r="BC132" s="19" t="s">
        <v>76</v>
      </c>
      <c r="BD132" s="19" t="s">
        <v>76</v>
      </c>
    </row>
    <row r="133" spans="2:56" ht="15.75">
      <c r="B133" s="374" t="s">
        <v>137</v>
      </c>
      <c r="C133" s="2"/>
      <c r="D133" s="2"/>
      <c r="E133" s="6"/>
      <c r="F133" s="375"/>
      <c r="G133" s="2"/>
      <c r="H133" s="2"/>
      <c r="I133" s="2"/>
      <c r="J133" s="2"/>
      <c r="K133" s="2"/>
      <c r="L133" s="6"/>
      <c r="M133" s="375"/>
      <c r="N133" s="2"/>
      <c r="O133" s="6"/>
      <c r="P133" s="377"/>
      <c r="Q133" s="6"/>
      <c r="R133" s="375"/>
      <c r="S133" s="213"/>
      <c r="T133" s="213"/>
      <c r="U133" s="213"/>
      <c r="V133" s="378"/>
      <c r="W133" s="378"/>
      <c r="X133" s="289"/>
      <c r="Y133" s="382"/>
      <c r="Z133" s="383"/>
      <c r="AA133" s="383"/>
      <c r="AB133" s="383"/>
      <c r="AC133" s="384"/>
      <c r="AD133" s="122"/>
      <c r="AE133" s="382"/>
      <c r="AF133" s="383"/>
      <c r="AG133" s="383"/>
      <c r="AH133" s="383"/>
      <c r="AI133" s="20"/>
      <c r="AJ133" s="436"/>
      <c r="AK133" s="386"/>
      <c r="AL133" s="378"/>
      <c r="AM133" s="378"/>
      <c r="AN133" s="378"/>
      <c r="AO133" s="289"/>
      <c r="AP133" s="347"/>
      <c r="AQ133" s="347"/>
      <c r="AR133" s="373"/>
      <c r="AS133" s="389"/>
      <c r="AT133" s="386"/>
      <c r="AU133" s="386"/>
      <c r="AV133" s="20"/>
      <c r="AW133" s="385"/>
      <c r="AX133" s="378"/>
      <c r="AY133" s="378"/>
      <c r="AZ133" s="378"/>
      <c r="BA133" s="289"/>
      <c r="BB133" s="375"/>
      <c r="BC133" s="2"/>
      <c r="BD133" s="2"/>
    </row>
    <row r="134" spans="2:56" ht="15.75" thickBot="1"/>
    <row r="135" spans="2:56" ht="16.5" thickBot="1">
      <c r="B135" s="17">
        <v>41197</v>
      </c>
      <c r="C135" s="15" t="s">
        <v>1</v>
      </c>
      <c r="D135" s="19">
        <v>7.5</v>
      </c>
      <c r="E135" s="6"/>
      <c r="F135" s="363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f>SUM(F135:J135)</f>
        <v>0</v>
      </c>
      <c r="L135" s="6"/>
      <c r="M135" s="363">
        <v>2.5</v>
      </c>
      <c r="N135" s="19">
        <v>0</v>
      </c>
      <c r="O135" s="6"/>
      <c r="P135" s="376">
        <f>D135-(M135+N135)</f>
        <v>5</v>
      </c>
      <c r="Q135" s="6"/>
      <c r="R135" s="363" t="s">
        <v>111</v>
      </c>
      <c r="S135" s="372">
        <v>0.122</v>
      </c>
      <c r="T135" s="372">
        <v>0.124</v>
      </c>
      <c r="U135" s="372">
        <f>S135+T135</f>
        <v>0.246</v>
      </c>
      <c r="V135" s="19">
        <v>70</v>
      </c>
      <c r="W135" s="91">
        <f>P135*V135</f>
        <v>350</v>
      </c>
      <c r="X135" s="6"/>
      <c r="Y135" s="379">
        <v>200</v>
      </c>
      <c r="Z135" s="380">
        <v>200</v>
      </c>
      <c r="AA135" s="380">
        <v>0</v>
      </c>
      <c r="AB135" s="380">
        <v>0</v>
      </c>
      <c r="AC135" s="381">
        <v>200</v>
      </c>
      <c r="AD135" s="197"/>
      <c r="AE135" s="379">
        <v>0</v>
      </c>
      <c r="AF135" s="380">
        <v>0</v>
      </c>
      <c r="AG135" s="380">
        <v>0</v>
      </c>
      <c r="AH135" s="380">
        <v>0</v>
      </c>
      <c r="AI135" s="5"/>
      <c r="AJ135" s="57">
        <f>AC135*U135</f>
        <v>49.2</v>
      </c>
      <c r="AK135" s="171">
        <v>8</v>
      </c>
      <c r="AL135" s="19">
        <v>4</v>
      </c>
      <c r="AM135" s="19">
        <v>0</v>
      </c>
      <c r="AN135" s="171">
        <f>AK135+AM135</f>
        <v>8</v>
      </c>
      <c r="AO135" s="338" t="e">
        <f>#REF!</f>
        <v>#REF!</v>
      </c>
      <c r="AP135" s="11">
        <v>0</v>
      </c>
      <c r="AQ135" s="11">
        <v>10</v>
      </c>
      <c r="AR135" s="387">
        <f>100- ((AP135+AQ135)/(AC135*2))*100</f>
        <v>97.5</v>
      </c>
      <c r="AS135" s="388">
        <f>AU132</f>
        <v>507.02199999999999</v>
      </c>
      <c r="AT135" s="172">
        <f>AJ135+AK135+AL135+AM135</f>
        <v>61.2</v>
      </c>
      <c r="AU135" s="172">
        <f>AS135-AT135</f>
        <v>445.822</v>
      </c>
      <c r="AV135" s="5"/>
      <c r="AW135" s="57">
        <f>(AC135/W135)*100</f>
        <v>57.142857142857139</v>
      </c>
      <c r="AX135" s="19" t="s">
        <v>59</v>
      </c>
      <c r="AY135" s="91">
        <f>(AK135/(AJ135+AK135))*100</f>
        <v>13.986013986013985</v>
      </c>
      <c r="AZ135" s="19">
        <f>(AN135/AJ135)*100</f>
        <v>16.260162601626014</v>
      </c>
      <c r="BA135" s="6"/>
      <c r="BB135" s="363" t="s">
        <v>76</v>
      </c>
      <c r="BC135" s="19" t="s">
        <v>76</v>
      </c>
      <c r="BD135" s="19" t="s">
        <v>76</v>
      </c>
    </row>
    <row r="136" spans="2:56" ht="15.75">
      <c r="B136" s="374" t="s">
        <v>181</v>
      </c>
      <c r="C136" s="2"/>
      <c r="D136" s="2"/>
      <c r="E136" s="6"/>
      <c r="F136" s="375"/>
      <c r="G136" s="2"/>
      <c r="H136" s="2"/>
      <c r="I136" s="2"/>
      <c r="J136" s="2"/>
      <c r="K136" s="2"/>
      <c r="L136" s="6"/>
      <c r="M136" s="375"/>
      <c r="N136" s="2"/>
      <c r="O136" s="6"/>
      <c r="P136" s="377"/>
      <c r="Q136" s="6"/>
      <c r="R136" s="375"/>
      <c r="S136" s="213"/>
      <c r="T136" s="213"/>
      <c r="U136" s="213"/>
      <c r="V136" s="378"/>
      <c r="W136" s="378"/>
      <c r="X136" s="289"/>
      <c r="Y136" s="382"/>
      <c r="Z136" s="383"/>
      <c r="AA136" s="383"/>
      <c r="AB136" s="383"/>
      <c r="AC136" s="384"/>
      <c r="AD136" s="122"/>
      <c r="AE136" s="382"/>
      <c r="AF136" s="383"/>
      <c r="AG136" s="383"/>
      <c r="AH136" s="383"/>
      <c r="AI136" s="20"/>
      <c r="AJ136" s="436"/>
      <c r="AK136" s="386"/>
      <c r="AL136" s="378"/>
      <c r="AM136" s="378"/>
      <c r="AN136" s="378"/>
      <c r="AO136" s="289"/>
      <c r="AP136" s="347"/>
      <c r="AQ136" s="347"/>
      <c r="AR136" s="373"/>
      <c r="AS136" s="389"/>
      <c r="AT136" s="386"/>
      <c r="AU136" s="386"/>
      <c r="AV136" s="20"/>
      <c r="AW136" s="385"/>
      <c r="AX136" s="378"/>
      <c r="AY136" s="378"/>
      <c r="AZ136" s="378"/>
      <c r="BA136" s="289"/>
      <c r="BB136" s="375"/>
      <c r="BC136" s="2"/>
      <c r="BD136" s="2"/>
    </row>
    <row r="137" spans="2:56" ht="15.75" thickBot="1"/>
    <row r="138" spans="2:56" ht="16.5" thickBot="1">
      <c r="B138" s="17">
        <v>41197</v>
      </c>
      <c r="C138" s="15" t="s">
        <v>65</v>
      </c>
      <c r="D138" s="19">
        <v>8.5</v>
      </c>
      <c r="E138" s="6"/>
      <c r="F138" s="363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f>SUM(F138:J138)</f>
        <v>0</v>
      </c>
      <c r="L138" s="6"/>
      <c r="M138" s="363">
        <v>0</v>
      </c>
      <c r="N138" s="19">
        <v>1</v>
      </c>
      <c r="O138" s="6"/>
      <c r="P138" s="376">
        <f>D138-(M138+N138)</f>
        <v>7.5</v>
      </c>
      <c r="Q138" s="6"/>
      <c r="R138" s="363" t="s">
        <v>111</v>
      </c>
      <c r="S138" s="372">
        <v>0.122</v>
      </c>
      <c r="T138" s="372">
        <v>0.124</v>
      </c>
      <c r="U138" s="372">
        <f>S138+T138</f>
        <v>0.246</v>
      </c>
      <c r="V138" s="19">
        <v>70</v>
      </c>
      <c r="W138" s="91">
        <f>P138*V138</f>
        <v>525</v>
      </c>
      <c r="X138" s="6"/>
      <c r="Y138" s="379">
        <v>260</v>
      </c>
      <c r="Z138" s="380">
        <v>260</v>
      </c>
      <c r="AA138" s="380">
        <v>0</v>
      </c>
      <c r="AB138" s="380">
        <v>0</v>
      </c>
      <c r="AC138" s="381">
        <v>260</v>
      </c>
      <c r="AD138" s="197"/>
      <c r="AE138" s="379">
        <v>0</v>
      </c>
      <c r="AF138" s="380">
        <v>0</v>
      </c>
      <c r="AG138" s="380">
        <v>0</v>
      </c>
      <c r="AH138" s="380">
        <v>0</v>
      </c>
      <c r="AI138" s="5"/>
      <c r="AJ138" s="57">
        <f>AC138*U138</f>
        <v>63.96</v>
      </c>
      <c r="AK138" s="171">
        <v>1.4</v>
      </c>
      <c r="AL138" s="19">
        <v>3.3</v>
      </c>
      <c r="AM138" s="19">
        <v>0</v>
      </c>
      <c r="AN138" s="171">
        <f>AK138+AM138</f>
        <v>1.4</v>
      </c>
      <c r="AO138" s="338" t="e">
        <f>#REF!</f>
        <v>#REF!</v>
      </c>
      <c r="AP138" s="11">
        <v>0</v>
      </c>
      <c r="AQ138" s="11">
        <v>10</v>
      </c>
      <c r="AR138" s="387">
        <f>100- ((AP138+AQ138)/(AC138*2))*100</f>
        <v>98.07692307692308</v>
      </c>
      <c r="AS138" s="388">
        <f>AU135</f>
        <v>445.822</v>
      </c>
      <c r="AT138" s="172">
        <f>AJ138+AK138+AL138+AM138</f>
        <v>68.66</v>
      </c>
      <c r="AU138" s="172">
        <f>AS138-AT138</f>
        <v>377.16200000000003</v>
      </c>
      <c r="AV138" s="5"/>
      <c r="AW138" s="57">
        <f>(AC138/W138)*100</f>
        <v>49.523809523809526</v>
      </c>
      <c r="AX138" s="19" t="s">
        <v>59</v>
      </c>
      <c r="AY138" s="91">
        <f>(AK138/(AJ138+AK138))*100</f>
        <v>2.1419828641370868</v>
      </c>
      <c r="AZ138" s="19">
        <f>(AN138/AJ138)*100</f>
        <v>2.188868042526579</v>
      </c>
      <c r="BA138" s="6"/>
      <c r="BB138" s="363" t="s">
        <v>76</v>
      </c>
      <c r="BC138" s="19" t="s">
        <v>76</v>
      </c>
      <c r="BD138" s="19" t="s">
        <v>75</v>
      </c>
    </row>
    <row r="139" spans="2:56" ht="15.75">
      <c r="B139" s="374" t="s">
        <v>182</v>
      </c>
      <c r="C139" s="2"/>
      <c r="D139" s="2"/>
      <c r="E139" s="6"/>
      <c r="F139" s="375"/>
      <c r="G139" s="2"/>
      <c r="H139" s="2"/>
      <c r="I139" s="2"/>
      <c r="J139" s="2"/>
      <c r="K139" s="2"/>
      <c r="L139" s="6"/>
      <c r="M139" s="375"/>
      <c r="N139" s="2"/>
      <c r="O139" s="6"/>
      <c r="P139" s="377"/>
      <c r="Q139" s="6"/>
      <c r="R139" s="375"/>
      <c r="S139" s="213"/>
      <c r="T139" s="213"/>
      <c r="U139" s="213"/>
      <c r="V139" s="378"/>
      <c r="W139" s="378"/>
      <c r="X139" s="289"/>
      <c r="Y139" s="382"/>
      <c r="Z139" s="383"/>
      <c r="AA139" s="383"/>
      <c r="AB139" s="383"/>
      <c r="AC139" s="384"/>
      <c r="AD139" s="122"/>
      <c r="AE139" s="382"/>
      <c r="AF139" s="383"/>
      <c r="AG139" s="383"/>
      <c r="AH139" s="383"/>
      <c r="AI139" s="20"/>
      <c r="AJ139" s="436"/>
      <c r="AK139" s="386"/>
      <c r="AL139" s="378"/>
      <c r="AM139" s="378"/>
      <c r="AN139" s="378"/>
      <c r="AO139" s="289"/>
      <c r="AP139" s="347"/>
      <c r="AQ139" s="347"/>
      <c r="AR139" s="373"/>
      <c r="AS139" s="389"/>
      <c r="AT139" s="386"/>
      <c r="AU139" s="386"/>
      <c r="AV139" s="20"/>
      <c r="AW139" s="385"/>
      <c r="AX139" s="378"/>
      <c r="AY139" s="378"/>
      <c r="AZ139" s="378"/>
      <c r="BA139" s="289"/>
      <c r="BB139" s="375"/>
      <c r="BC139" s="2"/>
      <c r="BD139" s="2"/>
    </row>
    <row r="140" spans="2:56" ht="15.75" thickBot="1"/>
    <row r="141" spans="2:56">
      <c r="B141" s="57" t="s">
        <v>42</v>
      </c>
      <c r="C141" s="58" t="s">
        <v>2</v>
      </c>
      <c r="D141" s="59" t="s">
        <v>2</v>
      </c>
      <c r="E141" s="136"/>
      <c r="F141" s="718" t="s">
        <v>14</v>
      </c>
      <c r="G141" s="719"/>
      <c r="H141" s="719"/>
      <c r="I141" s="719"/>
      <c r="J141" s="719"/>
      <c r="K141" s="720"/>
      <c r="L141" s="19"/>
      <c r="M141" s="721" t="s">
        <v>43</v>
      </c>
      <c r="N141" s="722"/>
      <c r="O141" s="19"/>
      <c r="P141" s="91" t="s">
        <v>12</v>
      </c>
      <c r="Q141" s="136"/>
      <c r="R141" s="91" t="s">
        <v>24</v>
      </c>
      <c r="S141" s="718" t="s">
        <v>44</v>
      </c>
      <c r="T141" s="719"/>
      <c r="U141" s="720"/>
      <c r="V141" s="91" t="s">
        <v>39</v>
      </c>
      <c r="W141" s="137" t="s">
        <v>19</v>
      </c>
      <c r="X141" s="136" t="s">
        <v>10</v>
      </c>
      <c r="Y141" s="723" t="s">
        <v>15</v>
      </c>
      <c r="Z141" s="724"/>
      <c r="AA141" s="724"/>
      <c r="AB141" s="724"/>
      <c r="AC141" s="138" t="s">
        <v>19</v>
      </c>
      <c r="AD141" s="139"/>
      <c r="AE141" s="725" t="s">
        <v>55</v>
      </c>
      <c r="AF141" s="726"/>
      <c r="AG141" s="726"/>
      <c r="AH141" s="140" t="s">
        <v>57</v>
      </c>
      <c r="AI141" s="136"/>
      <c r="AJ141" s="141" t="s">
        <v>51</v>
      </c>
      <c r="AK141" s="142"/>
      <c r="AL141" s="143"/>
      <c r="AM141" s="144"/>
      <c r="AN141" s="91" t="s">
        <v>13</v>
      </c>
      <c r="AO141" s="136"/>
      <c r="AP141" s="743" t="s">
        <v>68</v>
      </c>
      <c r="AQ141" s="744"/>
      <c r="AR141" s="745"/>
      <c r="AS141" s="743" t="s">
        <v>52</v>
      </c>
      <c r="AT141" s="744"/>
      <c r="AU141" s="745"/>
      <c r="AV141" s="136"/>
      <c r="AW141" s="145" t="s">
        <v>32</v>
      </c>
      <c r="AX141" s="137" t="s">
        <v>32</v>
      </c>
      <c r="AY141" s="91" t="s">
        <v>29</v>
      </c>
      <c r="AZ141" s="91" t="s">
        <v>29</v>
      </c>
      <c r="BA141" s="136"/>
      <c r="BB141" s="19" t="s">
        <v>32</v>
      </c>
      <c r="BC141" s="19" t="s">
        <v>10</v>
      </c>
      <c r="BD141" s="146" t="s">
        <v>10</v>
      </c>
    </row>
    <row r="142" spans="2:56" ht="15.75" thickBot="1">
      <c r="B142" s="60" t="s">
        <v>10</v>
      </c>
      <c r="C142" s="49" t="s">
        <v>10</v>
      </c>
      <c r="D142" s="61" t="s">
        <v>12</v>
      </c>
      <c r="E142" s="5"/>
      <c r="F142" s="65" t="s">
        <v>4</v>
      </c>
      <c r="G142" s="65" t="s">
        <v>5</v>
      </c>
      <c r="H142" s="65" t="s">
        <v>6</v>
      </c>
      <c r="I142" s="65" t="s">
        <v>7</v>
      </c>
      <c r="J142" s="65" t="s">
        <v>9</v>
      </c>
      <c r="K142" s="65" t="s">
        <v>13</v>
      </c>
      <c r="L142" s="4"/>
      <c r="M142" s="67" t="s">
        <v>12</v>
      </c>
      <c r="N142" s="68" t="s">
        <v>46</v>
      </c>
      <c r="O142" s="3"/>
      <c r="P142" s="49" t="s">
        <v>3</v>
      </c>
      <c r="Q142" s="5"/>
      <c r="R142" s="49" t="s">
        <v>23</v>
      </c>
      <c r="S142" s="53" t="s">
        <v>16</v>
      </c>
      <c r="T142" s="49" t="s">
        <v>17</v>
      </c>
      <c r="U142" s="49" t="s">
        <v>45</v>
      </c>
      <c r="V142" s="49" t="s">
        <v>63</v>
      </c>
      <c r="W142" s="72" t="s">
        <v>21</v>
      </c>
      <c r="X142" s="5" t="s">
        <v>10</v>
      </c>
      <c r="Y142" s="713" t="s">
        <v>26</v>
      </c>
      <c r="Z142" s="714"/>
      <c r="AA142" s="714"/>
      <c r="AB142" s="715"/>
      <c r="AC142" s="39" t="s">
        <v>13</v>
      </c>
      <c r="AD142" s="8"/>
      <c r="AE142" s="716" t="s">
        <v>56</v>
      </c>
      <c r="AF142" s="717"/>
      <c r="AG142" s="717"/>
      <c r="AH142" s="82" t="s">
        <v>58</v>
      </c>
      <c r="AI142" s="5"/>
      <c r="AJ142" s="48" t="s">
        <v>33</v>
      </c>
      <c r="AK142" s="85" t="s">
        <v>27</v>
      </c>
      <c r="AL142" s="48" t="s">
        <v>35</v>
      </c>
      <c r="AM142" s="48" t="s">
        <v>36</v>
      </c>
      <c r="AN142" s="49" t="s">
        <v>40</v>
      </c>
      <c r="AO142" s="20"/>
      <c r="AP142" s="51"/>
      <c r="AQ142" s="52"/>
      <c r="AR142" s="53"/>
      <c r="AS142" s="51" t="s">
        <v>50</v>
      </c>
      <c r="AT142" s="336" t="s">
        <v>178</v>
      </c>
      <c r="AU142" s="53"/>
      <c r="AV142" s="5"/>
      <c r="AW142" s="76" t="s">
        <v>19</v>
      </c>
      <c r="AX142" s="72" t="s">
        <v>19</v>
      </c>
      <c r="AY142" s="49" t="s">
        <v>37</v>
      </c>
      <c r="AZ142" s="49" t="s">
        <v>38</v>
      </c>
      <c r="BA142" s="5"/>
      <c r="BB142" s="4" t="s">
        <v>19</v>
      </c>
      <c r="BC142" s="4" t="s">
        <v>37</v>
      </c>
      <c r="BD142" s="147" t="s">
        <v>38</v>
      </c>
    </row>
    <row r="143" spans="2:56" ht="15.75" thickBot="1">
      <c r="B143" s="62"/>
      <c r="C143" s="63"/>
      <c r="D143" s="64" t="s">
        <v>10</v>
      </c>
      <c r="E143" s="111"/>
      <c r="F143" s="148"/>
      <c r="G143" s="148"/>
      <c r="H143" s="148"/>
      <c r="I143" s="148" t="s">
        <v>8</v>
      </c>
      <c r="J143" s="148"/>
      <c r="K143" s="148"/>
      <c r="L143" s="16"/>
      <c r="M143" s="104" t="s">
        <v>20</v>
      </c>
      <c r="N143" s="148" t="s">
        <v>11</v>
      </c>
      <c r="O143" s="16"/>
      <c r="P143" s="63" t="s">
        <v>10</v>
      </c>
      <c r="Q143" s="111"/>
      <c r="R143" s="63"/>
      <c r="S143" s="149"/>
      <c r="T143" s="63"/>
      <c r="U143" s="63"/>
      <c r="V143" s="63" t="s">
        <v>18</v>
      </c>
      <c r="W143" s="150" t="s">
        <v>22</v>
      </c>
      <c r="X143" s="111"/>
      <c r="Y143" s="151" t="s">
        <v>16</v>
      </c>
      <c r="Z143" s="151" t="s">
        <v>17</v>
      </c>
      <c r="AA143" s="152" t="s">
        <v>25</v>
      </c>
      <c r="AB143" s="79" t="s">
        <v>28</v>
      </c>
      <c r="AC143" s="153"/>
      <c r="AD143" s="111"/>
      <c r="AE143" s="154" t="s">
        <v>16</v>
      </c>
      <c r="AF143" s="155" t="s">
        <v>17</v>
      </c>
      <c r="AG143" s="80" t="s">
        <v>28</v>
      </c>
      <c r="AH143" s="81" t="s">
        <v>28</v>
      </c>
      <c r="AI143" s="156"/>
      <c r="AJ143" s="63" t="s">
        <v>34</v>
      </c>
      <c r="AK143" s="157" t="s">
        <v>34</v>
      </c>
      <c r="AL143" s="63" t="s">
        <v>34</v>
      </c>
      <c r="AM143" s="63" t="s">
        <v>34</v>
      </c>
      <c r="AN143" s="63" t="s">
        <v>34</v>
      </c>
      <c r="AO143" s="111"/>
      <c r="AP143" s="158" t="s">
        <v>70</v>
      </c>
      <c r="AQ143" s="159" t="s">
        <v>69</v>
      </c>
      <c r="AR143" s="160" t="s">
        <v>71</v>
      </c>
      <c r="AS143" s="161" t="s">
        <v>48</v>
      </c>
      <c r="AT143" s="159" t="s">
        <v>47</v>
      </c>
      <c r="AU143" s="160" t="s">
        <v>49</v>
      </c>
      <c r="AV143" s="111"/>
      <c r="AW143" s="162" t="s">
        <v>29</v>
      </c>
      <c r="AX143" s="150" t="s">
        <v>29</v>
      </c>
      <c r="AY143" s="63"/>
      <c r="AZ143" s="63"/>
      <c r="BA143" s="111"/>
      <c r="BB143" s="163">
        <v>1</v>
      </c>
      <c r="BC143" s="164">
        <v>0</v>
      </c>
      <c r="BD143" s="115" t="s">
        <v>41</v>
      </c>
    </row>
    <row r="144" spans="2:56" ht="16.5" thickBot="1">
      <c r="B144" s="17">
        <v>41198</v>
      </c>
      <c r="C144" s="15" t="s">
        <v>0</v>
      </c>
      <c r="D144" s="19">
        <v>8</v>
      </c>
      <c r="E144" s="6"/>
      <c r="F144" s="363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f>SUM(F144:J144)</f>
        <v>0</v>
      </c>
      <c r="L144" s="6"/>
      <c r="M144" s="363">
        <v>0</v>
      </c>
      <c r="N144" s="19">
        <v>0</v>
      </c>
      <c r="O144" s="6"/>
      <c r="P144" s="376">
        <f>D144-(M144+N144)</f>
        <v>8</v>
      </c>
      <c r="Q144" s="6"/>
      <c r="R144" s="363" t="s">
        <v>85</v>
      </c>
      <c r="S144" s="372">
        <v>0.185</v>
      </c>
      <c r="T144" s="372">
        <v>0.185</v>
      </c>
      <c r="U144" s="372">
        <f>S144+T144</f>
        <v>0.37</v>
      </c>
      <c r="V144" s="19">
        <v>85</v>
      </c>
      <c r="W144" s="91">
        <f>P144*V144</f>
        <v>680</v>
      </c>
      <c r="X144" s="6"/>
      <c r="Y144" s="379">
        <v>729</v>
      </c>
      <c r="Z144" s="380">
        <v>729</v>
      </c>
      <c r="AA144" s="380">
        <v>0</v>
      </c>
      <c r="AB144" s="380">
        <v>0</v>
      </c>
      <c r="AC144" s="381">
        <v>729</v>
      </c>
      <c r="AD144" s="197"/>
      <c r="AE144" s="379">
        <v>0</v>
      </c>
      <c r="AF144" s="380">
        <v>0</v>
      </c>
      <c r="AG144" s="380">
        <v>0</v>
      </c>
      <c r="AH144" s="380">
        <v>0</v>
      </c>
      <c r="AI144" s="5"/>
      <c r="AJ144" s="57">
        <f>AC144*U144</f>
        <v>269.73</v>
      </c>
      <c r="AK144" s="171">
        <v>1.3</v>
      </c>
      <c r="AL144" s="19">
        <v>8</v>
      </c>
      <c r="AM144" s="19">
        <v>0</v>
      </c>
      <c r="AN144" s="171">
        <f>AK144+AM144</f>
        <v>1.3</v>
      </c>
      <c r="AO144" s="338" t="e">
        <f>#REF!</f>
        <v>#REF!</v>
      </c>
      <c r="AP144" s="11">
        <v>0</v>
      </c>
      <c r="AQ144" s="11">
        <v>10</v>
      </c>
      <c r="AR144" s="387">
        <f>100- ((AP144+AQ144)/(AC144*2))*100</f>
        <v>99.314128943758575</v>
      </c>
      <c r="AS144" s="388">
        <f>AU108</f>
        <v>549.71</v>
      </c>
      <c r="AT144" s="172">
        <f>AJ144+AK144+AL144+AM144</f>
        <v>279.03000000000003</v>
      </c>
      <c r="AU144" s="172">
        <f>AS144-AT144</f>
        <v>270.68</v>
      </c>
      <c r="AV144" s="5"/>
      <c r="AW144" s="57">
        <f>(AC144/W144)*100</f>
        <v>107.20588235294117</v>
      </c>
      <c r="AX144" s="19" t="s">
        <v>59</v>
      </c>
      <c r="AY144" s="91">
        <f>(AK144/(AJ144+AK144))*100</f>
        <v>0.4796516990739032</v>
      </c>
      <c r="AZ144" s="19">
        <f>(AN144/AJ144)*100</f>
        <v>0.48196344492640786</v>
      </c>
      <c r="BA144" s="6"/>
      <c r="BB144" s="363" t="s">
        <v>75</v>
      </c>
      <c r="BC144" s="19" t="s">
        <v>76</v>
      </c>
      <c r="BD144" s="19" t="s">
        <v>75</v>
      </c>
    </row>
    <row r="145" spans="2:56" ht="15.75">
      <c r="B145" s="374" t="s">
        <v>137</v>
      </c>
      <c r="C145" s="2"/>
      <c r="D145" s="2"/>
      <c r="E145" s="6"/>
      <c r="F145" s="375"/>
      <c r="G145" s="2"/>
      <c r="H145" s="2"/>
      <c r="I145" s="2"/>
      <c r="J145" s="2"/>
      <c r="K145" s="2"/>
      <c r="L145" s="6"/>
      <c r="M145" s="375"/>
      <c r="N145" s="2"/>
      <c r="O145" s="6"/>
      <c r="P145" s="377"/>
      <c r="Q145" s="6"/>
      <c r="R145" s="375"/>
      <c r="S145" s="213"/>
      <c r="T145" s="213"/>
      <c r="U145" s="213"/>
      <c r="V145" s="378"/>
      <c r="W145" s="378"/>
      <c r="X145" s="289"/>
      <c r="Y145" s="382"/>
      <c r="Z145" s="383"/>
      <c r="AA145" s="383"/>
      <c r="AB145" s="383"/>
      <c r="AC145" s="384"/>
      <c r="AD145" s="122"/>
      <c r="AE145" s="382"/>
      <c r="AF145" s="383"/>
      <c r="AG145" s="383"/>
      <c r="AH145" s="383"/>
      <c r="AI145" s="20"/>
      <c r="AJ145" s="436"/>
      <c r="AK145" s="386"/>
      <c r="AL145" s="378"/>
      <c r="AM145" s="378"/>
      <c r="AN145" s="378"/>
      <c r="AO145" s="289"/>
      <c r="AP145" s="347"/>
      <c r="AQ145" s="347"/>
      <c r="AR145" s="373"/>
      <c r="AS145" s="389"/>
      <c r="AT145" s="386"/>
      <c r="AU145" s="386"/>
      <c r="AV145" s="20"/>
      <c r="AW145" s="385"/>
      <c r="AX145" s="378"/>
      <c r="AY145" s="378"/>
      <c r="AZ145" s="378"/>
      <c r="BA145" s="289"/>
      <c r="BB145" s="375"/>
      <c r="BC145" s="2"/>
      <c r="BD145" s="2"/>
    </row>
    <row r="146" spans="2:56" ht="15.75" thickBot="1"/>
    <row r="147" spans="2:56" ht="16.5" thickBot="1">
      <c r="B147" s="17">
        <v>41198</v>
      </c>
      <c r="C147" s="15" t="s">
        <v>1</v>
      </c>
      <c r="D147" s="19">
        <v>8</v>
      </c>
      <c r="E147" s="6"/>
      <c r="F147" s="363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f>SUM(F147:J147)</f>
        <v>0</v>
      </c>
      <c r="L147" s="6"/>
      <c r="M147" s="363">
        <v>2.5</v>
      </c>
      <c r="N147" s="19">
        <v>0</v>
      </c>
      <c r="O147" s="6"/>
      <c r="P147" s="376">
        <f>D147-(M147+N147)</f>
        <v>5.5</v>
      </c>
      <c r="Q147" s="6"/>
      <c r="R147" s="363" t="s">
        <v>85</v>
      </c>
      <c r="S147" s="372">
        <v>0.185</v>
      </c>
      <c r="T147" s="372">
        <v>0.185</v>
      </c>
      <c r="U147" s="372">
        <f>S147+T147</f>
        <v>0.37</v>
      </c>
      <c r="V147" s="19">
        <v>85</v>
      </c>
      <c r="W147" s="91">
        <f>P147*V147</f>
        <v>467.5</v>
      </c>
      <c r="X147" s="6"/>
      <c r="Y147" s="379">
        <v>432</v>
      </c>
      <c r="Z147" s="380">
        <v>432</v>
      </c>
      <c r="AA147" s="380">
        <v>0</v>
      </c>
      <c r="AB147" s="380">
        <v>0</v>
      </c>
      <c r="AC147" s="381">
        <v>432</v>
      </c>
      <c r="AD147" s="197"/>
      <c r="AE147" s="379">
        <v>0</v>
      </c>
      <c r="AF147" s="380">
        <v>0</v>
      </c>
      <c r="AG147" s="380">
        <v>0</v>
      </c>
      <c r="AH147" s="380">
        <v>0</v>
      </c>
      <c r="AI147" s="5"/>
      <c r="AJ147" s="57">
        <f>AC147*U147</f>
        <v>159.84</v>
      </c>
      <c r="AK147" s="171">
        <v>3</v>
      </c>
      <c r="AL147" s="19">
        <v>5</v>
      </c>
      <c r="AM147" s="19">
        <v>0</v>
      </c>
      <c r="AN147" s="171">
        <f>AK147+AM147</f>
        <v>3</v>
      </c>
      <c r="AO147" s="338" t="e">
        <f>#REF!</f>
        <v>#REF!</v>
      </c>
      <c r="AP147" s="11">
        <v>0</v>
      </c>
      <c r="AQ147" s="11">
        <v>10</v>
      </c>
      <c r="AR147" s="387">
        <f>100- ((AP147+AQ147)/(AC147*2))*100</f>
        <v>98.842592592592595</v>
      </c>
      <c r="AS147" s="388">
        <f>AU144</f>
        <v>270.68</v>
      </c>
      <c r="AT147" s="172">
        <f>AJ147+AK147+AL147+AM147</f>
        <v>167.84</v>
      </c>
      <c r="AU147" s="172">
        <f>AS147-AT147</f>
        <v>102.84</v>
      </c>
      <c r="AV147" s="5"/>
      <c r="AW147" s="57">
        <f>(AC147/W147)*100</f>
        <v>92.406417112299465</v>
      </c>
      <c r="AX147" s="19" t="s">
        <v>59</v>
      </c>
      <c r="AY147" s="91">
        <f>(AK147/(AJ147+AK147))*100</f>
        <v>1.8422991893883567</v>
      </c>
      <c r="AZ147" s="19">
        <f>(AN147/AJ147)*100</f>
        <v>1.8768768768768769</v>
      </c>
      <c r="BA147" s="6"/>
      <c r="BB147" s="363" t="s">
        <v>76</v>
      </c>
      <c r="BC147" s="19" t="s">
        <v>76</v>
      </c>
      <c r="BD147" s="19" t="s">
        <v>75</v>
      </c>
    </row>
    <row r="148" spans="2:56" ht="15.75">
      <c r="B148" s="374" t="s">
        <v>181</v>
      </c>
      <c r="C148" s="2"/>
      <c r="D148" s="2"/>
      <c r="E148" s="6"/>
      <c r="F148" s="375"/>
      <c r="G148" s="2"/>
      <c r="H148" s="2"/>
      <c r="I148" s="2"/>
      <c r="J148" s="2"/>
      <c r="K148" s="2"/>
      <c r="L148" s="6"/>
      <c r="M148" s="375"/>
      <c r="N148" s="2"/>
      <c r="O148" s="6"/>
      <c r="P148" s="377"/>
      <c r="Q148" s="6"/>
      <c r="R148" s="375"/>
      <c r="S148" s="213"/>
      <c r="T148" s="213"/>
      <c r="U148" s="213"/>
      <c r="V148" s="378"/>
      <c r="W148" s="378"/>
      <c r="X148" s="289"/>
      <c r="Y148" s="382"/>
      <c r="Z148" s="383"/>
      <c r="AA148" s="383"/>
      <c r="AB148" s="383"/>
      <c r="AC148" s="384"/>
      <c r="AD148" s="122"/>
      <c r="AE148" s="382"/>
      <c r="AF148" s="383"/>
      <c r="AG148" s="383"/>
      <c r="AH148" s="383"/>
      <c r="AI148" s="20"/>
      <c r="AJ148" s="436"/>
      <c r="AK148" s="386"/>
      <c r="AL148" s="378"/>
      <c r="AM148" s="378"/>
      <c r="AN148" s="378"/>
      <c r="AO148" s="289"/>
      <c r="AP148" s="347"/>
      <c r="AQ148" s="347"/>
      <c r="AR148" s="373"/>
      <c r="AS148" s="389"/>
      <c r="AT148" s="386"/>
      <c r="AU148" s="386"/>
      <c r="AV148" s="20"/>
      <c r="AW148" s="385"/>
      <c r="AX148" s="378"/>
      <c r="AY148" s="378"/>
      <c r="AZ148" s="378"/>
      <c r="BA148" s="289"/>
      <c r="BB148" s="375"/>
      <c r="BC148" s="2"/>
      <c r="BD148" s="2"/>
    </row>
    <row r="149" spans="2:56" ht="15.75" thickBot="1"/>
    <row r="150" spans="2:56" ht="16.5" thickBot="1">
      <c r="B150" s="17">
        <v>41198</v>
      </c>
      <c r="C150" s="15" t="s">
        <v>65</v>
      </c>
      <c r="D150" s="19">
        <v>8.5</v>
      </c>
      <c r="E150" s="6"/>
      <c r="F150" s="363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f>SUM(F150:J150)</f>
        <v>0</v>
      </c>
      <c r="L150" s="6"/>
      <c r="M150" s="363">
        <v>0</v>
      </c>
      <c r="N150" s="19">
        <v>2</v>
      </c>
      <c r="O150" s="6"/>
      <c r="P150" s="376">
        <f>D150-(M150+N150)</f>
        <v>6.5</v>
      </c>
      <c r="Q150" s="6"/>
      <c r="R150" s="363" t="s">
        <v>85</v>
      </c>
      <c r="S150" s="372">
        <v>0.185</v>
      </c>
      <c r="T150" s="372">
        <v>0.185</v>
      </c>
      <c r="U150" s="372">
        <f>S150+T150</f>
        <v>0.37</v>
      </c>
      <c r="V150" s="19">
        <v>85</v>
      </c>
      <c r="W150" s="91">
        <f>P150*V150</f>
        <v>552.5</v>
      </c>
      <c r="X150" s="6"/>
      <c r="Y150" s="379">
        <v>400</v>
      </c>
      <c r="Z150" s="380">
        <v>400</v>
      </c>
      <c r="AA150" s="380">
        <v>0</v>
      </c>
      <c r="AB150" s="380">
        <v>0</v>
      </c>
      <c r="AC150" s="381">
        <v>400</v>
      </c>
      <c r="AD150" s="197"/>
      <c r="AE150" s="379">
        <v>0</v>
      </c>
      <c r="AF150" s="380">
        <v>0</v>
      </c>
      <c r="AG150" s="380">
        <v>0</v>
      </c>
      <c r="AH150" s="380">
        <v>0</v>
      </c>
      <c r="AI150" s="5"/>
      <c r="AJ150" s="57">
        <f>AC150*U150</f>
        <v>148</v>
      </c>
      <c r="AK150" s="171">
        <v>7</v>
      </c>
      <c r="AL150" s="19">
        <v>2</v>
      </c>
      <c r="AM150" s="19">
        <v>0</v>
      </c>
      <c r="AN150" s="171">
        <f>AK150+AM150</f>
        <v>7</v>
      </c>
      <c r="AO150" s="338" t="e">
        <f>#REF!</f>
        <v>#REF!</v>
      </c>
      <c r="AP150" s="11">
        <v>0</v>
      </c>
      <c r="AQ150" s="11">
        <v>10</v>
      </c>
      <c r="AR150" s="387">
        <f>100- ((AP150+AQ150)/(AC150*2))*100</f>
        <v>98.75</v>
      </c>
      <c r="AS150" s="388">
        <f>AU147</f>
        <v>102.84</v>
      </c>
      <c r="AT150" s="172">
        <f>AJ150+AK150+AL150+AM150</f>
        <v>157</v>
      </c>
      <c r="AU150" s="172">
        <f>AS150-AT150</f>
        <v>-54.16</v>
      </c>
      <c r="AV150" s="5"/>
      <c r="AW150" s="57">
        <f>(AC150/W150)*100</f>
        <v>72.398190045248867</v>
      </c>
      <c r="AX150" s="19" t="s">
        <v>59</v>
      </c>
      <c r="AY150" s="91">
        <f>(AK150/(AJ150+AK150))*100</f>
        <v>4.5161290322580641</v>
      </c>
      <c r="AZ150" s="19">
        <f>(AN150/AJ150)*100</f>
        <v>4.7297297297297298</v>
      </c>
      <c r="BA150" s="6"/>
      <c r="BB150" s="363" t="s">
        <v>76</v>
      </c>
      <c r="BC150" s="19" t="s">
        <v>76</v>
      </c>
      <c r="BD150" s="19" t="s">
        <v>76</v>
      </c>
    </row>
    <row r="151" spans="2:56" ht="15.75">
      <c r="B151" s="374" t="s">
        <v>182</v>
      </c>
      <c r="C151" s="2"/>
      <c r="D151" s="2"/>
      <c r="E151" s="6"/>
      <c r="F151" s="375"/>
      <c r="G151" s="2"/>
      <c r="H151" s="2"/>
      <c r="I151" s="2"/>
      <c r="J151" s="2"/>
      <c r="K151" s="2"/>
      <c r="L151" s="6"/>
      <c r="M151" s="375"/>
      <c r="N151" s="2"/>
      <c r="O151" s="6"/>
      <c r="P151" s="377"/>
      <c r="Q151" s="6"/>
      <c r="R151" s="375"/>
      <c r="S151" s="213"/>
      <c r="T151" s="213"/>
      <c r="U151" s="213"/>
      <c r="V151" s="378"/>
      <c r="W151" s="378"/>
      <c r="X151" s="289"/>
      <c r="Y151" s="382"/>
      <c r="Z151" s="383"/>
      <c r="AA151" s="383"/>
      <c r="AB151" s="383"/>
      <c r="AC151" s="384"/>
      <c r="AD151" s="122"/>
      <c r="AE151" s="382"/>
      <c r="AF151" s="383"/>
      <c r="AG151" s="383"/>
      <c r="AH151" s="383"/>
      <c r="AI151" s="20"/>
      <c r="AJ151" s="436"/>
      <c r="AK151" s="386"/>
      <c r="AL151" s="378"/>
      <c r="AM151" s="378"/>
      <c r="AN151" s="378"/>
      <c r="AO151" s="289"/>
      <c r="AP151" s="347"/>
      <c r="AQ151" s="347"/>
      <c r="AR151" s="373"/>
      <c r="AS151" s="389"/>
      <c r="AT151" s="386"/>
      <c r="AU151" s="386"/>
      <c r="AV151" s="20"/>
      <c r="AW151" s="385"/>
      <c r="AX151" s="378"/>
      <c r="AY151" s="378"/>
      <c r="AZ151" s="378"/>
      <c r="BA151" s="289"/>
      <c r="BB151" s="375"/>
      <c r="BC151" s="2"/>
      <c r="BD151" s="2"/>
    </row>
    <row r="152" spans="2:56" ht="15.75" thickBot="1"/>
    <row r="153" spans="2:56">
      <c r="B153" s="57" t="s">
        <v>42</v>
      </c>
      <c r="C153" s="58" t="s">
        <v>2</v>
      </c>
      <c r="D153" s="59" t="s">
        <v>2</v>
      </c>
      <c r="E153" s="136"/>
      <c r="F153" s="718" t="s">
        <v>14</v>
      </c>
      <c r="G153" s="719"/>
      <c r="H153" s="719"/>
      <c r="I153" s="719"/>
      <c r="J153" s="719"/>
      <c r="K153" s="720"/>
      <c r="L153" s="19"/>
      <c r="M153" s="721" t="s">
        <v>43</v>
      </c>
      <c r="N153" s="722"/>
      <c r="O153" s="19"/>
      <c r="P153" s="91" t="s">
        <v>12</v>
      </c>
      <c r="Q153" s="136"/>
      <c r="R153" s="91" t="s">
        <v>24</v>
      </c>
      <c r="S153" s="718" t="s">
        <v>44</v>
      </c>
      <c r="T153" s="719"/>
      <c r="U153" s="720"/>
      <c r="V153" s="91" t="s">
        <v>39</v>
      </c>
      <c r="W153" s="137" t="s">
        <v>19</v>
      </c>
      <c r="X153" s="136" t="s">
        <v>10</v>
      </c>
      <c r="Y153" s="723" t="s">
        <v>15</v>
      </c>
      <c r="Z153" s="724"/>
      <c r="AA153" s="724"/>
      <c r="AB153" s="724"/>
      <c r="AC153" s="138" t="s">
        <v>19</v>
      </c>
      <c r="AD153" s="139"/>
      <c r="AE153" s="725" t="s">
        <v>55</v>
      </c>
      <c r="AF153" s="726"/>
      <c r="AG153" s="726"/>
      <c r="AH153" s="140" t="s">
        <v>57</v>
      </c>
      <c r="AI153" s="136"/>
      <c r="AJ153" s="141" t="s">
        <v>51</v>
      </c>
      <c r="AK153" s="142"/>
      <c r="AL153" s="143"/>
      <c r="AM153" s="144"/>
      <c r="AN153" s="91" t="s">
        <v>13</v>
      </c>
      <c r="AO153" s="136"/>
      <c r="AP153" s="743" t="s">
        <v>68</v>
      </c>
      <c r="AQ153" s="744"/>
      <c r="AR153" s="745"/>
      <c r="AS153" s="743" t="s">
        <v>52</v>
      </c>
      <c r="AT153" s="744"/>
      <c r="AU153" s="745"/>
      <c r="AV153" s="136"/>
      <c r="AW153" s="145" t="s">
        <v>32</v>
      </c>
      <c r="AX153" s="137" t="s">
        <v>32</v>
      </c>
      <c r="AY153" s="91" t="s">
        <v>29</v>
      </c>
      <c r="AZ153" s="91" t="s">
        <v>29</v>
      </c>
      <c r="BA153" s="136"/>
      <c r="BB153" s="19" t="s">
        <v>32</v>
      </c>
      <c r="BC153" s="19" t="s">
        <v>10</v>
      </c>
      <c r="BD153" s="146" t="s">
        <v>10</v>
      </c>
    </row>
    <row r="154" spans="2:56" ht="15.75" thickBot="1">
      <c r="B154" s="60" t="s">
        <v>10</v>
      </c>
      <c r="C154" s="49" t="s">
        <v>10</v>
      </c>
      <c r="D154" s="61" t="s">
        <v>12</v>
      </c>
      <c r="E154" s="5"/>
      <c r="F154" s="65" t="s">
        <v>4</v>
      </c>
      <c r="G154" s="65" t="s">
        <v>5</v>
      </c>
      <c r="H154" s="65" t="s">
        <v>6</v>
      </c>
      <c r="I154" s="65" t="s">
        <v>7</v>
      </c>
      <c r="J154" s="65" t="s">
        <v>9</v>
      </c>
      <c r="K154" s="65" t="s">
        <v>13</v>
      </c>
      <c r="L154" s="4"/>
      <c r="M154" s="67" t="s">
        <v>12</v>
      </c>
      <c r="N154" s="68" t="s">
        <v>46</v>
      </c>
      <c r="O154" s="3"/>
      <c r="P154" s="49" t="s">
        <v>3</v>
      </c>
      <c r="Q154" s="5"/>
      <c r="R154" s="49" t="s">
        <v>23</v>
      </c>
      <c r="S154" s="53" t="s">
        <v>16</v>
      </c>
      <c r="T154" s="49" t="s">
        <v>17</v>
      </c>
      <c r="U154" s="49" t="s">
        <v>45</v>
      </c>
      <c r="V154" s="49" t="s">
        <v>63</v>
      </c>
      <c r="W154" s="72" t="s">
        <v>21</v>
      </c>
      <c r="X154" s="5" t="s">
        <v>10</v>
      </c>
      <c r="Y154" s="713" t="s">
        <v>26</v>
      </c>
      <c r="Z154" s="714"/>
      <c r="AA154" s="714"/>
      <c r="AB154" s="715"/>
      <c r="AC154" s="39" t="s">
        <v>13</v>
      </c>
      <c r="AD154" s="8"/>
      <c r="AE154" s="716" t="s">
        <v>56</v>
      </c>
      <c r="AF154" s="717"/>
      <c r="AG154" s="717"/>
      <c r="AH154" s="82" t="s">
        <v>58</v>
      </c>
      <c r="AI154" s="5"/>
      <c r="AJ154" s="48" t="s">
        <v>33</v>
      </c>
      <c r="AK154" s="85" t="s">
        <v>27</v>
      </c>
      <c r="AL154" s="48" t="s">
        <v>35</v>
      </c>
      <c r="AM154" s="48" t="s">
        <v>36</v>
      </c>
      <c r="AN154" s="49" t="s">
        <v>40</v>
      </c>
      <c r="AO154" s="20"/>
      <c r="AP154" s="51"/>
      <c r="AQ154" s="52"/>
      <c r="AR154" s="53"/>
      <c r="AS154" s="51" t="s">
        <v>50</v>
      </c>
      <c r="AT154" s="336" t="s">
        <v>176</v>
      </c>
      <c r="AU154" s="53"/>
      <c r="AV154" s="5"/>
      <c r="AW154" s="76" t="s">
        <v>19</v>
      </c>
      <c r="AX154" s="72" t="s">
        <v>19</v>
      </c>
      <c r="AY154" s="49" t="s">
        <v>37</v>
      </c>
      <c r="AZ154" s="49" t="s">
        <v>38</v>
      </c>
      <c r="BA154" s="5"/>
      <c r="BB154" s="4" t="s">
        <v>19</v>
      </c>
      <c r="BC154" s="4" t="s">
        <v>37</v>
      </c>
      <c r="BD154" s="147" t="s">
        <v>38</v>
      </c>
    </row>
    <row r="155" spans="2:56" ht="15.75" thickBot="1">
      <c r="B155" s="62"/>
      <c r="C155" s="63"/>
      <c r="D155" s="64" t="s">
        <v>10</v>
      </c>
      <c r="E155" s="111"/>
      <c r="F155" s="148"/>
      <c r="G155" s="148"/>
      <c r="H155" s="148"/>
      <c r="I155" s="148" t="s">
        <v>8</v>
      </c>
      <c r="J155" s="148"/>
      <c r="K155" s="148"/>
      <c r="L155" s="16"/>
      <c r="M155" s="104" t="s">
        <v>20</v>
      </c>
      <c r="N155" s="148" t="s">
        <v>11</v>
      </c>
      <c r="O155" s="16"/>
      <c r="P155" s="63" t="s">
        <v>10</v>
      </c>
      <c r="Q155" s="111"/>
      <c r="R155" s="63"/>
      <c r="S155" s="149"/>
      <c r="T155" s="63"/>
      <c r="U155" s="63"/>
      <c r="V155" s="63" t="s">
        <v>18</v>
      </c>
      <c r="W155" s="150" t="s">
        <v>22</v>
      </c>
      <c r="X155" s="111"/>
      <c r="Y155" s="151" t="s">
        <v>16</v>
      </c>
      <c r="Z155" s="151" t="s">
        <v>17</v>
      </c>
      <c r="AA155" s="152" t="s">
        <v>25</v>
      </c>
      <c r="AB155" s="79" t="s">
        <v>28</v>
      </c>
      <c r="AC155" s="153"/>
      <c r="AD155" s="111"/>
      <c r="AE155" s="154" t="s">
        <v>16</v>
      </c>
      <c r="AF155" s="155" t="s">
        <v>17</v>
      </c>
      <c r="AG155" s="80" t="s">
        <v>28</v>
      </c>
      <c r="AH155" s="81" t="s">
        <v>28</v>
      </c>
      <c r="AI155" s="156"/>
      <c r="AJ155" s="63" t="s">
        <v>34</v>
      </c>
      <c r="AK155" s="157" t="s">
        <v>34</v>
      </c>
      <c r="AL155" s="63" t="s">
        <v>34</v>
      </c>
      <c r="AM155" s="63" t="s">
        <v>34</v>
      </c>
      <c r="AN155" s="63" t="s">
        <v>34</v>
      </c>
      <c r="AO155" s="111"/>
      <c r="AP155" s="158" t="s">
        <v>70</v>
      </c>
      <c r="AQ155" s="159" t="s">
        <v>69</v>
      </c>
      <c r="AR155" s="160" t="s">
        <v>71</v>
      </c>
      <c r="AS155" s="161" t="s">
        <v>48</v>
      </c>
      <c r="AT155" s="159" t="s">
        <v>47</v>
      </c>
      <c r="AU155" s="160" t="s">
        <v>49</v>
      </c>
      <c r="AV155" s="111"/>
      <c r="AW155" s="162" t="s">
        <v>29</v>
      </c>
      <c r="AX155" s="150" t="s">
        <v>29</v>
      </c>
      <c r="AY155" s="63"/>
      <c r="AZ155" s="63"/>
      <c r="BA155" s="111"/>
      <c r="BB155" s="163">
        <v>1</v>
      </c>
      <c r="BC155" s="164">
        <v>0</v>
      </c>
      <c r="BD155" s="115" t="s">
        <v>41</v>
      </c>
    </row>
    <row r="156" spans="2:56" ht="16.5" thickBot="1">
      <c r="B156" s="17">
        <v>41199</v>
      </c>
      <c r="C156" s="15" t="s">
        <v>0</v>
      </c>
      <c r="D156" s="19">
        <v>8</v>
      </c>
      <c r="E156" s="6"/>
      <c r="F156" s="363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f>SUM(F156:J156)</f>
        <v>0</v>
      </c>
      <c r="L156" s="6"/>
      <c r="M156" s="448">
        <v>0</v>
      </c>
      <c r="N156" s="19">
        <v>0</v>
      </c>
      <c r="O156" s="6"/>
      <c r="P156" s="376">
        <f>D156-(M156+N156)</f>
        <v>8</v>
      </c>
      <c r="Q156" s="6"/>
      <c r="R156" s="363" t="s">
        <v>183</v>
      </c>
      <c r="S156" s="372">
        <v>0.36499999999999999</v>
      </c>
      <c r="T156" s="372">
        <v>0.36499999999999999</v>
      </c>
      <c r="U156" s="372">
        <f>S156+T156</f>
        <v>0.73</v>
      </c>
      <c r="V156" s="19">
        <v>40</v>
      </c>
      <c r="W156" s="91">
        <f>P156*V156</f>
        <v>320</v>
      </c>
      <c r="X156" s="6"/>
      <c r="Y156" s="379">
        <v>258</v>
      </c>
      <c r="Z156" s="380">
        <v>258</v>
      </c>
      <c r="AA156" s="380">
        <v>0</v>
      </c>
      <c r="AB156" s="380">
        <v>0</v>
      </c>
      <c r="AC156" s="381">
        <v>258</v>
      </c>
      <c r="AD156" s="197"/>
      <c r="AE156" s="379">
        <v>0</v>
      </c>
      <c r="AF156" s="380">
        <v>0</v>
      </c>
      <c r="AG156" s="380">
        <v>0</v>
      </c>
      <c r="AH156" s="380">
        <v>0</v>
      </c>
      <c r="AI156" s="5"/>
      <c r="AJ156" s="57">
        <f>AC156*U156</f>
        <v>188.34</v>
      </c>
      <c r="AK156" s="171">
        <v>7</v>
      </c>
      <c r="AL156" s="19">
        <v>6</v>
      </c>
      <c r="AM156" s="19">
        <v>0</v>
      </c>
      <c r="AN156" s="171">
        <f>AK156+AM156</f>
        <v>7</v>
      </c>
      <c r="AO156" s="338" t="e">
        <f>#REF!</f>
        <v>#REF!</v>
      </c>
      <c r="AP156" s="11">
        <v>0</v>
      </c>
      <c r="AQ156" s="11">
        <v>10</v>
      </c>
      <c r="AR156" s="387">
        <f>100- ((AP156+AQ156)/(AC156*2))*100</f>
        <v>98.062015503875969</v>
      </c>
      <c r="AS156" s="388">
        <f>AU126</f>
        <v>82.079999999999984</v>
      </c>
      <c r="AT156" s="172">
        <f>AJ156+AK156+AL156+AM156</f>
        <v>201.34</v>
      </c>
      <c r="AU156" s="172">
        <f>AS156-AT156</f>
        <v>-119.26000000000002</v>
      </c>
      <c r="AV156" s="5"/>
      <c r="AW156" s="57">
        <f>(AC156/W156)*100</f>
        <v>80.625</v>
      </c>
      <c r="AX156" s="19" t="s">
        <v>59</v>
      </c>
      <c r="AY156" s="91">
        <f>(AK156/(AJ156+AK156))*100</f>
        <v>3.5834954438415072</v>
      </c>
      <c r="AZ156" s="19">
        <f>(AN156/AJ156)*100</f>
        <v>3.7166825953063607</v>
      </c>
      <c r="BA156" s="6"/>
      <c r="BB156" s="363" t="s">
        <v>76</v>
      </c>
      <c r="BC156" s="19" t="s">
        <v>76</v>
      </c>
      <c r="BD156" s="19" t="s">
        <v>76</v>
      </c>
    </row>
    <row r="157" spans="2:56" ht="15.75">
      <c r="B157" s="374" t="s">
        <v>137</v>
      </c>
      <c r="C157" s="2"/>
      <c r="D157" s="2"/>
      <c r="E157" s="6"/>
      <c r="F157" s="375"/>
      <c r="G157" s="2"/>
      <c r="H157" s="2"/>
      <c r="I157" s="2"/>
      <c r="J157" s="2"/>
      <c r="K157" s="2"/>
      <c r="L157" s="6"/>
      <c r="M157" s="375"/>
      <c r="N157" s="2"/>
      <c r="O157" s="6"/>
      <c r="P157" s="377"/>
      <c r="Q157" s="6"/>
      <c r="R157" s="375"/>
      <c r="S157" s="213"/>
      <c r="T157" s="213"/>
      <c r="U157" s="213"/>
      <c r="V157" s="378"/>
      <c r="W157" s="378"/>
      <c r="X157" s="289"/>
      <c r="Y157" s="382"/>
      <c r="Z157" s="383"/>
      <c r="AA157" s="383"/>
      <c r="AB157" s="383"/>
      <c r="AC157" s="384"/>
      <c r="AD157" s="122"/>
      <c r="AE157" s="382"/>
      <c r="AF157" s="383"/>
      <c r="AG157" s="383"/>
      <c r="AH157" s="383"/>
      <c r="AI157" s="20"/>
      <c r="AJ157" s="436"/>
      <c r="AK157" s="386"/>
      <c r="AL157" s="378"/>
      <c r="AM157" s="378"/>
      <c r="AN157" s="378"/>
      <c r="AO157" s="289"/>
      <c r="AP157" s="347"/>
      <c r="AQ157" s="347"/>
      <c r="AR157" s="373"/>
      <c r="AS157" s="389"/>
      <c r="AT157" s="386"/>
      <c r="AU157" s="386"/>
      <c r="AV157" s="20"/>
      <c r="AW157" s="385"/>
      <c r="AX157" s="378"/>
      <c r="AY157" s="378"/>
      <c r="AZ157" s="378"/>
      <c r="BA157" s="289"/>
      <c r="BB157" s="375"/>
      <c r="BC157" s="2"/>
      <c r="BD157" s="2"/>
    </row>
    <row r="158" spans="2:56" ht="15.75" thickBot="1"/>
    <row r="159" spans="2:56">
      <c r="B159" s="57" t="s">
        <v>42</v>
      </c>
      <c r="C159" s="58" t="s">
        <v>2</v>
      </c>
      <c r="D159" s="59" t="s">
        <v>2</v>
      </c>
      <c r="E159" s="136"/>
      <c r="F159" s="718" t="s">
        <v>14</v>
      </c>
      <c r="G159" s="719"/>
      <c r="H159" s="719"/>
      <c r="I159" s="719"/>
      <c r="J159" s="719"/>
      <c r="K159" s="720"/>
      <c r="L159" s="19"/>
      <c r="M159" s="721" t="s">
        <v>43</v>
      </c>
      <c r="N159" s="722"/>
      <c r="O159" s="19"/>
      <c r="P159" s="91" t="s">
        <v>12</v>
      </c>
      <c r="Q159" s="136"/>
      <c r="R159" s="91" t="s">
        <v>24</v>
      </c>
      <c r="S159" s="718" t="s">
        <v>44</v>
      </c>
      <c r="T159" s="719"/>
      <c r="U159" s="720"/>
      <c r="V159" s="91" t="s">
        <v>39</v>
      </c>
      <c r="W159" s="137" t="s">
        <v>19</v>
      </c>
      <c r="X159" s="136" t="s">
        <v>10</v>
      </c>
      <c r="Y159" s="723" t="s">
        <v>15</v>
      </c>
      <c r="Z159" s="724"/>
      <c r="AA159" s="724"/>
      <c r="AB159" s="724"/>
      <c r="AC159" s="138" t="s">
        <v>19</v>
      </c>
      <c r="AD159" s="139"/>
      <c r="AE159" s="725" t="s">
        <v>55</v>
      </c>
      <c r="AF159" s="726"/>
      <c r="AG159" s="726"/>
      <c r="AH159" s="140" t="s">
        <v>57</v>
      </c>
      <c r="AI159" s="136"/>
      <c r="AJ159" s="141" t="s">
        <v>51</v>
      </c>
      <c r="AK159" s="142"/>
      <c r="AL159" s="143"/>
      <c r="AM159" s="144"/>
      <c r="AN159" s="91" t="s">
        <v>13</v>
      </c>
      <c r="AO159" s="136"/>
      <c r="AP159" s="743" t="s">
        <v>68</v>
      </c>
      <c r="AQ159" s="744"/>
      <c r="AR159" s="745"/>
      <c r="AS159" s="743" t="s">
        <v>52</v>
      </c>
      <c r="AT159" s="744"/>
      <c r="AU159" s="745"/>
      <c r="AV159" s="136"/>
      <c r="AW159" s="145" t="s">
        <v>32</v>
      </c>
      <c r="AX159" s="137" t="s">
        <v>32</v>
      </c>
      <c r="AY159" s="91" t="s">
        <v>29</v>
      </c>
      <c r="AZ159" s="91" t="s">
        <v>29</v>
      </c>
      <c r="BA159" s="136"/>
      <c r="BB159" s="19" t="s">
        <v>32</v>
      </c>
      <c r="BC159" s="19" t="s">
        <v>10</v>
      </c>
      <c r="BD159" s="146" t="s">
        <v>10</v>
      </c>
    </row>
    <row r="160" spans="2:56" ht="15.75" thickBot="1">
      <c r="B160" s="60" t="s">
        <v>10</v>
      </c>
      <c r="C160" s="49" t="s">
        <v>10</v>
      </c>
      <c r="D160" s="61" t="s">
        <v>12</v>
      </c>
      <c r="E160" s="5"/>
      <c r="F160" s="65" t="s">
        <v>4</v>
      </c>
      <c r="G160" s="65" t="s">
        <v>5</v>
      </c>
      <c r="H160" s="65" t="s">
        <v>6</v>
      </c>
      <c r="I160" s="65" t="s">
        <v>7</v>
      </c>
      <c r="J160" s="65" t="s">
        <v>9</v>
      </c>
      <c r="K160" s="65" t="s">
        <v>13</v>
      </c>
      <c r="L160" s="4"/>
      <c r="M160" s="67" t="s">
        <v>12</v>
      </c>
      <c r="N160" s="68" t="s">
        <v>46</v>
      </c>
      <c r="O160" s="3"/>
      <c r="P160" s="49" t="s">
        <v>3</v>
      </c>
      <c r="Q160" s="5"/>
      <c r="R160" s="49" t="s">
        <v>23</v>
      </c>
      <c r="S160" s="53" t="s">
        <v>16</v>
      </c>
      <c r="T160" s="49" t="s">
        <v>17</v>
      </c>
      <c r="U160" s="49" t="s">
        <v>45</v>
      </c>
      <c r="V160" s="49" t="s">
        <v>63</v>
      </c>
      <c r="W160" s="72" t="s">
        <v>21</v>
      </c>
      <c r="X160" s="5" t="s">
        <v>10</v>
      </c>
      <c r="Y160" s="713" t="s">
        <v>26</v>
      </c>
      <c r="Z160" s="714"/>
      <c r="AA160" s="714"/>
      <c r="AB160" s="715"/>
      <c r="AC160" s="39" t="s">
        <v>13</v>
      </c>
      <c r="AD160" s="8"/>
      <c r="AE160" s="716" t="s">
        <v>56</v>
      </c>
      <c r="AF160" s="717"/>
      <c r="AG160" s="717"/>
      <c r="AH160" s="82" t="s">
        <v>58</v>
      </c>
      <c r="AI160" s="5"/>
      <c r="AJ160" s="48" t="s">
        <v>33</v>
      </c>
      <c r="AK160" s="85" t="s">
        <v>27</v>
      </c>
      <c r="AL160" s="48" t="s">
        <v>35</v>
      </c>
      <c r="AM160" s="48" t="s">
        <v>36</v>
      </c>
      <c r="AN160" s="49" t="s">
        <v>40</v>
      </c>
      <c r="AO160" s="20"/>
      <c r="AP160" s="51"/>
      <c r="AQ160" s="52"/>
      <c r="AR160" s="53"/>
      <c r="AS160" s="51" t="s">
        <v>50</v>
      </c>
      <c r="AT160" s="336" t="s">
        <v>193</v>
      </c>
      <c r="AU160" s="53"/>
      <c r="AV160" s="5"/>
      <c r="AW160" s="76" t="s">
        <v>19</v>
      </c>
      <c r="AX160" s="72" t="s">
        <v>19</v>
      </c>
      <c r="AY160" s="49" t="s">
        <v>37</v>
      </c>
      <c r="AZ160" s="49" t="s">
        <v>38</v>
      </c>
      <c r="BA160" s="5"/>
      <c r="BB160" s="4" t="s">
        <v>19</v>
      </c>
      <c r="BC160" s="4" t="s">
        <v>37</v>
      </c>
      <c r="BD160" s="147" t="s">
        <v>38</v>
      </c>
    </row>
    <row r="161" spans="2:56" ht="15.75" thickBot="1">
      <c r="B161" s="62"/>
      <c r="C161" s="63"/>
      <c r="D161" s="64" t="s">
        <v>10</v>
      </c>
      <c r="E161" s="111"/>
      <c r="F161" s="148"/>
      <c r="G161" s="148"/>
      <c r="H161" s="148"/>
      <c r="I161" s="148" t="s">
        <v>8</v>
      </c>
      <c r="J161" s="148"/>
      <c r="K161" s="148"/>
      <c r="L161" s="16"/>
      <c r="M161" s="104" t="s">
        <v>20</v>
      </c>
      <c r="N161" s="148" t="s">
        <v>11</v>
      </c>
      <c r="O161" s="16"/>
      <c r="P161" s="63" t="s">
        <v>10</v>
      </c>
      <c r="Q161" s="111"/>
      <c r="R161" s="63"/>
      <c r="S161" s="149"/>
      <c r="T161" s="63"/>
      <c r="U161" s="63"/>
      <c r="V161" s="63" t="s">
        <v>18</v>
      </c>
      <c r="W161" s="150" t="s">
        <v>22</v>
      </c>
      <c r="X161" s="111"/>
      <c r="Y161" s="151" t="s">
        <v>16</v>
      </c>
      <c r="Z161" s="151" t="s">
        <v>17</v>
      </c>
      <c r="AA161" s="152" t="s">
        <v>25</v>
      </c>
      <c r="AB161" s="79" t="s">
        <v>28</v>
      </c>
      <c r="AC161" s="153"/>
      <c r="AD161" s="111"/>
      <c r="AE161" s="154" t="s">
        <v>16</v>
      </c>
      <c r="AF161" s="155" t="s">
        <v>17</v>
      </c>
      <c r="AG161" s="80" t="s">
        <v>28</v>
      </c>
      <c r="AH161" s="81" t="s">
        <v>28</v>
      </c>
      <c r="AI161" s="156"/>
      <c r="AJ161" s="63" t="s">
        <v>34</v>
      </c>
      <c r="AK161" s="157" t="s">
        <v>34</v>
      </c>
      <c r="AL161" s="63" t="s">
        <v>34</v>
      </c>
      <c r="AM161" s="63" t="s">
        <v>34</v>
      </c>
      <c r="AN161" s="63" t="s">
        <v>34</v>
      </c>
      <c r="AO161" s="111"/>
      <c r="AP161" s="158" t="s">
        <v>70</v>
      </c>
      <c r="AQ161" s="159" t="s">
        <v>69</v>
      </c>
      <c r="AR161" s="160" t="s">
        <v>71</v>
      </c>
      <c r="AS161" s="161" t="s">
        <v>48</v>
      </c>
      <c r="AT161" s="159" t="s">
        <v>47</v>
      </c>
      <c r="AU161" s="160" t="s">
        <v>49</v>
      </c>
      <c r="AV161" s="111"/>
      <c r="AW161" s="162" t="s">
        <v>29</v>
      </c>
      <c r="AX161" s="150" t="s">
        <v>29</v>
      </c>
      <c r="AY161" s="63"/>
      <c r="AZ161" s="63"/>
      <c r="BA161" s="111"/>
      <c r="BB161" s="163">
        <v>1</v>
      </c>
      <c r="BC161" s="164">
        <v>0</v>
      </c>
      <c r="BD161" s="115" t="s">
        <v>41</v>
      </c>
    </row>
    <row r="162" spans="2:56" ht="16.5" thickBot="1">
      <c r="B162" s="17">
        <v>41199</v>
      </c>
      <c r="C162" s="15" t="s">
        <v>1</v>
      </c>
      <c r="D162" s="19">
        <v>7.5</v>
      </c>
      <c r="E162" s="6"/>
      <c r="F162" s="363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f>SUM(F162:J162)</f>
        <v>0</v>
      </c>
      <c r="L162" s="6"/>
      <c r="M162" s="363">
        <v>2.5</v>
      </c>
      <c r="N162" s="19">
        <v>0</v>
      </c>
      <c r="O162" s="6"/>
      <c r="P162" s="376">
        <f>D162-(M162+N162)</f>
        <v>5</v>
      </c>
      <c r="Q162" s="6"/>
      <c r="R162" s="363" t="s">
        <v>183</v>
      </c>
      <c r="S162" s="372">
        <v>0.36499999999999999</v>
      </c>
      <c r="T162" s="372">
        <v>0.36499999999999999</v>
      </c>
      <c r="U162" s="372">
        <f>S162+T162</f>
        <v>0.73</v>
      </c>
      <c r="V162" s="19">
        <v>40</v>
      </c>
      <c r="W162" s="91">
        <f>P162*V162</f>
        <v>200</v>
      </c>
      <c r="X162" s="6"/>
      <c r="Y162" s="379">
        <v>150</v>
      </c>
      <c r="Z162" s="380">
        <v>150</v>
      </c>
      <c r="AA162" s="380">
        <v>0</v>
      </c>
      <c r="AB162" s="380">
        <v>0</v>
      </c>
      <c r="AC162" s="381">
        <v>150</v>
      </c>
      <c r="AD162" s="197"/>
      <c r="AE162" s="379">
        <v>0</v>
      </c>
      <c r="AF162" s="380">
        <v>0</v>
      </c>
      <c r="AG162" s="380">
        <v>0</v>
      </c>
      <c r="AH162" s="380">
        <v>0</v>
      </c>
      <c r="AI162" s="5"/>
      <c r="AJ162" s="57">
        <f>AC162*U162</f>
        <v>109.5</v>
      </c>
      <c r="AK162" s="171">
        <v>3</v>
      </c>
      <c r="AL162" s="19">
        <v>9</v>
      </c>
      <c r="AM162" s="19">
        <v>0</v>
      </c>
      <c r="AN162" s="171">
        <f>AK162+AM162</f>
        <v>3</v>
      </c>
      <c r="AO162" s="338" t="e">
        <f>#REF!</f>
        <v>#REF!</v>
      </c>
      <c r="AP162" s="11">
        <v>0</v>
      </c>
      <c r="AQ162" s="11">
        <v>10</v>
      </c>
      <c r="AR162" s="387">
        <f>100- ((AP162+AQ162)/(AC162*2))*100</f>
        <v>96.666666666666671</v>
      </c>
      <c r="AS162" s="388">
        <v>680</v>
      </c>
      <c r="AT162" s="172">
        <f>AJ162+AK162+AL162+AM162</f>
        <v>121.5</v>
      </c>
      <c r="AU162" s="172">
        <f>AS162-AT162</f>
        <v>558.5</v>
      </c>
      <c r="AV162" s="5"/>
      <c r="AW162" s="57">
        <f>(AC162/W162)*100</f>
        <v>75</v>
      </c>
      <c r="AX162" s="19" t="s">
        <v>59</v>
      </c>
      <c r="AY162" s="91">
        <f>(AK162/(AJ162+AK162))*100</f>
        <v>2.666666666666667</v>
      </c>
      <c r="AZ162" s="19">
        <f>(AN162/AJ162)*100</f>
        <v>2.7397260273972601</v>
      </c>
      <c r="BA162" s="6"/>
      <c r="BB162" s="363" t="s">
        <v>76</v>
      </c>
      <c r="BC162" s="19" t="s">
        <v>76</v>
      </c>
      <c r="BD162" s="19" t="s">
        <v>75</v>
      </c>
    </row>
    <row r="163" spans="2:56" ht="15.75">
      <c r="B163" s="374" t="s">
        <v>137</v>
      </c>
      <c r="C163" s="2"/>
      <c r="D163" s="2"/>
      <c r="E163" s="6"/>
      <c r="F163" s="375"/>
      <c r="G163" s="2"/>
      <c r="H163" s="2"/>
      <c r="I163" s="2"/>
      <c r="J163" s="2"/>
      <c r="K163" s="2"/>
      <c r="L163" s="6"/>
      <c r="M163" s="375"/>
      <c r="N163" s="2"/>
      <c r="O163" s="6"/>
      <c r="P163" s="377"/>
      <c r="Q163" s="6"/>
      <c r="R163" s="375"/>
      <c r="S163" s="213"/>
      <c r="T163" s="213"/>
      <c r="U163" s="213"/>
      <c r="V163" s="378"/>
      <c r="W163" s="378"/>
      <c r="X163" s="289"/>
      <c r="Y163" s="382"/>
      <c r="Z163" s="383"/>
      <c r="AA163" s="383"/>
      <c r="AB163" s="383"/>
      <c r="AC163" s="384"/>
      <c r="AD163" s="122"/>
      <c r="AE163" s="382"/>
      <c r="AF163" s="383"/>
      <c r="AG163" s="383"/>
      <c r="AH163" s="383"/>
      <c r="AI163" s="20"/>
      <c r="AJ163" s="436"/>
      <c r="AK163" s="386"/>
      <c r="AL163" s="378"/>
      <c r="AM163" s="378"/>
      <c r="AN163" s="378"/>
      <c r="AO163" s="289"/>
      <c r="AP163" s="347"/>
      <c r="AQ163" s="347"/>
      <c r="AR163" s="373"/>
      <c r="AS163" s="389"/>
      <c r="AT163" s="386"/>
      <c r="AU163" s="386"/>
      <c r="AV163" s="20"/>
      <c r="AW163" s="385"/>
      <c r="AX163" s="378"/>
      <c r="AY163" s="378"/>
      <c r="AZ163" s="378"/>
      <c r="BA163" s="289"/>
      <c r="BB163" s="375"/>
      <c r="BC163" s="2"/>
      <c r="BD163" s="2"/>
    </row>
    <row r="164" spans="2:56" ht="15.75" thickBot="1"/>
    <row r="165" spans="2:56" ht="16.5" thickBot="1">
      <c r="B165" s="17">
        <v>41199</v>
      </c>
      <c r="C165" s="15" t="s">
        <v>65</v>
      </c>
      <c r="D165" s="19">
        <v>8.5</v>
      </c>
      <c r="E165" s="6"/>
      <c r="F165" s="363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f>SUM(F165:J165)</f>
        <v>0</v>
      </c>
      <c r="L165" s="6"/>
      <c r="M165" s="448">
        <v>0</v>
      </c>
      <c r="N165" s="19">
        <v>0</v>
      </c>
      <c r="O165" s="6"/>
      <c r="P165" s="376">
        <f>D165-(M165+N165)</f>
        <v>8.5</v>
      </c>
      <c r="Q165" s="6"/>
      <c r="R165" s="363" t="s">
        <v>183</v>
      </c>
      <c r="S165" s="372">
        <v>0.36499999999999999</v>
      </c>
      <c r="T165" s="372">
        <v>0.36499999999999999</v>
      </c>
      <c r="U165" s="372">
        <f>S165+T165</f>
        <v>0.73</v>
      </c>
      <c r="V165" s="19">
        <v>40</v>
      </c>
      <c r="W165" s="91">
        <f>P165*V165</f>
        <v>340</v>
      </c>
      <c r="X165" s="6"/>
      <c r="Y165" s="379">
        <v>335</v>
      </c>
      <c r="Z165" s="380">
        <v>335</v>
      </c>
      <c r="AA165" s="380">
        <v>0</v>
      </c>
      <c r="AB165" s="380">
        <v>0</v>
      </c>
      <c r="AC165" s="381">
        <v>335</v>
      </c>
      <c r="AD165" s="197"/>
      <c r="AE165" s="379">
        <v>0</v>
      </c>
      <c r="AF165" s="380">
        <v>0</v>
      </c>
      <c r="AG165" s="380">
        <v>0</v>
      </c>
      <c r="AH165" s="380">
        <v>0</v>
      </c>
      <c r="AI165" s="5"/>
      <c r="AJ165" s="57">
        <f>AC165*U165</f>
        <v>244.54999999999998</v>
      </c>
      <c r="AK165" s="171">
        <v>2.2999999999999998</v>
      </c>
      <c r="AL165" s="19">
        <v>8.3000000000000007</v>
      </c>
      <c r="AM165" s="19">
        <v>0</v>
      </c>
      <c r="AN165" s="171">
        <f>AK165+AM165</f>
        <v>2.2999999999999998</v>
      </c>
      <c r="AO165" s="338" t="e">
        <f>#REF!</f>
        <v>#REF!</v>
      </c>
      <c r="AP165" s="11">
        <v>0</v>
      </c>
      <c r="AQ165" s="11">
        <v>10</v>
      </c>
      <c r="AR165" s="387">
        <f>100- ((AP165+AQ165)/(AC165*2))*100</f>
        <v>98.507462686567166</v>
      </c>
      <c r="AS165" s="388">
        <f>AU162</f>
        <v>558.5</v>
      </c>
      <c r="AT165" s="172">
        <f>AJ165+AK165+AL165+AM165</f>
        <v>255.15</v>
      </c>
      <c r="AU165" s="172">
        <f>AS165-AT165</f>
        <v>303.35000000000002</v>
      </c>
      <c r="AV165" s="5"/>
      <c r="AW165" s="57">
        <f>(AC165/W165)*100</f>
        <v>98.529411764705884</v>
      </c>
      <c r="AX165" s="19" t="s">
        <v>59</v>
      </c>
      <c r="AY165" s="91">
        <f>(AK165/(AJ165+AK165))*100</f>
        <v>0.93173992303018027</v>
      </c>
      <c r="AZ165" s="19">
        <f>(AN165/AJ165)*100</f>
        <v>0.94050296462891025</v>
      </c>
      <c r="BA165" s="6"/>
      <c r="BB165" s="363" t="s">
        <v>76</v>
      </c>
      <c r="BC165" s="19" t="s">
        <v>76</v>
      </c>
      <c r="BD165" s="19" t="s">
        <v>75</v>
      </c>
    </row>
    <row r="166" spans="2:56" ht="15.75">
      <c r="B166" s="374" t="s">
        <v>182</v>
      </c>
      <c r="C166" s="2"/>
      <c r="D166" s="2"/>
      <c r="E166" s="6"/>
      <c r="F166" s="375"/>
      <c r="G166" s="2"/>
      <c r="H166" s="2"/>
      <c r="I166" s="2"/>
      <c r="J166" s="2"/>
      <c r="K166" s="2"/>
      <c r="L166" s="6"/>
      <c r="M166" s="375"/>
      <c r="N166" s="2"/>
      <c r="O166" s="6"/>
      <c r="P166" s="377"/>
      <c r="Q166" s="6"/>
      <c r="R166" s="375"/>
      <c r="S166" s="213"/>
      <c r="T166" s="213"/>
      <c r="U166" s="213"/>
      <c r="V166" s="378"/>
      <c r="W166" s="378"/>
      <c r="X166" s="289"/>
      <c r="Y166" s="382"/>
      <c r="Z166" s="383"/>
      <c r="AA166" s="383"/>
      <c r="AB166" s="383"/>
      <c r="AC166" s="384"/>
      <c r="AD166" s="122"/>
      <c r="AE166" s="382"/>
      <c r="AF166" s="383"/>
      <c r="AG166" s="383"/>
      <c r="AH166" s="383"/>
      <c r="AI166" s="20"/>
      <c r="AJ166" s="436"/>
      <c r="AK166" s="386"/>
      <c r="AL166" s="378"/>
      <c r="AM166" s="378"/>
      <c r="AN166" s="378"/>
      <c r="AO166" s="289"/>
      <c r="AP166" s="347"/>
      <c r="AQ166" s="347"/>
      <c r="AR166" s="373"/>
      <c r="AS166" s="389"/>
      <c r="AT166" s="386"/>
      <c r="AU166" s="386"/>
      <c r="AV166" s="20"/>
      <c r="AW166" s="385"/>
      <c r="AX166" s="378"/>
      <c r="AY166" s="378"/>
      <c r="AZ166" s="378"/>
      <c r="BA166" s="289"/>
      <c r="BB166" s="375"/>
      <c r="BC166" s="2"/>
      <c r="BD166" s="2"/>
    </row>
    <row r="167" spans="2:56" ht="15.75" thickBot="1"/>
    <row r="168" spans="2:56" ht="16.5" thickBot="1">
      <c r="B168" s="17">
        <v>41200</v>
      </c>
      <c r="C168" s="15" t="s">
        <v>1</v>
      </c>
      <c r="D168" s="19">
        <v>7.5</v>
      </c>
      <c r="E168" s="6"/>
      <c r="F168" s="363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f>SUM(F168:J168)</f>
        <v>0</v>
      </c>
      <c r="L168" s="6"/>
      <c r="M168" s="363">
        <v>2.5</v>
      </c>
      <c r="N168" s="19">
        <v>0</v>
      </c>
      <c r="O168" s="6"/>
      <c r="P168" s="376">
        <f>D168-(M168+N168)</f>
        <v>5</v>
      </c>
      <c r="Q168" s="6"/>
      <c r="R168" s="363" t="s">
        <v>183</v>
      </c>
      <c r="S168" s="372">
        <v>0.36499999999999999</v>
      </c>
      <c r="T168" s="372">
        <v>0.36499999999999999</v>
      </c>
      <c r="U168" s="372">
        <f>S168+T168</f>
        <v>0.73</v>
      </c>
      <c r="V168" s="19">
        <v>40</v>
      </c>
      <c r="W168" s="91">
        <f>P168*V168</f>
        <v>200</v>
      </c>
      <c r="X168" s="6"/>
      <c r="Y168" s="379">
        <v>240</v>
      </c>
      <c r="Z168" s="380">
        <v>240</v>
      </c>
      <c r="AA168" s="380">
        <v>0</v>
      </c>
      <c r="AB168" s="380">
        <v>0</v>
      </c>
      <c r="AC168" s="381">
        <v>240</v>
      </c>
      <c r="AD168" s="197"/>
      <c r="AE168" s="379">
        <v>0</v>
      </c>
      <c r="AF168" s="380">
        <v>0</v>
      </c>
      <c r="AG168" s="380">
        <v>0</v>
      </c>
      <c r="AH168" s="380">
        <v>0</v>
      </c>
      <c r="AI168" s="5"/>
      <c r="AJ168" s="57">
        <f>AC168*U168</f>
        <v>175.2</v>
      </c>
      <c r="AK168" s="171">
        <v>11</v>
      </c>
      <c r="AL168" s="19">
        <v>8</v>
      </c>
      <c r="AM168" s="19">
        <v>0</v>
      </c>
      <c r="AN168" s="171">
        <f>AK168+AM168</f>
        <v>11</v>
      </c>
      <c r="AO168" s="338" t="e">
        <f>#REF!</f>
        <v>#REF!</v>
      </c>
      <c r="AP168" s="11">
        <v>0</v>
      </c>
      <c r="AQ168" s="11">
        <v>10</v>
      </c>
      <c r="AR168" s="387">
        <f>100- ((AP168+AQ168)/(AC168*2))*100</f>
        <v>97.916666666666671</v>
      </c>
      <c r="AS168" s="388">
        <f>AU165</f>
        <v>303.35000000000002</v>
      </c>
      <c r="AT168" s="172">
        <f>AJ168+AK168+AL168+AM168</f>
        <v>194.2</v>
      </c>
      <c r="AU168" s="172">
        <f>AS168-AT168</f>
        <v>109.15000000000003</v>
      </c>
      <c r="AV168" s="5"/>
      <c r="AW168" s="57">
        <f>(AC168/W168)*100</f>
        <v>120</v>
      </c>
      <c r="AX168" s="19" t="s">
        <v>59</v>
      </c>
      <c r="AY168" s="91">
        <f>(AK168/(AJ168+AK168))*100</f>
        <v>5.9076262083780886</v>
      </c>
      <c r="AZ168" s="19">
        <f>(AN168/AJ168)*100</f>
        <v>6.2785388127853894</v>
      </c>
      <c r="BA168" s="6"/>
      <c r="BB168" s="363" t="s">
        <v>76</v>
      </c>
      <c r="BC168" s="19" t="s">
        <v>76</v>
      </c>
      <c r="BD168" s="19" t="s">
        <v>76</v>
      </c>
    </row>
    <row r="169" spans="2:56" ht="15.75">
      <c r="B169" s="374" t="s">
        <v>181</v>
      </c>
      <c r="C169" s="2"/>
      <c r="D169" s="2"/>
      <c r="E169" s="6"/>
      <c r="F169" s="375"/>
      <c r="G169" s="2"/>
      <c r="H169" s="2"/>
      <c r="I169" s="2"/>
      <c r="J169" s="2"/>
      <c r="K169" s="2"/>
      <c r="L169" s="6"/>
      <c r="M169" s="375"/>
      <c r="N169" s="2"/>
      <c r="O169" s="6"/>
      <c r="P169" s="377"/>
      <c r="Q169" s="6"/>
      <c r="R169" s="375"/>
      <c r="S169" s="213"/>
      <c r="T169" s="213"/>
      <c r="U169" s="213"/>
      <c r="V169" s="378"/>
      <c r="W169" s="378"/>
      <c r="X169" s="289"/>
      <c r="Y169" s="382"/>
      <c r="Z169" s="383"/>
      <c r="AA169" s="383"/>
      <c r="AB169" s="383"/>
      <c r="AC169" s="384"/>
      <c r="AD169" s="122"/>
      <c r="AE169" s="382"/>
      <c r="AF169" s="383"/>
      <c r="AG169" s="383"/>
      <c r="AH169" s="383"/>
      <c r="AI169" s="20"/>
      <c r="AJ169" s="436"/>
      <c r="AK169" s="386"/>
      <c r="AL169" s="378"/>
      <c r="AM169" s="378"/>
      <c r="AN169" s="378"/>
      <c r="AO169" s="289"/>
      <c r="AP169" s="347"/>
      <c r="AQ169" s="347"/>
      <c r="AR169" s="373"/>
      <c r="AS169" s="389"/>
      <c r="AT169" s="386"/>
      <c r="AU169" s="386"/>
      <c r="AV169" s="20"/>
      <c r="AW169" s="385"/>
      <c r="AX169" s="378"/>
      <c r="AY169" s="378"/>
      <c r="AZ169" s="378"/>
      <c r="BA169" s="289"/>
      <c r="BB169" s="375"/>
      <c r="BC169" s="2"/>
      <c r="BD169" s="2"/>
    </row>
    <row r="170" spans="2:56" ht="15.75" thickBot="1"/>
    <row r="171" spans="2:56" ht="16.5" thickBot="1">
      <c r="B171" s="17">
        <v>41200</v>
      </c>
      <c r="C171" s="15" t="s">
        <v>65</v>
      </c>
      <c r="D171" s="19">
        <v>8.5</v>
      </c>
      <c r="E171" s="6"/>
      <c r="F171" s="363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f>SUM(F171:J171)</f>
        <v>0</v>
      </c>
      <c r="L171" s="6"/>
      <c r="M171" s="448">
        <v>0</v>
      </c>
      <c r="N171" s="19">
        <v>0</v>
      </c>
      <c r="O171" s="6"/>
      <c r="P171" s="376">
        <f>D171-(M171+N171)</f>
        <v>8.5</v>
      </c>
      <c r="Q171" s="6"/>
      <c r="R171" s="363" t="s">
        <v>183</v>
      </c>
      <c r="S171" s="372">
        <v>0.36499999999999999</v>
      </c>
      <c r="T171" s="372">
        <v>0.36499999999999999</v>
      </c>
      <c r="U171" s="372">
        <f>S171+T171</f>
        <v>0.73</v>
      </c>
      <c r="V171" s="19">
        <v>40</v>
      </c>
      <c r="W171" s="91">
        <f>P171*V171</f>
        <v>340</v>
      </c>
      <c r="X171" s="6"/>
      <c r="Y171" s="379">
        <v>340</v>
      </c>
      <c r="Z171" s="380">
        <v>340</v>
      </c>
      <c r="AA171" s="380">
        <v>0</v>
      </c>
      <c r="AB171" s="380">
        <v>0</v>
      </c>
      <c r="AC171" s="381">
        <v>340</v>
      </c>
      <c r="AD171" s="197"/>
      <c r="AE171" s="379">
        <v>0</v>
      </c>
      <c r="AF171" s="380">
        <v>0</v>
      </c>
      <c r="AG171" s="380">
        <v>0</v>
      </c>
      <c r="AH171" s="380">
        <v>0</v>
      </c>
      <c r="AI171" s="5"/>
      <c r="AJ171" s="57">
        <f>AC171*U171</f>
        <v>248.2</v>
      </c>
      <c r="AK171" s="171">
        <v>7.3</v>
      </c>
      <c r="AL171" s="19">
        <v>8.5</v>
      </c>
      <c r="AM171" s="19">
        <v>0</v>
      </c>
      <c r="AN171" s="171">
        <f>AK171+AM171</f>
        <v>7.3</v>
      </c>
      <c r="AO171" s="338" t="e">
        <f>#REF!</f>
        <v>#REF!</v>
      </c>
      <c r="AP171" s="11">
        <v>0</v>
      </c>
      <c r="AQ171" s="11">
        <v>10</v>
      </c>
      <c r="AR171" s="387">
        <f>100- ((AP171+AQ171)/(AC171*2))*100</f>
        <v>98.529411764705884</v>
      </c>
      <c r="AS171" s="388">
        <f>AU168</f>
        <v>109.15000000000003</v>
      </c>
      <c r="AT171" s="172">
        <f>AJ171+AK171+AL171+AM171</f>
        <v>264</v>
      </c>
      <c r="AU171" s="172">
        <f>AS171-AT171</f>
        <v>-154.84999999999997</v>
      </c>
      <c r="AV171" s="5"/>
      <c r="AW171" s="57">
        <f>(AC171/W171)*100</f>
        <v>100</v>
      </c>
      <c r="AX171" s="19" t="s">
        <v>59</v>
      </c>
      <c r="AY171" s="91">
        <f>(AK171/(AJ171+AK171))*100</f>
        <v>2.8571428571428572</v>
      </c>
      <c r="AZ171" s="19">
        <f>(AN171/AJ171)*100</f>
        <v>2.9411764705882351</v>
      </c>
      <c r="BA171" s="6"/>
      <c r="BB171" s="363" t="s">
        <v>75</v>
      </c>
      <c r="BC171" s="19" t="s">
        <v>76</v>
      </c>
      <c r="BD171" s="19" t="s">
        <v>75</v>
      </c>
    </row>
    <row r="172" spans="2:56" ht="15.75">
      <c r="B172" s="374" t="s">
        <v>182</v>
      </c>
      <c r="C172" s="2"/>
      <c r="D172" s="2"/>
      <c r="E172" s="6"/>
      <c r="F172" s="375"/>
      <c r="G172" s="2"/>
      <c r="H172" s="2"/>
      <c r="I172" s="2"/>
      <c r="J172" s="2"/>
      <c r="K172" s="2"/>
      <c r="L172" s="6"/>
      <c r="M172" s="375"/>
      <c r="N172" s="2"/>
      <c r="O172" s="6"/>
      <c r="P172" s="377"/>
      <c r="Q172" s="6"/>
      <c r="R172" s="375"/>
      <c r="S172" s="213"/>
      <c r="T172" s="213"/>
      <c r="U172" s="213"/>
      <c r="V172" s="378"/>
      <c r="W172" s="378"/>
      <c r="X172" s="289"/>
      <c r="Y172" s="382"/>
      <c r="Z172" s="383"/>
      <c r="AA172" s="383"/>
      <c r="AB172" s="383"/>
      <c r="AC172" s="384"/>
      <c r="AD172" s="122"/>
      <c r="AE172" s="382"/>
      <c r="AF172" s="383"/>
      <c r="AG172" s="383"/>
      <c r="AH172" s="383"/>
      <c r="AI172" s="20"/>
      <c r="AJ172" s="436"/>
      <c r="AK172" s="386"/>
      <c r="AL172" s="378"/>
      <c r="AM172" s="378"/>
      <c r="AN172" s="378"/>
      <c r="AO172" s="289"/>
      <c r="AP172" s="347"/>
      <c r="AQ172" s="347"/>
      <c r="AR172" s="373"/>
      <c r="AS172" s="389"/>
      <c r="AT172" s="386"/>
      <c r="AU172" s="386"/>
      <c r="AV172" s="20"/>
      <c r="AW172" s="385"/>
      <c r="AX172" s="378"/>
      <c r="AY172" s="378"/>
      <c r="AZ172" s="378"/>
      <c r="BA172" s="289"/>
      <c r="BB172" s="375"/>
      <c r="BC172" s="2"/>
      <c r="BD172" s="2"/>
    </row>
    <row r="174" spans="2:56" ht="15.75" thickBot="1">
      <c r="B174" s="60" t="s">
        <v>10</v>
      </c>
      <c r="C174" s="49" t="s">
        <v>10</v>
      </c>
      <c r="D174" s="61" t="s">
        <v>12</v>
      </c>
      <c r="E174" s="5"/>
      <c r="F174" s="65" t="s">
        <v>4</v>
      </c>
      <c r="G174" s="65" t="s">
        <v>5</v>
      </c>
      <c r="H174" s="65" t="s">
        <v>6</v>
      </c>
      <c r="I174" s="65" t="s">
        <v>7</v>
      </c>
      <c r="J174" s="65" t="s">
        <v>9</v>
      </c>
      <c r="K174" s="65" t="s">
        <v>13</v>
      </c>
      <c r="L174" s="4"/>
      <c r="M174" s="67" t="s">
        <v>12</v>
      </c>
      <c r="N174" s="68" t="s">
        <v>46</v>
      </c>
      <c r="O174" s="3"/>
      <c r="P174" s="49" t="s">
        <v>3</v>
      </c>
      <c r="Q174" s="5"/>
      <c r="R174" s="49" t="s">
        <v>23</v>
      </c>
      <c r="S174" s="53" t="s">
        <v>16</v>
      </c>
      <c r="T174" s="49" t="s">
        <v>17</v>
      </c>
      <c r="U174" s="49" t="s">
        <v>45</v>
      </c>
      <c r="V174" s="49" t="s">
        <v>63</v>
      </c>
      <c r="W174" s="72" t="s">
        <v>21</v>
      </c>
      <c r="X174" s="5" t="s">
        <v>10</v>
      </c>
      <c r="Y174" s="713" t="s">
        <v>26</v>
      </c>
      <c r="Z174" s="714"/>
      <c r="AA174" s="714"/>
      <c r="AB174" s="715"/>
      <c r="AC174" s="39" t="s">
        <v>13</v>
      </c>
      <c r="AD174" s="8"/>
      <c r="AE174" s="716" t="s">
        <v>56</v>
      </c>
      <c r="AF174" s="717"/>
      <c r="AG174" s="717"/>
      <c r="AH174" s="82" t="s">
        <v>58</v>
      </c>
      <c r="AI174" s="5"/>
      <c r="AJ174" s="48" t="s">
        <v>33</v>
      </c>
      <c r="AK174" s="85" t="s">
        <v>27</v>
      </c>
      <c r="AL174" s="48" t="s">
        <v>35</v>
      </c>
      <c r="AM174" s="48" t="s">
        <v>36</v>
      </c>
      <c r="AN174" s="49" t="s">
        <v>40</v>
      </c>
      <c r="AO174" s="20"/>
      <c r="AP174" s="51"/>
      <c r="AQ174" s="52"/>
      <c r="AR174" s="53"/>
      <c r="AS174" s="51" t="s">
        <v>50</v>
      </c>
      <c r="AT174" s="336" t="s">
        <v>184</v>
      </c>
      <c r="AU174" s="53"/>
      <c r="AV174" s="5"/>
      <c r="AW174" s="76" t="s">
        <v>19</v>
      </c>
      <c r="AX174" s="72" t="s">
        <v>19</v>
      </c>
      <c r="AY174" s="49" t="s">
        <v>37</v>
      </c>
      <c r="AZ174" s="49" t="s">
        <v>38</v>
      </c>
      <c r="BA174" s="5"/>
      <c r="BB174" s="4" t="s">
        <v>19</v>
      </c>
      <c r="BC174" s="4" t="s">
        <v>37</v>
      </c>
      <c r="BD174" s="147" t="s">
        <v>38</v>
      </c>
    </row>
    <row r="175" spans="2:56" ht="15.75" thickBot="1">
      <c r="B175" s="62"/>
      <c r="C175" s="63"/>
      <c r="D175" s="64" t="s">
        <v>10</v>
      </c>
      <c r="E175" s="111"/>
      <c r="F175" s="148"/>
      <c r="G175" s="148"/>
      <c r="H175" s="148"/>
      <c r="I175" s="148" t="s">
        <v>8</v>
      </c>
      <c r="J175" s="148"/>
      <c r="K175" s="148"/>
      <c r="L175" s="16"/>
      <c r="M175" s="104" t="s">
        <v>20</v>
      </c>
      <c r="N175" s="148" t="s">
        <v>11</v>
      </c>
      <c r="O175" s="16"/>
      <c r="P175" s="63" t="s">
        <v>10</v>
      </c>
      <c r="Q175" s="111"/>
      <c r="R175" s="63"/>
      <c r="S175" s="149"/>
      <c r="T175" s="63"/>
      <c r="U175" s="63"/>
      <c r="V175" s="63" t="s">
        <v>18</v>
      </c>
      <c r="W175" s="150" t="s">
        <v>22</v>
      </c>
      <c r="X175" s="111"/>
      <c r="Y175" s="151" t="s">
        <v>16</v>
      </c>
      <c r="Z175" s="151" t="s">
        <v>17</v>
      </c>
      <c r="AA175" s="152" t="s">
        <v>25</v>
      </c>
      <c r="AB175" s="79" t="s">
        <v>28</v>
      </c>
      <c r="AC175" s="153"/>
      <c r="AD175" s="111"/>
      <c r="AE175" s="154" t="s">
        <v>16</v>
      </c>
      <c r="AF175" s="155" t="s">
        <v>17</v>
      </c>
      <c r="AG175" s="80" t="s">
        <v>28</v>
      </c>
      <c r="AH175" s="81" t="s">
        <v>28</v>
      </c>
      <c r="AI175" s="156"/>
      <c r="AJ175" s="63" t="s">
        <v>34</v>
      </c>
      <c r="AK175" s="157" t="s">
        <v>34</v>
      </c>
      <c r="AL175" s="63" t="s">
        <v>34</v>
      </c>
      <c r="AM175" s="63" t="s">
        <v>34</v>
      </c>
      <c r="AN175" s="63" t="s">
        <v>34</v>
      </c>
      <c r="AO175" s="111"/>
      <c r="AP175" s="158" t="s">
        <v>70</v>
      </c>
      <c r="AQ175" s="159" t="s">
        <v>69</v>
      </c>
      <c r="AR175" s="160" t="s">
        <v>71</v>
      </c>
      <c r="AS175" s="161" t="s">
        <v>48</v>
      </c>
      <c r="AT175" s="159" t="s">
        <v>47</v>
      </c>
      <c r="AU175" s="160" t="s">
        <v>49</v>
      </c>
      <c r="AV175" s="111"/>
      <c r="AW175" s="162" t="s">
        <v>29</v>
      </c>
      <c r="AX175" s="150" t="s">
        <v>29</v>
      </c>
      <c r="AY175" s="63"/>
      <c r="AZ175" s="63"/>
      <c r="BA175" s="111"/>
      <c r="BB175" s="163">
        <v>1</v>
      </c>
      <c r="BC175" s="164">
        <v>0</v>
      </c>
      <c r="BD175" s="115" t="s">
        <v>41</v>
      </c>
    </row>
    <row r="176" spans="2:56" ht="16.5" thickBot="1">
      <c r="B176" s="17">
        <v>41201</v>
      </c>
      <c r="C176" s="15" t="s">
        <v>0</v>
      </c>
      <c r="D176" s="19">
        <v>8</v>
      </c>
      <c r="E176" s="6"/>
      <c r="F176" s="363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f>SUM(F176:J176)</f>
        <v>0</v>
      </c>
      <c r="L176" s="6"/>
      <c r="M176" s="448">
        <v>0</v>
      </c>
      <c r="N176" s="19">
        <v>0</v>
      </c>
      <c r="O176" s="6"/>
      <c r="P176" s="376">
        <f>D176-(M176+N176)</f>
        <v>8</v>
      </c>
      <c r="Q176" s="6"/>
      <c r="R176" s="363" t="s">
        <v>67</v>
      </c>
      <c r="S176" s="372">
        <v>0.13</v>
      </c>
      <c r="T176" s="372">
        <v>0.13</v>
      </c>
      <c r="U176" s="372">
        <f>S176+T176</f>
        <v>0.26</v>
      </c>
      <c r="V176" s="19">
        <v>75</v>
      </c>
      <c r="W176" s="91">
        <f>P176*V176</f>
        <v>600</v>
      </c>
      <c r="X176" s="6"/>
      <c r="Y176" s="379">
        <v>0</v>
      </c>
      <c r="Z176" s="380">
        <v>0</v>
      </c>
      <c r="AA176" s="380">
        <v>0</v>
      </c>
      <c r="AB176" s="380">
        <v>0</v>
      </c>
      <c r="AC176" s="381">
        <v>0</v>
      </c>
      <c r="AD176" s="197"/>
      <c r="AE176" s="379">
        <v>0</v>
      </c>
      <c r="AF176" s="380">
        <v>0</v>
      </c>
      <c r="AG176" s="380">
        <v>0</v>
      </c>
      <c r="AH176" s="380">
        <v>0</v>
      </c>
      <c r="AI176" s="5"/>
      <c r="AJ176" s="57">
        <f>AC176*U176</f>
        <v>0</v>
      </c>
      <c r="AK176" s="171">
        <v>0</v>
      </c>
      <c r="AL176" s="19">
        <v>0</v>
      </c>
      <c r="AM176" s="19">
        <v>0</v>
      </c>
      <c r="AN176" s="171">
        <f>AK176+AM176</f>
        <v>0</v>
      </c>
      <c r="AO176" s="338" t="e">
        <f>#REF!</f>
        <v>#REF!</v>
      </c>
      <c r="AP176" s="11">
        <v>0</v>
      </c>
      <c r="AQ176" s="11">
        <v>10</v>
      </c>
      <c r="AR176" s="387" t="e">
        <f>100- ((AP176+AQ176)/(AC176*2))*100</f>
        <v>#DIV/0!</v>
      </c>
      <c r="AS176" s="388">
        <f>AU138</f>
        <v>377.16200000000003</v>
      </c>
      <c r="AT176" s="172">
        <f>AJ176+AK176+AL176+AM176</f>
        <v>0</v>
      </c>
      <c r="AU176" s="172">
        <f>AS176-AT176</f>
        <v>377.16200000000003</v>
      </c>
      <c r="AV176" s="5"/>
      <c r="AW176" s="57">
        <f>(AC176/W176)*100</f>
        <v>0</v>
      </c>
      <c r="AX176" s="19" t="s">
        <v>59</v>
      </c>
      <c r="AY176" s="91" t="e">
        <f>(AK176/(AJ176+AK176))*100</f>
        <v>#DIV/0!</v>
      </c>
      <c r="AZ176" s="19" t="e">
        <f>(AN176/AJ176)*100</f>
        <v>#DIV/0!</v>
      </c>
      <c r="BA176" s="6"/>
      <c r="BB176" s="363" t="s">
        <v>76</v>
      </c>
      <c r="BC176" s="19" t="s">
        <v>76</v>
      </c>
      <c r="BD176" s="19" t="s">
        <v>76</v>
      </c>
    </row>
    <row r="177" spans="2:56" ht="15.75">
      <c r="B177" s="374" t="s">
        <v>137</v>
      </c>
      <c r="C177" s="2"/>
      <c r="D177" s="2"/>
      <c r="E177" s="6"/>
      <c r="F177" s="375"/>
      <c r="G177" s="2"/>
      <c r="H177" s="2"/>
      <c r="I177" s="2"/>
      <c r="J177" s="2"/>
      <c r="K177" s="2"/>
      <c r="L177" s="6"/>
      <c r="M177" s="375"/>
      <c r="N177" s="2"/>
      <c r="O177" s="6"/>
      <c r="P177" s="377"/>
      <c r="Q177" s="6"/>
      <c r="R177" s="375"/>
      <c r="S177" s="213"/>
      <c r="T177" s="213"/>
      <c r="U177" s="213"/>
      <c r="V177" s="378"/>
      <c r="W177" s="378"/>
      <c r="X177" s="289"/>
      <c r="Y177" s="382"/>
      <c r="Z177" s="383"/>
      <c r="AA177" s="383"/>
      <c r="AB177" s="383"/>
      <c r="AC177" s="384"/>
      <c r="AD177" s="122"/>
      <c r="AE177" s="382"/>
      <c r="AF177" s="383"/>
      <c r="AG177" s="383"/>
      <c r="AH177" s="383"/>
      <c r="AI177" s="20"/>
      <c r="AJ177" s="436"/>
      <c r="AK177" s="386"/>
      <c r="AL177" s="378"/>
      <c r="AM177" s="378"/>
      <c r="AN177" s="378"/>
      <c r="AO177" s="289"/>
      <c r="AP177" s="347"/>
      <c r="AQ177" s="347"/>
      <c r="AR177" s="373"/>
      <c r="AS177" s="389"/>
      <c r="AT177" s="386"/>
      <c r="AU177" s="386"/>
      <c r="AV177" s="20"/>
      <c r="AW177" s="385"/>
      <c r="AX177" s="378"/>
      <c r="AY177" s="378"/>
      <c r="AZ177" s="378"/>
      <c r="BA177" s="289"/>
      <c r="BB177" s="375"/>
      <c r="BC177" s="2"/>
      <c r="BD177" s="2"/>
    </row>
    <row r="178" spans="2:56" ht="15.75" thickBot="1"/>
    <row r="179" spans="2:56">
      <c r="B179" s="57" t="s">
        <v>42</v>
      </c>
      <c r="C179" s="58" t="s">
        <v>2</v>
      </c>
      <c r="D179" s="59" t="s">
        <v>2</v>
      </c>
      <c r="E179" s="136"/>
      <c r="F179" s="718" t="s">
        <v>14</v>
      </c>
      <c r="G179" s="719"/>
      <c r="H179" s="719"/>
      <c r="I179" s="719"/>
      <c r="J179" s="719"/>
      <c r="K179" s="720"/>
      <c r="L179" s="19"/>
      <c r="M179" s="721" t="s">
        <v>43</v>
      </c>
      <c r="N179" s="722"/>
      <c r="O179" s="19"/>
      <c r="P179" s="91" t="s">
        <v>12</v>
      </c>
      <c r="Q179" s="136"/>
      <c r="R179" s="91" t="s">
        <v>24</v>
      </c>
      <c r="S179" s="718" t="s">
        <v>44</v>
      </c>
      <c r="T179" s="719"/>
      <c r="U179" s="720"/>
      <c r="V179" s="91" t="s">
        <v>39</v>
      </c>
      <c r="W179" s="137" t="s">
        <v>19</v>
      </c>
      <c r="X179" s="136" t="s">
        <v>10</v>
      </c>
      <c r="Y179" s="723" t="s">
        <v>15</v>
      </c>
      <c r="Z179" s="724"/>
      <c r="AA179" s="724"/>
      <c r="AB179" s="724"/>
      <c r="AC179" s="138" t="s">
        <v>19</v>
      </c>
      <c r="AD179" s="139"/>
      <c r="AE179" s="725" t="s">
        <v>55</v>
      </c>
      <c r="AF179" s="726"/>
      <c r="AG179" s="726"/>
      <c r="AH179" s="140" t="s">
        <v>57</v>
      </c>
      <c r="AI179" s="136"/>
      <c r="AJ179" s="141" t="s">
        <v>51</v>
      </c>
      <c r="AK179" s="142"/>
      <c r="AL179" s="143"/>
      <c r="AM179" s="144"/>
      <c r="AN179" s="91" t="s">
        <v>13</v>
      </c>
      <c r="AO179" s="136"/>
      <c r="AP179" s="743" t="s">
        <v>68</v>
      </c>
      <c r="AQ179" s="744"/>
      <c r="AR179" s="745"/>
      <c r="AS179" s="743" t="s">
        <v>52</v>
      </c>
      <c r="AT179" s="744"/>
      <c r="AU179" s="745"/>
      <c r="AV179" s="136"/>
      <c r="AW179" s="145" t="s">
        <v>32</v>
      </c>
      <c r="AX179" s="137" t="s">
        <v>32</v>
      </c>
      <c r="AY179" s="91" t="s">
        <v>29</v>
      </c>
      <c r="AZ179" s="91" t="s">
        <v>29</v>
      </c>
      <c r="BA179" s="136"/>
      <c r="BB179" s="19" t="s">
        <v>32</v>
      </c>
      <c r="BC179" s="19" t="s">
        <v>10</v>
      </c>
      <c r="BD179" s="146" t="s">
        <v>10</v>
      </c>
    </row>
    <row r="180" spans="2:56" ht="15.75" thickBot="1">
      <c r="B180" s="60" t="s">
        <v>10</v>
      </c>
      <c r="C180" s="49" t="s">
        <v>10</v>
      </c>
      <c r="D180" s="61" t="s">
        <v>12</v>
      </c>
      <c r="E180" s="5"/>
      <c r="F180" s="65" t="s">
        <v>4</v>
      </c>
      <c r="G180" s="65" t="s">
        <v>5</v>
      </c>
      <c r="H180" s="65" t="s">
        <v>6</v>
      </c>
      <c r="I180" s="65" t="s">
        <v>7</v>
      </c>
      <c r="J180" s="65" t="s">
        <v>9</v>
      </c>
      <c r="K180" s="65" t="s">
        <v>13</v>
      </c>
      <c r="L180" s="4"/>
      <c r="M180" s="67" t="s">
        <v>12</v>
      </c>
      <c r="N180" s="68" t="s">
        <v>46</v>
      </c>
      <c r="O180" s="3"/>
      <c r="P180" s="49" t="s">
        <v>3</v>
      </c>
      <c r="Q180" s="5"/>
      <c r="R180" s="49" t="s">
        <v>23</v>
      </c>
      <c r="S180" s="53" t="s">
        <v>16</v>
      </c>
      <c r="T180" s="49" t="s">
        <v>17</v>
      </c>
      <c r="U180" s="49" t="s">
        <v>45</v>
      </c>
      <c r="V180" s="49" t="s">
        <v>63</v>
      </c>
      <c r="W180" s="72" t="s">
        <v>21</v>
      </c>
      <c r="X180" s="5" t="s">
        <v>10</v>
      </c>
      <c r="Y180" s="713" t="s">
        <v>26</v>
      </c>
      <c r="Z180" s="714"/>
      <c r="AA180" s="714"/>
      <c r="AB180" s="715"/>
      <c r="AC180" s="39" t="s">
        <v>13</v>
      </c>
      <c r="AD180" s="8"/>
      <c r="AE180" s="716" t="s">
        <v>56</v>
      </c>
      <c r="AF180" s="717"/>
      <c r="AG180" s="717"/>
      <c r="AH180" s="82" t="s">
        <v>58</v>
      </c>
      <c r="AI180" s="5"/>
      <c r="AJ180" s="48" t="s">
        <v>33</v>
      </c>
      <c r="AK180" s="85" t="s">
        <v>27</v>
      </c>
      <c r="AL180" s="48" t="s">
        <v>35</v>
      </c>
      <c r="AM180" s="48" t="s">
        <v>36</v>
      </c>
      <c r="AN180" s="49" t="s">
        <v>40</v>
      </c>
      <c r="AO180" s="20"/>
      <c r="AP180" s="51"/>
      <c r="AQ180" s="52"/>
      <c r="AR180" s="53"/>
      <c r="AS180" s="51" t="s">
        <v>50</v>
      </c>
      <c r="AT180" s="336"/>
      <c r="AU180" s="53"/>
      <c r="AV180" s="5"/>
      <c r="AW180" s="76" t="s">
        <v>19</v>
      </c>
      <c r="AX180" s="72" t="s">
        <v>19</v>
      </c>
      <c r="AY180" s="49" t="s">
        <v>37</v>
      </c>
      <c r="AZ180" s="49" t="s">
        <v>38</v>
      </c>
      <c r="BA180" s="5"/>
      <c r="BB180" s="4" t="s">
        <v>19</v>
      </c>
      <c r="BC180" s="4" t="s">
        <v>37</v>
      </c>
      <c r="BD180" s="147" t="s">
        <v>38</v>
      </c>
    </row>
    <row r="181" spans="2:56" ht="15.75" thickBot="1">
      <c r="B181" s="62"/>
      <c r="C181" s="63"/>
      <c r="D181" s="64" t="s">
        <v>10</v>
      </c>
      <c r="E181" s="111"/>
      <c r="F181" s="148"/>
      <c r="G181" s="148"/>
      <c r="H181" s="148"/>
      <c r="I181" s="148" t="s">
        <v>8</v>
      </c>
      <c r="J181" s="148"/>
      <c r="K181" s="148"/>
      <c r="L181" s="16"/>
      <c r="M181" s="104" t="s">
        <v>20</v>
      </c>
      <c r="N181" s="148" t="s">
        <v>11</v>
      </c>
      <c r="O181" s="16"/>
      <c r="P181" s="63" t="s">
        <v>10</v>
      </c>
      <c r="Q181" s="111"/>
      <c r="R181" s="63"/>
      <c r="S181" s="149"/>
      <c r="T181" s="63"/>
      <c r="U181" s="63"/>
      <c r="V181" s="63" t="s">
        <v>18</v>
      </c>
      <c r="W181" s="150" t="s">
        <v>22</v>
      </c>
      <c r="X181" s="111"/>
      <c r="Y181" s="151" t="s">
        <v>16</v>
      </c>
      <c r="Z181" s="151" t="s">
        <v>17</v>
      </c>
      <c r="AA181" s="152" t="s">
        <v>25</v>
      </c>
      <c r="AB181" s="79" t="s">
        <v>28</v>
      </c>
      <c r="AC181" s="153"/>
      <c r="AD181" s="111"/>
      <c r="AE181" s="154" t="s">
        <v>16</v>
      </c>
      <c r="AF181" s="155" t="s">
        <v>17</v>
      </c>
      <c r="AG181" s="80" t="s">
        <v>28</v>
      </c>
      <c r="AH181" s="81" t="s">
        <v>28</v>
      </c>
      <c r="AI181" s="156"/>
      <c r="AJ181" s="63" t="s">
        <v>34</v>
      </c>
      <c r="AK181" s="157" t="s">
        <v>34</v>
      </c>
      <c r="AL181" s="63" t="s">
        <v>34</v>
      </c>
      <c r="AM181" s="63" t="s">
        <v>34</v>
      </c>
      <c r="AN181" s="63" t="s">
        <v>34</v>
      </c>
      <c r="AO181" s="111"/>
      <c r="AP181" s="158" t="s">
        <v>70</v>
      </c>
      <c r="AQ181" s="159" t="s">
        <v>69</v>
      </c>
      <c r="AR181" s="160" t="s">
        <v>71</v>
      </c>
      <c r="AS181" s="161" t="s">
        <v>48</v>
      </c>
      <c r="AT181" s="159" t="s">
        <v>47</v>
      </c>
      <c r="AU181" s="160" t="s">
        <v>49</v>
      </c>
      <c r="AV181" s="111"/>
      <c r="AW181" s="162" t="s">
        <v>29</v>
      </c>
      <c r="AX181" s="150" t="s">
        <v>29</v>
      </c>
      <c r="AY181" s="63"/>
      <c r="AZ181" s="63"/>
      <c r="BA181" s="111"/>
      <c r="BB181" s="163">
        <v>1</v>
      </c>
      <c r="BC181" s="164">
        <v>0</v>
      </c>
      <c r="BD181" s="115" t="s">
        <v>41</v>
      </c>
    </row>
    <row r="182" spans="2:56" ht="16.5" thickBot="1">
      <c r="B182" s="17">
        <v>41201</v>
      </c>
      <c r="C182" s="15" t="s">
        <v>65</v>
      </c>
      <c r="D182" s="19">
        <v>8.5</v>
      </c>
      <c r="E182" s="6"/>
      <c r="F182" s="363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f>SUM(F182:J182)</f>
        <v>0</v>
      </c>
      <c r="L182" s="6"/>
      <c r="M182" s="448">
        <v>0</v>
      </c>
      <c r="N182" s="19">
        <v>2</v>
      </c>
      <c r="O182" s="6"/>
      <c r="P182" s="376">
        <f>D182-(M182+N182)</f>
        <v>6.5</v>
      </c>
      <c r="Q182" s="6"/>
      <c r="R182" s="363" t="s">
        <v>183</v>
      </c>
      <c r="S182" s="372">
        <v>0.36499999999999999</v>
      </c>
      <c r="T182" s="372">
        <v>0.36499999999999999</v>
      </c>
      <c r="U182" s="372">
        <f>S182+T182</f>
        <v>0.73</v>
      </c>
      <c r="V182" s="19">
        <v>40</v>
      </c>
      <c r="W182" s="91">
        <f>P182*V182</f>
        <v>260</v>
      </c>
      <c r="X182" s="6"/>
      <c r="Y182" s="379">
        <v>50</v>
      </c>
      <c r="Z182" s="380">
        <v>50</v>
      </c>
      <c r="AA182" s="380">
        <v>0</v>
      </c>
      <c r="AB182" s="380">
        <v>0</v>
      </c>
      <c r="AC182" s="381">
        <v>50</v>
      </c>
      <c r="AD182" s="197"/>
      <c r="AE182" s="379">
        <v>0</v>
      </c>
      <c r="AF182" s="380">
        <v>0</v>
      </c>
      <c r="AG182" s="380">
        <v>0</v>
      </c>
      <c r="AH182" s="380">
        <v>0</v>
      </c>
      <c r="AI182" s="5"/>
      <c r="AJ182" s="57">
        <f>AC182*U182</f>
        <v>36.5</v>
      </c>
      <c r="AK182" s="171">
        <v>0</v>
      </c>
      <c r="AL182" s="19">
        <v>0</v>
      </c>
      <c r="AM182" s="19">
        <v>0</v>
      </c>
      <c r="AN182" s="171">
        <f>AK182+AM182</f>
        <v>0</v>
      </c>
      <c r="AO182" s="338" t="e">
        <f>#REF!</f>
        <v>#REF!</v>
      </c>
      <c r="AP182" s="11">
        <v>0</v>
      </c>
      <c r="AQ182" s="11">
        <v>10</v>
      </c>
      <c r="AR182" s="387">
        <f>100- ((AP182+AQ182)/(AC182*2))*100</f>
        <v>90</v>
      </c>
      <c r="AS182" s="388">
        <f>AU168</f>
        <v>109.15000000000003</v>
      </c>
      <c r="AT182" s="172">
        <f>AJ182+AK182+AL182+AM182</f>
        <v>36.5</v>
      </c>
      <c r="AU182" s="172">
        <f>AS182-AT182</f>
        <v>72.650000000000034</v>
      </c>
      <c r="AV182" s="5"/>
      <c r="AW182" s="57">
        <f>(AC182/W182)*100</f>
        <v>19.230769230769234</v>
      </c>
      <c r="AX182" s="19" t="s">
        <v>59</v>
      </c>
      <c r="AY182" s="91">
        <f>(AK182/(AJ182+AK182))*100</f>
        <v>0</v>
      </c>
      <c r="AZ182" s="19">
        <f>(AN182/AJ182)*100</f>
        <v>0</v>
      </c>
      <c r="BA182" s="6"/>
      <c r="BB182" s="363" t="s">
        <v>76</v>
      </c>
      <c r="BC182" s="19" t="s">
        <v>75</v>
      </c>
      <c r="BD182" s="19" t="s">
        <v>76</v>
      </c>
    </row>
    <row r="183" spans="2:56" ht="15.75">
      <c r="B183" s="374" t="s">
        <v>137</v>
      </c>
      <c r="C183" s="2"/>
      <c r="D183" s="2"/>
      <c r="E183" s="6"/>
      <c r="F183" s="375"/>
      <c r="G183" s="2"/>
      <c r="H183" s="2"/>
      <c r="I183" s="2"/>
      <c r="J183" s="2"/>
      <c r="K183" s="2"/>
      <c r="L183" s="6"/>
      <c r="M183" s="375"/>
      <c r="N183" s="2"/>
      <c r="O183" s="6"/>
      <c r="P183" s="377"/>
      <c r="Q183" s="6"/>
      <c r="R183" s="375"/>
      <c r="S183" s="213"/>
      <c r="T183" s="213"/>
      <c r="U183" s="213"/>
      <c r="V183" s="378"/>
      <c r="W183" s="378"/>
      <c r="X183" s="289"/>
      <c r="Y183" s="382"/>
      <c r="Z183" s="383"/>
      <c r="AA183" s="383"/>
      <c r="AB183" s="383"/>
      <c r="AC183" s="384"/>
      <c r="AD183" s="122"/>
      <c r="AE183" s="382"/>
      <c r="AF183" s="383"/>
      <c r="AG183" s="383"/>
      <c r="AH183" s="383"/>
      <c r="AI183" s="20"/>
      <c r="AJ183" s="436"/>
      <c r="AK183" s="386"/>
      <c r="AL183" s="378"/>
      <c r="AM183" s="378"/>
      <c r="AN183" s="378"/>
      <c r="AO183" s="289"/>
      <c r="AP183" s="347"/>
      <c r="AQ183" s="347"/>
      <c r="AR183" s="373"/>
      <c r="AS183" s="389"/>
      <c r="AT183" s="386"/>
      <c r="AU183" s="386"/>
      <c r="AV183" s="20"/>
      <c r="AW183" s="385"/>
      <c r="AX183" s="378"/>
      <c r="AY183" s="378"/>
      <c r="AZ183" s="378"/>
      <c r="BA183" s="289"/>
      <c r="BB183" s="375"/>
      <c r="BC183" s="2"/>
      <c r="BD183" s="2"/>
    </row>
    <row r="184" spans="2:56" ht="15.75" thickBot="1"/>
    <row r="185" spans="2:56">
      <c r="B185" s="57" t="s">
        <v>42</v>
      </c>
      <c r="C185" s="58" t="s">
        <v>2</v>
      </c>
      <c r="D185" s="59" t="s">
        <v>2</v>
      </c>
      <c r="E185" s="136"/>
      <c r="F185" s="718" t="s">
        <v>14</v>
      </c>
      <c r="G185" s="719"/>
      <c r="H185" s="719"/>
      <c r="I185" s="719"/>
      <c r="J185" s="719"/>
      <c r="K185" s="720"/>
      <c r="L185" s="19"/>
      <c r="M185" s="721" t="s">
        <v>43</v>
      </c>
      <c r="N185" s="722"/>
      <c r="O185" s="19"/>
      <c r="P185" s="91" t="s">
        <v>12</v>
      </c>
      <c r="Q185" s="136"/>
      <c r="R185" s="91" t="s">
        <v>24</v>
      </c>
      <c r="S185" s="718" t="s">
        <v>44</v>
      </c>
      <c r="T185" s="719"/>
      <c r="U185" s="720"/>
      <c r="V185" s="91" t="s">
        <v>39</v>
      </c>
      <c r="W185" s="137" t="s">
        <v>19</v>
      </c>
      <c r="X185" s="136" t="s">
        <v>10</v>
      </c>
      <c r="Y185" s="723" t="s">
        <v>15</v>
      </c>
      <c r="Z185" s="724"/>
      <c r="AA185" s="724"/>
      <c r="AB185" s="724"/>
      <c r="AC185" s="138" t="s">
        <v>19</v>
      </c>
      <c r="AD185" s="139"/>
      <c r="AE185" s="725" t="s">
        <v>55</v>
      </c>
      <c r="AF185" s="726"/>
      <c r="AG185" s="726"/>
      <c r="AH185" s="140" t="s">
        <v>57</v>
      </c>
      <c r="AI185" s="136"/>
      <c r="AJ185" s="141" t="s">
        <v>51</v>
      </c>
      <c r="AK185" s="142"/>
      <c r="AL185" s="143"/>
      <c r="AM185" s="144"/>
      <c r="AN185" s="91" t="s">
        <v>13</v>
      </c>
      <c r="AO185" s="136"/>
      <c r="AP185" s="743" t="s">
        <v>68</v>
      </c>
      <c r="AQ185" s="744"/>
      <c r="AR185" s="745"/>
      <c r="AS185" s="743" t="s">
        <v>52</v>
      </c>
      <c r="AT185" s="744"/>
      <c r="AU185" s="745"/>
      <c r="AV185" s="136"/>
      <c r="AW185" s="145" t="s">
        <v>32</v>
      </c>
      <c r="AX185" s="137" t="s">
        <v>32</v>
      </c>
      <c r="AY185" s="91" t="s">
        <v>29</v>
      </c>
      <c r="AZ185" s="91" t="s">
        <v>29</v>
      </c>
      <c r="BA185" s="136"/>
      <c r="BB185" s="19" t="s">
        <v>32</v>
      </c>
      <c r="BC185" s="19" t="s">
        <v>10</v>
      </c>
      <c r="BD185" s="146" t="s">
        <v>10</v>
      </c>
    </row>
    <row r="186" spans="2:56" ht="15.75" thickBot="1">
      <c r="B186" s="60" t="s">
        <v>10</v>
      </c>
      <c r="C186" s="49" t="s">
        <v>10</v>
      </c>
      <c r="D186" s="61" t="s">
        <v>12</v>
      </c>
      <c r="E186" s="5"/>
      <c r="F186" s="65" t="s">
        <v>4</v>
      </c>
      <c r="G186" s="65" t="s">
        <v>5</v>
      </c>
      <c r="H186" s="65" t="s">
        <v>6</v>
      </c>
      <c r="I186" s="65" t="s">
        <v>7</v>
      </c>
      <c r="J186" s="65" t="s">
        <v>9</v>
      </c>
      <c r="K186" s="65" t="s">
        <v>13</v>
      </c>
      <c r="L186" s="4"/>
      <c r="M186" s="67" t="s">
        <v>12</v>
      </c>
      <c r="N186" s="68" t="s">
        <v>46</v>
      </c>
      <c r="O186" s="3"/>
      <c r="P186" s="49" t="s">
        <v>3</v>
      </c>
      <c r="Q186" s="5"/>
      <c r="R186" s="49" t="s">
        <v>23</v>
      </c>
      <c r="S186" s="53" t="s">
        <v>16</v>
      </c>
      <c r="T186" s="49" t="s">
        <v>17</v>
      </c>
      <c r="U186" s="49" t="s">
        <v>45</v>
      </c>
      <c r="V186" s="49" t="s">
        <v>63</v>
      </c>
      <c r="W186" s="72" t="s">
        <v>21</v>
      </c>
      <c r="X186" s="5" t="s">
        <v>10</v>
      </c>
      <c r="Y186" s="713" t="s">
        <v>26</v>
      </c>
      <c r="Z186" s="714"/>
      <c r="AA186" s="714"/>
      <c r="AB186" s="715"/>
      <c r="AC186" s="39" t="s">
        <v>13</v>
      </c>
      <c r="AD186" s="8"/>
      <c r="AE186" s="716" t="s">
        <v>56</v>
      </c>
      <c r="AF186" s="717"/>
      <c r="AG186" s="717"/>
      <c r="AH186" s="82" t="s">
        <v>58</v>
      </c>
      <c r="AI186" s="5"/>
      <c r="AJ186" s="48" t="s">
        <v>33</v>
      </c>
      <c r="AK186" s="85" t="s">
        <v>27</v>
      </c>
      <c r="AL186" s="48" t="s">
        <v>35</v>
      </c>
      <c r="AM186" s="48" t="s">
        <v>36</v>
      </c>
      <c r="AN186" s="49" t="s">
        <v>40</v>
      </c>
      <c r="AO186" s="20"/>
      <c r="AP186" s="51"/>
      <c r="AQ186" s="52"/>
      <c r="AR186" s="53"/>
      <c r="AS186" s="51" t="s">
        <v>50</v>
      </c>
      <c r="AT186" s="336" t="s">
        <v>184</v>
      </c>
      <c r="AU186" s="53"/>
      <c r="AV186" s="5"/>
      <c r="AW186" s="76" t="s">
        <v>19</v>
      </c>
      <c r="AX186" s="72" t="s">
        <v>19</v>
      </c>
      <c r="AY186" s="49" t="s">
        <v>37</v>
      </c>
      <c r="AZ186" s="49" t="s">
        <v>38</v>
      </c>
      <c r="BA186" s="5"/>
      <c r="BB186" s="4" t="s">
        <v>19</v>
      </c>
      <c r="BC186" s="4" t="s">
        <v>37</v>
      </c>
      <c r="BD186" s="147" t="s">
        <v>38</v>
      </c>
    </row>
    <row r="187" spans="2:56" ht="15.75" thickBot="1">
      <c r="B187" s="62"/>
      <c r="C187" s="63"/>
      <c r="D187" s="64" t="s">
        <v>10</v>
      </c>
      <c r="E187" s="111"/>
      <c r="F187" s="148"/>
      <c r="G187" s="148"/>
      <c r="H187" s="148"/>
      <c r="I187" s="148" t="s">
        <v>8</v>
      </c>
      <c r="J187" s="148"/>
      <c r="K187" s="148"/>
      <c r="L187" s="16"/>
      <c r="M187" s="104" t="s">
        <v>20</v>
      </c>
      <c r="N187" s="148" t="s">
        <v>11</v>
      </c>
      <c r="O187" s="16"/>
      <c r="P187" s="63" t="s">
        <v>10</v>
      </c>
      <c r="Q187" s="111"/>
      <c r="R187" s="63"/>
      <c r="S187" s="149"/>
      <c r="T187" s="63"/>
      <c r="U187" s="63"/>
      <c r="V187" s="63" t="s">
        <v>18</v>
      </c>
      <c r="W187" s="150" t="s">
        <v>22</v>
      </c>
      <c r="X187" s="111"/>
      <c r="Y187" s="151" t="s">
        <v>16</v>
      </c>
      <c r="Z187" s="151" t="s">
        <v>17</v>
      </c>
      <c r="AA187" s="152" t="s">
        <v>25</v>
      </c>
      <c r="AB187" s="79" t="s">
        <v>28</v>
      </c>
      <c r="AC187" s="153"/>
      <c r="AD187" s="111"/>
      <c r="AE187" s="154" t="s">
        <v>16</v>
      </c>
      <c r="AF187" s="155" t="s">
        <v>17</v>
      </c>
      <c r="AG187" s="80" t="s">
        <v>28</v>
      </c>
      <c r="AH187" s="81" t="s">
        <v>28</v>
      </c>
      <c r="AI187" s="156"/>
      <c r="AJ187" s="63" t="s">
        <v>34</v>
      </c>
      <c r="AK187" s="157" t="s">
        <v>34</v>
      </c>
      <c r="AL187" s="63" t="s">
        <v>34</v>
      </c>
      <c r="AM187" s="63" t="s">
        <v>34</v>
      </c>
      <c r="AN187" s="63" t="s">
        <v>34</v>
      </c>
      <c r="AO187" s="111"/>
      <c r="AP187" s="158" t="s">
        <v>70</v>
      </c>
      <c r="AQ187" s="159" t="s">
        <v>69</v>
      </c>
      <c r="AR187" s="160" t="s">
        <v>71</v>
      </c>
      <c r="AS187" s="161" t="s">
        <v>48</v>
      </c>
      <c r="AT187" s="159" t="s">
        <v>47</v>
      </c>
      <c r="AU187" s="160" t="s">
        <v>49</v>
      </c>
      <c r="AV187" s="111"/>
      <c r="AW187" s="162" t="s">
        <v>29</v>
      </c>
      <c r="AX187" s="150" t="s">
        <v>29</v>
      </c>
      <c r="AY187" s="63"/>
      <c r="AZ187" s="63"/>
      <c r="BA187" s="111"/>
      <c r="BB187" s="163">
        <v>1</v>
      </c>
      <c r="BC187" s="164">
        <v>0</v>
      </c>
      <c r="BD187" s="115" t="s">
        <v>41</v>
      </c>
    </row>
    <row r="188" spans="2:56" ht="16.5" thickBot="1">
      <c r="B188" s="17">
        <v>41201</v>
      </c>
      <c r="C188" s="15" t="s">
        <v>65</v>
      </c>
      <c r="D188" s="19">
        <v>8.5</v>
      </c>
      <c r="E188" s="6"/>
      <c r="F188" s="363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f>SUM(F188:J188)</f>
        <v>0</v>
      </c>
      <c r="L188" s="6"/>
      <c r="M188" s="448">
        <v>0</v>
      </c>
      <c r="N188" s="19">
        <v>0</v>
      </c>
      <c r="O188" s="6"/>
      <c r="P188" s="376">
        <f>D188-(M188+N188)</f>
        <v>8.5</v>
      </c>
      <c r="Q188" s="6"/>
      <c r="R188" s="363" t="s">
        <v>67</v>
      </c>
      <c r="S188" s="372">
        <v>0.13</v>
      </c>
      <c r="T188" s="372">
        <v>0.13</v>
      </c>
      <c r="U188" s="372">
        <f>S188+T188</f>
        <v>0.26</v>
      </c>
      <c r="V188" s="19">
        <v>75</v>
      </c>
      <c r="W188" s="91">
        <f>P188*V188</f>
        <v>637.5</v>
      </c>
      <c r="X188" s="6"/>
      <c r="Y188" s="379">
        <v>461</v>
      </c>
      <c r="Z188" s="380">
        <v>461</v>
      </c>
      <c r="AA188" s="380">
        <v>0</v>
      </c>
      <c r="AB188" s="380">
        <v>0</v>
      </c>
      <c r="AC188" s="381">
        <v>461</v>
      </c>
      <c r="AD188" s="197"/>
      <c r="AE188" s="379">
        <v>0</v>
      </c>
      <c r="AF188" s="380">
        <v>0</v>
      </c>
      <c r="AG188" s="380">
        <v>0</v>
      </c>
      <c r="AH188" s="380">
        <v>0</v>
      </c>
      <c r="AI188" s="5"/>
      <c r="AJ188" s="57">
        <f>AC188*U188</f>
        <v>119.86</v>
      </c>
      <c r="AK188" s="171">
        <v>1.3</v>
      </c>
      <c r="AL188" s="19">
        <v>4</v>
      </c>
      <c r="AM188" s="19">
        <v>0</v>
      </c>
      <c r="AN188" s="171">
        <f>AK188+AM188</f>
        <v>1.3</v>
      </c>
      <c r="AO188" s="338" t="e">
        <f>#REF!</f>
        <v>#REF!</v>
      </c>
      <c r="AP188" s="11">
        <v>0</v>
      </c>
      <c r="AQ188" s="11">
        <v>10</v>
      </c>
      <c r="AR188" s="387">
        <f>100- ((AP188+AQ188)/(AC188*2))*100</f>
        <v>98.915401301518443</v>
      </c>
      <c r="AS188" s="388">
        <f>AU176</f>
        <v>377.16200000000003</v>
      </c>
      <c r="AT188" s="172">
        <f>AJ188+AK188+AL188+AM188</f>
        <v>125.16</v>
      </c>
      <c r="AU188" s="172">
        <f>AS188-AT188</f>
        <v>252.00200000000004</v>
      </c>
      <c r="AV188" s="5"/>
      <c r="AW188" s="57">
        <f>(AC188/W188)*100</f>
        <v>72.313725490196077</v>
      </c>
      <c r="AX188" s="19" t="s">
        <v>59</v>
      </c>
      <c r="AY188" s="91">
        <f>(AK188/(AJ188+AK188))*100</f>
        <v>1.0729613733905579</v>
      </c>
      <c r="AZ188" s="19">
        <f>(AN188/AJ188)*100</f>
        <v>1.0845986984815619</v>
      </c>
      <c r="BA188" s="6"/>
      <c r="BB188" s="363" t="s">
        <v>76</v>
      </c>
      <c r="BC188" s="19" t="s">
        <v>76</v>
      </c>
      <c r="BD188" s="19" t="s">
        <v>75</v>
      </c>
    </row>
    <row r="189" spans="2:56" ht="15.75">
      <c r="B189" s="374" t="s">
        <v>182</v>
      </c>
      <c r="C189" s="2"/>
      <c r="D189" s="2"/>
      <c r="E189" s="6"/>
      <c r="F189" s="375"/>
      <c r="G189" s="2"/>
      <c r="H189" s="2"/>
      <c r="I189" s="2"/>
      <c r="J189" s="2"/>
      <c r="K189" s="2"/>
      <c r="L189" s="6"/>
      <c r="M189" s="375"/>
      <c r="N189" s="2"/>
      <c r="O189" s="6"/>
      <c r="P189" s="377"/>
      <c r="Q189" s="6"/>
      <c r="R189" s="375"/>
      <c r="S189" s="213"/>
      <c r="T189" s="213"/>
      <c r="U189" s="213"/>
      <c r="V189" s="378"/>
      <c r="W189" s="378"/>
      <c r="X189" s="289"/>
      <c r="Y189" s="382"/>
      <c r="Z189" s="383"/>
      <c r="AA189" s="383"/>
      <c r="AB189" s="383"/>
      <c r="AC189" s="384"/>
      <c r="AD189" s="122"/>
      <c r="AE189" s="382"/>
      <c r="AF189" s="383"/>
      <c r="AG189" s="383"/>
      <c r="AH189" s="383"/>
      <c r="AI189" s="20"/>
      <c r="AJ189" s="436"/>
      <c r="AK189" s="386"/>
      <c r="AL189" s="378"/>
      <c r="AM189" s="378"/>
      <c r="AN189" s="378"/>
      <c r="AO189" s="289"/>
      <c r="AP189" s="347"/>
      <c r="AQ189" s="347"/>
      <c r="AR189" s="373"/>
      <c r="AS189" s="389"/>
      <c r="AT189" s="386"/>
      <c r="AU189" s="386"/>
      <c r="AV189" s="20"/>
      <c r="AW189" s="385"/>
      <c r="AX189" s="378"/>
      <c r="AY189" s="378"/>
      <c r="AZ189" s="378"/>
      <c r="BA189" s="289"/>
      <c r="BB189" s="375"/>
      <c r="BC189" s="2"/>
      <c r="BD189" s="2"/>
    </row>
    <row r="190" spans="2:56" ht="15.75" thickBot="1"/>
    <row r="191" spans="2:56" ht="16.5" thickBot="1">
      <c r="B191" s="17">
        <v>41202</v>
      </c>
      <c r="C191" s="15" t="s">
        <v>0</v>
      </c>
      <c r="D191" s="19">
        <v>8</v>
      </c>
      <c r="E191" s="6"/>
      <c r="F191" s="363">
        <v>0</v>
      </c>
      <c r="G191" s="19">
        <v>0</v>
      </c>
      <c r="H191" s="19">
        <v>0</v>
      </c>
      <c r="I191" s="19">
        <v>0</v>
      </c>
      <c r="J191" s="19">
        <v>0</v>
      </c>
      <c r="K191" s="19">
        <f>SUM(F191:J191)</f>
        <v>0</v>
      </c>
      <c r="L191" s="6"/>
      <c r="M191" s="448">
        <v>0</v>
      </c>
      <c r="N191" s="19">
        <v>0</v>
      </c>
      <c r="O191" s="6"/>
      <c r="P191" s="376">
        <f>D191-(M191+N191)</f>
        <v>8</v>
      </c>
      <c r="Q191" s="6"/>
      <c r="R191" s="363" t="s">
        <v>67</v>
      </c>
      <c r="S191" s="372">
        <v>0.13</v>
      </c>
      <c r="T191" s="372">
        <v>0.13</v>
      </c>
      <c r="U191" s="372">
        <f>S191+T191</f>
        <v>0.26</v>
      </c>
      <c r="V191" s="19">
        <v>75</v>
      </c>
      <c r="W191" s="91">
        <f>P191*V191</f>
        <v>600</v>
      </c>
      <c r="X191" s="6"/>
      <c r="Y191" s="379">
        <v>192</v>
      </c>
      <c r="Z191" s="380">
        <v>192</v>
      </c>
      <c r="AA191" s="380">
        <v>0</v>
      </c>
      <c r="AB191" s="380">
        <v>0</v>
      </c>
      <c r="AC191" s="381">
        <v>192</v>
      </c>
      <c r="AD191" s="197"/>
      <c r="AE191" s="379">
        <v>0</v>
      </c>
      <c r="AF191" s="380">
        <v>0</v>
      </c>
      <c r="AG191" s="380">
        <v>0</v>
      </c>
      <c r="AH191" s="380">
        <v>0</v>
      </c>
      <c r="AI191" s="5"/>
      <c r="AJ191" s="57">
        <f>AC191*U191</f>
        <v>49.92</v>
      </c>
      <c r="AK191" s="171">
        <v>8</v>
      </c>
      <c r="AL191" s="19">
        <v>8.81</v>
      </c>
      <c r="AM191" s="19">
        <v>0</v>
      </c>
      <c r="AN191" s="171">
        <f>AK191+AM191</f>
        <v>8</v>
      </c>
      <c r="AO191" s="338" t="e">
        <f>#REF!</f>
        <v>#REF!</v>
      </c>
      <c r="AP191" s="11">
        <v>0</v>
      </c>
      <c r="AQ191" s="11">
        <v>10</v>
      </c>
      <c r="AR191" s="387">
        <f>100- ((AP191+AQ191)/(AC191*2))*100</f>
        <v>97.395833333333329</v>
      </c>
      <c r="AS191" s="388">
        <f>AU188</f>
        <v>252.00200000000004</v>
      </c>
      <c r="AT191" s="172">
        <f>AJ191+AK191+AL191+AM191</f>
        <v>66.73</v>
      </c>
      <c r="AU191" s="172">
        <f>AS191-AT191</f>
        <v>185.27200000000005</v>
      </c>
      <c r="AV191" s="5"/>
      <c r="AW191" s="57">
        <f>(AC191/W191)*100</f>
        <v>32</v>
      </c>
      <c r="AX191" s="19" t="s">
        <v>59</v>
      </c>
      <c r="AY191" s="91">
        <f>(AK191/(AJ191+AK191))*100</f>
        <v>13.812154696132598</v>
      </c>
      <c r="AZ191" s="19">
        <f>(AN191/AJ191)*100</f>
        <v>16.025641025641026</v>
      </c>
      <c r="BA191" s="6"/>
      <c r="BB191" s="363" t="s">
        <v>76</v>
      </c>
      <c r="BC191" s="19" t="s">
        <v>76</v>
      </c>
      <c r="BD191" s="19" t="s">
        <v>76</v>
      </c>
    </row>
    <row r="192" spans="2:56" ht="15.75">
      <c r="B192" s="374" t="s">
        <v>137</v>
      </c>
      <c r="C192" s="2"/>
      <c r="D192" s="2"/>
      <c r="E192" s="6"/>
      <c r="F192" s="375"/>
      <c r="G192" s="2"/>
      <c r="H192" s="2"/>
      <c r="I192" s="2"/>
      <c r="J192" s="2"/>
      <c r="K192" s="2"/>
      <c r="L192" s="6"/>
      <c r="M192" s="375"/>
      <c r="N192" s="2"/>
      <c r="O192" s="6"/>
      <c r="P192" s="377"/>
      <c r="Q192" s="6"/>
      <c r="R192" s="375"/>
      <c r="S192" s="213"/>
      <c r="T192" s="213"/>
      <c r="U192" s="213"/>
      <c r="V192" s="378"/>
      <c r="W192" s="378"/>
      <c r="X192" s="289"/>
      <c r="Y192" s="382"/>
      <c r="Z192" s="383"/>
      <c r="AA192" s="383"/>
      <c r="AB192" s="383"/>
      <c r="AC192" s="384"/>
      <c r="AD192" s="122"/>
      <c r="AE192" s="382"/>
      <c r="AF192" s="383"/>
      <c r="AG192" s="383"/>
      <c r="AH192" s="383"/>
      <c r="AI192" s="20"/>
      <c r="AJ192" s="436"/>
      <c r="AK192" s="386"/>
      <c r="AL192" s="378"/>
      <c r="AM192" s="378"/>
      <c r="AN192" s="378"/>
      <c r="AO192" s="289"/>
      <c r="AP192" s="347"/>
      <c r="AQ192" s="347"/>
      <c r="AR192" s="373"/>
      <c r="AS192" s="389"/>
      <c r="AT192" s="386"/>
      <c r="AU192" s="386"/>
      <c r="AV192" s="20"/>
      <c r="AW192" s="385"/>
      <c r="AX192" s="378"/>
      <c r="AY192" s="378"/>
      <c r="AZ192" s="378"/>
      <c r="BA192" s="289"/>
      <c r="BB192" s="375"/>
      <c r="BC192" s="2"/>
      <c r="BD192" s="2"/>
    </row>
    <row r="193" spans="2:56" ht="15.75" thickBot="1"/>
    <row r="194" spans="2:56" ht="16.5" thickBot="1">
      <c r="B194" s="17">
        <v>41202</v>
      </c>
      <c r="C194" s="15" t="s">
        <v>0</v>
      </c>
      <c r="D194" s="19">
        <v>8</v>
      </c>
      <c r="E194" s="6"/>
      <c r="F194" s="363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f>SUM(F194:J194)</f>
        <v>0</v>
      </c>
      <c r="L194" s="6"/>
      <c r="M194" s="448">
        <v>0</v>
      </c>
      <c r="N194" s="19">
        <v>0</v>
      </c>
      <c r="O194" s="6"/>
      <c r="P194" s="376">
        <f>D194-(M194+N194)</f>
        <v>8</v>
      </c>
      <c r="Q194" s="6"/>
      <c r="R194" s="363" t="s">
        <v>54</v>
      </c>
      <c r="S194" s="372">
        <v>0.122</v>
      </c>
      <c r="T194" s="372">
        <v>0.124</v>
      </c>
      <c r="U194" s="372">
        <f>S194+T194</f>
        <v>0.246</v>
      </c>
      <c r="V194" s="19">
        <v>70</v>
      </c>
      <c r="W194" s="91">
        <f>P194*V194</f>
        <v>560</v>
      </c>
      <c r="X194" s="6"/>
      <c r="Y194" s="379">
        <v>77</v>
      </c>
      <c r="Z194" s="380">
        <v>77</v>
      </c>
      <c r="AA194" s="380">
        <v>0</v>
      </c>
      <c r="AB194" s="380">
        <v>0</v>
      </c>
      <c r="AC194" s="381">
        <v>77</v>
      </c>
      <c r="AD194" s="197"/>
      <c r="AE194" s="379">
        <v>0</v>
      </c>
      <c r="AF194" s="380">
        <v>0</v>
      </c>
      <c r="AG194" s="380">
        <v>0</v>
      </c>
      <c r="AH194" s="380">
        <v>0</v>
      </c>
      <c r="AI194" s="5"/>
      <c r="AJ194" s="57">
        <f>AC194*U194</f>
        <v>18.942</v>
      </c>
      <c r="AK194" s="171">
        <v>9.5</v>
      </c>
      <c r="AL194" s="19">
        <v>40</v>
      </c>
      <c r="AM194" s="19">
        <v>0</v>
      </c>
      <c r="AN194" s="171">
        <f>AK194+AM194</f>
        <v>9.5</v>
      </c>
      <c r="AO194" s="338" t="e">
        <f>#REF!</f>
        <v>#REF!</v>
      </c>
      <c r="AP194" s="11">
        <v>0</v>
      </c>
      <c r="AQ194" s="11">
        <v>10</v>
      </c>
      <c r="AR194" s="387">
        <f>100- ((AP194+AQ194)/(AC194*2))*100</f>
        <v>93.506493506493513</v>
      </c>
      <c r="AS194" s="388">
        <f>AU191</f>
        <v>185.27200000000005</v>
      </c>
      <c r="AT194" s="172">
        <f>AJ194+AK194+AL194+AM194</f>
        <v>68.442000000000007</v>
      </c>
      <c r="AU194" s="172">
        <f>AS194-AT194</f>
        <v>116.83000000000004</v>
      </c>
      <c r="AV194" s="5"/>
      <c r="AW194" s="57">
        <f>(AC194/W194)*100</f>
        <v>13.750000000000002</v>
      </c>
      <c r="AX194" s="19" t="s">
        <v>59</v>
      </c>
      <c r="AY194" s="91">
        <f>(AK194/(AJ194+AK194))*100</f>
        <v>33.401307924899797</v>
      </c>
      <c r="AZ194" s="19">
        <f>(AN194/AJ194)*100</f>
        <v>50.15309893358674</v>
      </c>
      <c r="BA194" s="6"/>
      <c r="BB194" s="363" t="s">
        <v>76</v>
      </c>
      <c r="BC194" s="19" t="s">
        <v>76</v>
      </c>
      <c r="BD194" s="19" t="s">
        <v>76</v>
      </c>
    </row>
    <row r="195" spans="2:56" ht="15.75">
      <c r="B195" s="374" t="s">
        <v>182</v>
      </c>
      <c r="C195" s="2"/>
      <c r="D195" s="2"/>
      <c r="E195" s="6"/>
      <c r="F195" s="375"/>
      <c r="G195" s="2"/>
      <c r="H195" s="2"/>
      <c r="I195" s="2"/>
      <c r="J195" s="2"/>
      <c r="K195" s="2"/>
      <c r="L195" s="6"/>
      <c r="M195" s="375"/>
      <c r="N195" s="2"/>
      <c r="O195" s="6"/>
      <c r="P195" s="377"/>
      <c r="Q195" s="6"/>
      <c r="R195" s="375"/>
      <c r="S195" s="213"/>
      <c r="T195" s="213"/>
      <c r="U195" s="213"/>
      <c r="V195" s="378"/>
      <c r="W195" s="378"/>
      <c r="X195" s="289"/>
      <c r="Y195" s="382"/>
      <c r="Z195" s="383"/>
      <c r="AA195" s="383"/>
      <c r="AB195" s="383"/>
      <c r="AC195" s="384"/>
      <c r="AD195" s="122"/>
      <c r="AE195" s="382"/>
      <c r="AF195" s="383"/>
      <c r="AG195" s="383"/>
      <c r="AH195" s="383"/>
      <c r="AI195" s="20"/>
      <c r="AJ195" s="436"/>
      <c r="AK195" s="386"/>
      <c r="AL195" s="378"/>
      <c r="AM195" s="378"/>
      <c r="AN195" s="378"/>
      <c r="AO195" s="289"/>
      <c r="AP195" s="347"/>
      <c r="AQ195" s="347"/>
      <c r="AR195" s="373"/>
      <c r="AS195" s="389"/>
      <c r="AT195" s="386"/>
      <c r="AU195" s="386"/>
      <c r="AV195" s="20"/>
      <c r="AW195" s="385"/>
      <c r="AX195" s="378"/>
      <c r="AY195" s="378"/>
      <c r="AZ195" s="378"/>
      <c r="BA195" s="289"/>
      <c r="BB195" s="375"/>
      <c r="BC195" s="2"/>
      <c r="BD195" s="2"/>
    </row>
    <row r="196" spans="2:56" ht="15.75" thickBot="1"/>
    <row r="197" spans="2:56" ht="16.5" thickBot="1">
      <c r="B197" s="17">
        <v>41202</v>
      </c>
      <c r="C197" s="15" t="s">
        <v>1</v>
      </c>
      <c r="D197" s="19">
        <v>7.5</v>
      </c>
      <c r="E197" s="6"/>
      <c r="F197" s="363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f>SUM(F197:J197)</f>
        <v>0</v>
      </c>
      <c r="L197" s="6"/>
      <c r="M197" s="363">
        <v>2.5</v>
      </c>
      <c r="N197" s="19">
        <v>1</v>
      </c>
      <c r="O197" s="6"/>
      <c r="P197" s="376">
        <f>D197-(M197+N197)</f>
        <v>4</v>
      </c>
      <c r="Q197" s="6"/>
      <c r="R197" s="363" t="s">
        <v>54</v>
      </c>
      <c r="S197" s="372">
        <v>0.122</v>
      </c>
      <c r="T197" s="372">
        <v>0.124</v>
      </c>
      <c r="U197" s="372">
        <f>S197+T197</f>
        <v>0.246</v>
      </c>
      <c r="V197" s="19">
        <v>70</v>
      </c>
      <c r="W197" s="91">
        <f>P197*V197</f>
        <v>280</v>
      </c>
      <c r="X197" s="6"/>
      <c r="Y197" s="379">
        <v>220</v>
      </c>
      <c r="Z197" s="380">
        <v>220</v>
      </c>
      <c r="AA197" s="380">
        <v>0</v>
      </c>
      <c r="AB197" s="380">
        <v>0</v>
      </c>
      <c r="AC197" s="381">
        <v>220</v>
      </c>
      <c r="AD197" s="197"/>
      <c r="AE197" s="379">
        <v>0</v>
      </c>
      <c r="AF197" s="380">
        <v>0</v>
      </c>
      <c r="AG197" s="380">
        <v>0</v>
      </c>
      <c r="AH197" s="380">
        <v>0</v>
      </c>
      <c r="AI197" s="5"/>
      <c r="AJ197" s="57">
        <f>AC197*U197</f>
        <v>54.12</v>
      </c>
      <c r="AK197" s="171">
        <v>0</v>
      </c>
      <c r="AL197" s="19">
        <v>0</v>
      </c>
      <c r="AM197" s="19">
        <v>0</v>
      </c>
      <c r="AN197" s="171">
        <f>AK197+AM197</f>
        <v>0</v>
      </c>
      <c r="AO197" s="338" t="e">
        <f>#REF!</f>
        <v>#REF!</v>
      </c>
      <c r="AP197" s="11">
        <v>0</v>
      </c>
      <c r="AQ197" s="11">
        <v>10</v>
      </c>
      <c r="AR197" s="387">
        <f>100- ((AP197+AQ197)/(AC197*2))*100</f>
        <v>97.727272727272734</v>
      </c>
      <c r="AS197" s="388">
        <f>AU194</f>
        <v>116.83000000000004</v>
      </c>
      <c r="AT197" s="172">
        <f>AJ197+AK197+AL197+AM197</f>
        <v>54.12</v>
      </c>
      <c r="AU197" s="172">
        <f>AS197-AT197</f>
        <v>62.710000000000043</v>
      </c>
      <c r="AV197" s="5"/>
      <c r="AW197" s="57">
        <f>(AC197/W197)*100</f>
        <v>78.571428571428569</v>
      </c>
      <c r="AX197" s="19" t="s">
        <v>59</v>
      </c>
      <c r="AY197" s="91">
        <f>(AK197/(AJ197+AK197))*100</f>
        <v>0</v>
      </c>
      <c r="AZ197" s="19">
        <f>(AN197/AJ197)*100</f>
        <v>0</v>
      </c>
      <c r="BA197" s="6"/>
      <c r="BB197" s="363" t="s">
        <v>76</v>
      </c>
      <c r="BC197" s="19" t="s">
        <v>75</v>
      </c>
      <c r="BD197" s="19" t="s">
        <v>76</v>
      </c>
    </row>
    <row r="198" spans="2:56" ht="15.75">
      <c r="B198" s="374" t="s">
        <v>181</v>
      </c>
      <c r="C198" s="2"/>
      <c r="D198" s="2"/>
      <c r="E198" s="6"/>
      <c r="F198" s="375"/>
      <c r="G198" s="2"/>
      <c r="H198" s="2"/>
      <c r="I198" s="2"/>
      <c r="J198" s="2"/>
      <c r="K198" s="2"/>
      <c r="L198" s="6"/>
      <c r="M198" s="375"/>
      <c r="N198" s="2"/>
      <c r="O198" s="6"/>
      <c r="P198" s="377"/>
      <c r="Q198" s="6"/>
      <c r="R198" s="375"/>
      <c r="S198" s="213"/>
      <c r="T198" s="213"/>
      <c r="U198" s="213"/>
      <c r="V198" s="378"/>
      <c r="W198" s="378"/>
      <c r="X198" s="289"/>
      <c r="Y198" s="382"/>
      <c r="Z198" s="383"/>
      <c r="AA198" s="383"/>
      <c r="AB198" s="383"/>
      <c r="AC198" s="384"/>
      <c r="AD198" s="122"/>
      <c r="AE198" s="382"/>
      <c r="AF198" s="383"/>
      <c r="AG198" s="383"/>
      <c r="AH198" s="383"/>
      <c r="AI198" s="20"/>
      <c r="AJ198" s="436"/>
      <c r="AK198" s="386"/>
      <c r="AL198" s="378"/>
      <c r="AM198" s="378"/>
      <c r="AN198" s="378"/>
      <c r="AO198" s="289"/>
      <c r="AP198" s="347"/>
      <c r="AQ198" s="347"/>
      <c r="AR198" s="373"/>
      <c r="AS198" s="389"/>
      <c r="AT198" s="386"/>
      <c r="AU198" s="386"/>
      <c r="AV198" s="20"/>
      <c r="AW198" s="385"/>
      <c r="AX198" s="378"/>
      <c r="AY198" s="378"/>
      <c r="AZ198" s="378"/>
      <c r="BA198" s="289"/>
      <c r="BB198" s="375"/>
      <c r="BC198" s="2"/>
      <c r="BD198" s="2"/>
    </row>
    <row r="199" spans="2:56" ht="15.75" thickBot="1"/>
    <row r="200" spans="2:56">
      <c r="B200" s="57" t="s">
        <v>42</v>
      </c>
      <c r="C200" s="58" t="s">
        <v>2</v>
      </c>
      <c r="D200" s="59" t="s">
        <v>2</v>
      </c>
      <c r="E200" s="136"/>
      <c r="F200" s="718" t="s">
        <v>14</v>
      </c>
      <c r="G200" s="719"/>
      <c r="H200" s="719"/>
      <c r="I200" s="719"/>
      <c r="J200" s="719"/>
      <c r="K200" s="720"/>
      <c r="L200" s="19"/>
      <c r="M200" s="721" t="s">
        <v>43</v>
      </c>
      <c r="N200" s="722"/>
      <c r="O200" s="19"/>
      <c r="P200" s="91" t="s">
        <v>12</v>
      </c>
      <c r="Q200" s="136"/>
      <c r="R200" s="91" t="s">
        <v>24</v>
      </c>
      <c r="S200" s="718" t="s">
        <v>44</v>
      </c>
      <c r="T200" s="719"/>
      <c r="U200" s="720"/>
      <c r="V200" s="91" t="s">
        <v>39</v>
      </c>
      <c r="W200" s="137" t="s">
        <v>19</v>
      </c>
      <c r="X200" s="136" t="s">
        <v>10</v>
      </c>
      <c r="Y200" s="723" t="s">
        <v>15</v>
      </c>
      <c r="Z200" s="724"/>
      <c r="AA200" s="724"/>
      <c r="AB200" s="724"/>
      <c r="AC200" s="138" t="s">
        <v>19</v>
      </c>
      <c r="AD200" s="139"/>
      <c r="AE200" s="725" t="s">
        <v>55</v>
      </c>
      <c r="AF200" s="726"/>
      <c r="AG200" s="726"/>
      <c r="AH200" s="140" t="s">
        <v>57</v>
      </c>
      <c r="AI200" s="136"/>
      <c r="AJ200" s="141" t="s">
        <v>51</v>
      </c>
      <c r="AK200" s="142"/>
      <c r="AL200" s="143"/>
      <c r="AM200" s="144"/>
      <c r="AN200" s="91" t="s">
        <v>13</v>
      </c>
      <c r="AO200" s="136"/>
      <c r="AP200" s="743" t="s">
        <v>68</v>
      </c>
      <c r="AQ200" s="744"/>
      <c r="AR200" s="745"/>
      <c r="AS200" s="743" t="s">
        <v>52</v>
      </c>
      <c r="AT200" s="744"/>
      <c r="AU200" s="745"/>
      <c r="AV200" s="136"/>
      <c r="AW200" s="145" t="s">
        <v>32</v>
      </c>
      <c r="AX200" s="137" t="s">
        <v>32</v>
      </c>
      <c r="AY200" s="91" t="s">
        <v>29</v>
      </c>
      <c r="AZ200" s="91" t="s">
        <v>29</v>
      </c>
      <c r="BA200" s="136"/>
      <c r="BB200" s="19" t="s">
        <v>32</v>
      </c>
      <c r="BC200" s="19" t="s">
        <v>10</v>
      </c>
      <c r="BD200" s="146" t="s">
        <v>10</v>
      </c>
    </row>
    <row r="201" spans="2:56" ht="15.75" thickBot="1">
      <c r="B201" s="60" t="s">
        <v>10</v>
      </c>
      <c r="C201" s="49" t="s">
        <v>10</v>
      </c>
      <c r="D201" s="61" t="s">
        <v>12</v>
      </c>
      <c r="E201" s="5"/>
      <c r="F201" s="65" t="s">
        <v>4</v>
      </c>
      <c r="G201" s="65" t="s">
        <v>5</v>
      </c>
      <c r="H201" s="65" t="s">
        <v>6</v>
      </c>
      <c r="I201" s="65" t="s">
        <v>7</v>
      </c>
      <c r="J201" s="65" t="s">
        <v>9</v>
      </c>
      <c r="K201" s="65" t="s">
        <v>13</v>
      </c>
      <c r="L201" s="4"/>
      <c r="M201" s="67" t="s">
        <v>12</v>
      </c>
      <c r="N201" s="68" t="s">
        <v>46</v>
      </c>
      <c r="O201" s="3"/>
      <c r="P201" s="49" t="s">
        <v>3</v>
      </c>
      <c r="Q201" s="5"/>
      <c r="R201" s="49" t="s">
        <v>23</v>
      </c>
      <c r="S201" s="53" t="s">
        <v>16</v>
      </c>
      <c r="T201" s="49" t="s">
        <v>17</v>
      </c>
      <c r="U201" s="49" t="s">
        <v>45</v>
      </c>
      <c r="V201" s="49" t="s">
        <v>63</v>
      </c>
      <c r="W201" s="72" t="s">
        <v>21</v>
      </c>
      <c r="X201" s="5" t="s">
        <v>10</v>
      </c>
      <c r="Y201" s="713" t="s">
        <v>26</v>
      </c>
      <c r="Z201" s="714"/>
      <c r="AA201" s="714"/>
      <c r="AB201" s="715"/>
      <c r="AC201" s="39" t="s">
        <v>13</v>
      </c>
      <c r="AD201" s="8"/>
      <c r="AE201" s="716" t="s">
        <v>56</v>
      </c>
      <c r="AF201" s="717"/>
      <c r="AG201" s="717"/>
      <c r="AH201" s="82" t="s">
        <v>58</v>
      </c>
      <c r="AI201" s="5"/>
      <c r="AJ201" s="48" t="s">
        <v>33</v>
      </c>
      <c r="AK201" s="85" t="s">
        <v>27</v>
      </c>
      <c r="AL201" s="48" t="s">
        <v>35</v>
      </c>
      <c r="AM201" s="48" t="s">
        <v>36</v>
      </c>
      <c r="AN201" s="49" t="s">
        <v>40</v>
      </c>
      <c r="AO201" s="20"/>
      <c r="AP201" s="51"/>
      <c r="AQ201" s="52"/>
      <c r="AR201" s="53"/>
      <c r="AS201" s="51" t="s">
        <v>50</v>
      </c>
      <c r="AT201" s="336" t="s">
        <v>185</v>
      </c>
      <c r="AU201" s="53"/>
      <c r="AV201" s="5"/>
      <c r="AW201" s="76" t="s">
        <v>19</v>
      </c>
      <c r="AX201" s="72" t="s">
        <v>19</v>
      </c>
      <c r="AY201" s="49" t="s">
        <v>37</v>
      </c>
      <c r="AZ201" s="49" t="s">
        <v>38</v>
      </c>
      <c r="BA201" s="5"/>
      <c r="BB201" s="4" t="s">
        <v>19</v>
      </c>
      <c r="BC201" s="4" t="s">
        <v>37</v>
      </c>
      <c r="BD201" s="147" t="s">
        <v>38</v>
      </c>
    </row>
    <row r="202" spans="2:56" ht="15.75" thickBot="1">
      <c r="B202" s="62"/>
      <c r="C202" s="63"/>
      <c r="D202" s="64" t="s">
        <v>10</v>
      </c>
      <c r="E202" s="111"/>
      <c r="F202" s="148"/>
      <c r="G202" s="148"/>
      <c r="H202" s="148"/>
      <c r="I202" s="148" t="s">
        <v>8</v>
      </c>
      <c r="J202" s="148"/>
      <c r="K202" s="148"/>
      <c r="L202" s="16"/>
      <c r="M202" s="104" t="s">
        <v>20</v>
      </c>
      <c r="N202" s="148" t="s">
        <v>11</v>
      </c>
      <c r="O202" s="16"/>
      <c r="P202" s="63" t="s">
        <v>10</v>
      </c>
      <c r="Q202" s="111"/>
      <c r="R202" s="63"/>
      <c r="S202" s="149"/>
      <c r="T202" s="63"/>
      <c r="U202" s="63"/>
      <c r="V202" s="63" t="s">
        <v>18</v>
      </c>
      <c r="W202" s="150" t="s">
        <v>22</v>
      </c>
      <c r="X202" s="111"/>
      <c r="Y202" s="151" t="s">
        <v>16</v>
      </c>
      <c r="Z202" s="151" t="s">
        <v>17</v>
      </c>
      <c r="AA202" s="152" t="s">
        <v>25</v>
      </c>
      <c r="AB202" s="79" t="s">
        <v>28</v>
      </c>
      <c r="AC202" s="153"/>
      <c r="AD202" s="111"/>
      <c r="AE202" s="154" t="s">
        <v>16</v>
      </c>
      <c r="AF202" s="155" t="s">
        <v>17</v>
      </c>
      <c r="AG202" s="80" t="s">
        <v>28</v>
      </c>
      <c r="AH202" s="81" t="s">
        <v>28</v>
      </c>
      <c r="AI202" s="156"/>
      <c r="AJ202" s="63" t="s">
        <v>34</v>
      </c>
      <c r="AK202" s="157" t="s">
        <v>34</v>
      </c>
      <c r="AL202" s="63" t="s">
        <v>34</v>
      </c>
      <c r="AM202" s="63" t="s">
        <v>34</v>
      </c>
      <c r="AN202" s="63" t="s">
        <v>34</v>
      </c>
      <c r="AO202" s="111"/>
      <c r="AP202" s="158" t="s">
        <v>70</v>
      </c>
      <c r="AQ202" s="159" t="s">
        <v>69</v>
      </c>
      <c r="AR202" s="160" t="s">
        <v>71</v>
      </c>
      <c r="AS202" s="161" t="s">
        <v>48</v>
      </c>
      <c r="AT202" s="159" t="s">
        <v>47</v>
      </c>
      <c r="AU202" s="160" t="s">
        <v>49</v>
      </c>
      <c r="AV202" s="111"/>
      <c r="AW202" s="162" t="s">
        <v>29</v>
      </c>
      <c r="AX202" s="150" t="s">
        <v>29</v>
      </c>
      <c r="AY202" s="63"/>
      <c r="AZ202" s="63"/>
      <c r="BA202" s="111"/>
      <c r="BB202" s="163">
        <v>1</v>
      </c>
      <c r="BC202" s="164">
        <v>0</v>
      </c>
      <c r="BD202" s="115" t="s">
        <v>41</v>
      </c>
    </row>
    <row r="203" spans="2:56" ht="16.5" thickBot="1">
      <c r="B203" s="17">
        <v>41203</v>
      </c>
      <c r="C203" s="15" t="s">
        <v>0</v>
      </c>
      <c r="D203" s="19">
        <v>8</v>
      </c>
      <c r="E203" s="6"/>
      <c r="F203" s="363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f>SUM(F203:J203)</f>
        <v>0</v>
      </c>
      <c r="L203" s="6"/>
      <c r="M203" s="448">
        <v>0</v>
      </c>
      <c r="N203" s="19">
        <v>0</v>
      </c>
      <c r="O203" s="6"/>
      <c r="P203" s="376">
        <f>D203-(M203+N203)</f>
        <v>8</v>
      </c>
      <c r="Q203" s="6"/>
      <c r="R203" s="363" t="s">
        <v>66</v>
      </c>
      <c r="S203" s="372">
        <v>0.185</v>
      </c>
      <c r="T203" s="372">
        <v>0.185</v>
      </c>
      <c r="U203" s="372">
        <f>S203+T203</f>
        <v>0.37</v>
      </c>
      <c r="V203" s="19">
        <v>85</v>
      </c>
      <c r="W203" s="91">
        <f>P203*V203</f>
        <v>680</v>
      </c>
      <c r="X203" s="6"/>
      <c r="Y203" s="379">
        <v>650</v>
      </c>
      <c r="Z203" s="380">
        <v>650</v>
      </c>
      <c r="AA203" s="380">
        <v>0</v>
      </c>
      <c r="AB203" s="380">
        <v>0</v>
      </c>
      <c r="AC203" s="381">
        <v>650</v>
      </c>
      <c r="AD203" s="197"/>
      <c r="AE203" s="379">
        <v>0</v>
      </c>
      <c r="AF203" s="380">
        <v>0</v>
      </c>
      <c r="AG203" s="380">
        <v>0</v>
      </c>
      <c r="AH203" s="380">
        <v>0</v>
      </c>
      <c r="AI203" s="5"/>
      <c r="AJ203" s="57">
        <f>AC203*U203</f>
        <v>240.5</v>
      </c>
      <c r="AK203" s="171">
        <v>3.42</v>
      </c>
      <c r="AL203" s="19">
        <v>9.6</v>
      </c>
      <c r="AM203" s="19">
        <v>0</v>
      </c>
      <c r="AN203" s="171">
        <f>AK203+AM203</f>
        <v>3.42</v>
      </c>
      <c r="AO203" s="338" t="e">
        <f>#REF!</f>
        <v>#REF!</v>
      </c>
      <c r="AP203" s="11">
        <v>0</v>
      </c>
      <c r="AQ203" s="11">
        <v>10</v>
      </c>
      <c r="AR203" s="387">
        <f>100- ((AP203+AQ203)/(AC203*2))*100</f>
        <v>99.230769230769226</v>
      </c>
      <c r="AS203" s="388">
        <v>755</v>
      </c>
      <c r="AT203" s="172">
        <f>AJ203+AK203+AL203+AM203</f>
        <v>253.51999999999998</v>
      </c>
      <c r="AU203" s="172">
        <f>AS203-AT203</f>
        <v>501.48</v>
      </c>
      <c r="AV203" s="5"/>
      <c r="AW203" s="57">
        <f>(AC203/W203)*100</f>
        <v>95.588235294117652</v>
      </c>
      <c r="AX203" s="19" t="s">
        <v>59</v>
      </c>
      <c r="AY203" s="91">
        <f>(AK203/(AJ203+AK203))*100</f>
        <v>1.4020990488684815</v>
      </c>
      <c r="AZ203" s="19">
        <f>(AN203/AJ203)*100</f>
        <v>1.4220374220374219</v>
      </c>
      <c r="BA203" s="6"/>
      <c r="BB203" s="363" t="s">
        <v>76</v>
      </c>
      <c r="BC203" s="19" t="s">
        <v>76</v>
      </c>
      <c r="BD203" s="19" t="s">
        <v>76</v>
      </c>
    </row>
    <row r="204" spans="2:56" ht="15.75">
      <c r="B204" s="374" t="s">
        <v>181</v>
      </c>
      <c r="C204" s="2"/>
      <c r="D204" s="2"/>
      <c r="E204" s="6"/>
      <c r="F204" s="375"/>
      <c r="G204" s="2"/>
      <c r="H204" s="2"/>
      <c r="I204" s="2"/>
      <c r="J204" s="2"/>
      <c r="K204" s="2"/>
      <c r="L204" s="6"/>
      <c r="M204" s="375"/>
      <c r="N204" s="2"/>
      <c r="O204" s="6"/>
      <c r="P204" s="377"/>
      <c r="Q204" s="6"/>
      <c r="R204" s="375"/>
      <c r="S204" s="213"/>
      <c r="T204" s="213"/>
      <c r="U204" s="213"/>
      <c r="V204" s="378"/>
      <c r="W204" s="378"/>
      <c r="X204" s="289"/>
      <c r="Y204" s="382"/>
      <c r="Z204" s="383"/>
      <c r="AA204" s="383"/>
      <c r="AB204" s="383"/>
      <c r="AC204" s="384"/>
      <c r="AD204" s="122"/>
      <c r="AE204" s="382"/>
      <c r="AF204" s="383"/>
      <c r="AG204" s="383"/>
      <c r="AH204" s="383"/>
      <c r="AI204" s="20"/>
      <c r="AJ204" s="436"/>
      <c r="AK204" s="386"/>
      <c r="AL204" s="378"/>
      <c r="AM204" s="378"/>
      <c r="AN204" s="378"/>
      <c r="AO204" s="289"/>
      <c r="AP204" s="347"/>
      <c r="AQ204" s="347"/>
      <c r="AR204" s="373"/>
      <c r="AS204" s="389"/>
      <c r="AT204" s="386"/>
      <c r="AU204" s="386"/>
      <c r="AV204" s="20"/>
      <c r="AW204" s="385"/>
      <c r="AX204" s="378"/>
      <c r="AY204" s="378"/>
      <c r="AZ204" s="378"/>
      <c r="BA204" s="289"/>
      <c r="BB204" s="375"/>
      <c r="BC204" s="2"/>
      <c r="BD204" s="2"/>
    </row>
    <row r="205" spans="2:56" ht="15.75" thickBot="1"/>
    <row r="206" spans="2:56" ht="16.5" thickBot="1">
      <c r="B206" s="17">
        <v>41204</v>
      </c>
      <c r="C206" s="15" t="s">
        <v>0</v>
      </c>
      <c r="D206" s="19">
        <v>2</v>
      </c>
      <c r="E206" s="6"/>
      <c r="F206" s="363">
        <v>0</v>
      </c>
      <c r="G206" s="19">
        <v>0</v>
      </c>
      <c r="H206" s="19">
        <v>0</v>
      </c>
      <c r="I206" s="19">
        <v>0.33</v>
      </c>
      <c r="J206" s="19">
        <v>0</v>
      </c>
      <c r="K206" s="19">
        <f>SUM(F206:J206)</f>
        <v>0.33</v>
      </c>
      <c r="L206" s="6"/>
      <c r="M206" s="448">
        <v>0</v>
      </c>
      <c r="N206" s="19">
        <v>0</v>
      </c>
      <c r="O206" s="6"/>
      <c r="P206" s="376">
        <f>D206-(M206+N206)</f>
        <v>2</v>
      </c>
      <c r="Q206" s="6"/>
      <c r="R206" s="363" t="s">
        <v>66</v>
      </c>
      <c r="S206" s="372">
        <v>0.185</v>
      </c>
      <c r="T206" s="372">
        <v>0.185</v>
      </c>
      <c r="U206" s="372">
        <f>S206+T206</f>
        <v>0.37</v>
      </c>
      <c r="V206" s="19">
        <v>85</v>
      </c>
      <c r="W206" s="91">
        <f>P206*V206</f>
        <v>170</v>
      </c>
      <c r="X206" s="6"/>
      <c r="Y206" s="379">
        <v>185</v>
      </c>
      <c r="Z206" s="380">
        <v>185</v>
      </c>
      <c r="AA206" s="380">
        <v>0</v>
      </c>
      <c r="AB206" s="380">
        <v>0</v>
      </c>
      <c r="AC206" s="381">
        <v>185</v>
      </c>
      <c r="AD206" s="197"/>
      <c r="AE206" s="379">
        <v>0</v>
      </c>
      <c r="AF206" s="380">
        <v>0</v>
      </c>
      <c r="AG206" s="380">
        <v>0</v>
      </c>
      <c r="AH206" s="380">
        <v>0</v>
      </c>
      <c r="AI206" s="5"/>
      <c r="AJ206" s="57">
        <f>AC206*U206</f>
        <v>68.45</v>
      </c>
      <c r="AK206" s="171">
        <v>5</v>
      </c>
      <c r="AL206" s="19">
        <v>3</v>
      </c>
      <c r="AM206" s="19">
        <v>0</v>
      </c>
      <c r="AN206" s="171">
        <f>AK206+AM206</f>
        <v>5</v>
      </c>
      <c r="AO206" s="338" t="e">
        <f>#REF!</f>
        <v>#REF!</v>
      </c>
      <c r="AP206" s="11">
        <v>0</v>
      </c>
      <c r="AQ206" s="11">
        <v>10</v>
      </c>
      <c r="AR206" s="387">
        <f>100- ((AP206+AQ206)/(AC206*2))*100</f>
        <v>97.297297297297291</v>
      </c>
      <c r="AS206" s="388">
        <f>AU203</f>
        <v>501.48</v>
      </c>
      <c r="AT206" s="172">
        <f>AJ206+AK206+AL206+AM206</f>
        <v>76.45</v>
      </c>
      <c r="AU206" s="172">
        <f>AS206-AT206</f>
        <v>425.03000000000003</v>
      </c>
      <c r="AV206" s="5"/>
      <c r="AW206" s="57">
        <f>(AC206/W206)*100</f>
        <v>108.8235294117647</v>
      </c>
      <c r="AX206" s="19" t="s">
        <v>59</v>
      </c>
      <c r="AY206" s="91">
        <f>(AK206/(AJ206+AK206))*100</f>
        <v>6.8073519400953018</v>
      </c>
      <c r="AZ206" s="19">
        <f>(AN206/AJ206)*100</f>
        <v>7.3046018991964932</v>
      </c>
      <c r="BA206" s="6"/>
      <c r="BB206" s="363" t="s">
        <v>76</v>
      </c>
      <c r="BC206" s="19" t="s">
        <v>76</v>
      </c>
      <c r="BD206" s="19" t="s">
        <v>76</v>
      </c>
    </row>
    <row r="207" spans="2:56" ht="15.75">
      <c r="B207" s="374" t="s">
        <v>181</v>
      </c>
      <c r="C207" s="2"/>
      <c r="D207" s="2"/>
      <c r="E207" s="6"/>
      <c r="F207" s="375"/>
      <c r="G207" s="2"/>
      <c r="H207" s="2"/>
      <c r="I207" s="2"/>
      <c r="J207" s="2"/>
      <c r="K207" s="2"/>
      <c r="L207" s="6"/>
      <c r="M207" s="375"/>
      <c r="N207" s="2"/>
      <c r="O207" s="6"/>
      <c r="P207" s="377"/>
      <c r="Q207" s="6"/>
      <c r="R207" s="375"/>
      <c r="S207" s="213"/>
      <c r="T207" s="213"/>
      <c r="U207" s="213"/>
      <c r="V207" s="378"/>
      <c r="W207" s="378"/>
      <c r="X207" s="289"/>
      <c r="Y207" s="382"/>
      <c r="Z207" s="383"/>
      <c r="AA207" s="383"/>
      <c r="AB207" s="383"/>
      <c r="AC207" s="384"/>
      <c r="AD207" s="122"/>
      <c r="AE207" s="382"/>
      <c r="AF207" s="383"/>
      <c r="AG207" s="383"/>
      <c r="AH207" s="383"/>
      <c r="AI207" s="20"/>
      <c r="AJ207" s="436"/>
      <c r="AK207" s="386"/>
      <c r="AL207" s="378"/>
      <c r="AM207" s="378"/>
      <c r="AN207" s="378"/>
      <c r="AO207" s="289"/>
      <c r="AP207" s="347"/>
      <c r="AQ207" s="347"/>
      <c r="AR207" s="373"/>
      <c r="AS207" s="389"/>
      <c r="AT207" s="386"/>
      <c r="AU207" s="386"/>
      <c r="AV207" s="20"/>
      <c r="AW207" s="385"/>
      <c r="AX207" s="378"/>
      <c r="AY207" s="378"/>
      <c r="AZ207" s="378"/>
      <c r="BA207" s="289"/>
      <c r="BB207" s="375"/>
      <c r="BC207" s="2"/>
      <c r="BD207" s="2"/>
    </row>
    <row r="208" spans="2:56" ht="15.75" thickBot="1"/>
    <row r="209" spans="2:56">
      <c r="B209" s="57" t="s">
        <v>42</v>
      </c>
      <c r="C209" s="58" t="s">
        <v>2</v>
      </c>
      <c r="D209" s="59" t="s">
        <v>2</v>
      </c>
      <c r="E209" s="136"/>
      <c r="F209" s="718" t="s">
        <v>14</v>
      </c>
      <c r="G209" s="719"/>
      <c r="H209" s="719"/>
      <c r="I209" s="719"/>
      <c r="J209" s="719"/>
      <c r="K209" s="720"/>
      <c r="L209" s="19"/>
      <c r="M209" s="721" t="s">
        <v>43</v>
      </c>
      <c r="N209" s="722"/>
      <c r="O209" s="19"/>
      <c r="P209" s="91" t="s">
        <v>12</v>
      </c>
      <c r="Q209" s="136"/>
      <c r="R209" s="91" t="s">
        <v>24</v>
      </c>
      <c r="S209" s="718" t="s">
        <v>44</v>
      </c>
      <c r="T209" s="719"/>
      <c r="U209" s="720"/>
      <c r="V209" s="91" t="s">
        <v>39</v>
      </c>
      <c r="W209" s="137" t="s">
        <v>19</v>
      </c>
      <c r="X209" s="136" t="s">
        <v>10</v>
      </c>
      <c r="Y209" s="723" t="s">
        <v>15</v>
      </c>
      <c r="Z209" s="724"/>
      <c r="AA209" s="724"/>
      <c r="AB209" s="724"/>
      <c r="AC209" s="138" t="s">
        <v>19</v>
      </c>
      <c r="AD209" s="139"/>
      <c r="AE209" s="725" t="s">
        <v>55</v>
      </c>
      <c r="AF209" s="726"/>
      <c r="AG209" s="726"/>
      <c r="AH209" s="140" t="s">
        <v>57</v>
      </c>
      <c r="AI209" s="136"/>
      <c r="AJ209" s="141" t="s">
        <v>51</v>
      </c>
      <c r="AK209" s="142"/>
      <c r="AL209" s="143"/>
      <c r="AM209" s="144"/>
      <c r="AN209" s="91" t="s">
        <v>13</v>
      </c>
      <c r="AO209" s="136"/>
      <c r="AP209" s="743" t="s">
        <v>68</v>
      </c>
      <c r="AQ209" s="744"/>
      <c r="AR209" s="745"/>
      <c r="AS209" s="743" t="s">
        <v>52</v>
      </c>
      <c r="AT209" s="744"/>
      <c r="AU209" s="745"/>
      <c r="AV209" s="136"/>
      <c r="AW209" s="145" t="s">
        <v>32</v>
      </c>
      <c r="AX209" s="137" t="s">
        <v>32</v>
      </c>
      <c r="AY209" s="91" t="s">
        <v>29</v>
      </c>
      <c r="AZ209" s="91" t="s">
        <v>29</v>
      </c>
      <c r="BA209" s="136"/>
      <c r="BB209" s="19" t="s">
        <v>32</v>
      </c>
      <c r="BC209" s="19" t="s">
        <v>10</v>
      </c>
      <c r="BD209" s="146" t="s">
        <v>10</v>
      </c>
    </row>
    <row r="210" spans="2:56" ht="15.75" thickBot="1">
      <c r="B210" s="60" t="s">
        <v>10</v>
      </c>
      <c r="C210" s="49" t="s">
        <v>10</v>
      </c>
      <c r="D210" s="61" t="s">
        <v>12</v>
      </c>
      <c r="E210" s="5"/>
      <c r="F210" s="65" t="s">
        <v>4</v>
      </c>
      <c r="G210" s="65" t="s">
        <v>5</v>
      </c>
      <c r="H210" s="65" t="s">
        <v>6</v>
      </c>
      <c r="I210" s="65" t="s">
        <v>7</v>
      </c>
      <c r="J210" s="65" t="s">
        <v>9</v>
      </c>
      <c r="K210" s="65" t="s">
        <v>13</v>
      </c>
      <c r="L210" s="4"/>
      <c r="M210" s="67" t="s">
        <v>12</v>
      </c>
      <c r="N210" s="68" t="s">
        <v>46</v>
      </c>
      <c r="O210" s="3"/>
      <c r="P210" s="49" t="s">
        <v>3</v>
      </c>
      <c r="Q210" s="5"/>
      <c r="R210" s="49" t="s">
        <v>23</v>
      </c>
      <c r="S210" s="53" t="s">
        <v>16</v>
      </c>
      <c r="T210" s="49" t="s">
        <v>17</v>
      </c>
      <c r="U210" s="49" t="s">
        <v>45</v>
      </c>
      <c r="V210" s="49" t="s">
        <v>63</v>
      </c>
      <c r="W210" s="72" t="s">
        <v>21</v>
      </c>
      <c r="X210" s="5" t="s">
        <v>10</v>
      </c>
      <c r="Y210" s="713" t="s">
        <v>26</v>
      </c>
      <c r="Z210" s="714"/>
      <c r="AA210" s="714"/>
      <c r="AB210" s="715"/>
      <c r="AC210" s="39" t="s">
        <v>13</v>
      </c>
      <c r="AD210" s="8"/>
      <c r="AE210" s="716" t="s">
        <v>56</v>
      </c>
      <c r="AF210" s="717"/>
      <c r="AG210" s="717"/>
      <c r="AH210" s="82" t="s">
        <v>58</v>
      </c>
      <c r="AI210" s="5"/>
      <c r="AJ210" s="48" t="s">
        <v>33</v>
      </c>
      <c r="AK210" s="85" t="s">
        <v>27</v>
      </c>
      <c r="AL210" s="48" t="s">
        <v>35</v>
      </c>
      <c r="AM210" s="48" t="s">
        <v>36</v>
      </c>
      <c r="AN210" s="49" t="s">
        <v>40</v>
      </c>
      <c r="AO210" s="20"/>
      <c r="AP210" s="51"/>
      <c r="AQ210" s="52"/>
      <c r="AR210" s="53"/>
      <c r="AS210" s="51" t="s">
        <v>50</v>
      </c>
      <c r="AT210" s="336" t="s">
        <v>196</v>
      </c>
      <c r="AU210" s="53"/>
      <c r="AV210" s="5"/>
      <c r="AW210" s="76" t="s">
        <v>19</v>
      </c>
      <c r="AX210" s="72" t="s">
        <v>19</v>
      </c>
      <c r="AY210" s="49" t="s">
        <v>37</v>
      </c>
      <c r="AZ210" s="49" t="s">
        <v>38</v>
      </c>
      <c r="BA210" s="5"/>
      <c r="BB210" s="4" t="s">
        <v>19</v>
      </c>
      <c r="BC210" s="4" t="s">
        <v>37</v>
      </c>
      <c r="BD210" s="147" t="s">
        <v>38</v>
      </c>
    </row>
    <row r="211" spans="2:56" ht="15.75" thickBot="1">
      <c r="B211" s="62"/>
      <c r="C211" s="63"/>
      <c r="D211" s="64" t="s">
        <v>10</v>
      </c>
      <c r="E211" s="111"/>
      <c r="F211" s="148"/>
      <c r="G211" s="148"/>
      <c r="H211" s="148"/>
      <c r="I211" s="148" t="s">
        <v>8</v>
      </c>
      <c r="J211" s="148"/>
      <c r="K211" s="148"/>
      <c r="L211" s="16"/>
      <c r="M211" s="104" t="s">
        <v>20</v>
      </c>
      <c r="N211" s="148" t="s">
        <v>11</v>
      </c>
      <c r="O211" s="16"/>
      <c r="P211" s="63" t="s">
        <v>10</v>
      </c>
      <c r="Q211" s="111"/>
      <c r="R211" s="63"/>
      <c r="S211" s="149"/>
      <c r="T211" s="63"/>
      <c r="U211" s="63"/>
      <c r="V211" s="63" t="s">
        <v>18</v>
      </c>
      <c r="W211" s="150" t="s">
        <v>22</v>
      </c>
      <c r="X211" s="111"/>
      <c r="Y211" s="151" t="s">
        <v>16</v>
      </c>
      <c r="Z211" s="151" t="s">
        <v>17</v>
      </c>
      <c r="AA211" s="152" t="s">
        <v>25</v>
      </c>
      <c r="AB211" s="79" t="s">
        <v>28</v>
      </c>
      <c r="AC211" s="153"/>
      <c r="AD211" s="111"/>
      <c r="AE211" s="154" t="s">
        <v>16</v>
      </c>
      <c r="AF211" s="155" t="s">
        <v>17</v>
      </c>
      <c r="AG211" s="80" t="s">
        <v>28</v>
      </c>
      <c r="AH211" s="81" t="s">
        <v>28</v>
      </c>
      <c r="AI211" s="156"/>
      <c r="AJ211" s="63" t="s">
        <v>34</v>
      </c>
      <c r="AK211" s="157" t="s">
        <v>34</v>
      </c>
      <c r="AL211" s="63" t="s">
        <v>34</v>
      </c>
      <c r="AM211" s="63" t="s">
        <v>34</v>
      </c>
      <c r="AN211" s="63" t="s">
        <v>34</v>
      </c>
      <c r="AO211" s="111"/>
      <c r="AP211" s="158" t="s">
        <v>70</v>
      </c>
      <c r="AQ211" s="159" t="s">
        <v>69</v>
      </c>
      <c r="AR211" s="160" t="s">
        <v>71</v>
      </c>
      <c r="AS211" s="161" t="s">
        <v>48</v>
      </c>
      <c r="AT211" s="159" t="s">
        <v>47</v>
      </c>
      <c r="AU211" s="160" t="s">
        <v>49</v>
      </c>
      <c r="AV211" s="111"/>
      <c r="AW211" s="162" t="s">
        <v>29</v>
      </c>
      <c r="AX211" s="150" t="s">
        <v>29</v>
      </c>
      <c r="AY211" s="63"/>
      <c r="AZ211" s="63"/>
      <c r="BA211" s="111"/>
      <c r="BB211" s="163">
        <v>1</v>
      </c>
      <c r="BC211" s="164">
        <v>0</v>
      </c>
      <c r="BD211" s="115" t="s">
        <v>41</v>
      </c>
    </row>
    <row r="212" spans="2:56" ht="16.5" thickBot="1">
      <c r="B212" s="17">
        <v>41204</v>
      </c>
      <c r="C212" s="15" t="s">
        <v>0</v>
      </c>
      <c r="D212" s="19">
        <v>6</v>
      </c>
      <c r="E212" s="6"/>
      <c r="F212" s="363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f>SUM(F212:J212)</f>
        <v>0</v>
      </c>
      <c r="L212" s="6"/>
      <c r="M212" s="448">
        <v>0</v>
      </c>
      <c r="N212" s="19">
        <v>2</v>
      </c>
      <c r="O212" s="6"/>
      <c r="P212" s="376">
        <f>D212-(M212+N212)</f>
        <v>4</v>
      </c>
      <c r="Q212" s="6"/>
      <c r="R212" s="363" t="s">
        <v>183</v>
      </c>
      <c r="S212" s="372">
        <v>0.36499999999999999</v>
      </c>
      <c r="T212" s="372">
        <v>0.36499999999999999</v>
      </c>
      <c r="U212" s="372">
        <f>S212+T212</f>
        <v>0.73</v>
      </c>
      <c r="V212" s="19">
        <v>40</v>
      </c>
      <c r="W212" s="91">
        <f>P212*V212</f>
        <v>160</v>
      </c>
      <c r="X212" s="6"/>
      <c r="Y212" s="379">
        <v>168</v>
      </c>
      <c r="Z212" s="380">
        <v>168</v>
      </c>
      <c r="AA212" s="380">
        <v>0</v>
      </c>
      <c r="AB212" s="380">
        <v>0</v>
      </c>
      <c r="AC212" s="381">
        <v>168</v>
      </c>
      <c r="AD212" s="197"/>
      <c r="AE212" s="379">
        <v>0</v>
      </c>
      <c r="AF212" s="380">
        <v>0</v>
      </c>
      <c r="AG212" s="380">
        <v>0</v>
      </c>
      <c r="AH212" s="380">
        <v>0</v>
      </c>
      <c r="AI212" s="5"/>
      <c r="AJ212" s="57">
        <f>AC212*U212</f>
        <v>122.64</v>
      </c>
      <c r="AK212" s="171">
        <v>0</v>
      </c>
      <c r="AL212" s="19">
        <v>4</v>
      </c>
      <c r="AM212" s="19">
        <v>0</v>
      </c>
      <c r="AN212" s="171">
        <f>AK212+AM212</f>
        <v>0</v>
      </c>
      <c r="AO212" s="338" t="e">
        <f>#REF!</f>
        <v>#REF!</v>
      </c>
      <c r="AP212" s="11">
        <v>0</v>
      </c>
      <c r="AQ212" s="11">
        <v>10</v>
      </c>
      <c r="AR212" s="387">
        <f>100- ((AP212+AQ212)/(AC212*2))*100</f>
        <v>97.023809523809518</v>
      </c>
      <c r="AS212" s="388">
        <f>AU84</f>
        <v>220.43</v>
      </c>
      <c r="AT212" s="172">
        <f>AJ212+AK212+AL212+AM212</f>
        <v>126.64</v>
      </c>
      <c r="AU212" s="172">
        <f>AS212-AT212</f>
        <v>93.79</v>
      </c>
      <c r="AV212" s="5"/>
      <c r="AW212" s="57">
        <f>(AC212/W212)*100</f>
        <v>105</v>
      </c>
      <c r="AX212" s="19" t="s">
        <v>59</v>
      </c>
      <c r="AY212" s="91">
        <f>(AK212/(AJ212+AK212))*100</f>
        <v>0</v>
      </c>
      <c r="AZ212" s="19">
        <f>(AN212/AJ212)*100</f>
        <v>0</v>
      </c>
      <c r="BA212" s="6"/>
      <c r="BB212" s="363" t="s">
        <v>75</v>
      </c>
      <c r="BC212" s="19" t="s">
        <v>76</v>
      </c>
      <c r="BD212" s="19" t="s">
        <v>76</v>
      </c>
    </row>
    <row r="213" spans="2:56" ht="15.75">
      <c r="B213" s="374" t="s">
        <v>181</v>
      </c>
      <c r="C213" s="2"/>
      <c r="D213" s="2"/>
      <c r="E213" s="6"/>
      <c r="F213" s="447" t="s">
        <v>186</v>
      </c>
      <c r="G213" s="2"/>
      <c r="H213" s="2"/>
      <c r="I213" s="2"/>
      <c r="J213" s="2"/>
      <c r="K213" s="2"/>
      <c r="L213" s="6"/>
      <c r="M213" s="375"/>
      <c r="N213" s="2"/>
      <c r="O213" s="6"/>
      <c r="P213" s="377"/>
      <c r="Q213" s="6"/>
      <c r="R213" s="375"/>
      <c r="S213" s="213"/>
      <c r="T213" s="213"/>
      <c r="U213" s="213"/>
      <c r="V213" s="378"/>
      <c r="W213" s="378"/>
      <c r="X213" s="289"/>
      <c r="Y213" s="382"/>
      <c r="Z213" s="383"/>
      <c r="AA213" s="383"/>
      <c r="AB213" s="383"/>
      <c r="AC213" s="384"/>
      <c r="AD213" s="122"/>
      <c r="AE213" s="382"/>
      <c r="AF213" s="383"/>
      <c r="AG213" s="383"/>
      <c r="AH213" s="383"/>
      <c r="AI213" s="20"/>
      <c r="AJ213" s="436"/>
      <c r="AK213" s="386"/>
      <c r="AL213" s="378"/>
      <c r="AM213" s="378"/>
      <c r="AN213" s="378"/>
      <c r="AO213" s="289"/>
      <c r="AP213" s="347"/>
      <c r="AQ213" s="347"/>
      <c r="AR213" s="373"/>
      <c r="AS213" s="389"/>
      <c r="AT213" s="386"/>
      <c r="AU213" s="386"/>
      <c r="AV213" s="20"/>
      <c r="AW213" s="385"/>
      <c r="AX213" s="378"/>
      <c r="AY213" s="378"/>
      <c r="AZ213" s="378"/>
      <c r="BA213" s="289"/>
      <c r="BB213" s="375"/>
      <c r="BC213" s="2"/>
      <c r="BD213" s="2"/>
    </row>
    <row r="214" spans="2:56" ht="15.75" thickBot="1"/>
    <row r="215" spans="2:56">
      <c r="B215" s="57" t="s">
        <v>42</v>
      </c>
      <c r="C215" s="58" t="s">
        <v>2</v>
      </c>
      <c r="D215" s="59" t="s">
        <v>2</v>
      </c>
      <c r="E215" s="136"/>
      <c r="F215" s="718" t="s">
        <v>14</v>
      </c>
      <c r="G215" s="719"/>
      <c r="H215" s="719"/>
      <c r="I215" s="719"/>
      <c r="J215" s="719"/>
      <c r="K215" s="720"/>
      <c r="L215" s="19"/>
      <c r="M215" s="721" t="s">
        <v>43</v>
      </c>
      <c r="N215" s="722"/>
      <c r="O215" s="19"/>
      <c r="P215" s="91" t="s">
        <v>12</v>
      </c>
      <c r="Q215" s="136"/>
      <c r="R215" s="91" t="s">
        <v>24</v>
      </c>
      <c r="S215" s="718" t="s">
        <v>44</v>
      </c>
      <c r="T215" s="719"/>
      <c r="U215" s="720"/>
      <c r="V215" s="91" t="s">
        <v>39</v>
      </c>
      <c r="W215" s="137" t="s">
        <v>19</v>
      </c>
      <c r="X215" s="136" t="s">
        <v>10</v>
      </c>
      <c r="Y215" s="723" t="s">
        <v>15</v>
      </c>
      <c r="Z215" s="724"/>
      <c r="AA215" s="724"/>
      <c r="AB215" s="724"/>
      <c r="AC215" s="138" t="s">
        <v>19</v>
      </c>
      <c r="AD215" s="139"/>
      <c r="AE215" s="725" t="s">
        <v>55</v>
      </c>
      <c r="AF215" s="726"/>
      <c r="AG215" s="726"/>
      <c r="AH215" s="140" t="s">
        <v>57</v>
      </c>
      <c r="AI215" s="136"/>
      <c r="AJ215" s="141" t="s">
        <v>51</v>
      </c>
      <c r="AK215" s="142"/>
      <c r="AL215" s="143"/>
      <c r="AM215" s="144"/>
      <c r="AN215" s="91" t="s">
        <v>13</v>
      </c>
      <c r="AO215" s="136"/>
      <c r="AP215" s="743" t="s">
        <v>68</v>
      </c>
      <c r="AQ215" s="744"/>
      <c r="AR215" s="745"/>
      <c r="AS215" s="743" t="s">
        <v>52</v>
      </c>
      <c r="AT215" s="744"/>
      <c r="AU215" s="745"/>
      <c r="AV215" s="136"/>
      <c r="AW215" s="145" t="s">
        <v>32</v>
      </c>
      <c r="AX215" s="137" t="s">
        <v>32</v>
      </c>
      <c r="AY215" s="91" t="s">
        <v>29</v>
      </c>
      <c r="AZ215" s="91" t="s">
        <v>29</v>
      </c>
      <c r="BA215" s="136"/>
      <c r="BB215" s="19" t="s">
        <v>32</v>
      </c>
      <c r="BC215" s="19" t="s">
        <v>10</v>
      </c>
      <c r="BD215" s="146" t="s">
        <v>10</v>
      </c>
    </row>
    <row r="216" spans="2:56" ht="15.75" thickBot="1">
      <c r="B216" s="60" t="s">
        <v>10</v>
      </c>
      <c r="C216" s="49" t="s">
        <v>10</v>
      </c>
      <c r="D216" s="61" t="s">
        <v>12</v>
      </c>
      <c r="E216" s="5"/>
      <c r="F216" s="65" t="s">
        <v>4</v>
      </c>
      <c r="G216" s="65" t="s">
        <v>5</v>
      </c>
      <c r="H216" s="65" t="s">
        <v>6</v>
      </c>
      <c r="I216" s="65" t="s">
        <v>7</v>
      </c>
      <c r="J216" s="65" t="s">
        <v>9</v>
      </c>
      <c r="K216" s="65" t="s">
        <v>13</v>
      </c>
      <c r="L216" s="4"/>
      <c r="M216" s="67" t="s">
        <v>12</v>
      </c>
      <c r="N216" s="68" t="s">
        <v>46</v>
      </c>
      <c r="O216" s="3"/>
      <c r="P216" s="49" t="s">
        <v>3</v>
      </c>
      <c r="Q216" s="5"/>
      <c r="R216" s="49" t="s">
        <v>23</v>
      </c>
      <c r="S216" s="53" t="s">
        <v>16</v>
      </c>
      <c r="T216" s="49" t="s">
        <v>17</v>
      </c>
      <c r="U216" s="49" t="s">
        <v>45</v>
      </c>
      <c r="V216" s="49" t="s">
        <v>63</v>
      </c>
      <c r="W216" s="72" t="s">
        <v>21</v>
      </c>
      <c r="X216" s="5" t="s">
        <v>10</v>
      </c>
      <c r="Y216" s="713" t="s">
        <v>26</v>
      </c>
      <c r="Z216" s="714"/>
      <c r="AA216" s="714"/>
      <c r="AB216" s="715"/>
      <c r="AC216" s="39" t="s">
        <v>13</v>
      </c>
      <c r="AD216" s="8"/>
      <c r="AE216" s="716" t="s">
        <v>56</v>
      </c>
      <c r="AF216" s="717"/>
      <c r="AG216" s="717"/>
      <c r="AH216" s="82" t="s">
        <v>58</v>
      </c>
      <c r="AI216" s="5"/>
      <c r="AJ216" s="48" t="s">
        <v>33</v>
      </c>
      <c r="AK216" s="85" t="s">
        <v>27</v>
      </c>
      <c r="AL216" s="48" t="s">
        <v>35</v>
      </c>
      <c r="AM216" s="48" t="s">
        <v>36</v>
      </c>
      <c r="AN216" s="49" t="s">
        <v>40</v>
      </c>
      <c r="AO216" s="20"/>
      <c r="AP216" s="51"/>
      <c r="AQ216" s="52"/>
      <c r="AR216" s="53"/>
      <c r="AS216" s="51" t="s">
        <v>50</v>
      </c>
      <c r="AT216" s="336" t="s">
        <v>197</v>
      </c>
      <c r="AU216" s="53"/>
      <c r="AV216" s="5"/>
      <c r="AW216" s="76" t="s">
        <v>19</v>
      </c>
      <c r="AX216" s="72" t="s">
        <v>19</v>
      </c>
      <c r="AY216" s="49" t="s">
        <v>37</v>
      </c>
      <c r="AZ216" s="49" t="s">
        <v>38</v>
      </c>
      <c r="BA216" s="5"/>
      <c r="BB216" s="4" t="s">
        <v>19</v>
      </c>
      <c r="BC216" s="4" t="s">
        <v>37</v>
      </c>
      <c r="BD216" s="147" t="s">
        <v>38</v>
      </c>
    </row>
    <row r="217" spans="2:56" ht="15.75" thickBot="1">
      <c r="B217" s="62"/>
      <c r="C217" s="63"/>
      <c r="D217" s="64" t="s">
        <v>10</v>
      </c>
      <c r="E217" s="111"/>
      <c r="F217" s="148"/>
      <c r="G217" s="148"/>
      <c r="H217" s="148"/>
      <c r="I217" s="148" t="s">
        <v>8</v>
      </c>
      <c r="J217" s="148"/>
      <c r="K217" s="148"/>
      <c r="L217" s="16"/>
      <c r="M217" s="104" t="s">
        <v>20</v>
      </c>
      <c r="N217" s="148" t="s">
        <v>11</v>
      </c>
      <c r="O217" s="16"/>
      <c r="P217" s="63" t="s">
        <v>10</v>
      </c>
      <c r="Q217" s="111"/>
      <c r="R217" s="63"/>
      <c r="S217" s="149"/>
      <c r="T217" s="63"/>
      <c r="U217" s="63"/>
      <c r="V217" s="63" t="s">
        <v>18</v>
      </c>
      <c r="W217" s="150" t="s">
        <v>22</v>
      </c>
      <c r="X217" s="111"/>
      <c r="Y217" s="151" t="s">
        <v>16</v>
      </c>
      <c r="Z217" s="151" t="s">
        <v>17</v>
      </c>
      <c r="AA217" s="152" t="s">
        <v>25</v>
      </c>
      <c r="AB217" s="79" t="s">
        <v>28</v>
      </c>
      <c r="AC217" s="153"/>
      <c r="AD217" s="111"/>
      <c r="AE217" s="154" t="s">
        <v>16</v>
      </c>
      <c r="AF217" s="155" t="s">
        <v>17</v>
      </c>
      <c r="AG217" s="80" t="s">
        <v>28</v>
      </c>
      <c r="AH217" s="81" t="s">
        <v>28</v>
      </c>
      <c r="AI217" s="156"/>
      <c r="AJ217" s="63" t="s">
        <v>34</v>
      </c>
      <c r="AK217" s="157" t="s">
        <v>34</v>
      </c>
      <c r="AL217" s="63" t="s">
        <v>34</v>
      </c>
      <c r="AM217" s="63" t="s">
        <v>34</v>
      </c>
      <c r="AN217" s="63" t="s">
        <v>34</v>
      </c>
      <c r="AO217" s="111"/>
      <c r="AP217" s="158" t="s">
        <v>70</v>
      </c>
      <c r="AQ217" s="159" t="s">
        <v>69</v>
      </c>
      <c r="AR217" s="160" t="s">
        <v>71</v>
      </c>
      <c r="AS217" s="161" t="s">
        <v>48</v>
      </c>
      <c r="AT217" s="159" t="s">
        <v>47</v>
      </c>
      <c r="AU217" s="160" t="s">
        <v>49</v>
      </c>
      <c r="AV217" s="111"/>
      <c r="AW217" s="162" t="s">
        <v>29</v>
      </c>
      <c r="AX217" s="150" t="s">
        <v>29</v>
      </c>
      <c r="AY217" s="63"/>
      <c r="AZ217" s="63"/>
      <c r="BA217" s="111"/>
      <c r="BB217" s="163">
        <v>1</v>
      </c>
      <c r="BC217" s="164">
        <v>0</v>
      </c>
      <c r="BD217" s="115" t="s">
        <v>41</v>
      </c>
    </row>
    <row r="218" spans="2:56" ht="16.5" thickBot="1">
      <c r="B218" s="17">
        <v>41204</v>
      </c>
      <c r="C218" s="15" t="s">
        <v>1</v>
      </c>
      <c r="D218" s="19">
        <v>7.5</v>
      </c>
      <c r="E218" s="6"/>
      <c r="F218" s="363">
        <v>0</v>
      </c>
      <c r="G218" s="19">
        <v>0</v>
      </c>
      <c r="H218" s="19">
        <v>0</v>
      </c>
      <c r="I218" s="19">
        <v>0</v>
      </c>
      <c r="J218" s="19">
        <v>0</v>
      </c>
      <c r="K218" s="19">
        <f>SUM(F218:J218)</f>
        <v>0</v>
      </c>
      <c r="L218" s="6"/>
      <c r="M218" s="363">
        <v>2.5</v>
      </c>
      <c r="N218" s="19">
        <v>0</v>
      </c>
      <c r="O218" s="6"/>
      <c r="P218" s="376">
        <f>D218-(M218+N218)</f>
        <v>5</v>
      </c>
      <c r="Q218" s="6"/>
      <c r="R218" s="363" t="s">
        <v>183</v>
      </c>
      <c r="S218" s="372">
        <v>0.36499999999999999</v>
      </c>
      <c r="T218" s="372">
        <v>0.36499999999999999</v>
      </c>
      <c r="U218" s="372">
        <f>S218+T218</f>
        <v>0.73</v>
      </c>
      <c r="V218" s="19">
        <v>40</v>
      </c>
      <c r="W218" s="91">
        <f>P218*V218</f>
        <v>200</v>
      </c>
      <c r="X218" s="6"/>
      <c r="Y218" s="379">
        <v>285</v>
      </c>
      <c r="Z218" s="380">
        <v>285</v>
      </c>
      <c r="AA218" s="380">
        <v>0</v>
      </c>
      <c r="AB218" s="380">
        <v>0</v>
      </c>
      <c r="AC218" s="381">
        <v>285</v>
      </c>
      <c r="AD218" s="197"/>
      <c r="AE218" s="379">
        <v>12</v>
      </c>
      <c r="AF218" s="380">
        <v>12</v>
      </c>
      <c r="AG218" s="380">
        <v>0</v>
      </c>
      <c r="AH218" s="380">
        <v>12</v>
      </c>
      <c r="AI218" s="5"/>
      <c r="AJ218" s="57">
        <f>AC218*U218</f>
        <v>208.04999999999998</v>
      </c>
      <c r="AK218" s="171">
        <v>2.2000000000000002</v>
      </c>
      <c r="AL218" s="19">
        <v>5.3</v>
      </c>
      <c r="AM218" s="19">
        <v>0</v>
      </c>
      <c r="AN218" s="171">
        <f>AK218+AM218</f>
        <v>2.2000000000000002</v>
      </c>
      <c r="AO218" s="338" t="e">
        <f>#REF!</f>
        <v>#REF!</v>
      </c>
      <c r="AP218" s="11">
        <v>0</v>
      </c>
      <c r="AQ218" s="11">
        <v>10</v>
      </c>
      <c r="AR218" s="387">
        <f>100- ((AP218+AQ218)/(AC218*2))*100</f>
        <v>98.245614035087726</v>
      </c>
      <c r="AS218" s="388">
        <v>680</v>
      </c>
      <c r="AT218" s="172">
        <f>AJ218+AK218+AL218+AM218</f>
        <v>215.54999999999998</v>
      </c>
      <c r="AU218" s="172">
        <f>AS218-AT218</f>
        <v>464.45000000000005</v>
      </c>
      <c r="AV218" s="5"/>
      <c r="AW218" s="57">
        <f>(AC218/W218)*100</f>
        <v>142.5</v>
      </c>
      <c r="AX218" s="19" t="s">
        <v>59</v>
      </c>
      <c r="AY218" s="91">
        <f>(AK218/(AJ218+AK218))*100</f>
        <v>1.0463733650416174</v>
      </c>
      <c r="AZ218" s="19">
        <f>(AN218/AJ218)*100</f>
        <v>1.0574381158375392</v>
      </c>
      <c r="BA218" s="6"/>
      <c r="BB218" s="363" t="s">
        <v>75</v>
      </c>
      <c r="BC218" s="19" t="s">
        <v>76</v>
      </c>
      <c r="BD218" s="19" t="s">
        <v>97</v>
      </c>
    </row>
    <row r="219" spans="2:56" ht="15.75">
      <c r="B219" s="374" t="s">
        <v>121</v>
      </c>
      <c r="C219" s="2"/>
      <c r="D219" s="2"/>
      <c r="E219" s="6"/>
      <c r="F219" s="447"/>
      <c r="G219" s="2"/>
      <c r="H219" s="2"/>
      <c r="I219" s="2"/>
      <c r="J219" s="2"/>
      <c r="K219" s="2"/>
      <c r="L219" s="6"/>
      <c r="M219" s="375"/>
      <c r="N219" s="2"/>
      <c r="O219" s="6"/>
      <c r="P219" s="377"/>
      <c r="Q219" s="6"/>
      <c r="R219" s="375"/>
      <c r="S219" s="213"/>
      <c r="T219" s="213"/>
      <c r="U219" s="213"/>
      <c r="V219" s="378"/>
      <c r="W219" s="378"/>
      <c r="X219" s="289"/>
      <c r="Y219" s="382"/>
      <c r="Z219" s="383"/>
      <c r="AA219" s="383"/>
      <c r="AB219" s="383"/>
      <c r="AC219" s="384"/>
      <c r="AD219" s="122"/>
      <c r="AE219" s="382"/>
      <c r="AF219" s="383"/>
      <c r="AG219" s="383"/>
      <c r="AH219" s="383"/>
      <c r="AI219" s="20"/>
      <c r="AJ219" s="436"/>
      <c r="AK219" s="386"/>
      <c r="AL219" s="378"/>
      <c r="AM219" s="378"/>
      <c r="AN219" s="378"/>
      <c r="AO219" s="289"/>
      <c r="AP219" s="347"/>
      <c r="AQ219" s="347"/>
      <c r="AR219" s="373"/>
      <c r="AS219" s="389"/>
      <c r="AT219" s="386"/>
      <c r="AU219" s="386"/>
      <c r="AV219" s="20"/>
      <c r="AW219" s="385"/>
      <c r="AX219" s="378"/>
      <c r="AY219" s="378"/>
      <c r="AZ219" s="378"/>
      <c r="BA219" s="289"/>
      <c r="BB219" s="375"/>
      <c r="BC219" s="2"/>
      <c r="BD219" s="2"/>
    </row>
    <row r="220" spans="2:56" ht="15.75" thickBot="1"/>
    <row r="221" spans="2:56" ht="16.5" thickBot="1">
      <c r="B221" s="17">
        <v>41204</v>
      </c>
      <c r="C221" s="15" t="s">
        <v>65</v>
      </c>
      <c r="D221" s="19">
        <v>8.5</v>
      </c>
      <c r="E221" s="6"/>
      <c r="F221" s="363">
        <v>0</v>
      </c>
      <c r="G221" s="19">
        <v>0</v>
      </c>
      <c r="H221" s="19">
        <v>0</v>
      </c>
      <c r="I221" s="19">
        <v>0</v>
      </c>
      <c r="J221" s="19">
        <v>0</v>
      </c>
      <c r="K221" s="19">
        <f>SUM(F221:J221)</f>
        <v>0</v>
      </c>
      <c r="L221" s="6"/>
      <c r="M221" s="363">
        <v>0</v>
      </c>
      <c r="N221" s="19">
        <v>2</v>
      </c>
      <c r="O221" s="6"/>
      <c r="P221" s="376">
        <f>D221-(M221+N221)</f>
        <v>6.5</v>
      </c>
      <c r="Q221" s="6"/>
      <c r="R221" s="363" t="s">
        <v>183</v>
      </c>
      <c r="S221" s="372">
        <v>0.36499999999999999</v>
      </c>
      <c r="T221" s="372">
        <v>0.36499999999999999</v>
      </c>
      <c r="U221" s="372">
        <f>S221+T221</f>
        <v>0.73</v>
      </c>
      <c r="V221" s="19">
        <v>40</v>
      </c>
      <c r="W221" s="91">
        <f>P221*V221</f>
        <v>260</v>
      </c>
      <c r="X221" s="6"/>
      <c r="Y221" s="379">
        <v>204</v>
      </c>
      <c r="Z221" s="380">
        <v>204</v>
      </c>
      <c r="AA221" s="380">
        <v>0</v>
      </c>
      <c r="AB221" s="380">
        <v>0</v>
      </c>
      <c r="AC221" s="381">
        <v>204</v>
      </c>
      <c r="AD221" s="197"/>
      <c r="AE221" s="379">
        <v>0</v>
      </c>
      <c r="AF221" s="380">
        <v>0</v>
      </c>
      <c r="AG221" s="380">
        <v>0</v>
      </c>
      <c r="AH221" s="380">
        <v>0</v>
      </c>
      <c r="AI221" s="5"/>
      <c r="AJ221" s="57">
        <f>AC221*U221</f>
        <v>148.91999999999999</v>
      </c>
      <c r="AK221" s="171">
        <v>6</v>
      </c>
      <c r="AL221" s="19">
        <v>8</v>
      </c>
      <c r="AM221" s="19">
        <v>0</v>
      </c>
      <c r="AN221" s="171">
        <f>AK221+AM221</f>
        <v>6</v>
      </c>
      <c r="AO221" s="338" t="e">
        <f>#REF!</f>
        <v>#REF!</v>
      </c>
      <c r="AP221" s="11">
        <v>0</v>
      </c>
      <c r="AQ221" s="11">
        <v>10</v>
      </c>
      <c r="AR221" s="387">
        <f>100- ((AP221+AQ221)/(AC221*2))*100</f>
        <v>97.549019607843135</v>
      </c>
      <c r="AS221" s="388">
        <f>AU218</f>
        <v>464.45000000000005</v>
      </c>
      <c r="AT221" s="172">
        <f>AJ221+AK221+AL221+AM221</f>
        <v>162.91999999999999</v>
      </c>
      <c r="AU221" s="172">
        <f>AS221-AT221</f>
        <v>301.53000000000009</v>
      </c>
      <c r="AV221" s="5"/>
      <c r="AW221" s="57">
        <f>(AC221/W221)*100</f>
        <v>78.461538461538467</v>
      </c>
      <c r="AX221" s="19" t="s">
        <v>59</v>
      </c>
      <c r="AY221" s="91">
        <f>(AK221/(AJ221+AK221))*100</f>
        <v>3.872966692486445</v>
      </c>
      <c r="AZ221" s="19">
        <f>(AN221/AJ221)*100</f>
        <v>4.0290088638195005</v>
      </c>
      <c r="BA221" s="6"/>
      <c r="BB221" s="363" t="s">
        <v>76</v>
      </c>
      <c r="BC221" s="19" t="s">
        <v>76</v>
      </c>
      <c r="BD221" s="19" t="s">
        <v>76</v>
      </c>
    </row>
    <row r="222" spans="2:56" ht="15.75">
      <c r="B222" s="374" t="s">
        <v>134</v>
      </c>
      <c r="C222" s="2"/>
      <c r="D222" s="2"/>
      <c r="E222" s="6"/>
      <c r="F222" s="447"/>
      <c r="G222" s="2"/>
      <c r="H222" s="2"/>
      <c r="I222" s="2"/>
      <c r="J222" s="2"/>
      <c r="K222" s="2"/>
      <c r="L222" s="6"/>
      <c r="M222" s="375"/>
      <c r="N222" s="2"/>
      <c r="O222" s="6"/>
      <c r="P222" s="377"/>
      <c r="Q222" s="6"/>
      <c r="R222" s="375"/>
      <c r="S222" s="213"/>
      <c r="T222" s="213"/>
      <c r="U222" s="213"/>
      <c r="V222" s="378"/>
      <c r="W222" s="378"/>
      <c r="X222" s="289"/>
      <c r="Y222" s="382"/>
      <c r="Z222" s="383"/>
      <c r="AA222" s="383"/>
      <c r="AB222" s="383"/>
      <c r="AC222" s="384"/>
      <c r="AD222" s="122"/>
      <c r="AE222" s="382"/>
      <c r="AF222" s="383"/>
      <c r="AG222" s="383"/>
      <c r="AH222" s="383"/>
      <c r="AI222" s="20"/>
      <c r="AJ222" s="436"/>
      <c r="AK222" s="386"/>
      <c r="AL222" s="378"/>
      <c r="AM222" s="378"/>
      <c r="AN222" s="378"/>
      <c r="AO222" s="289"/>
      <c r="AP222" s="347"/>
      <c r="AQ222" s="347"/>
      <c r="AR222" s="373"/>
      <c r="AS222" s="389"/>
      <c r="AT222" s="386"/>
      <c r="AU222" s="386"/>
      <c r="AV222" s="20"/>
      <c r="AW222" s="385"/>
      <c r="AX222" s="378"/>
      <c r="AY222" s="378"/>
      <c r="AZ222" s="378"/>
      <c r="BA222" s="289"/>
      <c r="BB222" s="375"/>
      <c r="BC222" s="2"/>
      <c r="BD222" s="2"/>
    </row>
    <row r="223" spans="2:56" ht="15.75" thickBot="1"/>
    <row r="224" spans="2:56" ht="16.5" thickBot="1">
      <c r="B224" s="17">
        <v>41205</v>
      </c>
      <c r="C224" s="15" t="s">
        <v>0</v>
      </c>
      <c r="D224" s="19">
        <v>8</v>
      </c>
      <c r="E224" s="6"/>
      <c r="F224" s="363">
        <v>0</v>
      </c>
      <c r="G224" s="19">
        <v>0</v>
      </c>
      <c r="H224" s="19">
        <v>0</v>
      </c>
      <c r="I224" s="19">
        <v>0</v>
      </c>
      <c r="J224" s="19">
        <v>0</v>
      </c>
      <c r="K224" s="19">
        <f>SUM(F224:J224)</f>
        <v>0</v>
      </c>
      <c r="L224" s="6"/>
      <c r="M224" s="448">
        <v>0</v>
      </c>
      <c r="N224" s="19">
        <v>0</v>
      </c>
      <c r="O224" s="6"/>
      <c r="P224" s="376">
        <f>D224-(M224+N224)</f>
        <v>8</v>
      </c>
      <c r="Q224" s="6"/>
      <c r="R224" s="363" t="s">
        <v>183</v>
      </c>
      <c r="S224" s="372">
        <v>0.36499999999999999</v>
      </c>
      <c r="T224" s="372">
        <v>0.36499999999999999</v>
      </c>
      <c r="U224" s="372">
        <f>S224+T224</f>
        <v>0.73</v>
      </c>
      <c r="V224" s="19">
        <v>40</v>
      </c>
      <c r="W224" s="91">
        <f>P224*V224</f>
        <v>320</v>
      </c>
      <c r="X224" s="6"/>
      <c r="Y224" s="379">
        <v>320</v>
      </c>
      <c r="Z224" s="380">
        <v>320</v>
      </c>
      <c r="AA224" s="380">
        <v>0</v>
      </c>
      <c r="AB224" s="380">
        <v>0</v>
      </c>
      <c r="AC224" s="381">
        <v>320</v>
      </c>
      <c r="AD224" s="197"/>
      <c r="AE224" s="379">
        <v>0</v>
      </c>
      <c r="AF224" s="380">
        <v>0</v>
      </c>
      <c r="AG224" s="380">
        <v>0</v>
      </c>
      <c r="AH224" s="380">
        <v>0</v>
      </c>
      <c r="AI224" s="5"/>
      <c r="AJ224" s="57">
        <f>AC224*U224</f>
        <v>233.6</v>
      </c>
      <c r="AK224" s="171">
        <v>6</v>
      </c>
      <c r="AL224" s="19">
        <v>7.8</v>
      </c>
      <c r="AM224" s="19">
        <v>0</v>
      </c>
      <c r="AN224" s="171">
        <f>AK224+AM224</f>
        <v>6</v>
      </c>
      <c r="AO224" s="338" t="e">
        <f>#REF!</f>
        <v>#REF!</v>
      </c>
      <c r="AP224" s="11">
        <v>0</v>
      </c>
      <c r="AQ224" s="11">
        <v>10</v>
      </c>
      <c r="AR224" s="387">
        <f>100- ((AP224+AQ224)/(AC224*2))*100</f>
        <v>98.4375</v>
      </c>
      <c r="AS224" s="388">
        <f>AU221</f>
        <v>301.53000000000009</v>
      </c>
      <c r="AT224" s="172">
        <f>AJ224+AK224+AL224+AM224</f>
        <v>247.4</v>
      </c>
      <c r="AU224" s="172">
        <f>AS224-AT224</f>
        <v>54.130000000000081</v>
      </c>
      <c r="AV224" s="5"/>
      <c r="AW224" s="57">
        <f>(AC224/W224)*100</f>
        <v>100</v>
      </c>
      <c r="AX224" s="19" t="s">
        <v>59</v>
      </c>
      <c r="AY224" s="91">
        <f>(AK224/(AJ224+AK224))*100</f>
        <v>2.5041736227045077</v>
      </c>
      <c r="AZ224" s="19">
        <f>(AN224/AJ224)*100</f>
        <v>2.5684931506849318</v>
      </c>
      <c r="BA224" s="6"/>
      <c r="BB224" s="363" t="s">
        <v>75</v>
      </c>
      <c r="BC224" s="19" t="s">
        <v>76</v>
      </c>
      <c r="BD224" s="19" t="s">
        <v>97</v>
      </c>
    </row>
    <row r="225" spans="2:56" ht="15.75">
      <c r="B225" s="374" t="s">
        <v>181</v>
      </c>
      <c r="C225" s="2"/>
      <c r="D225" s="2"/>
      <c r="E225" s="6"/>
      <c r="F225" s="447"/>
      <c r="G225" s="2"/>
      <c r="H225" s="2"/>
      <c r="I225" s="2"/>
      <c r="J225" s="2"/>
      <c r="K225" s="2"/>
      <c r="L225" s="6"/>
      <c r="M225" s="375"/>
      <c r="N225" s="2"/>
      <c r="O225" s="6"/>
      <c r="P225" s="377"/>
      <c r="Q225" s="6"/>
      <c r="R225" s="375"/>
      <c r="S225" s="213"/>
      <c r="T225" s="213"/>
      <c r="U225" s="213"/>
      <c r="V225" s="378"/>
      <c r="W225" s="378"/>
      <c r="X225" s="289"/>
      <c r="Y225" s="382"/>
      <c r="Z225" s="383"/>
      <c r="AA225" s="383"/>
      <c r="AB225" s="383"/>
      <c r="AC225" s="384"/>
      <c r="AD225" s="122"/>
      <c r="AE225" s="382"/>
      <c r="AF225" s="383"/>
      <c r="AG225" s="383"/>
      <c r="AH225" s="383"/>
      <c r="AI225" s="20"/>
      <c r="AJ225" s="436"/>
      <c r="AK225" s="386"/>
      <c r="AL225" s="378"/>
      <c r="AM225" s="378"/>
      <c r="AN225" s="378"/>
      <c r="AO225" s="289"/>
      <c r="AP225" s="347"/>
      <c r="AQ225" s="347"/>
      <c r="AR225" s="373"/>
      <c r="AS225" s="389"/>
      <c r="AT225" s="386"/>
      <c r="AU225" s="386"/>
      <c r="AV225" s="20"/>
      <c r="AW225" s="385"/>
      <c r="AX225" s="378"/>
      <c r="AY225" s="378"/>
      <c r="AZ225" s="378"/>
      <c r="BA225" s="289"/>
      <c r="BB225" s="375"/>
      <c r="BC225" s="2"/>
      <c r="BD225" s="2"/>
    </row>
    <row r="226" spans="2:56" ht="15.75" thickBot="1"/>
    <row r="227" spans="2:56">
      <c r="B227" s="57" t="s">
        <v>42</v>
      </c>
      <c r="C227" s="58" t="s">
        <v>2</v>
      </c>
      <c r="D227" s="59" t="s">
        <v>2</v>
      </c>
      <c r="E227" s="136"/>
      <c r="F227" s="718" t="s">
        <v>14</v>
      </c>
      <c r="G227" s="719"/>
      <c r="H227" s="719"/>
      <c r="I227" s="719"/>
      <c r="J227" s="719"/>
      <c r="K227" s="720"/>
      <c r="L227" s="19"/>
      <c r="M227" s="721" t="s">
        <v>43</v>
      </c>
      <c r="N227" s="722"/>
      <c r="O227" s="19"/>
      <c r="P227" s="91" t="s">
        <v>12</v>
      </c>
      <c r="Q227" s="136"/>
      <c r="R227" s="91" t="s">
        <v>24</v>
      </c>
      <c r="S227" s="718" t="s">
        <v>44</v>
      </c>
      <c r="T227" s="719"/>
      <c r="U227" s="720"/>
      <c r="V227" s="91" t="s">
        <v>39</v>
      </c>
      <c r="W227" s="137" t="s">
        <v>19</v>
      </c>
      <c r="X227" s="136" t="s">
        <v>10</v>
      </c>
      <c r="Y227" s="723" t="s">
        <v>15</v>
      </c>
      <c r="Z227" s="724"/>
      <c r="AA227" s="724"/>
      <c r="AB227" s="724"/>
      <c r="AC227" s="138" t="s">
        <v>19</v>
      </c>
      <c r="AD227" s="139"/>
      <c r="AE227" s="725" t="s">
        <v>55</v>
      </c>
      <c r="AF227" s="726"/>
      <c r="AG227" s="726"/>
      <c r="AH227" s="140" t="s">
        <v>57</v>
      </c>
      <c r="AI227" s="136"/>
      <c r="AJ227" s="141" t="s">
        <v>51</v>
      </c>
      <c r="AK227" s="142"/>
      <c r="AL227" s="143"/>
      <c r="AM227" s="144"/>
      <c r="AN227" s="91" t="s">
        <v>13</v>
      </c>
      <c r="AO227" s="136"/>
      <c r="AP227" s="743" t="s">
        <v>68</v>
      </c>
      <c r="AQ227" s="744"/>
      <c r="AR227" s="745"/>
      <c r="AS227" s="743" t="s">
        <v>52</v>
      </c>
      <c r="AT227" s="744"/>
      <c r="AU227" s="745"/>
      <c r="AV227" s="136"/>
      <c r="AW227" s="145" t="s">
        <v>32</v>
      </c>
      <c r="AX227" s="137" t="s">
        <v>32</v>
      </c>
      <c r="AY227" s="91" t="s">
        <v>29</v>
      </c>
      <c r="AZ227" s="91" t="s">
        <v>29</v>
      </c>
      <c r="BA227" s="136"/>
      <c r="BB227" s="19" t="s">
        <v>32</v>
      </c>
      <c r="BC227" s="19" t="s">
        <v>10</v>
      </c>
      <c r="BD227" s="146" t="s">
        <v>10</v>
      </c>
    </row>
    <row r="228" spans="2:56" ht="15.75" thickBot="1">
      <c r="B228" s="60" t="s">
        <v>10</v>
      </c>
      <c r="C228" s="49" t="s">
        <v>10</v>
      </c>
      <c r="D228" s="61" t="s">
        <v>12</v>
      </c>
      <c r="E228" s="5"/>
      <c r="F228" s="65" t="s">
        <v>4</v>
      </c>
      <c r="G228" s="65" t="s">
        <v>5</v>
      </c>
      <c r="H228" s="65" t="s">
        <v>6</v>
      </c>
      <c r="I228" s="65" t="s">
        <v>7</v>
      </c>
      <c r="J228" s="65" t="s">
        <v>9</v>
      </c>
      <c r="K228" s="65" t="s">
        <v>13</v>
      </c>
      <c r="L228" s="4"/>
      <c r="M228" s="67" t="s">
        <v>12</v>
      </c>
      <c r="N228" s="68" t="s">
        <v>46</v>
      </c>
      <c r="O228" s="3"/>
      <c r="P228" s="49" t="s">
        <v>3</v>
      </c>
      <c r="Q228" s="5"/>
      <c r="R228" s="49" t="s">
        <v>23</v>
      </c>
      <c r="S228" s="53" t="s">
        <v>16</v>
      </c>
      <c r="T228" s="49" t="s">
        <v>17</v>
      </c>
      <c r="U228" s="49" t="s">
        <v>45</v>
      </c>
      <c r="V228" s="49" t="s">
        <v>63</v>
      </c>
      <c r="W228" s="72" t="s">
        <v>21</v>
      </c>
      <c r="X228" s="5" t="s">
        <v>10</v>
      </c>
      <c r="Y228" s="713" t="s">
        <v>26</v>
      </c>
      <c r="Z228" s="714"/>
      <c r="AA228" s="714"/>
      <c r="AB228" s="715"/>
      <c r="AC228" s="39" t="s">
        <v>13</v>
      </c>
      <c r="AD228" s="8"/>
      <c r="AE228" s="716" t="s">
        <v>56</v>
      </c>
      <c r="AF228" s="717"/>
      <c r="AG228" s="717"/>
      <c r="AH228" s="82" t="s">
        <v>58</v>
      </c>
      <c r="AI228" s="5"/>
      <c r="AJ228" s="48" t="s">
        <v>33</v>
      </c>
      <c r="AK228" s="85" t="s">
        <v>27</v>
      </c>
      <c r="AL228" s="48" t="s">
        <v>35</v>
      </c>
      <c r="AM228" s="48" t="s">
        <v>36</v>
      </c>
      <c r="AN228" s="49" t="s">
        <v>40</v>
      </c>
      <c r="AO228" s="20"/>
      <c r="AP228" s="51"/>
      <c r="AQ228" s="52"/>
      <c r="AR228" s="53"/>
      <c r="AS228" s="51" t="s">
        <v>50</v>
      </c>
      <c r="AT228" s="336" t="s">
        <v>198</v>
      </c>
      <c r="AU228" s="53"/>
      <c r="AV228" s="5"/>
      <c r="AW228" s="76" t="s">
        <v>19</v>
      </c>
      <c r="AX228" s="72" t="s">
        <v>19</v>
      </c>
      <c r="AY228" s="49" t="s">
        <v>37</v>
      </c>
      <c r="AZ228" s="49" t="s">
        <v>38</v>
      </c>
      <c r="BA228" s="5"/>
      <c r="BB228" s="4" t="s">
        <v>19</v>
      </c>
      <c r="BC228" s="4" t="s">
        <v>37</v>
      </c>
      <c r="BD228" s="147" t="s">
        <v>38</v>
      </c>
    </row>
    <row r="229" spans="2:56" ht="15.75" thickBot="1">
      <c r="B229" s="62"/>
      <c r="C229" s="63"/>
      <c r="D229" s="64" t="s">
        <v>10</v>
      </c>
      <c r="E229" s="111"/>
      <c r="F229" s="148"/>
      <c r="G229" s="148"/>
      <c r="H229" s="148"/>
      <c r="I229" s="148" t="s">
        <v>8</v>
      </c>
      <c r="J229" s="148"/>
      <c r="K229" s="148"/>
      <c r="L229" s="16"/>
      <c r="M229" s="104" t="s">
        <v>20</v>
      </c>
      <c r="N229" s="148" t="s">
        <v>11</v>
      </c>
      <c r="O229" s="16"/>
      <c r="P229" s="63" t="s">
        <v>10</v>
      </c>
      <c r="Q229" s="111"/>
      <c r="R229" s="63"/>
      <c r="S229" s="149"/>
      <c r="T229" s="63"/>
      <c r="U229" s="63"/>
      <c r="V229" s="63" t="s">
        <v>18</v>
      </c>
      <c r="W229" s="150" t="s">
        <v>22</v>
      </c>
      <c r="X229" s="111"/>
      <c r="Y229" s="151" t="s">
        <v>16</v>
      </c>
      <c r="Z229" s="151" t="s">
        <v>17</v>
      </c>
      <c r="AA229" s="152" t="s">
        <v>25</v>
      </c>
      <c r="AB229" s="79" t="s">
        <v>28</v>
      </c>
      <c r="AC229" s="153"/>
      <c r="AD229" s="111"/>
      <c r="AE229" s="154" t="s">
        <v>16</v>
      </c>
      <c r="AF229" s="155" t="s">
        <v>17</v>
      </c>
      <c r="AG229" s="80" t="s">
        <v>28</v>
      </c>
      <c r="AH229" s="81" t="s">
        <v>28</v>
      </c>
      <c r="AI229" s="156"/>
      <c r="AJ229" s="63" t="s">
        <v>34</v>
      </c>
      <c r="AK229" s="157" t="s">
        <v>34</v>
      </c>
      <c r="AL229" s="63" t="s">
        <v>34</v>
      </c>
      <c r="AM229" s="63" t="s">
        <v>34</v>
      </c>
      <c r="AN229" s="63" t="s">
        <v>34</v>
      </c>
      <c r="AO229" s="111"/>
      <c r="AP229" s="158" t="s">
        <v>70</v>
      </c>
      <c r="AQ229" s="159" t="s">
        <v>69</v>
      </c>
      <c r="AR229" s="160" t="s">
        <v>71</v>
      </c>
      <c r="AS229" s="161" t="s">
        <v>48</v>
      </c>
      <c r="AT229" s="159" t="s">
        <v>47</v>
      </c>
      <c r="AU229" s="160" t="s">
        <v>49</v>
      </c>
      <c r="AV229" s="111"/>
      <c r="AW229" s="162" t="s">
        <v>29</v>
      </c>
      <c r="AX229" s="150" t="s">
        <v>29</v>
      </c>
      <c r="AY229" s="63"/>
      <c r="AZ229" s="63"/>
      <c r="BA229" s="111"/>
      <c r="BB229" s="163">
        <v>1</v>
      </c>
      <c r="BC229" s="164">
        <v>0</v>
      </c>
      <c r="BD229" s="115" t="s">
        <v>41</v>
      </c>
    </row>
    <row r="230" spans="2:56" ht="16.5" thickBot="1">
      <c r="B230" s="17">
        <v>41205</v>
      </c>
      <c r="C230" s="15" t="s">
        <v>1</v>
      </c>
      <c r="D230" s="19">
        <v>7.5</v>
      </c>
      <c r="E230" s="6"/>
      <c r="F230" s="363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f>SUM(F230:J230)</f>
        <v>0</v>
      </c>
      <c r="L230" s="6"/>
      <c r="M230" s="363">
        <v>2.5</v>
      </c>
      <c r="N230" s="19">
        <v>0</v>
      </c>
      <c r="O230" s="6"/>
      <c r="P230" s="376">
        <f>D230-(M230+N230)</f>
        <v>5</v>
      </c>
      <c r="Q230" s="6"/>
      <c r="R230" s="363" t="s">
        <v>183</v>
      </c>
      <c r="S230" s="372">
        <v>0.36499999999999999</v>
      </c>
      <c r="T230" s="372">
        <v>0.36499999999999999</v>
      </c>
      <c r="U230" s="372">
        <f>S230+T230</f>
        <v>0.73</v>
      </c>
      <c r="V230" s="19">
        <v>40</v>
      </c>
      <c r="W230" s="91">
        <f>P230*V230</f>
        <v>200</v>
      </c>
      <c r="X230" s="6"/>
      <c r="Y230" s="379">
        <v>315</v>
      </c>
      <c r="Z230" s="380">
        <v>315</v>
      </c>
      <c r="AA230" s="380">
        <v>0</v>
      </c>
      <c r="AB230" s="380">
        <v>0</v>
      </c>
      <c r="AC230" s="381">
        <v>315</v>
      </c>
      <c r="AD230" s="197"/>
      <c r="AE230" s="379">
        <v>7</v>
      </c>
      <c r="AF230" s="380">
        <v>8</v>
      </c>
      <c r="AG230" s="380">
        <v>0</v>
      </c>
      <c r="AH230" s="380">
        <v>7</v>
      </c>
      <c r="AI230" s="5"/>
      <c r="AJ230" s="57">
        <f>AC230*U230</f>
        <v>229.95</v>
      </c>
      <c r="AK230" s="171">
        <v>5.32</v>
      </c>
      <c r="AL230" s="19">
        <v>7.81</v>
      </c>
      <c r="AM230" s="19">
        <v>0</v>
      </c>
      <c r="AN230" s="171">
        <f>AK230+AM230</f>
        <v>5.32</v>
      </c>
      <c r="AO230" s="338" t="e">
        <f>#REF!</f>
        <v>#REF!</v>
      </c>
      <c r="AP230" s="11">
        <v>0</v>
      </c>
      <c r="AQ230" s="11">
        <v>10</v>
      </c>
      <c r="AR230" s="387">
        <f>100- ((AP230+AQ230)/(AC230*2))*100</f>
        <v>98.412698412698418</v>
      </c>
      <c r="AS230" s="388">
        <v>680</v>
      </c>
      <c r="AT230" s="172">
        <f>AJ230+AK230+AL230+AM230</f>
        <v>243.07999999999998</v>
      </c>
      <c r="AU230" s="172">
        <f>AS230-AT230</f>
        <v>436.92</v>
      </c>
      <c r="AV230" s="5"/>
      <c r="AW230" s="57">
        <f>(AC230/W230)*100</f>
        <v>157.5</v>
      </c>
      <c r="AX230" s="19" t="s">
        <v>59</v>
      </c>
      <c r="AY230" s="91">
        <f>(AK230/(AJ230+AK230))*100</f>
        <v>2.2612317762570666</v>
      </c>
      <c r="AZ230" s="19">
        <f>(AN230/AJ230)*100</f>
        <v>2.3135464231354645</v>
      </c>
      <c r="BA230" s="6"/>
      <c r="BB230" s="363" t="s">
        <v>75</v>
      </c>
      <c r="BC230" s="19" t="s">
        <v>76</v>
      </c>
      <c r="BD230" s="19" t="s">
        <v>97</v>
      </c>
    </row>
    <row r="231" spans="2:56" ht="15.75">
      <c r="B231" s="374" t="s">
        <v>121</v>
      </c>
      <c r="C231" s="2"/>
      <c r="D231" s="2"/>
      <c r="E231" s="6"/>
      <c r="F231" s="447"/>
      <c r="G231" s="2"/>
      <c r="H231" s="2"/>
      <c r="I231" s="2"/>
      <c r="J231" s="2"/>
      <c r="K231" s="2"/>
      <c r="L231" s="6"/>
      <c r="M231" s="375"/>
      <c r="N231" s="2"/>
      <c r="O231" s="6"/>
      <c r="P231" s="377"/>
      <c r="Q231" s="6"/>
      <c r="R231" s="375"/>
      <c r="S231" s="213"/>
      <c r="T231" s="213"/>
      <c r="U231" s="213"/>
      <c r="V231" s="378"/>
      <c r="W231" s="378"/>
      <c r="X231" s="289"/>
      <c r="Y231" s="382"/>
      <c r="Z231" s="383"/>
      <c r="AA231" s="383"/>
      <c r="AB231" s="383"/>
      <c r="AC231" s="384"/>
      <c r="AD231" s="122"/>
      <c r="AE231" s="382"/>
      <c r="AF231" s="383"/>
      <c r="AG231" s="383"/>
      <c r="AH231" s="383"/>
      <c r="AI231" s="20"/>
      <c r="AJ231" s="436"/>
      <c r="AK231" s="386"/>
      <c r="AL231" s="378"/>
      <c r="AM231" s="378"/>
      <c r="AN231" s="378"/>
      <c r="AO231" s="289"/>
      <c r="AP231" s="347"/>
      <c r="AQ231" s="347"/>
      <c r="AR231" s="373"/>
      <c r="AS231" s="389"/>
      <c r="AT231" s="386"/>
      <c r="AU231" s="386"/>
      <c r="AV231" s="20"/>
      <c r="AW231" s="385"/>
      <c r="AX231" s="378"/>
      <c r="AY231" s="378"/>
      <c r="AZ231" s="378"/>
      <c r="BA231" s="289"/>
      <c r="BB231" s="375"/>
      <c r="BC231" s="2"/>
      <c r="BD231" s="2"/>
    </row>
    <row r="232" spans="2:56" ht="15.75" thickBot="1"/>
    <row r="233" spans="2:56" ht="16.5" thickBot="1">
      <c r="B233" s="17">
        <v>41205</v>
      </c>
      <c r="C233" s="15" t="s">
        <v>65</v>
      </c>
      <c r="D233" s="19">
        <v>8.5</v>
      </c>
      <c r="E233" s="6"/>
      <c r="F233" s="363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f>SUM(F233:J233)</f>
        <v>0</v>
      </c>
      <c r="L233" s="6"/>
      <c r="M233" s="363">
        <v>0</v>
      </c>
      <c r="N233" s="19">
        <v>0</v>
      </c>
      <c r="O233" s="6"/>
      <c r="P233" s="376">
        <f>D233-(M233+N233)</f>
        <v>8.5</v>
      </c>
      <c r="Q233" s="6"/>
      <c r="R233" s="363" t="s">
        <v>183</v>
      </c>
      <c r="S233" s="372">
        <v>0.36499999999999999</v>
      </c>
      <c r="T233" s="372">
        <v>0.36499999999999999</v>
      </c>
      <c r="U233" s="372">
        <f>S233+T233</f>
        <v>0.73</v>
      </c>
      <c r="V233" s="19">
        <v>40</v>
      </c>
      <c r="W233" s="91">
        <f>P233*V233</f>
        <v>340</v>
      </c>
      <c r="X233" s="6"/>
      <c r="Y233" s="379">
        <v>321</v>
      </c>
      <c r="Z233" s="380">
        <v>321</v>
      </c>
      <c r="AA233" s="380">
        <v>0</v>
      </c>
      <c r="AB233" s="380">
        <v>0</v>
      </c>
      <c r="AC233" s="381">
        <v>321</v>
      </c>
      <c r="AD233" s="197"/>
      <c r="AE233" s="379">
        <v>0</v>
      </c>
      <c r="AF233" s="380">
        <v>0</v>
      </c>
      <c r="AG233" s="380">
        <v>0</v>
      </c>
      <c r="AH233" s="380">
        <v>0</v>
      </c>
      <c r="AI233" s="5"/>
      <c r="AJ233" s="57">
        <f>AC233*U233</f>
        <v>234.32999999999998</v>
      </c>
      <c r="AK233" s="171">
        <v>10.4</v>
      </c>
      <c r="AL233" s="19">
        <v>9.4</v>
      </c>
      <c r="AM233" s="19">
        <v>0</v>
      </c>
      <c r="AN233" s="171">
        <f>AK233+AM233</f>
        <v>10.4</v>
      </c>
      <c r="AO233" s="338" t="e">
        <f>#REF!</f>
        <v>#REF!</v>
      </c>
      <c r="AP233" s="11">
        <v>0</v>
      </c>
      <c r="AQ233" s="11">
        <v>10</v>
      </c>
      <c r="AR233" s="387">
        <f>100- ((AP233+AQ233)/(AC233*2))*100</f>
        <v>98.442367601246104</v>
      </c>
      <c r="AS233" s="388">
        <f>AU230</f>
        <v>436.92</v>
      </c>
      <c r="AT233" s="172">
        <f>AJ233+AK233+AL233+AM233</f>
        <v>254.13</v>
      </c>
      <c r="AU233" s="172">
        <f>AS233-AT233</f>
        <v>182.79000000000002</v>
      </c>
      <c r="AV233" s="5"/>
      <c r="AW233" s="57">
        <f>(AC233/W233)*100</f>
        <v>94.411764705882348</v>
      </c>
      <c r="AX233" s="19" t="s">
        <v>59</v>
      </c>
      <c r="AY233" s="91">
        <f>(AK233/(AJ233+AK233))*100</f>
        <v>4.2495811710865032</v>
      </c>
      <c r="AZ233" s="19">
        <f>(AN233/AJ233)*100</f>
        <v>4.4381854649426025</v>
      </c>
      <c r="BA233" s="6"/>
      <c r="BB233" s="363" t="s">
        <v>76</v>
      </c>
      <c r="BC233" s="19" t="s">
        <v>76</v>
      </c>
      <c r="BD233" s="19" t="s">
        <v>76</v>
      </c>
    </row>
    <row r="234" spans="2:56" ht="15.75">
      <c r="B234" s="374" t="s">
        <v>134</v>
      </c>
      <c r="C234" s="2"/>
      <c r="D234" s="2"/>
      <c r="E234" s="6"/>
      <c r="F234" s="447"/>
      <c r="G234" s="2"/>
      <c r="H234" s="2"/>
      <c r="I234" s="2"/>
      <c r="J234" s="2"/>
      <c r="K234" s="2"/>
      <c r="L234" s="6"/>
      <c r="M234" s="375"/>
      <c r="N234" s="2"/>
      <c r="O234" s="6"/>
      <c r="P234" s="377"/>
      <c r="Q234" s="6"/>
      <c r="R234" s="375"/>
      <c r="S234" s="213"/>
      <c r="T234" s="213"/>
      <c r="U234" s="213"/>
      <c r="V234" s="378"/>
      <c r="W234" s="378"/>
      <c r="X234" s="289"/>
      <c r="Y234" s="382"/>
      <c r="Z234" s="383"/>
      <c r="AA234" s="383"/>
      <c r="AB234" s="383"/>
      <c r="AC234" s="384"/>
      <c r="AD234" s="122"/>
      <c r="AE234" s="382"/>
      <c r="AF234" s="383"/>
      <c r="AG234" s="383"/>
      <c r="AH234" s="383"/>
      <c r="AI234" s="20"/>
      <c r="AJ234" s="436"/>
      <c r="AK234" s="386"/>
      <c r="AL234" s="378"/>
      <c r="AM234" s="378"/>
      <c r="AN234" s="378"/>
      <c r="AO234" s="289"/>
      <c r="AP234" s="347"/>
      <c r="AQ234" s="347"/>
      <c r="AR234" s="373"/>
      <c r="AS234" s="389"/>
      <c r="AT234" s="386"/>
      <c r="AU234" s="386"/>
      <c r="AV234" s="20"/>
      <c r="AW234" s="385"/>
      <c r="AX234" s="378"/>
      <c r="AY234" s="378"/>
      <c r="AZ234" s="378"/>
      <c r="BA234" s="289"/>
      <c r="BB234" s="375"/>
      <c r="BC234" s="2"/>
      <c r="BD234" s="2"/>
    </row>
    <row r="235" spans="2:56" ht="15.75" thickBot="1"/>
    <row r="236" spans="2:56">
      <c r="B236" s="57" t="s">
        <v>42</v>
      </c>
      <c r="C236" s="58" t="s">
        <v>2</v>
      </c>
      <c r="D236" s="59" t="s">
        <v>2</v>
      </c>
      <c r="E236" s="136"/>
      <c r="F236" s="718" t="s">
        <v>14</v>
      </c>
      <c r="G236" s="719"/>
      <c r="H236" s="719"/>
      <c r="I236" s="719"/>
      <c r="J236" s="719"/>
      <c r="K236" s="720"/>
      <c r="L236" s="19"/>
      <c r="M236" s="721" t="s">
        <v>43</v>
      </c>
      <c r="N236" s="722"/>
      <c r="O236" s="19"/>
      <c r="P236" s="91" t="s">
        <v>12</v>
      </c>
      <c r="Q236" s="136"/>
      <c r="R236" s="91" t="s">
        <v>24</v>
      </c>
      <c r="S236" s="718" t="s">
        <v>44</v>
      </c>
      <c r="T236" s="719"/>
      <c r="U236" s="720"/>
      <c r="V236" s="91" t="s">
        <v>39</v>
      </c>
      <c r="W236" s="137" t="s">
        <v>19</v>
      </c>
      <c r="X236" s="136" t="s">
        <v>10</v>
      </c>
      <c r="Y236" s="723" t="s">
        <v>15</v>
      </c>
      <c r="Z236" s="724"/>
      <c r="AA236" s="724"/>
      <c r="AB236" s="724"/>
      <c r="AC236" s="138" t="s">
        <v>19</v>
      </c>
      <c r="AD236" s="139"/>
      <c r="AE236" s="725" t="s">
        <v>55</v>
      </c>
      <c r="AF236" s="726"/>
      <c r="AG236" s="726"/>
      <c r="AH236" s="140" t="s">
        <v>57</v>
      </c>
      <c r="AI236" s="136"/>
      <c r="AJ236" s="141" t="s">
        <v>51</v>
      </c>
      <c r="AK236" s="142"/>
      <c r="AL236" s="143"/>
      <c r="AM236" s="144"/>
      <c r="AN236" s="91" t="s">
        <v>13</v>
      </c>
      <c r="AO236" s="136"/>
      <c r="AP236" s="743" t="s">
        <v>68</v>
      </c>
      <c r="AQ236" s="744"/>
      <c r="AR236" s="745"/>
      <c r="AS236" s="743" t="s">
        <v>52</v>
      </c>
      <c r="AT236" s="744"/>
      <c r="AU236" s="745"/>
      <c r="AV236" s="136"/>
      <c r="AW236" s="145" t="s">
        <v>32</v>
      </c>
      <c r="AX236" s="137" t="s">
        <v>32</v>
      </c>
      <c r="AY236" s="91" t="s">
        <v>29</v>
      </c>
      <c r="AZ236" s="91" t="s">
        <v>29</v>
      </c>
      <c r="BA236" s="136"/>
      <c r="BB236" s="19" t="s">
        <v>32</v>
      </c>
      <c r="BC236" s="19" t="s">
        <v>10</v>
      </c>
      <c r="BD236" s="146" t="s">
        <v>10</v>
      </c>
    </row>
    <row r="237" spans="2:56" ht="15.75" thickBot="1">
      <c r="B237" s="60" t="s">
        <v>10</v>
      </c>
      <c r="C237" s="49" t="s">
        <v>10</v>
      </c>
      <c r="D237" s="61" t="s">
        <v>12</v>
      </c>
      <c r="E237" s="5"/>
      <c r="F237" s="65" t="s">
        <v>4</v>
      </c>
      <c r="G237" s="65" t="s">
        <v>5</v>
      </c>
      <c r="H237" s="65" t="s">
        <v>6</v>
      </c>
      <c r="I237" s="65" t="s">
        <v>7</v>
      </c>
      <c r="J237" s="65" t="s">
        <v>9</v>
      </c>
      <c r="K237" s="65" t="s">
        <v>13</v>
      </c>
      <c r="L237" s="4"/>
      <c r="M237" s="67" t="s">
        <v>12</v>
      </c>
      <c r="N237" s="68" t="s">
        <v>46</v>
      </c>
      <c r="O237" s="3"/>
      <c r="P237" s="49" t="s">
        <v>3</v>
      </c>
      <c r="Q237" s="5"/>
      <c r="R237" s="49" t="s">
        <v>23</v>
      </c>
      <c r="S237" s="53" t="s">
        <v>16</v>
      </c>
      <c r="T237" s="49" t="s">
        <v>17</v>
      </c>
      <c r="U237" s="49" t="s">
        <v>45</v>
      </c>
      <c r="V237" s="49" t="s">
        <v>63</v>
      </c>
      <c r="W237" s="72" t="s">
        <v>21</v>
      </c>
      <c r="X237" s="5" t="s">
        <v>10</v>
      </c>
      <c r="Y237" s="713" t="s">
        <v>26</v>
      </c>
      <c r="Z237" s="714"/>
      <c r="AA237" s="714"/>
      <c r="AB237" s="715"/>
      <c r="AC237" s="39" t="s">
        <v>13</v>
      </c>
      <c r="AD237" s="8"/>
      <c r="AE237" s="716" t="s">
        <v>56</v>
      </c>
      <c r="AF237" s="717"/>
      <c r="AG237" s="717"/>
      <c r="AH237" s="82" t="s">
        <v>58</v>
      </c>
      <c r="AI237" s="5"/>
      <c r="AJ237" s="48" t="s">
        <v>33</v>
      </c>
      <c r="AK237" s="85" t="s">
        <v>27</v>
      </c>
      <c r="AL237" s="48" t="s">
        <v>35</v>
      </c>
      <c r="AM237" s="48" t="s">
        <v>36</v>
      </c>
      <c r="AN237" s="49" t="s">
        <v>40</v>
      </c>
      <c r="AO237" s="20"/>
      <c r="AP237" s="51"/>
      <c r="AQ237" s="52"/>
      <c r="AR237" s="53"/>
      <c r="AS237" s="51" t="s">
        <v>50</v>
      </c>
      <c r="AT237" s="336" t="s">
        <v>194</v>
      </c>
      <c r="AU237" s="53"/>
      <c r="AV237" s="5"/>
      <c r="AW237" s="76" t="s">
        <v>19</v>
      </c>
      <c r="AX237" s="72" t="s">
        <v>19</v>
      </c>
      <c r="AY237" s="49" t="s">
        <v>37</v>
      </c>
      <c r="AZ237" s="49" t="s">
        <v>38</v>
      </c>
      <c r="BA237" s="5"/>
      <c r="BB237" s="4" t="s">
        <v>19</v>
      </c>
      <c r="BC237" s="4" t="s">
        <v>37</v>
      </c>
      <c r="BD237" s="147" t="s">
        <v>38</v>
      </c>
    </row>
    <row r="238" spans="2:56" ht="15.75" thickBot="1">
      <c r="B238" s="62"/>
      <c r="C238" s="63"/>
      <c r="D238" s="64" t="s">
        <v>10</v>
      </c>
      <c r="E238" s="111"/>
      <c r="F238" s="148"/>
      <c r="G238" s="148"/>
      <c r="H238" s="148"/>
      <c r="I238" s="148" t="s">
        <v>8</v>
      </c>
      <c r="J238" s="148"/>
      <c r="K238" s="148"/>
      <c r="L238" s="16"/>
      <c r="M238" s="104" t="s">
        <v>20</v>
      </c>
      <c r="N238" s="148" t="s">
        <v>11</v>
      </c>
      <c r="O238" s="16"/>
      <c r="P238" s="63" t="s">
        <v>10</v>
      </c>
      <c r="Q238" s="111"/>
      <c r="R238" s="63"/>
      <c r="S238" s="149"/>
      <c r="T238" s="63"/>
      <c r="U238" s="63"/>
      <c r="V238" s="63" t="s">
        <v>18</v>
      </c>
      <c r="W238" s="150" t="s">
        <v>22</v>
      </c>
      <c r="X238" s="111"/>
      <c r="Y238" s="151" t="s">
        <v>16</v>
      </c>
      <c r="Z238" s="151" t="s">
        <v>17</v>
      </c>
      <c r="AA238" s="152" t="s">
        <v>25</v>
      </c>
      <c r="AB238" s="79" t="s">
        <v>28</v>
      </c>
      <c r="AC238" s="153"/>
      <c r="AD238" s="111"/>
      <c r="AE238" s="154" t="s">
        <v>16</v>
      </c>
      <c r="AF238" s="155" t="s">
        <v>17</v>
      </c>
      <c r="AG238" s="80" t="s">
        <v>28</v>
      </c>
      <c r="AH238" s="81" t="s">
        <v>28</v>
      </c>
      <c r="AI238" s="156"/>
      <c r="AJ238" s="63" t="s">
        <v>34</v>
      </c>
      <c r="AK238" s="157" t="s">
        <v>34</v>
      </c>
      <c r="AL238" s="63" t="s">
        <v>34</v>
      </c>
      <c r="AM238" s="63" t="s">
        <v>34</v>
      </c>
      <c r="AN238" s="63" t="s">
        <v>34</v>
      </c>
      <c r="AO238" s="111"/>
      <c r="AP238" s="158" t="s">
        <v>70</v>
      </c>
      <c r="AQ238" s="159" t="s">
        <v>69</v>
      </c>
      <c r="AR238" s="160" t="s">
        <v>71</v>
      </c>
      <c r="AS238" s="161" t="s">
        <v>48</v>
      </c>
      <c r="AT238" s="159" t="s">
        <v>47</v>
      </c>
      <c r="AU238" s="160" t="s">
        <v>49</v>
      </c>
      <c r="AV238" s="111"/>
      <c r="AW238" s="162" t="s">
        <v>29</v>
      </c>
      <c r="AX238" s="150" t="s">
        <v>29</v>
      </c>
      <c r="AY238" s="63"/>
      <c r="AZ238" s="63"/>
      <c r="BA238" s="111"/>
      <c r="BB238" s="163">
        <v>1</v>
      </c>
      <c r="BC238" s="164">
        <v>0</v>
      </c>
      <c r="BD238" s="115" t="s">
        <v>41</v>
      </c>
    </row>
    <row r="239" spans="2:56" ht="16.5" thickBot="1">
      <c r="B239" s="17">
        <v>41206</v>
      </c>
      <c r="C239" s="15" t="s">
        <v>0</v>
      </c>
      <c r="D239" s="19">
        <v>8</v>
      </c>
      <c r="E239" s="6"/>
      <c r="F239" s="363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f>SUM(F239:J239)</f>
        <v>0</v>
      </c>
      <c r="L239" s="6"/>
      <c r="M239" s="448">
        <v>0</v>
      </c>
      <c r="N239" s="19">
        <v>5</v>
      </c>
      <c r="O239" s="6"/>
      <c r="P239" s="376">
        <f>D239-(M239+N239)</f>
        <v>3</v>
      </c>
      <c r="Q239" s="6"/>
      <c r="R239" s="363" t="s">
        <v>67</v>
      </c>
      <c r="S239" s="372">
        <v>0.13</v>
      </c>
      <c r="T239" s="372">
        <v>0.13</v>
      </c>
      <c r="U239" s="372">
        <f>S239+T239</f>
        <v>0.26</v>
      </c>
      <c r="V239" s="19">
        <v>75</v>
      </c>
      <c r="W239" s="91">
        <f>P239*V239</f>
        <v>225</v>
      </c>
      <c r="X239" s="6"/>
      <c r="Y239" s="379">
        <v>160</v>
      </c>
      <c r="Z239" s="380">
        <v>160</v>
      </c>
      <c r="AA239" s="380">
        <v>0</v>
      </c>
      <c r="AB239" s="380">
        <v>0</v>
      </c>
      <c r="AC239" s="381">
        <v>160</v>
      </c>
      <c r="AD239" s="197"/>
      <c r="AE239" s="379">
        <v>0</v>
      </c>
      <c r="AF239" s="380">
        <v>0</v>
      </c>
      <c r="AG239" s="380">
        <v>0</v>
      </c>
      <c r="AH239" s="380">
        <v>0</v>
      </c>
      <c r="AI239" s="5"/>
      <c r="AJ239" s="57">
        <f>AC239*U239</f>
        <v>41.6</v>
      </c>
      <c r="AK239" s="171">
        <v>2</v>
      </c>
      <c r="AL239" s="19">
        <v>5.6</v>
      </c>
      <c r="AM239" s="19">
        <v>0</v>
      </c>
      <c r="AN239" s="171">
        <f>AK239+AM239</f>
        <v>2</v>
      </c>
      <c r="AO239" s="338" t="e">
        <f>#REF!</f>
        <v>#REF!</v>
      </c>
      <c r="AP239" s="11">
        <v>0</v>
      </c>
      <c r="AQ239" s="11">
        <v>10</v>
      </c>
      <c r="AR239" s="387">
        <f>100- ((AP239+AQ239)/(AC239*2))*100</f>
        <v>96.875</v>
      </c>
      <c r="AS239" s="388">
        <v>680</v>
      </c>
      <c r="AT239" s="172">
        <f>AJ239+AK239+AL239+AM239</f>
        <v>49.2</v>
      </c>
      <c r="AU239" s="172">
        <f>AS239-AT239</f>
        <v>630.79999999999995</v>
      </c>
      <c r="AV239" s="5"/>
      <c r="AW239" s="57">
        <f>(AC239/W239)*100</f>
        <v>71.111111111111114</v>
      </c>
      <c r="AX239" s="19" t="s">
        <v>59</v>
      </c>
      <c r="AY239" s="91">
        <f>(AK239/(AJ239+AK239))*100</f>
        <v>4.5871559633027514</v>
      </c>
      <c r="AZ239" s="19">
        <f>(AN239/AJ239)*100</f>
        <v>4.8076923076923075</v>
      </c>
      <c r="BA239" s="6"/>
      <c r="BB239" s="363" t="s">
        <v>76</v>
      </c>
      <c r="BC239" s="19" t="s">
        <v>76</v>
      </c>
      <c r="BD239" s="19" t="s">
        <v>76</v>
      </c>
    </row>
    <row r="240" spans="2:56" ht="15.75">
      <c r="B240" s="374" t="s">
        <v>181</v>
      </c>
      <c r="C240" s="2"/>
      <c r="D240" s="2"/>
      <c r="E240" s="6"/>
      <c r="F240" s="375"/>
      <c r="G240" s="2"/>
      <c r="H240" s="2"/>
      <c r="I240" s="2"/>
      <c r="J240" s="2"/>
      <c r="K240" s="2"/>
      <c r="L240" s="6"/>
      <c r="M240" s="375"/>
      <c r="N240" s="2"/>
      <c r="O240" s="6"/>
      <c r="P240" s="377"/>
      <c r="Q240" s="6"/>
      <c r="R240" s="375"/>
      <c r="S240" s="213"/>
      <c r="T240" s="213"/>
      <c r="U240" s="213"/>
      <c r="V240" s="378"/>
      <c r="W240" s="378"/>
      <c r="X240" s="289"/>
      <c r="Y240" s="382"/>
      <c r="Z240" s="383"/>
      <c r="AA240" s="383"/>
      <c r="AB240" s="383"/>
      <c r="AC240" s="384"/>
      <c r="AD240" s="122"/>
      <c r="AE240" s="382"/>
      <c r="AF240" s="383"/>
      <c r="AG240" s="383"/>
      <c r="AH240" s="383"/>
      <c r="AI240" s="20"/>
      <c r="AJ240" s="436"/>
      <c r="AK240" s="386"/>
      <c r="AL240" s="378"/>
      <c r="AM240" s="378"/>
      <c r="AN240" s="378"/>
      <c r="AO240" s="289"/>
      <c r="AP240" s="347"/>
      <c r="AQ240" s="347"/>
      <c r="AR240" s="373"/>
      <c r="AS240" s="389"/>
      <c r="AT240" s="386"/>
      <c r="AU240" s="386"/>
      <c r="AV240" s="20"/>
      <c r="AW240" s="385"/>
      <c r="AX240" s="378"/>
      <c r="AY240" s="378"/>
      <c r="AZ240" s="378"/>
      <c r="BA240" s="289"/>
      <c r="BB240" s="375"/>
      <c r="BC240" s="2"/>
      <c r="BD240" s="2"/>
    </row>
    <row r="241" spans="2:56" ht="15.75" thickBot="1"/>
    <row r="242" spans="2:56" ht="16.5" thickBot="1">
      <c r="B242" s="17">
        <v>41206</v>
      </c>
      <c r="C242" s="15" t="s">
        <v>1</v>
      </c>
      <c r="D242" s="19">
        <v>7.5</v>
      </c>
      <c r="E242" s="6"/>
      <c r="F242" s="363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f>SUM(F242:J242)</f>
        <v>0</v>
      </c>
      <c r="L242" s="6"/>
      <c r="M242" s="363">
        <v>2.5</v>
      </c>
      <c r="N242" s="19">
        <v>0</v>
      </c>
      <c r="O242" s="6"/>
      <c r="P242" s="376">
        <f>D242-(M242+N242)</f>
        <v>5</v>
      </c>
      <c r="Q242" s="6"/>
      <c r="R242" s="363" t="s">
        <v>67</v>
      </c>
      <c r="S242" s="372">
        <v>0.13</v>
      </c>
      <c r="T242" s="372">
        <v>0.13</v>
      </c>
      <c r="U242" s="372">
        <f>S242+T242</f>
        <v>0.26</v>
      </c>
      <c r="V242" s="19">
        <v>75</v>
      </c>
      <c r="W242" s="91">
        <f>P242*V242</f>
        <v>375</v>
      </c>
      <c r="X242" s="6"/>
      <c r="Y242" s="379">
        <v>336</v>
      </c>
      <c r="Z242" s="380">
        <v>336</v>
      </c>
      <c r="AA242" s="380">
        <v>0</v>
      </c>
      <c r="AB242" s="380">
        <v>0</v>
      </c>
      <c r="AC242" s="381">
        <v>336</v>
      </c>
      <c r="AD242" s="197"/>
      <c r="AE242" s="379">
        <v>24</v>
      </c>
      <c r="AF242" s="380">
        <v>23</v>
      </c>
      <c r="AG242" s="380">
        <v>0</v>
      </c>
      <c r="AH242" s="380">
        <v>23</v>
      </c>
      <c r="AI242" s="5"/>
      <c r="AJ242" s="57">
        <f>AC242*U242</f>
        <v>87.36</v>
      </c>
      <c r="AK242" s="171">
        <v>3.4</v>
      </c>
      <c r="AL242" s="19">
        <v>4.2</v>
      </c>
      <c r="AM242" s="19">
        <v>0</v>
      </c>
      <c r="AN242" s="171">
        <f>AK242+AM242</f>
        <v>3.4</v>
      </c>
      <c r="AO242" s="338" t="e">
        <f>#REF!</f>
        <v>#REF!</v>
      </c>
      <c r="AP242" s="11">
        <v>0</v>
      </c>
      <c r="AQ242" s="11">
        <v>10</v>
      </c>
      <c r="AR242" s="387">
        <f>100- ((AP242+AQ242)/(AC242*2))*100</f>
        <v>98.511904761904759</v>
      </c>
      <c r="AS242" s="388">
        <f>AU239</f>
        <v>630.79999999999995</v>
      </c>
      <c r="AT242" s="172">
        <f>AJ242+AK242+AL242+AM242</f>
        <v>94.960000000000008</v>
      </c>
      <c r="AU242" s="172">
        <f>AS242-AT242</f>
        <v>535.83999999999992</v>
      </c>
      <c r="AV242" s="5"/>
      <c r="AW242" s="57">
        <f>(AC242/W242)*100</f>
        <v>89.600000000000009</v>
      </c>
      <c r="AX242" s="19" t="s">
        <v>59</v>
      </c>
      <c r="AY242" s="91">
        <f>(AK242/(AJ242+AK242))*100</f>
        <v>3.7461436756280295</v>
      </c>
      <c r="AZ242" s="19">
        <f>(AN242/AJ242)*100</f>
        <v>3.8919413919413919</v>
      </c>
      <c r="BA242" s="6"/>
      <c r="BB242" s="363" t="s">
        <v>76</v>
      </c>
      <c r="BC242" s="19" t="s">
        <v>76</v>
      </c>
      <c r="BD242" s="19" t="s">
        <v>76</v>
      </c>
    </row>
    <row r="243" spans="2:56" ht="15.75">
      <c r="B243" s="374" t="s">
        <v>121</v>
      </c>
      <c r="C243" s="2"/>
      <c r="D243" s="2"/>
      <c r="E243" s="6"/>
      <c r="F243" s="375"/>
      <c r="G243" s="2"/>
      <c r="H243" s="2"/>
      <c r="I243" s="2"/>
      <c r="J243" s="2"/>
      <c r="K243" s="2"/>
      <c r="L243" s="6"/>
      <c r="M243" s="375"/>
      <c r="N243" s="2"/>
      <c r="O243" s="6"/>
      <c r="P243" s="377"/>
      <c r="Q243" s="6"/>
      <c r="R243" s="375"/>
      <c r="S243" s="213"/>
      <c r="T243" s="213"/>
      <c r="U243" s="213"/>
      <c r="V243" s="378"/>
      <c r="W243" s="378"/>
      <c r="X243" s="289"/>
      <c r="Y243" s="382"/>
      <c r="Z243" s="383"/>
      <c r="AA243" s="383"/>
      <c r="AB243" s="383"/>
      <c r="AC243" s="384"/>
      <c r="AD243" s="122"/>
      <c r="AE243" s="382"/>
      <c r="AF243" s="383"/>
      <c r="AG243" s="383"/>
      <c r="AH243" s="383"/>
      <c r="AI243" s="20"/>
      <c r="AJ243" s="436"/>
      <c r="AK243" s="386"/>
      <c r="AL243" s="378"/>
      <c r="AM243" s="378"/>
      <c r="AN243" s="378"/>
      <c r="AO243" s="289"/>
      <c r="AP243" s="347"/>
      <c r="AQ243" s="347"/>
      <c r="AR243" s="373"/>
      <c r="AS243" s="389"/>
      <c r="AT243" s="386"/>
      <c r="AU243" s="386"/>
      <c r="AV243" s="20"/>
      <c r="AW243" s="385"/>
      <c r="AX243" s="378"/>
      <c r="AY243" s="378"/>
      <c r="AZ243" s="378"/>
      <c r="BA243" s="289"/>
      <c r="BB243" s="375"/>
      <c r="BC243" s="2"/>
      <c r="BD243" s="2"/>
    </row>
    <row r="244" spans="2:56" ht="15.75" thickBot="1"/>
    <row r="245" spans="2:56">
      <c r="B245" s="57" t="s">
        <v>42</v>
      </c>
      <c r="C245" s="58" t="s">
        <v>2</v>
      </c>
      <c r="D245" s="59" t="s">
        <v>2</v>
      </c>
      <c r="E245" s="136"/>
      <c r="F245" s="718" t="s">
        <v>14</v>
      </c>
      <c r="G245" s="719"/>
      <c r="H245" s="719"/>
      <c r="I245" s="719"/>
      <c r="J245" s="719"/>
      <c r="K245" s="720"/>
      <c r="L245" s="19"/>
      <c r="M245" s="721" t="s">
        <v>43</v>
      </c>
      <c r="N245" s="722"/>
      <c r="O245" s="19"/>
      <c r="P245" s="91" t="s">
        <v>12</v>
      </c>
      <c r="Q245" s="136"/>
      <c r="R245" s="91" t="s">
        <v>24</v>
      </c>
      <c r="S245" s="718" t="s">
        <v>44</v>
      </c>
      <c r="T245" s="719"/>
      <c r="U245" s="720"/>
      <c r="V245" s="91" t="s">
        <v>39</v>
      </c>
      <c r="W245" s="137" t="s">
        <v>19</v>
      </c>
      <c r="X245" s="136" t="s">
        <v>10</v>
      </c>
      <c r="Y245" s="723" t="s">
        <v>15</v>
      </c>
      <c r="Z245" s="724"/>
      <c r="AA245" s="724"/>
      <c r="AB245" s="724"/>
      <c r="AC245" s="138" t="s">
        <v>19</v>
      </c>
      <c r="AD245" s="139"/>
      <c r="AE245" s="725" t="s">
        <v>55</v>
      </c>
      <c r="AF245" s="726"/>
      <c r="AG245" s="726"/>
      <c r="AH245" s="140" t="s">
        <v>57</v>
      </c>
      <c r="AI245" s="136"/>
      <c r="AJ245" s="141" t="s">
        <v>51</v>
      </c>
      <c r="AK245" s="142"/>
      <c r="AL245" s="143"/>
      <c r="AM245" s="144"/>
      <c r="AN245" s="91" t="s">
        <v>13</v>
      </c>
      <c r="AO245" s="136"/>
      <c r="AP245" s="743" t="s">
        <v>68</v>
      </c>
      <c r="AQ245" s="744"/>
      <c r="AR245" s="745"/>
      <c r="AS245" s="743" t="s">
        <v>52</v>
      </c>
      <c r="AT245" s="744"/>
      <c r="AU245" s="745"/>
      <c r="AV245" s="136"/>
      <c r="AW245" s="145" t="s">
        <v>32</v>
      </c>
      <c r="AX245" s="137" t="s">
        <v>32</v>
      </c>
      <c r="AY245" s="91" t="s">
        <v>29</v>
      </c>
      <c r="AZ245" s="91" t="s">
        <v>29</v>
      </c>
      <c r="BA245" s="136"/>
      <c r="BB245" s="19" t="s">
        <v>32</v>
      </c>
      <c r="BC245" s="19" t="s">
        <v>10</v>
      </c>
      <c r="BD245" s="146" t="s">
        <v>10</v>
      </c>
    </row>
    <row r="246" spans="2:56" ht="15.75" thickBot="1">
      <c r="B246" s="60" t="s">
        <v>10</v>
      </c>
      <c r="C246" s="49" t="s">
        <v>10</v>
      </c>
      <c r="D246" s="61" t="s">
        <v>12</v>
      </c>
      <c r="E246" s="5"/>
      <c r="F246" s="65" t="s">
        <v>4</v>
      </c>
      <c r="G246" s="65" t="s">
        <v>5</v>
      </c>
      <c r="H246" s="65" t="s">
        <v>6</v>
      </c>
      <c r="I246" s="65" t="s">
        <v>7</v>
      </c>
      <c r="J246" s="65" t="s">
        <v>9</v>
      </c>
      <c r="K246" s="65" t="s">
        <v>13</v>
      </c>
      <c r="L246" s="4"/>
      <c r="M246" s="67" t="s">
        <v>12</v>
      </c>
      <c r="N246" s="68" t="s">
        <v>46</v>
      </c>
      <c r="O246" s="3"/>
      <c r="P246" s="49" t="s">
        <v>3</v>
      </c>
      <c r="Q246" s="5"/>
      <c r="R246" s="49" t="s">
        <v>23</v>
      </c>
      <c r="S246" s="53" t="s">
        <v>16</v>
      </c>
      <c r="T246" s="49" t="s">
        <v>17</v>
      </c>
      <c r="U246" s="49" t="s">
        <v>45</v>
      </c>
      <c r="V246" s="49" t="s">
        <v>63</v>
      </c>
      <c r="W246" s="72" t="s">
        <v>21</v>
      </c>
      <c r="X246" s="5" t="s">
        <v>10</v>
      </c>
      <c r="Y246" s="713" t="s">
        <v>26</v>
      </c>
      <c r="Z246" s="714"/>
      <c r="AA246" s="714"/>
      <c r="AB246" s="715"/>
      <c r="AC246" s="39" t="s">
        <v>13</v>
      </c>
      <c r="AD246" s="8"/>
      <c r="AE246" s="716" t="s">
        <v>56</v>
      </c>
      <c r="AF246" s="717"/>
      <c r="AG246" s="717"/>
      <c r="AH246" s="82" t="s">
        <v>58</v>
      </c>
      <c r="AI246" s="5"/>
      <c r="AJ246" s="48" t="s">
        <v>33</v>
      </c>
      <c r="AK246" s="85" t="s">
        <v>27</v>
      </c>
      <c r="AL246" s="48" t="s">
        <v>35</v>
      </c>
      <c r="AM246" s="48" t="s">
        <v>36</v>
      </c>
      <c r="AN246" s="49" t="s">
        <v>40</v>
      </c>
      <c r="AO246" s="20"/>
      <c r="AP246" s="51"/>
      <c r="AQ246" s="52"/>
      <c r="AR246" s="53"/>
      <c r="AS246" s="51" t="s">
        <v>50</v>
      </c>
      <c r="AT246" s="336" t="s">
        <v>194</v>
      </c>
      <c r="AU246" s="53"/>
      <c r="AV246" s="5"/>
      <c r="AW246" s="76" t="s">
        <v>19</v>
      </c>
      <c r="AX246" s="72" t="s">
        <v>19</v>
      </c>
      <c r="AY246" s="49" t="s">
        <v>37</v>
      </c>
      <c r="AZ246" s="49" t="s">
        <v>38</v>
      </c>
      <c r="BA246" s="5"/>
      <c r="BB246" s="4" t="s">
        <v>19</v>
      </c>
      <c r="BC246" s="4" t="s">
        <v>37</v>
      </c>
      <c r="BD246" s="147" t="s">
        <v>38</v>
      </c>
    </row>
    <row r="247" spans="2:56" ht="15.75" thickBot="1">
      <c r="B247" s="62"/>
      <c r="C247" s="63"/>
      <c r="D247" s="64" t="s">
        <v>10</v>
      </c>
      <c r="E247" s="111"/>
      <c r="F247" s="148"/>
      <c r="G247" s="148"/>
      <c r="H247" s="148"/>
      <c r="I247" s="148" t="s">
        <v>8</v>
      </c>
      <c r="J247" s="148"/>
      <c r="K247" s="148"/>
      <c r="L247" s="16"/>
      <c r="M247" s="104" t="s">
        <v>20</v>
      </c>
      <c r="N247" s="148" t="s">
        <v>11</v>
      </c>
      <c r="O247" s="16"/>
      <c r="P247" s="63" t="s">
        <v>10</v>
      </c>
      <c r="Q247" s="111"/>
      <c r="R247" s="63"/>
      <c r="S247" s="149"/>
      <c r="T247" s="63"/>
      <c r="U247" s="63"/>
      <c r="V247" s="63" t="s">
        <v>18</v>
      </c>
      <c r="W247" s="150" t="s">
        <v>22</v>
      </c>
      <c r="X247" s="111"/>
      <c r="Y247" s="151" t="s">
        <v>16</v>
      </c>
      <c r="Z247" s="151" t="s">
        <v>17</v>
      </c>
      <c r="AA247" s="152" t="s">
        <v>25</v>
      </c>
      <c r="AB247" s="79" t="s">
        <v>28</v>
      </c>
      <c r="AC247" s="153"/>
      <c r="AD247" s="111"/>
      <c r="AE247" s="154" t="s">
        <v>16</v>
      </c>
      <c r="AF247" s="155" t="s">
        <v>17</v>
      </c>
      <c r="AG247" s="80" t="s">
        <v>28</v>
      </c>
      <c r="AH247" s="81" t="s">
        <v>28</v>
      </c>
      <c r="AI247" s="156"/>
      <c r="AJ247" s="63" t="s">
        <v>34</v>
      </c>
      <c r="AK247" s="157" t="s">
        <v>34</v>
      </c>
      <c r="AL247" s="63" t="s">
        <v>34</v>
      </c>
      <c r="AM247" s="63" t="s">
        <v>34</v>
      </c>
      <c r="AN247" s="63" t="s">
        <v>34</v>
      </c>
      <c r="AO247" s="111"/>
      <c r="AP247" s="158" t="s">
        <v>70</v>
      </c>
      <c r="AQ247" s="159" t="s">
        <v>69</v>
      </c>
      <c r="AR247" s="160" t="s">
        <v>71</v>
      </c>
      <c r="AS247" s="161" t="s">
        <v>48</v>
      </c>
      <c r="AT247" s="159" t="s">
        <v>47</v>
      </c>
      <c r="AU247" s="160" t="s">
        <v>49</v>
      </c>
      <c r="AV247" s="111"/>
      <c r="AW247" s="162" t="s">
        <v>29</v>
      </c>
      <c r="AX247" s="150" t="s">
        <v>29</v>
      </c>
      <c r="AY247" s="63"/>
      <c r="AZ247" s="63"/>
      <c r="BA247" s="111"/>
      <c r="BB247" s="163">
        <v>1</v>
      </c>
      <c r="BC247" s="164">
        <v>0</v>
      </c>
      <c r="BD247" s="115" t="s">
        <v>41</v>
      </c>
    </row>
    <row r="248" spans="2:56" ht="16.5" thickBot="1">
      <c r="B248" s="17">
        <v>41206</v>
      </c>
      <c r="C248" s="15" t="s">
        <v>65</v>
      </c>
      <c r="D248" s="19">
        <v>8.5</v>
      </c>
      <c r="E248" s="6"/>
      <c r="F248" s="363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f>SUM(F248:J248)</f>
        <v>0</v>
      </c>
      <c r="L248" s="6"/>
      <c r="M248" s="363">
        <v>0</v>
      </c>
      <c r="N248" s="19">
        <v>0</v>
      </c>
      <c r="O248" s="6"/>
      <c r="P248" s="376">
        <f>D248-(M248+N248)</f>
        <v>8.5</v>
      </c>
      <c r="Q248" s="6"/>
      <c r="R248" s="363" t="s">
        <v>67</v>
      </c>
      <c r="S248" s="372">
        <v>0.13</v>
      </c>
      <c r="T248" s="372">
        <v>0.13</v>
      </c>
      <c r="U248" s="372">
        <f>S248+T248</f>
        <v>0.26</v>
      </c>
      <c r="V248" s="19">
        <v>75</v>
      </c>
      <c r="W248" s="91">
        <f>P248*V248</f>
        <v>637.5</v>
      </c>
      <c r="X248" s="6"/>
      <c r="Y248" s="379">
        <v>488</v>
      </c>
      <c r="Z248" s="380">
        <v>488</v>
      </c>
      <c r="AA248" s="380">
        <v>0</v>
      </c>
      <c r="AB248" s="380">
        <v>0</v>
      </c>
      <c r="AC248" s="381">
        <v>488</v>
      </c>
      <c r="AD248" s="197"/>
      <c r="AE248" s="379">
        <v>0</v>
      </c>
      <c r="AF248" s="380">
        <v>0</v>
      </c>
      <c r="AG248" s="380">
        <v>0</v>
      </c>
      <c r="AH248" s="380">
        <v>0</v>
      </c>
      <c r="AI248" s="5"/>
      <c r="AJ248" s="57">
        <f>AC248*U248</f>
        <v>126.88000000000001</v>
      </c>
      <c r="AK248" s="171">
        <v>4.5999999999999996</v>
      </c>
      <c r="AL248" s="19">
        <v>3.5</v>
      </c>
      <c r="AM248" s="19">
        <v>0</v>
      </c>
      <c r="AN248" s="171">
        <f>AK248+AM248</f>
        <v>4.5999999999999996</v>
      </c>
      <c r="AO248" s="338" t="e">
        <f>#REF!</f>
        <v>#REF!</v>
      </c>
      <c r="AP248" s="11">
        <v>0</v>
      </c>
      <c r="AQ248" s="11">
        <v>10</v>
      </c>
      <c r="AR248" s="387">
        <f>100- ((AP248+AQ248)/(AC248*2))*100</f>
        <v>98.97540983606558</v>
      </c>
      <c r="AS248" s="388">
        <f>AU242</f>
        <v>535.83999999999992</v>
      </c>
      <c r="AT248" s="172">
        <f>AJ248+AK248+AL248+AM248</f>
        <v>134.98000000000002</v>
      </c>
      <c r="AU248" s="172">
        <f>AS248-AT248</f>
        <v>400.8599999999999</v>
      </c>
      <c r="AV248" s="5"/>
      <c r="AW248" s="57">
        <f>(AC248/W248)*100</f>
        <v>76.549019607843135</v>
      </c>
      <c r="AX248" s="19" t="s">
        <v>59</v>
      </c>
      <c r="AY248" s="91">
        <f>(AK248/(AJ248+AK248))*100</f>
        <v>3.498630970489808</v>
      </c>
      <c r="AZ248" s="19">
        <f>(AN248/AJ248)*100</f>
        <v>3.6254728877679692</v>
      </c>
      <c r="BA248" s="6"/>
      <c r="BB248" s="363" t="s">
        <v>76</v>
      </c>
      <c r="BC248" s="19" t="s">
        <v>76</v>
      </c>
      <c r="BD248" s="19" t="s">
        <v>76</v>
      </c>
    </row>
    <row r="249" spans="2:56" ht="15.75">
      <c r="B249" s="374" t="s">
        <v>134</v>
      </c>
      <c r="C249" s="2"/>
      <c r="D249" s="2"/>
      <c r="E249" s="6"/>
      <c r="F249" s="375"/>
      <c r="G249" s="2"/>
      <c r="H249" s="2"/>
      <c r="I249" s="2"/>
      <c r="J249" s="2"/>
      <c r="K249" s="2"/>
      <c r="L249" s="6"/>
      <c r="M249" s="375"/>
      <c r="N249" s="2"/>
      <c r="O249" s="6"/>
      <c r="P249" s="377"/>
      <c r="Q249" s="6"/>
      <c r="R249" s="375"/>
      <c r="S249" s="213"/>
      <c r="T249" s="213"/>
      <c r="U249" s="213"/>
      <c r="V249" s="378"/>
      <c r="W249" s="378"/>
      <c r="X249" s="289"/>
      <c r="Y249" s="382"/>
      <c r="Z249" s="383"/>
      <c r="AA249" s="383"/>
      <c r="AB249" s="383"/>
      <c r="AC249" s="384"/>
      <c r="AD249" s="122"/>
      <c r="AE249" s="382"/>
      <c r="AF249" s="383"/>
      <c r="AG249" s="383"/>
      <c r="AH249" s="383"/>
      <c r="AI249" s="20"/>
      <c r="AJ249" s="436"/>
      <c r="AK249" s="386"/>
      <c r="AL249" s="378"/>
      <c r="AM249" s="378"/>
      <c r="AN249" s="378"/>
      <c r="AO249" s="289"/>
      <c r="AP249" s="347"/>
      <c r="AQ249" s="347"/>
      <c r="AR249" s="373"/>
      <c r="AS249" s="389"/>
      <c r="AT249" s="386"/>
      <c r="AU249" s="386"/>
      <c r="AV249" s="20"/>
      <c r="AW249" s="385"/>
      <c r="AX249" s="378"/>
      <c r="AY249" s="378"/>
      <c r="AZ249" s="378"/>
      <c r="BA249" s="289"/>
      <c r="BB249" s="375"/>
      <c r="BC249" s="2"/>
      <c r="BD249" s="2"/>
    </row>
    <row r="250" spans="2:56" ht="15.75" thickBot="1"/>
    <row r="251" spans="2:56" ht="16.5" thickBot="1">
      <c r="B251" s="17">
        <v>41207</v>
      </c>
      <c r="C251" s="15" t="s">
        <v>0</v>
      </c>
      <c r="D251" s="19">
        <v>8</v>
      </c>
      <c r="E251" s="6"/>
      <c r="F251" s="363">
        <v>0</v>
      </c>
      <c r="G251" s="19">
        <v>0</v>
      </c>
      <c r="H251" s="19">
        <v>0</v>
      </c>
      <c r="I251" s="19">
        <v>0</v>
      </c>
      <c r="J251" s="19">
        <v>7</v>
      </c>
      <c r="K251" s="19">
        <f>SUM(F251:J251)</f>
        <v>7</v>
      </c>
      <c r="L251" s="6"/>
      <c r="M251" s="363">
        <v>0</v>
      </c>
      <c r="N251" s="19">
        <v>0</v>
      </c>
      <c r="O251" s="6"/>
      <c r="P251" s="376">
        <f>D251-(M251+N251)</f>
        <v>8</v>
      </c>
      <c r="Q251" s="6"/>
      <c r="R251" s="363" t="s">
        <v>111</v>
      </c>
      <c r="S251" s="372">
        <v>0.122</v>
      </c>
      <c r="T251" s="372">
        <v>0.124</v>
      </c>
      <c r="U251" s="372">
        <f>S251+T251</f>
        <v>0.246</v>
      </c>
      <c r="V251" s="19">
        <v>70</v>
      </c>
      <c r="W251" s="91">
        <f>P251*V251</f>
        <v>560</v>
      </c>
      <c r="X251" s="6"/>
      <c r="Y251" s="379">
        <v>22</v>
      </c>
      <c r="Z251" s="380">
        <v>22</v>
      </c>
      <c r="AA251" s="380">
        <v>0</v>
      </c>
      <c r="AB251" s="380">
        <v>0</v>
      </c>
      <c r="AC251" s="381">
        <v>22</v>
      </c>
      <c r="AD251" s="197"/>
      <c r="AE251" s="379">
        <v>10</v>
      </c>
      <c r="AF251" s="380">
        <v>10</v>
      </c>
      <c r="AG251" s="380">
        <v>0</v>
      </c>
      <c r="AH251" s="380">
        <v>10</v>
      </c>
      <c r="AI251" s="5"/>
      <c r="AJ251" s="57">
        <f>AC251*U251</f>
        <v>5.4119999999999999</v>
      </c>
      <c r="AK251" s="171">
        <v>3.08</v>
      </c>
      <c r="AL251" s="19">
        <v>0.22</v>
      </c>
      <c r="AM251" s="19">
        <v>0</v>
      </c>
      <c r="AN251" s="171">
        <f>AK251+AM251</f>
        <v>3.08</v>
      </c>
      <c r="AO251" s="338" t="e">
        <f>#REF!</f>
        <v>#REF!</v>
      </c>
      <c r="AP251" s="11">
        <v>0</v>
      </c>
      <c r="AQ251" s="11">
        <v>10</v>
      </c>
      <c r="AR251" s="387">
        <f>100- ((AP251+AQ251)/(AC251*2))*100</f>
        <v>77.27272727272728</v>
      </c>
      <c r="AS251" s="388">
        <f>AU248</f>
        <v>400.8599999999999</v>
      </c>
      <c r="AT251" s="172">
        <f>AJ251+AK251+AL251+AM251</f>
        <v>8.7120000000000015</v>
      </c>
      <c r="AU251" s="172">
        <f>AS251-AT251</f>
        <v>392.14799999999991</v>
      </c>
      <c r="AV251" s="5"/>
      <c r="AW251" s="57">
        <f>(AC251/W251)*100</f>
        <v>3.9285714285714284</v>
      </c>
      <c r="AX251" s="19" t="s">
        <v>59</v>
      </c>
      <c r="AY251" s="91">
        <f>(AK251/(AJ251+AK251))*100</f>
        <v>36.269430051813465</v>
      </c>
      <c r="AZ251" s="19">
        <f>(AN251/AJ251)*100</f>
        <v>56.910569105691053</v>
      </c>
      <c r="BA251" s="6"/>
      <c r="BB251" s="363" t="s">
        <v>76</v>
      </c>
      <c r="BC251" s="19" t="s">
        <v>76</v>
      </c>
      <c r="BD251" s="19" t="s">
        <v>76</v>
      </c>
    </row>
    <row r="252" spans="2:56" ht="15.75">
      <c r="B252" s="374" t="s">
        <v>181</v>
      </c>
      <c r="C252" s="2"/>
      <c r="D252" s="2"/>
      <c r="E252" s="6"/>
      <c r="F252" s="375"/>
      <c r="G252" s="2"/>
      <c r="H252" s="2"/>
      <c r="I252" s="2"/>
      <c r="J252" s="2"/>
      <c r="K252" s="2"/>
      <c r="L252" s="6"/>
      <c r="M252" s="375"/>
      <c r="N252" s="2"/>
      <c r="O252" s="6"/>
      <c r="P252" s="377"/>
      <c r="Q252" s="6"/>
      <c r="R252" s="375"/>
      <c r="S252" s="213"/>
      <c r="T252" s="213"/>
      <c r="U252" s="213"/>
      <c r="V252" s="378"/>
      <c r="W252" s="378"/>
      <c r="X252" s="289"/>
      <c r="Y252" s="382"/>
      <c r="Z252" s="383"/>
      <c r="AA252" s="383"/>
      <c r="AB252" s="383"/>
      <c r="AC252" s="384"/>
      <c r="AD252" s="122"/>
      <c r="AE252" s="382"/>
      <c r="AF252" s="383"/>
      <c r="AG252" s="383"/>
      <c r="AH252" s="383"/>
      <c r="AI252" s="20"/>
      <c r="AJ252" s="436"/>
      <c r="AK252" s="386"/>
      <c r="AL252" s="378"/>
      <c r="AM252" s="378"/>
      <c r="AN252" s="378"/>
      <c r="AO252" s="289"/>
      <c r="AP252" s="347"/>
      <c r="AQ252" s="347"/>
      <c r="AR252" s="373"/>
      <c r="AS252" s="389"/>
      <c r="AT252" s="386"/>
      <c r="AU252" s="386"/>
      <c r="AV252" s="20"/>
      <c r="AW252" s="385"/>
      <c r="AX252" s="378"/>
      <c r="AY252" s="378"/>
      <c r="AZ252" s="378"/>
      <c r="BA252" s="289"/>
      <c r="BB252" s="375"/>
      <c r="BC252" s="2"/>
      <c r="BD252" s="2"/>
    </row>
    <row r="253" spans="2:56" ht="15.75" thickBot="1"/>
    <row r="254" spans="2:56" ht="16.5" thickBot="1">
      <c r="B254" s="17">
        <v>41207</v>
      </c>
      <c r="C254" s="15" t="s">
        <v>1</v>
      </c>
      <c r="D254" s="19">
        <v>7.5</v>
      </c>
      <c r="E254" s="6"/>
      <c r="F254" s="363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f>SUM(F254:J254)</f>
        <v>0</v>
      </c>
      <c r="L254" s="6"/>
      <c r="M254" s="363">
        <v>2.5</v>
      </c>
      <c r="N254" s="19">
        <v>0</v>
      </c>
      <c r="O254" s="6"/>
      <c r="P254" s="376">
        <f>D254-(M254+N254)</f>
        <v>5</v>
      </c>
      <c r="Q254" s="6"/>
      <c r="R254" s="363" t="s">
        <v>111</v>
      </c>
      <c r="S254" s="372">
        <v>0.122</v>
      </c>
      <c r="T254" s="372">
        <v>0.124</v>
      </c>
      <c r="U254" s="372">
        <f>S254+T254</f>
        <v>0.246</v>
      </c>
      <c r="V254" s="19">
        <v>70</v>
      </c>
      <c r="W254" s="91">
        <f>P254*V254</f>
        <v>350</v>
      </c>
      <c r="X254" s="6"/>
      <c r="Y254" s="379">
        <v>230</v>
      </c>
      <c r="Z254" s="380">
        <v>230</v>
      </c>
      <c r="AA254" s="380">
        <v>0</v>
      </c>
      <c r="AB254" s="380">
        <v>0</v>
      </c>
      <c r="AC254" s="381">
        <v>230</v>
      </c>
      <c r="AD254" s="197"/>
      <c r="AE254" s="379">
        <v>44</v>
      </c>
      <c r="AF254" s="380">
        <v>44</v>
      </c>
      <c r="AG254" s="380">
        <v>0</v>
      </c>
      <c r="AH254" s="380">
        <v>44</v>
      </c>
      <c r="AI254" s="5"/>
      <c r="AJ254" s="57">
        <f>AC254*U254</f>
        <v>56.58</v>
      </c>
      <c r="AK254" s="171">
        <v>7.3</v>
      </c>
      <c r="AL254" s="19">
        <v>2.2000000000000002</v>
      </c>
      <c r="AM254" s="19">
        <v>1</v>
      </c>
      <c r="AN254" s="171">
        <f>AK254+AM254</f>
        <v>8.3000000000000007</v>
      </c>
      <c r="AO254" s="338" t="e">
        <f>#REF!</f>
        <v>#REF!</v>
      </c>
      <c r="AP254" s="11">
        <v>0</v>
      </c>
      <c r="AQ254" s="11">
        <v>10</v>
      </c>
      <c r="AR254" s="387">
        <f>100- ((AP254+AQ254)/(AC254*2))*100</f>
        <v>97.826086956521735</v>
      </c>
      <c r="AS254" s="388">
        <f>AU251</f>
        <v>392.14799999999991</v>
      </c>
      <c r="AT254" s="172">
        <f>AJ254+AK254+AL254+AM254</f>
        <v>67.08</v>
      </c>
      <c r="AU254" s="172">
        <f>AS254-AT254</f>
        <v>325.06799999999993</v>
      </c>
      <c r="AV254" s="5"/>
      <c r="AW254" s="57">
        <f>(AC254/W254)*100</f>
        <v>65.714285714285708</v>
      </c>
      <c r="AX254" s="19" t="s">
        <v>59</v>
      </c>
      <c r="AY254" s="91">
        <f>(AK254/(AJ254+AK254))*100</f>
        <v>11.427676894176582</v>
      </c>
      <c r="AZ254" s="19">
        <f>(AN254/AJ254)*100</f>
        <v>14.669494521032171</v>
      </c>
      <c r="BA254" s="6"/>
      <c r="BB254" s="363" t="s">
        <v>76</v>
      </c>
      <c r="BC254" s="19" t="s">
        <v>76</v>
      </c>
      <c r="BD254" s="19" t="s">
        <v>76</v>
      </c>
    </row>
    <row r="255" spans="2:56" ht="15.75">
      <c r="B255" s="374" t="s">
        <v>121</v>
      </c>
      <c r="C255" s="2"/>
      <c r="D255" s="2"/>
      <c r="E255" s="6"/>
      <c r="F255" s="375"/>
      <c r="G255" s="2"/>
      <c r="H255" s="2"/>
      <c r="I255" s="2"/>
      <c r="J255" s="2"/>
      <c r="K255" s="2"/>
      <c r="L255" s="6"/>
      <c r="M255" s="375"/>
      <c r="N255" s="2"/>
      <c r="O255" s="6"/>
      <c r="P255" s="377"/>
      <c r="Q255" s="6"/>
      <c r="R255" s="375"/>
      <c r="S255" s="213"/>
      <c r="T255" s="213"/>
      <c r="U255" s="213"/>
      <c r="V255" s="378"/>
      <c r="W255" s="378"/>
      <c r="X255" s="289"/>
      <c r="Y255" s="382"/>
      <c r="Z255" s="383"/>
      <c r="AA255" s="383"/>
      <c r="AB255" s="383"/>
      <c r="AC255" s="384"/>
      <c r="AD255" s="122"/>
      <c r="AE255" s="382"/>
      <c r="AF255" s="383"/>
      <c r="AG255" s="383"/>
      <c r="AH255" s="383"/>
      <c r="AI255" s="20"/>
      <c r="AJ255" s="436"/>
      <c r="AK255" s="386"/>
      <c r="AL255" s="378"/>
      <c r="AM255" s="378"/>
      <c r="AN255" s="378"/>
      <c r="AO255" s="289"/>
      <c r="AP255" s="347"/>
      <c r="AQ255" s="347"/>
      <c r="AR255" s="373"/>
      <c r="AS255" s="389"/>
      <c r="AT255" s="386"/>
      <c r="AU255" s="386"/>
      <c r="AV255" s="20"/>
      <c r="AW255" s="385"/>
      <c r="AX255" s="378"/>
      <c r="AY255" s="378"/>
      <c r="AZ255" s="378"/>
      <c r="BA255" s="289"/>
      <c r="BB255" s="375"/>
      <c r="BC255" s="2"/>
      <c r="BD255" s="2"/>
    </row>
    <row r="256" spans="2:56" ht="15.75" thickBot="1"/>
    <row r="257" spans="2:56" ht="16.5" thickBot="1">
      <c r="B257" s="17">
        <v>41207</v>
      </c>
      <c r="C257" s="15" t="s">
        <v>65</v>
      </c>
      <c r="D257" s="19">
        <v>8.5</v>
      </c>
      <c r="E257" s="6"/>
      <c r="F257" s="363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f>SUM(F257:J257)</f>
        <v>0</v>
      </c>
      <c r="L257" s="6"/>
      <c r="M257" s="363"/>
      <c r="N257" s="19">
        <v>0</v>
      </c>
      <c r="O257" s="6"/>
      <c r="P257" s="376">
        <f>D257-(M257+N257)</f>
        <v>8.5</v>
      </c>
      <c r="Q257" s="6"/>
      <c r="R257" s="363" t="s">
        <v>111</v>
      </c>
      <c r="S257" s="372">
        <v>0.122</v>
      </c>
      <c r="T257" s="372">
        <v>0.124</v>
      </c>
      <c r="U257" s="372">
        <f>S257+T257</f>
        <v>0.246</v>
      </c>
      <c r="V257" s="19">
        <v>70</v>
      </c>
      <c r="W257" s="91">
        <f>P257*V257</f>
        <v>595</v>
      </c>
      <c r="X257" s="6"/>
      <c r="Y257" s="379">
        <v>230</v>
      </c>
      <c r="Z257" s="380">
        <v>230</v>
      </c>
      <c r="AA257" s="380">
        <v>0</v>
      </c>
      <c r="AB257" s="380">
        <v>0</v>
      </c>
      <c r="AC257" s="381">
        <v>110</v>
      </c>
      <c r="AD257" s="197"/>
      <c r="AE257" s="379">
        <v>44</v>
      </c>
      <c r="AF257" s="380">
        <v>44</v>
      </c>
      <c r="AG257" s="380">
        <v>0</v>
      </c>
      <c r="AH257" s="380">
        <v>44</v>
      </c>
      <c r="AI257" s="5"/>
      <c r="AJ257" s="57">
        <f>AC257*U257</f>
        <v>27.06</v>
      </c>
      <c r="AK257" s="171">
        <v>9.3000000000000007</v>
      </c>
      <c r="AL257" s="19">
        <v>2.2000000000000002</v>
      </c>
      <c r="AM257" s="19">
        <v>1</v>
      </c>
      <c r="AN257" s="171">
        <f>AK257+AM257</f>
        <v>10.3</v>
      </c>
      <c r="AO257" s="338" t="e">
        <f>#REF!</f>
        <v>#REF!</v>
      </c>
      <c r="AP257" s="11">
        <v>0</v>
      </c>
      <c r="AQ257" s="11">
        <v>10</v>
      </c>
      <c r="AR257" s="387">
        <f>100- ((AP257+AQ257)/(AC257*2))*100</f>
        <v>95.454545454545453</v>
      </c>
      <c r="AS257" s="388">
        <f>AU254</f>
        <v>325.06799999999993</v>
      </c>
      <c r="AT257" s="172">
        <f>AJ257+AK257+AL257+AM257</f>
        <v>39.56</v>
      </c>
      <c r="AU257" s="172">
        <f>AS257-AT257</f>
        <v>285.50799999999992</v>
      </c>
      <c r="AV257" s="5"/>
      <c r="AW257" s="57">
        <f>(AC257/W257)*100</f>
        <v>18.487394957983195</v>
      </c>
      <c r="AX257" s="19" t="s">
        <v>59</v>
      </c>
      <c r="AY257" s="91">
        <f>(AK257/(AJ257+AK257))*100</f>
        <v>25.577557755775583</v>
      </c>
      <c r="AZ257" s="19">
        <f>(AN257/AJ257)*100</f>
        <v>38.063562453806362</v>
      </c>
      <c r="BA257" s="6"/>
      <c r="BB257" s="363" t="s">
        <v>76</v>
      </c>
      <c r="BC257" s="19" t="s">
        <v>76</v>
      </c>
      <c r="BD257" s="19" t="s">
        <v>76</v>
      </c>
    </row>
    <row r="258" spans="2:56" ht="15.75">
      <c r="B258" s="374" t="s">
        <v>137</v>
      </c>
      <c r="C258" s="2"/>
      <c r="D258" s="2"/>
      <c r="E258" s="6"/>
      <c r="F258" s="375"/>
      <c r="G258" s="2"/>
      <c r="H258" s="2"/>
      <c r="I258" s="2"/>
      <c r="J258" s="2"/>
      <c r="K258" s="2"/>
      <c r="L258" s="6"/>
      <c r="M258" s="375"/>
      <c r="N258" s="2"/>
      <c r="O258" s="6"/>
      <c r="P258" s="377"/>
      <c r="Q258" s="6"/>
      <c r="R258" s="375"/>
      <c r="S258" s="213"/>
      <c r="T258" s="213"/>
      <c r="U258" s="213"/>
      <c r="V258" s="378"/>
      <c r="W258" s="378"/>
      <c r="X258" s="289"/>
      <c r="Y258" s="382"/>
      <c r="Z258" s="383"/>
      <c r="AA258" s="383"/>
      <c r="AB258" s="383"/>
      <c r="AC258" s="384"/>
      <c r="AD258" s="122"/>
      <c r="AE258" s="382"/>
      <c r="AF258" s="383"/>
      <c r="AG258" s="383"/>
      <c r="AH258" s="383"/>
      <c r="AI258" s="20"/>
      <c r="AJ258" s="436"/>
      <c r="AK258" s="386"/>
      <c r="AL258" s="378"/>
      <c r="AM258" s="378"/>
      <c r="AN258" s="378"/>
      <c r="AO258" s="289"/>
      <c r="AP258" s="347"/>
      <c r="AQ258" s="347"/>
      <c r="AR258" s="373"/>
      <c r="AS258" s="389"/>
      <c r="AT258" s="386"/>
      <c r="AU258" s="386"/>
      <c r="AV258" s="20"/>
      <c r="AW258" s="385"/>
      <c r="AX258" s="378"/>
      <c r="AY258" s="378"/>
      <c r="AZ258" s="378"/>
      <c r="BA258" s="289"/>
      <c r="BB258" s="375"/>
      <c r="BC258" s="2"/>
      <c r="BD258" s="2"/>
    </row>
    <row r="259" spans="2:56" ht="15.75" thickBot="1"/>
    <row r="260" spans="2:56">
      <c r="B260" s="57" t="s">
        <v>42</v>
      </c>
      <c r="C260" s="58" t="s">
        <v>2</v>
      </c>
      <c r="D260" s="59" t="s">
        <v>2</v>
      </c>
      <c r="E260" s="136"/>
      <c r="F260" s="718" t="s">
        <v>14</v>
      </c>
      <c r="G260" s="719"/>
      <c r="H260" s="719"/>
      <c r="I260" s="719"/>
      <c r="J260" s="719"/>
      <c r="K260" s="720"/>
      <c r="L260" s="19"/>
      <c r="M260" s="721" t="s">
        <v>43</v>
      </c>
      <c r="N260" s="722"/>
      <c r="O260" s="19"/>
      <c r="P260" s="91" t="s">
        <v>12</v>
      </c>
      <c r="Q260" s="136"/>
      <c r="R260" s="91" t="s">
        <v>24</v>
      </c>
      <c r="S260" s="718" t="s">
        <v>44</v>
      </c>
      <c r="T260" s="719"/>
      <c r="U260" s="720"/>
      <c r="V260" s="91" t="s">
        <v>39</v>
      </c>
      <c r="W260" s="137" t="s">
        <v>19</v>
      </c>
      <c r="X260" s="136" t="s">
        <v>10</v>
      </c>
      <c r="Y260" s="723" t="s">
        <v>15</v>
      </c>
      <c r="Z260" s="724"/>
      <c r="AA260" s="724"/>
      <c r="AB260" s="724"/>
      <c r="AC260" s="138" t="s">
        <v>19</v>
      </c>
      <c r="AD260" s="139"/>
      <c r="AE260" s="725" t="s">
        <v>55</v>
      </c>
      <c r="AF260" s="726"/>
      <c r="AG260" s="726"/>
      <c r="AH260" s="140" t="s">
        <v>57</v>
      </c>
      <c r="AI260" s="136"/>
      <c r="AJ260" s="141" t="s">
        <v>51</v>
      </c>
      <c r="AK260" s="142"/>
      <c r="AL260" s="143"/>
      <c r="AM260" s="144"/>
      <c r="AN260" s="91" t="s">
        <v>13</v>
      </c>
      <c r="AO260" s="136"/>
      <c r="AP260" s="743" t="s">
        <v>68</v>
      </c>
      <c r="AQ260" s="744"/>
      <c r="AR260" s="745"/>
      <c r="AS260" s="743" t="s">
        <v>52</v>
      </c>
      <c r="AT260" s="744"/>
      <c r="AU260" s="745"/>
      <c r="AV260" s="136"/>
      <c r="AW260" s="145" t="s">
        <v>32</v>
      </c>
      <c r="AX260" s="137" t="s">
        <v>32</v>
      </c>
      <c r="AY260" s="91" t="s">
        <v>29</v>
      </c>
      <c r="AZ260" s="91" t="s">
        <v>29</v>
      </c>
      <c r="BA260" s="136"/>
      <c r="BB260" s="19" t="s">
        <v>32</v>
      </c>
      <c r="BC260" s="19" t="s">
        <v>10</v>
      </c>
      <c r="BD260" s="146" t="s">
        <v>10</v>
      </c>
    </row>
    <row r="261" spans="2:56" ht="15.75" thickBot="1">
      <c r="B261" s="60" t="s">
        <v>10</v>
      </c>
      <c r="C261" s="49" t="s">
        <v>10</v>
      </c>
      <c r="D261" s="61" t="s">
        <v>12</v>
      </c>
      <c r="E261" s="5"/>
      <c r="F261" s="65" t="s">
        <v>4</v>
      </c>
      <c r="G261" s="65" t="s">
        <v>5</v>
      </c>
      <c r="H261" s="65" t="s">
        <v>6</v>
      </c>
      <c r="I261" s="65" t="s">
        <v>7</v>
      </c>
      <c r="J261" s="65" t="s">
        <v>9</v>
      </c>
      <c r="K261" s="65" t="s">
        <v>13</v>
      </c>
      <c r="L261" s="4"/>
      <c r="M261" s="67" t="s">
        <v>12</v>
      </c>
      <c r="N261" s="68" t="s">
        <v>46</v>
      </c>
      <c r="O261" s="3"/>
      <c r="P261" s="49" t="s">
        <v>3</v>
      </c>
      <c r="Q261" s="5"/>
      <c r="R261" s="49" t="s">
        <v>23</v>
      </c>
      <c r="S261" s="53" t="s">
        <v>16</v>
      </c>
      <c r="T261" s="49" t="s">
        <v>17</v>
      </c>
      <c r="U261" s="49" t="s">
        <v>45</v>
      </c>
      <c r="V261" s="49" t="s">
        <v>63</v>
      </c>
      <c r="W261" s="72" t="s">
        <v>21</v>
      </c>
      <c r="X261" s="5" t="s">
        <v>10</v>
      </c>
      <c r="Y261" s="713" t="s">
        <v>26</v>
      </c>
      <c r="Z261" s="714"/>
      <c r="AA261" s="714"/>
      <c r="AB261" s="715"/>
      <c r="AC261" s="39" t="s">
        <v>13</v>
      </c>
      <c r="AD261" s="8"/>
      <c r="AE261" s="716" t="s">
        <v>56</v>
      </c>
      <c r="AF261" s="717"/>
      <c r="AG261" s="717"/>
      <c r="AH261" s="82" t="s">
        <v>58</v>
      </c>
      <c r="AI261" s="5"/>
      <c r="AJ261" s="48" t="s">
        <v>33</v>
      </c>
      <c r="AK261" s="85" t="s">
        <v>27</v>
      </c>
      <c r="AL261" s="48" t="s">
        <v>35</v>
      </c>
      <c r="AM261" s="48" t="s">
        <v>36</v>
      </c>
      <c r="AN261" s="49" t="s">
        <v>40</v>
      </c>
      <c r="AO261" s="20"/>
      <c r="AP261" s="51"/>
      <c r="AQ261" s="52"/>
      <c r="AR261" s="53"/>
      <c r="AS261" s="51" t="s">
        <v>50</v>
      </c>
      <c r="AT261" s="336" t="s">
        <v>185</v>
      </c>
      <c r="AU261" s="53"/>
      <c r="AV261" s="5"/>
      <c r="AW261" s="76" t="s">
        <v>19</v>
      </c>
      <c r="AX261" s="72" t="s">
        <v>19</v>
      </c>
      <c r="AY261" s="49" t="s">
        <v>37</v>
      </c>
      <c r="AZ261" s="49" t="s">
        <v>38</v>
      </c>
      <c r="BA261" s="5"/>
      <c r="BB261" s="4" t="s">
        <v>19</v>
      </c>
      <c r="BC261" s="4" t="s">
        <v>37</v>
      </c>
      <c r="BD261" s="147" t="s">
        <v>38</v>
      </c>
    </row>
    <row r="262" spans="2:56" ht="15.75" thickBot="1">
      <c r="B262" s="62"/>
      <c r="C262" s="63"/>
      <c r="D262" s="64" t="s">
        <v>10</v>
      </c>
      <c r="E262" s="111"/>
      <c r="F262" s="148"/>
      <c r="G262" s="148"/>
      <c r="H262" s="148"/>
      <c r="I262" s="148" t="s">
        <v>8</v>
      </c>
      <c r="J262" s="148"/>
      <c r="K262" s="148"/>
      <c r="L262" s="16"/>
      <c r="M262" s="104" t="s">
        <v>20</v>
      </c>
      <c r="N262" s="148" t="s">
        <v>11</v>
      </c>
      <c r="O262" s="16"/>
      <c r="P262" s="63" t="s">
        <v>10</v>
      </c>
      <c r="Q262" s="111"/>
      <c r="R262" s="63"/>
      <c r="S262" s="149"/>
      <c r="T262" s="63"/>
      <c r="U262" s="63"/>
      <c r="V262" s="63" t="s">
        <v>18</v>
      </c>
      <c r="W262" s="150" t="s">
        <v>22</v>
      </c>
      <c r="X262" s="111"/>
      <c r="Y262" s="151" t="s">
        <v>16</v>
      </c>
      <c r="Z262" s="151" t="s">
        <v>17</v>
      </c>
      <c r="AA262" s="152" t="s">
        <v>25</v>
      </c>
      <c r="AB262" s="79" t="s">
        <v>28</v>
      </c>
      <c r="AC262" s="153"/>
      <c r="AD262" s="111"/>
      <c r="AE262" s="154" t="s">
        <v>16</v>
      </c>
      <c r="AF262" s="155" t="s">
        <v>17</v>
      </c>
      <c r="AG262" s="80" t="s">
        <v>28</v>
      </c>
      <c r="AH262" s="81" t="s">
        <v>28</v>
      </c>
      <c r="AI262" s="156"/>
      <c r="AJ262" s="63" t="s">
        <v>34</v>
      </c>
      <c r="AK262" s="157" t="s">
        <v>34</v>
      </c>
      <c r="AL262" s="63" t="s">
        <v>34</v>
      </c>
      <c r="AM262" s="63" t="s">
        <v>34</v>
      </c>
      <c r="AN262" s="63" t="s">
        <v>34</v>
      </c>
      <c r="AO262" s="111"/>
      <c r="AP262" s="158" t="s">
        <v>70</v>
      </c>
      <c r="AQ262" s="159" t="s">
        <v>69</v>
      </c>
      <c r="AR262" s="160" t="s">
        <v>71</v>
      </c>
      <c r="AS262" s="161" t="s">
        <v>48</v>
      </c>
      <c r="AT262" s="159" t="s">
        <v>47</v>
      </c>
      <c r="AU262" s="160" t="s">
        <v>49</v>
      </c>
      <c r="AV262" s="111"/>
      <c r="AW262" s="162" t="s">
        <v>29</v>
      </c>
      <c r="AX262" s="150" t="s">
        <v>29</v>
      </c>
      <c r="AY262" s="63"/>
      <c r="AZ262" s="63"/>
      <c r="BA262" s="111"/>
      <c r="BB262" s="163">
        <v>1</v>
      </c>
      <c r="BC262" s="164">
        <v>0</v>
      </c>
      <c r="BD262" s="115" t="s">
        <v>41</v>
      </c>
    </row>
    <row r="263" spans="2:56" ht="16.5" thickBot="1">
      <c r="B263" s="17">
        <v>41208</v>
      </c>
      <c r="C263" s="15" t="s">
        <v>0</v>
      </c>
      <c r="D263" s="19">
        <v>8</v>
      </c>
      <c r="E263" s="6"/>
      <c r="F263" s="363">
        <v>0</v>
      </c>
      <c r="G263" s="19">
        <v>0</v>
      </c>
      <c r="H263" s="19">
        <v>0</v>
      </c>
      <c r="I263" s="19">
        <v>0</v>
      </c>
      <c r="J263" s="19">
        <v>0</v>
      </c>
      <c r="K263" s="19">
        <f>SUM(F263:J263)</f>
        <v>0</v>
      </c>
      <c r="L263" s="6"/>
      <c r="M263" s="363">
        <v>0</v>
      </c>
      <c r="N263" s="19">
        <v>1</v>
      </c>
      <c r="O263" s="6"/>
      <c r="P263" s="376">
        <f>D263-(M263+N263)</f>
        <v>7</v>
      </c>
      <c r="Q263" s="6"/>
      <c r="R263" s="363" t="s">
        <v>85</v>
      </c>
      <c r="S263" s="372">
        <v>0.185</v>
      </c>
      <c r="T263" s="372">
        <v>0.185</v>
      </c>
      <c r="U263" s="372">
        <f>S263+T263</f>
        <v>0.37</v>
      </c>
      <c r="V263" s="19">
        <v>85</v>
      </c>
      <c r="W263" s="91">
        <f>P263*V263</f>
        <v>595</v>
      </c>
      <c r="X263" s="6"/>
      <c r="Y263" s="379">
        <v>230</v>
      </c>
      <c r="Z263" s="380">
        <v>230</v>
      </c>
      <c r="AA263" s="380">
        <v>0</v>
      </c>
      <c r="AB263" s="380">
        <v>0</v>
      </c>
      <c r="AC263" s="381">
        <v>654</v>
      </c>
      <c r="AD263" s="197"/>
      <c r="AE263" s="379">
        <v>44</v>
      </c>
      <c r="AF263" s="380">
        <v>44</v>
      </c>
      <c r="AG263" s="380">
        <v>0</v>
      </c>
      <c r="AH263" s="380">
        <v>44</v>
      </c>
      <c r="AI263" s="5"/>
      <c r="AJ263" s="57">
        <f>AC263*U263</f>
        <v>241.98</v>
      </c>
      <c r="AK263" s="171">
        <v>8</v>
      </c>
      <c r="AL263" s="19">
        <v>2.2000000000000002</v>
      </c>
      <c r="AM263" s="19">
        <v>17.600000000000001</v>
      </c>
      <c r="AN263" s="171">
        <f>AK263+AM263</f>
        <v>25.6</v>
      </c>
      <c r="AO263" s="338" t="e">
        <f>#REF!</f>
        <v>#REF!</v>
      </c>
      <c r="AP263" s="11">
        <v>0</v>
      </c>
      <c r="AQ263" s="11">
        <v>10</v>
      </c>
      <c r="AR263" s="387">
        <f>100- ((AP263+AQ263)/(AC263*2))*100</f>
        <v>99.235474006116206</v>
      </c>
      <c r="AS263" s="388">
        <f>AU206</f>
        <v>425.03000000000003</v>
      </c>
      <c r="AT263" s="172">
        <f>AJ263+AK263+AL263+AM263</f>
        <v>269.77999999999997</v>
      </c>
      <c r="AU263" s="172">
        <f>AS263-AT263</f>
        <v>155.25000000000006</v>
      </c>
      <c r="AV263" s="5"/>
      <c r="AW263" s="57">
        <f>(AC263/W263)*100</f>
        <v>109.91596638655463</v>
      </c>
      <c r="AX263" s="19" t="s">
        <v>59</v>
      </c>
      <c r="AY263" s="91">
        <f>(AK263/(AJ263+AK263))*100</f>
        <v>3.2002560204816386</v>
      </c>
      <c r="AZ263" s="19">
        <f>(AN263/AJ263)*100</f>
        <v>10.579386726175718</v>
      </c>
      <c r="BA263" s="6"/>
      <c r="BB263" s="363" t="s">
        <v>75</v>
      </c>
      <c r="BC263" s="19" t="s">
        <v>76</v>
      </c>
      <c r="BD263" s="19" t="s">
        <v>76</v>
      </c>
    </row>
    <row r="264" spans="2:56" ht="15.75">
      <c r="B264" s="374" t="s">
        <v>187</v>
      </c>
      <c r="C264" s="2"/>
      <c r="D264" s="2"/>
      <c r="E264" s="6"/>
      <c r="F264" s="375"/>
      <c r="G264" s="2"/>
      <c r="H264" s="2"/>
      <c r="I264" s="2"/>
      <c r="J264" s="2"/>
      <c r="K264" s="2"/>
      <c r="L264" s="6"/>
      <c r="M264" s="375"/>
      <c r="N264" s="2"/>
      <c r="O264" s="6"/>
      <c r="P264" s="377"/>
      <c r="Q264" s="6"/>
      <c r="R264" s="375"/>
      <c r="S264" s="213"/>
      <c r="T264" s="213"/>
      <c r="U264" s="213"/>
      <c r="V264" s="378"/>
      <c r="W264" s="378"/>
      <c r="X264" s="289"/>
      <c r="Y264" s="382"/>
      <c r="Z264" s="383"/>
      <c r="AA264" s="383"/>
      <c r="AB264" s="383"/>
      <c r="AC264" s="384"/>
      <c r="AD264" s="122"/>
      <c r="AE264" s="382"/>
      <c r="AF264" s="383"/>
      <c r="AG264" s="383"/>
      <c r="AH264" s="383"/>
      <c r="AI264" s="20"/>
      <c r="AJ264" s="436"/>
      <c r="AK264" s="386"/>
      <c r="AL264" s="378"/>
      <c r="AM264" s="378"/>
      <c r="AN264" s="378"/>
      <c r="AO264" s="289"/>
      <c r="AP264" s="347"/>
      <c r="AQ264" s="347"/>
      <c r="AR264" s="373"/>
      <c r="AS264" s="389"/>
      <c r="AT264" s="386"/>
      <c r="AU264" s="386"/>
      <c r="AV264" s="20"/>
      <c r="AW264" s="385"/>
      <c r="AX264" s="378"/>
      <c r="AY264" s="378"/>
      <c r="AZ264" s="378"/>
      <c r="BA264" s="289"/>
      <c r="BB264" s="375"/>
      <c r="BC264" s="2"/>
      <c r="BD264" s="2"/>
    </row>
    <row r="265" spans="2:56" ht="15.75" thickBot="1"/>
    <row r="266" spans="2:56" ht="16.5" thickBot="1">
      <c r="B266" s="17">
        <v>41208</v>
      </c>
      <c r="C266" s="15" t="s">
        <v>1</v>
      </c>
      <c r="D266" s="19">
        <v>7.5</v>
      </c>
      <c r="E266" s="6"/>
      <c r="F266" s="363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f>SUM(F266:J266)</f>
        <v>0</v>
      </c>
      <c r="L266" s="6"/>
      <c r="M266" s="363">
        <v>0</v>
      </c>
      <c r="N266" s="19">
        <v>0</v>
      </c>
      <c r="O266" s="6"/>
      <c r="P266" s="376">
        <f>D266-(M266+N266)</f>
        <v>7.5</v>
      </c>
      <c r="Q266" s="6"/>
      <c r="R266" s="363" t="s">
        <v>85</v>
      </c>
      <c r="S266" s="372">
        <v>0.185</v>
      </c>
      <c r="T266" s="372">
        <v>0.185</v>
      </c>
      <c r="U266" s="372">
        <f>S266+T266</f>
        <v>0.37</v>
      </c>
      <c r="V266" s="19">
        <v>85</v>
      </c>
      <c r="W266" s="91">
        <f>P266*V266</f>
        <v>637.5</v>
      </c>
      <c r="X266" s="6"/>
      <c r="Y266" s="379">
        <v>230</v>
      </c>
      <c r="Z266" s="380">
        <v>230</v>
      </c>
      <c r="AA266" s="380">
        <v>0</v>
      </c>
      <c r="AB266" s="380">
        <v>0</v>
      </c>
      <c r="AC266" s="381">
        <v>432</v>
      </c>
      <c r="AD266" s="197"/>
      <c r="AE266" s="379">
        <v>44</v>
      </c>
      <c r="AF266" s="380">
        <v>44</v>
      </c>
      <c r="AG266" s="380">
        <v>0</v>
      </c>
      <c r="AH266" s="380">
        <v>44</v>
      </c>
      <c r="AI266" s="5"/>
      <c r="AJ266" s="57">
        <f>AC266*U266</f>
        <v>159.84</v>
      </c>
      <c r="AK266" s="171">
        <v>3.3</v>
      </c>
      <c r="AL266" s="19">
        <v>4.2</v>
      </c>
      <c r="AM266" s="19">
        <v>1</v>
      </c>
      <c r="AN266" s="171">
        <f>AK266+AM266</f>
        <v>4.3</v>
      </c>
      <c r="AO266" s="338" t="e">
        <f>#REF!</f>
        <v>#REF!</v>
      </c>
      <c r="AP266" s="11">
        <v>0</v>
      </c>
      <c r="AQ266" s="11">
        <v>10</v>
      </c>
      <c r="AR266" s="387">
        <f>100- ((AP266+AQ266)/(AC266*2))*100</f>
        <v>98.842592592592595</v>
      </c>
      <c r="AS266" s="388">
        <f>AU263</f>
        <v>155.25000000000006</v>
      </c>
      <c r="AT266" s="172">
        <f>AJ266+AK266+AL266+AM266</f>
        <v>168.34</v>
      </c>
      <c r="AU266" s="172">
        <f>AS266-AT266</f>
        <v>-13.089999999999947</v>
      </c>
      <c r="AV266" s="5"/>
      <c r="AW266" s="57">
        <f>(AC266/W266)*100</f>
        <v>67.764705882352942</v>
      </c>
      <c r="AX266" s="19" t="s">
        <v>59</v>
      </c>
      <c r="AY266" s="91">
        <f>(AK266/(AJ266+AK266))*100</f>
        <v>2.0228025009194557</v>
      </c>
      <c r="AZ266" s="19">
        <f>(AN266/AJ266)*100</f>
        <v>2.6901901901901901</v>
      </c>
      <c r="BA266" s="6"/>
      <c r="BB266" s="363" t="s">
        <v>76</v>
      </c>
      <c r="BC266" s="19" t="s">
        <v>76</v>
      </c>
      <c r="BD266" s="19" t="s">
        <v>76</v>
      </c>
    </row>
    <row r="267" spans="2:56" ht="15.75">
      <c r="B267" s="374" t="s">
        <v>182</v>
      </c>
      <c r="C267" s="2"/>
      <c r="D267" s="2"/>
      <c r="E267" s="6"/>
      <c r="F267" s="375"/>
      <c r="G267" s="2"/>
      <c r="H267" s="2"/>
      <c r="I267" s="2"/>
      <c r="J267" s="2"/>
      <c r="K267" s="2"/>
      <c r="L267" s="6"/>
      <c r="M267" s="375"/>
      <c r="N267" s="2"/>
      <c r="O267" s="6"/>
      <c r="P267" s="377"/>
      <c r="Q267" s="6"/>
      <c r="R267" s="375"/>
      <c r="S267" s="213"/>
      <c r="T267" s="213"/>
      <c r="U267" s="213"/>
      <c r="V267" s="378"/>
      <c r="W267" s="378"/>
      <c r="X267" s="289"/>
      <c r="Y267" s="382"/>
      <c r="Z267" s="383"/>
      <c r="AA267" s="383"/>
      <c r="AB267" s="383"/>
      <c r="AC267" s="384"/>
      <c r="AD267" s="122"/>
      <c r="AE267" s="382"/>
      <c r="AF267" s="383"/>
      <c r="AG267" s="383"/>
      <c r="AH267" s="383"/>
      <c r="AI267" s="20"/>
      <c r="AJ267" s="436"/>
      <c r="AK267" s="386"/>
      <c r="AL267" s="378"/>
      <c r="AM267" s="378"/>
      <c r="AN267" s="378"/>
      <c r="AO267" s="289"/>
      <c r="AP267" s="347"/>
      <c r="AQ267" s="347"/>
      <c r="AR267" s="373"/>
      <c r="AS267" s="389"/>
      <c r="AT267" s="386"/>
      <c r="AU267" s="386"/>
      <c r="AV267" s="20"/>
      <c r="AW267" s="385"/>
      <c r="AX267" s="378"/>
      <c r="AY267" s="378"/>
      <c r="AZ267" s="378"/>
      <c r="BA267" s="289"/>
      <c r="BB267" s="375"/>
      <c r="BC267" s="2"/>
      <c r="BD267" s="2"/>
    </row>
    <row r="268" spans="2:56" ht="15.75" thickBot="1"/>
    <row r="269" spans="2:56" ht="16.5" thickBot="1">
      <c r="B269" s="17">
        <v>41208</v>
      </c>
      <c r="C269" s="15" t="s">
        <v>65</v>
      </c>
      <c r="D269" s="19">
        <v>8.5</v>
      </c>
      <c r="E269" s="6"/>
      <c r="F269" s="363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f>SUM(F269:J269)</f>
        <v>0</v>
      </c>
      <c r="L269" s="6"/>
      <c r="M269" s="363">
        <v>0</v>
      </c>
      <c r="N269" s="19">
        <v>0</v>
      </c>
      <c r="O269" s="6"/>
      <c r="P269" s="376">
        <f>D269-(M269+N269)</f>
        <v>8.5</v>
      </c>
      <c r="Q269" s="6"/>
      <c r="R269" s="363" t="s">
        <v>85</v>
      </c>
      <c r="S269" s="372">
        <v>0.185</v>
      </c>
      <c r="T269" s="372">
        <v>0.185</v>
      </c>
      <c r="U269" s="372">
        <f>S269+T269</f>
        <v>0.37</v>
      </c>
      <c r="V269" s="19">
        <v>85</v>
      </c>
      <c r="W269" s="91">
        <f>P269*V269</f>
        <v>722.5</v>
      </c>
      <c r="X269" s="6"/>
      <c r="Y269" s="379">
        <v>230</v>
      </c>
      <c r="Z269" s="380">
        <v>230</v>
      </c>
      <c r="AA269" s="380">
        <v>0</v>
      </c>
      <c r="AB269" s="380">
        <v>0</v>
      </c>
      <c r="AC269" s="381">
        <v>730</v>
      </c>
      <c r="AD269" s="197"/>
      <c r="AE269" s="379">
        <v>44</v>
      </c>
      <c r="AF269" s="380">
        <v>44</v>
      </c>
      <c r="AG269" s="380">
        <v>0</v>
      </c>
      <c r="AH269" s="380">
        <v>44</v>
      </c>
      <c r="AI269" s="5"/>
      <c r="AJ269" s="57">
        <f>AC269*U269</f>
        <v>270.10000000000002</v>
      </c>
      <c r="AK269" s="171">
        <v>2.7</v>
      </c>
      <c r="AL269" s="19">
        <v>13</v>
      </c>
      <c r="AM269" s="19">
        <v>1</v>
      </c>
      <c r="AN269" s="171">
        <f>AK269+AM269</f>
        <v>3.7</v>
      </c>
      <c r="AO269" s="338" t="e">
        <f>#REF!</f>
        <v>#REF!</v>
      </c>
      <c r="AP269" s="11">
        <v>0</v>
      </c>
      <c r="AQ269" s="11">
        <v>10</v>
      </c>
      <c r="AR269" s="387">
        <f>100- ((AP269+AQ269)/(AC269*2))*100</f>
        <v>99.31506849315069</v>
      </c>
      <c r="AS269" s="388">
        <f>AU266</f>
        <v>-13.089999999999947</v>
      </c>
      <c r="AT269" s="172">
        <f>AJ269+AK269+AL269+AM269</f>
        <v>286.8</v>
      </c>
      <c r="AU269" s="172">
        <f>AS269-AT269</f>
        <v>-299.89</v>
      </c>
      <c r="AV269" s="5"/>
      <c r="AW269" s="57">
        <f>(AC269/W269)*100</f>
        <v>101.03806228373702</v>
      </c>
      <c r="AX269" s="19" t="s">
        <v>59</v>
      </c>
      <c r="AY269" s="91">
        <f>(AK269/(AJ269+AK269))*100</f>
        <v>0.98973607038123168</v>
      </c>
      <c r="AZ269" s="19">
        <f>(AN269/AJ269)*100</f>
        <v>1.3698630136986301</v>
      </c>
      <c r="BA269" s="6"/>
      <c r="BB269" s="363" t="s">
        <v>75</v>
      </c>
      <c r="BC269" s="19" t="s">
        <v>76</v>
      </c>
      <c r="BD269" s="19" t="s">
        <v>76</v>
      </c>
    </row>
    <row r="270" spans="2:56" ht="15.75">
      <c r="B270" s="374" t="s">
        <v>137</v>
      </c>
      <c r="C270" s="2"/>
      <c r="D270" s="2"/>
      <c r="E270" s="6"/>
      <c r="F270" s="375"/>
      <c r="G270" s="2"/>
      <c r="H270" s="2"/>
      <c r="I270" s="2"/>
      <c r="J270" s="2"/>
      <c r="K270" s="2"/>
      <c r="L270" s="6"/>
      <c r="M270" s="375"/>
      <c r="N270" s="2"/>
      <c r="O270" s="6"/>
      <c r="P270" s="377"/>
      <c r="Q270" s="6"/>
      <c r="R270" s="375"/>
      <c r="S270" s="213"/>
      <c r="T270" s="213"/>
      <c r="U270" s="213"/>
      <c r="V270" s="378"/>
      <c r="W270" s="378"/>
      <c r="X270" s="289"/>
      <c r="Y270" s="382"/>
      <c r="Z270" s="383"/>
      <c r="AA270" s="383"/>
      <c r="AB270" s="383"/>
      <c r="AC270" s="384"/>
      <c r="AD270" s="122"/>
      <c r="AE270" s="382"/>
      <c r="AF270" s="383"/>
      <c r="AG270" s="383"/>
      <c r="AH270" s="383"/>
      <c r="AI270" s="20"/>
      <c r="AJ270" s="436"/>
      <c r="AK270" s="386"/>
      <c r="AL270" s="378"/>
      <c r="AM270" s="378"/>
      <c r="AN270" s="378"/>
      <c r="AO270" s="289"/>
      <c r="AP270" s="347"/>
      <c r="AQ270" s="347"/>
      <c r="AR270" s="373"/>
      <c r="AS270" s="389"/>
      <c r="AT270" s="386"/>
      <c r="AU270" s="386"/>
      <c r="AV270" s="20"/>
      <c r="AW270" s="385"/>
      <c r="AX270" s="378"/>
      <c r="AY270" s="378"/>
      <c r="AZ270" s="378"/>
      <c r="BA270" s="289"/>
      <c r="BB270" s="375"/>
      <c r="BC270" s="2"/>
      <c r="BD270" s="2"/>
    </row>
    <row r="271" spans="2:56" ht="15.75" thickBot="1"/>
    <row r="272" spans="2:56">
      <c r="B272" s="57" t="s">
        <v>42</v>
      </c>
      <c r="C272" s="58" t="s">
        <v>2</v>
      </c>
      <c r="D272" s="59" t="s">
        <v>2</v>
      </c>
      <c r="E272" s="136"/>
      <c r="F272" s="718" t="s">
        <v>14</v>
      </c>
      <c r="G272" s="719"/>
      <c r="H272" s="719"/>
      <c r="I272" s="719"/>
      <c r="J272" s="719"/>
      <c r="K272" s="720"/>
      <c r="L272" s="19"/>
      <c r="M272" s="721" t="s">
        <v>43</v>
      </c>
      <c r="N272" s="722"/>
      <c r="O272" s="19"/>
      <c r="P272" s="91" t="s">
        <v>12</v>
      </c>
      <c r="Q272" s="136"/>
      <c r="R272" s="91" t="s">
        <v>24</v>
      </c>
      <c r="S272" s="718" t="s">
        <v>44</v>
      </c>
      <c r="T272" s="719"/>
      <c r="U272" s="720"/>
      <c r="V272" s="91" t="s">
        <v>39</v>
      </c>
      <c r="W272" s="137" t="s">
        <v>19</v>
      </c>
      <c r="X272" s="136" t="s">
        <v>10</v>
      </c>
      <c r="Y272" s="723" t="s">
        <v>15</v>
      </c>
      <c r="Z272" s="724"/>
      <c r="AA272" s="724"/>
      <c r="AB272" s="724"/>
      <c r="AC272" s="138" t="s">
        <v>19</v>
      </c>
      <c r="AD272" s="139"/>
      <c r="AE272" s="725" t="s">
        <v>55</v>
      </c>
      <c r="AF272" s="726"/>
      <c r="AG272" s="726"/>
      <c r="AH272" s="140" t="s">
        <v>57</v>
      </c>
      <c r="AI272" s="136"/>
      <c r="AJ272" s="141" t="s">
        <v>51</v>
      </c>
      <c r="AK272" s="142"/>
      <c r="AL272" s="143"/>
      <c r="AM272" s="144"/>
      <c r="AN272" s="91" t="s">
        <v>13</v>
      </c>
      <c r="AO272" s="136"/>
      <c r="AP272" s="743" t="s">
        <v>68</v>
      </c>
      <c r="AQ272" s="744"/>
      <c r="AR272" s="745"/>
      <c r="AS272" s="743" t="s">
        <v>52</v>
      </c>
      <c r="AT272" s="744"/>
      <c r="AU272" s="745"/>
      <c r="AV272" s="136"/>
      <c r="AW272" s="145" t="s">
        <v>32</v>
      </c>
      <c r="AX272" s="137" t="s">
        <v>32</v>
      </c>
      <c r="AY272" s="91" t="s">
        <v>29</v>
      </c>
      <c r="AZ272" s="91" t="s">
        <v>29</v>
      </c>
      <c r="BA272" s="136"/>
      <c r="BB272" s="19" t="s">
        <v>32</v>
      </c>
      <c r="BC272" s="19" t="s">
        <v>10</v>
      </c>
      <c r="BD272" s="146" t="s">
        <v>10</v>
      </c>
    </row>
    <row r="273" spans="2:56" ht="15.75" thickBot="1">
      <c r="B273" s="60" t="s">
        <v>10</v>
      </c>
      <c r="C273" s="49" t="s">
        <v>10</v>
      </c>
      <c r="D273" s="61" t="s">
        <v>12</v>
      </c>
      <c r="E273" s="5"/>
      <c r="F273" s="65" t="s">
        <v>4</v>
      </c>
      <c r="G273" s="65" t="s">
        <v>5</v>
      </c>
      <c r="H273" s="65" t="s">
        <v>6</v>
      </c>
      <c r="I273" s="65" t="s">
        <v>7</v>
      </c>
      <c r="J273" s="65" t="s">
        <v>9</v>
      </c>
      <c r="K273" s="65" t="s">
        <v>13</v>
      </c>
      <c r="L273" s="4"/>
      <c r="M273" s="67" t="s">
        <v>12</v>
      </c>
      <c r="N273" s="68" t="s">
        <v>46</v>
      </c>
      <c r="O273" s="3"/>
      <c r="P273" s="49" t="s">
        <v>3</v>
      </c>
      <c r="Q273" s="5"/>
      <c r="R273" s="49" t="s">
        <v>23</v>
      </c>
      <c r="S273" s="53" t="s">
        <v>16</v>
      </c>
      <c r="T273" s="49" t="s">
        <v>17</v>
      </c>
      <c r="U273" s="49" t="s">
        <v>45</v>
      </c>
      <c r="V273" s="49" t="s">
        <v>63</v>
      </c>
      <c r="W273" s="72" t="s">
        <v>21</v>
      </c>
      <c r="X273" s="5" t="s">
        <v>10</v>
      </c>
      <c r="Y273" s="713" t="s">
        <v>26</v>
      </c>
      <c r="Z273" s="714"/>
      <c r="AA273" s="714"/>
      <c r="AB273" s="715"/>
      <c r="AC273" s="39" t="s">
        <v>13</v>
      </c>
      <c r="AD273" s="8"/>
      <c r="AE273" s="716" t="s">
        <v>56</v>
      </c>
      <c r="AF273" s="717"/>
      <c r="AG273" s="717"/>
      <c r="AH273" s="82" t="s">
        <v>58</v>
      </c>
      <c r="AI273" s="5"/>
      <c r="AJ273" s="48" t="s">
        <v>33</v>
      </c>
      <c r="AK273" s="85" t="s">
        <v>27</v>
      </c>
      <c r="AL273" s="48" t="s">
        <v>35</v>
      </c>
      <c r="AM273" s="48" t="s">
        <v>36</v>
      </c>
      <c r="AN273" s="49" t="s">
        <v>40</v>
      </c>
      <c r="AO273" s="20"/>
      <c r="AP273" s="51"/>
      <c r="AQ273" s="52"/>
      <c r="AR273" s="53"/>
      <c r="AS273" s="51" t="s">
        <v>50</v>
      </c>
      <c r="AT273" s="336" t="s">
        <v>199</v>
      </c>
      <c r="AU273" s="53"/>
      <c r="AV273" s="5"/>
      <c r="AW273" s="76" t="s">
        <v>19</v>
      </c>
      <c r="AX273" s="72" t="s">
        <v>19</v>
      </c>
      <c r="AY273" s="49" t="s">
        <v>37</v>
      </c>
      <c r="AZ273" s="49" t="s">
        <v>38</v>
      </c>
      <c r="BA273" s="5"/>
      <c r="BB273" s="4" t="s">
        <v>19</v>
      </c>
      <c r="BC273" s="4" t="s">
        <v>37</v>
      </c>
      <c r="BD273" s="147" t="s">
        <v>38</v>
      </c>
    </row>
    <row r="274" spans="2:56" ht="15.75" thickBot="1">
      <c r="B274" s="62"/>
      <c r="C274" s="63"/>
      <c r="D274" s="64" t="s">
        <v>10</v>
      </c>
      <c r="E274" s="111"/>
      <c r="F274" s="148"/>
      <c r="G274" s="148"/>
      <c r="H274" s="148"/>
      <c r="I274" s="148" t="s">
        <v>8</v>
      </c>
      <c r="J274" s="148"/>
      <c r="K274" s="148"/>
      <c r="L274" s="16"/>
      <c r="M274" s="104" t="s">
        <v>20</v>
      </c>
      <c r="N274" s="148" t="s">
        <v>11</v>
      </c>
      <c r="O274" s="16"/>
      <c r="P274" s="63" t="s">
        <v>10</v>
      </c>
      <c r="Q274" s="111"/>
      <c r="R274" s="63"/>
      <c r="S274" s="149"/>
      <c r="T274" s="63"/>
      <c r="U274" s="63"/>
      <c r="V274" s="63" t="s">
        <v>18</v>
      </c>
      <c r="W274" s="150" t="s">
        <v>22</v>
      </c>
      <c r="X274" s="111"/>
      <c r="Y274" s="151" t="s">
        <v>16</v>
      </c>
      <c r="Z274" s="151" t="s">
        <v>17</v>
      </c>
      <c r="AA274" s="152" t="s">
        <v>25</v>
      </c>
      <c r="AB274" s="79" t="s">
        <v>28</v>
      </c>
      <c r="AC274" s="153"/>
      <c r="AD274" s="111"/>
      <c r="AE274" s="154" t="s">
        <v>16</v>
      </c>
      <c r="AF274" s="155" t="s">
        <v>17</v>
      </c>
      <c r="AG274" s="80" t="s">
        <v>28</v>
      </c>
      <c r="AH274" s="81" t="s">
        <v>28</v>
      </c>
      <c r="AI274" s="156"/>
      <c r="AJ274" s="63" t="s">
        <v>34</v>
      </c>
      <c r="AK274" s="157" t="s">
        <v>34</v>
      </c>
      <c r="AL274" s="63" t="s">
        <v>34</v>
      </c>
      <c r="AM274" s="63" t="s">
        <v>34</v>
      </c>
      <c r="AN274" s="63" t="s">
        <v>34</v>
      </c>
      <c r="AO274" s="111"/>
      <c r="AP274" s="158" t="s">
        <v>70</v>
      </c>
      <c r="AQ274" s="159" t="s">
        <v>69</v>
      </c>
      <c r="AR274" s="160" t="s">
        <v>71</v>
      </c>
      <c r="AS274" s="161" t="s">
        <v>48</v>
      </c>
      <c r="AT274" s="159" t="s">
        <v>47</v>
      </c>
      <c r="AU274" s="160" t="s">
        <v>49</v>
      </c>
      <c r="AV274" s="111"/>
      <c r="AW274" s="162" t="s">
        <v>29</v>
      </c>
      <c r="AX274" s="150" t="s">
        <v>29</v>
      </c>
      <c r="AY274" s="63"/>
      <c r="AZ274" s="63"/>
      <c r="BA274" s="111"/>
      <c r="BB274" s="163">
        <v>1</v>
      </c>
      <c r="BC274" s="164">
        <v>0</v>
      </c>
      <c r="BD274" s="115" t="s">
        <v>41</v>
      </c>
    </row>
    <row r="275" spans="2:56" ht="16.5" thickBot="1">
      <c r="B275" s="17">
        <v>41209</v>
      </c>
      <c r="C275" s="15" t="s">
        <v>1</v>
      </c>
      <c r="D275" s="19">
        <v>7.5</v>
      </c>
      <c r="E275" s="6"/>
      <c r="F275" s="363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f>SUM(F275:J275)</f>
        <v>0</v>
      </c>
      <c r="L275" s="6"/>
      <c r="M275" s="363">
        <v>0</v>
      </c>
      <c r="N275" s="19">
        <v>0</v>
      </c>
      <c r="O275" s="6"/>
      <c r="P275" s="376">
        <f>D275-(M275+N275)</f>
        <v>7.5</v>
      </c>
      <c r="Q275" s="6"/>
      <c r="R275" s="363" t="s">
        <v>188</v>
      </c>
      <c r="S275" s="372">
        <v>0.36499999999999999</v>
      </c>
      <c r="T275" s="372">
        <v>0.36499999999999999</v>
      </c>
      <c r="U275" s="372">
        <f>S275+T275</f>
        <v>0.73</v>
      </c>
      <c r="V275" s="19">
        <v>60</v>
      </c>
      <c r="W275" s="91">
        <f>P275*V275</f>
        <v>450</v>
      </c>
      <c r="X275" s="6"/>
      <c r="Y275" s="379">
        <v>230</v>
      </c>
      <c r="Z275" s="380">
        <v>230</v>
      </c>
      <c r="AA275" s="380">
        <v>0</v>
      </c>
      <c r="AB275" s="380">
        <v>0</v>
      </c>
      <c r="AC275" s="381">
        <v>110</v>
      </c>
      <c r="AD275" s="197"/>
      <c r="AE275" s="379">
        <v>44</v>
      </c>
      <c r="AF275" s="380">
        <v>44</v>
      </c>
      <c r="AG275" s="380">
        <v>0</v>
      </c>
      <c r="AH275" s="380">
        <v>44</v>
      </c>
      <c r="AI275" s="5"/>
      <c r="AJ275" s="57">
        <f>AC275*U275</f>
        <v>80.3</v>
      </c>
      <c r="AK275" s="171">
        <v>0</v>
      </c>
      <c r="AL275" s="19">
        <v>2.85</v>
      </c>
      <c r="AM275" s="19">
        <v>1</v>
      </c>
      <c r="AN275" s="171">
        <f>AK275+AM275</f>
        <v>1</v>
      </c>
      <c r="AO275" s="338" t="e">
        <f>#REF!</f>
        <v>#REF!</v>
      </c>
      <c r="AP275" s="11">
        <v>0</v>
      </c>
      <c r="AQ275" s="11">
        <v>10</v>
      </c>
      <c r="AR275" s="387">
        <f>100- ((AP275+AQ275)/(AC275*2))*100</f>
        <v>95.454545454545453</v>
      </c>
      <c r="AS275" s="388">
        <v>680</v>
      </c>
      <c r="AT275" s="172">
        <f>AJ275+AK275+AL275+AM275</f>
        <v>84.149999999999991</v>
      </c>
      <c r="AU275" s="172">
        <f>AS275-AT275</f>
        <v>595.85</v>
      </c>
      <c r="AV275" s="5"/>
      <c r="AW275" s="57">
        <f>(AC275/W275)*100</f>
        <v>24.444444444444443</v>
      </c>
      <c r="AX275" s="19" t="s">
        <v>59</v>
      </c>
      <c r="AY275" s="91">
        <f>(AK275/(AJ275+AK275))*100</f>
        <v>0</v>
      </c>
      <c r="AZ275" s="19">
        <f>(AN275/AJ275)*100</f>
        <v>1.2453300124533002</v>
      </c>
      <c r="BA275" s="6"/>
      <c r="BB275" s="363" t="s">
        <v>76</v>
      </c>
      <c r="BC275" s="19" t="s">
        <v>75</v>
      </c>
      <c r="BD275" s="19" t="s">
        <v>76</v>
      </c>
    </row>
    <row r="276" spans="2:56" ht="15.75">
      <c r="B276" s="374" t="s">
        <v>187</v>
      </c>
      <c r="C276" s="2"/>
      <c r="D276" s="2"/>
      <c r="E276" s="6"/>
      <c r="F276" s="375"/>
      <c r="G276" s="2"/>
      <c r="H276" s="2"/>
      <c r="I276" s="2"/>
      <c r="J276" s="2"/>
      <c r="K276" s="2"/>
      <c r="L276" s="6"/>
      <c r="M276" s="375"/>
      <c r="N276" s="2"/>
      <c r="O276" s="6"/>
      <c r="P276" s="377"/>
      <c r="Q276" s="6"/>
      <c r="R276" s="375"/>
      <c r="S276" s="213"/>
      <c r="T276" s="213"/>
      <c r="U276" s="213"/>
      <c r="V276" s="378"/>
      <c r="W276" s="378"/>
      <c r="X276" s="289"/>
      <c r="Y276" s="382"/>
      <c r="Z276" s="383"/>
      <c r="AA276" s="383"/>
      <c r="AB276" s="383"/>
      <c r="AC276" s="384"/>
      <c r="AD276" s="122"/>
      <c r="AE276" s="382"/>
      <c r="AF276" s="383"/>
      <c r="AG276" s="383"/>
      <c r="AH276" s="383"/>
      <c r="AI276" s="20"/>
      <c r="AJ276" s="436"/>
      <c r="AK276" s="386"/>
      <c r="AL276" s="378"/>
      <c r="AM276" s="378"/>
      <c r="AN276" s="378"/>
      <c r="AO276" s="289"/>
      <c r="AP276" s="347"/>
      <c r="AQ276" s="347"/>
      <c r="AR276" s="373"/>
      <c r="AS276" s="389"/>
      <c r="AT276" s="386"/>
      <c r="AU276" s="386"/>
      <c r="AV276" s="20"/>
      <c r="AW276" s="385"/>
      <c r="AX276" s="378"/>
      <c r="AY276" s="378"/>
      <c r="AZ276" s="378"/>
      <c r="BA276" s="289"/>
      <c r="BB276" s="375"/>
      <c r="BC276" s="2"/>
      <c r="BD276" s="2"/>
    </row>
    <row r="277" spans="2:56" ht="15.75" thickBot="1"/>
    <row r="278" spans="2:56" ht="16.5" thickBot="1">
      <c r="B278" s="17">
        <v>41209</v>
      </c>
      <c r="C278" s="15" t="s">
        <v>0</v>
      </c>
      <c r="D278" s="19">
        <v>8</v>
      </c>
      <c r="E278" s="6"/>
      <c r="F278" s="363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f>SUM(F278:J278)</f>
        <v>0</v>
      </c>
      <c r="L278" s="6"/>
      <c r="M278" s="363">
        <v>0</v>
      </c>
      <c r="N278" s="19">
        <v>0</v>
      </c>
      <c r="O278" s="6"/>
      <c r="P278" s="376">
        <f>D278-(M278+N278)</f>
        <v>8</v>
      </c>
      <c r="Q278" s="6"/>
      <c r="R278" s="363" t="s">
        <v>188</v>
      </c>
      <c r="S278" s="372">
        <v>0.36499999999999999</v>
      </c>
      <c r="T278" s="372">
        <v>0.36499999999999999</v>
      </c>
      <c r="U278" s="372">
        <f>S278+T278</f>
        <v>0.73</v>
      </c>
      <c r="V278" s="19">
        <v>60</v>
      </c>
      <c r="W278" s="91">
        <f>P278*V278</f>
        <v>480</v>
      </c>
      <c r="X278" s="6"/>
      <c r="Y278" s="379">
        <v>230</v>
      </c>
      <c r="Z278" s="380">
        <v>230</v>
      </c>
      <c r="AA278" s="380">
        <v>0</v>
      </c>
      <c r="AB278" s="380">
        <v>0</v>
      </c>
      <c r="AC278" s="381">
        <v>317</v>
      </c>
      <c r="AD278" s="197"/>
      <c r="AE278" s="379">
        <v>44</v>
      </c>
      <c r="AF278" s="380">
        <v>44</v>
      </c>
      <c r="AG278" s="380">
        <v>0</v>
      </c>
      <c r="AH278" s="380">
        <v>44</v>
      </c>
      <c r="AI278" s="5"/>
      <c r="AJ278" s="57">
        <f>AC278*U278</f>
        <v>231.41</v>
      </c>
      <c r="AK278" s="171">
        <v>8.4700000000000006</v>
      </c>
      <c r="AL278" s="19">
        <v>12</v>
      </c>
      <c r="AM278" s="19">
        <v>1</v>
      </c>
      <c r="AN278" s="171">
        <f>AK278+AM278</f>
        <v>9.4700000000000006</v>
      </c>
      <c r="AO278" s="338" t="e">
        <f>#REF!</f>
        <v>#REF!</v>
      </c>
      <c r="AP278" s="11">
        <v>0</v>
      </c>
      <c r="AQ278" s="11">
        <v>10</v>
      </c>
      <c r="AR278" s="387">
        <f>100- ((AP278+AQ278)/(AC278*2))*100</f>
        <v>98.422712933753942</v>
      </c>
      <c r="AS278" s="388">
        <f>AU275</f>
        <v>595.85</v>
      </c>
      <c r="AT278" s="172">
        <f>AJ278+AK278+AL278+AM278</f>
        <v>252.88</v>
      </c>
      <c r="AU278" s="172">
        <f>AS278-AT278</f>
        <v>342.97</v>
      </c>
      <c r="AV278" s="5"/>
      <c r="AW278" s="57">
        <f>(AC278/W278)*100</f>
        <v>66.041666666666671</v>
      </c>
      <c r="AX278" s="19" t="s">
        <v>59</v>
      </c>
      <c r="AY278" s="91">
        <f>(AK278/(AJ278+AK278))*100</f>
        <v>3.5309321327330334</v>
      </c>
      <c r="AZ278" s="19">
        <f>(AN278/AJ278)*100</f>
        <v>4.0923037033836058</v>
      </c>
      <c r="BA278" s="6"/>
      <c r="BB278" s="363" t="s">
        <v>76</v>
      </c>
      <c r="BC278" s="19" t="s">
        <v>76</v>
      </c>
      <c r="BD278" s="19" t="s">
        <v>76</v>
      </c>
    </row>
    <row r="279" spans="2:56" ht="15.75">
      <c r="B279" s="374" t="s">
        <v>187</v>
      </c>
      <c r="C279" s="2"/>
      <c r="D279" s="2"/>
      <c r="E279" s="6"/>
      <c r="F279" s="375"/>
      <c r="G279" s="2"/>
      <c r="H279" s="2"/>
      <c r="I279" s="2"/>
      <c r="J279" s="2"/>
      <c r="K279" s="2"/>
      <c r="L279" s="6"/>
      <c r="M279" s="375"/>
      <c r="N279" s="2"/>
      <c r="O279" s="6"/>
      <c r="P279" s="377"/>
      <c r="Q279" s="6"/>
      <c r="R279" s="375"/>
      <c r="S279" s="213"/>
      <c r="T279" s="213"/>
      <c r="U279" s="213"/>
      <c r="V279" s="378"/>
      <c r="W279" s="378"/>
      <c r="X279" s="289"/>
      <c r="Y279" s="382"/>
      <c r="Z279" s="383"/>
      <c r="AA279" s="383"/>
      <c r="AB279" s="383"/>
      <c r="AC279" s="384"/>
      <c r="AD279" s="122"/>
      <c r="AE279" s="382"/>
      <c r="AF279" s="383"/>
      <c r="AG279" s="383"/>
      <c r="AH279" s="383"/>
      <c r="AI279" s="20"/>
      <c r="AJ279" s="436"/>
      <c r="AK279" s="386"/>
      <c r="AL279" s="378"/>
      <c r="AM279" s="378"/>
      <c r="AN279" s="378"/>
      <c r="AO279" s="289"/>
      <c r="AP279" s="347"/>
      <c r="AQ279" s="347"/>
      <c r="AR279" s="373"/>
      <c r="AS279" s="389"/>
      <c r="AT279" s="386"/>
      <c r="AU279" s="386"/>
      <c r="AV279" s="20"/>
      <c r="AW279" s="385"/>
      <c r="AX279" s="378"/>
      <c r="AY279" s="378"/>
      <c r="AZ279" s="378"/>
      <c r="BA279" s="289"/>
      <c r="BB279" s="375"/>
      <c r="BC279" s="2"/>
      <c r="BD279" s="2"/>
    </row>
    <row r="280" spans="2:56" ht="15.75" thickBot="1"/>
    <row r="281" spans="2:56" ht="16.5" thickBot="1">
      <c r="B281" s="17">
        <v>41210</v>
      </c>
      <c r="C281" s="15" t="s">
        <v>0</v>
      </c>
      <c r="D281" s="19">
        <v>8</v>
      </c>
      <c r="E281" s="6"/>
      <c r="F281" s="363">
        <v>0</v>
      </c>
      <c r="G281" s="19">
        <v>0</v>
      </c>
      <c r="H281" s="19">
        <v>0</v>
      </c>
      <c r="I281" s="19">
        <v>0</v>
      </c>
      <c r="J281" s="19">
        <v>0</v>
      </c>
      <c r="K281" s="19">
        <f>SUM(F281:J281)</f>
        <v>0</v>
      </c>
      <c r="L281" s="6"/>
      <c r="M281" s="363">
        <v>0</v>
      </c>
      <c r="N281" s="19">
        <v>0</v>
      </c>
      <c r="O281" s="6"/>
      <c r="P281" s="376">
        <f>D281-(M281+N281)</f>
        <v>8</v>
      </c>
      <c r="Q281" s="6"/>
      <c r="R281" s="363" t="s">
        <v>188</v>
      </c>
      <c r="S281" s="372">
        <v>0.36499999999999999</v>
      </c>
      <c r="T281" s="372">
        <v>0.36499999999999999</v>
      </c>
      <c r="U281" s="372">
        <f>S281+T281</f>
        <v>0.73</v>
      </c>
      <c r="V281" s="19">
        <v>60</v>
      </c>
      <c r="W281" s="91">
        <f>P281*V281</f>
        <v>480</v>
      </c>
      <c r="X281" s="6"/>
      <c r="Y281" s="379">
        <v>230</v>
      </c>
      <c r="Z281" s="380">
        <v>230</v>
      </c>
      <c r="AA281" s="380">
        <v>0</v>
      </c>
      <c r="AB281" s="380">
        <v>0</v>
      </c>
      <c r="AC281" s="381">
        <v>195</v>
      </c>
      <c r="AD281" s="197"/>
      <c r="AE281" s="379">
        <v>44</v>
      </c>
      <c r="AF281" s="380">
        <v>44</v>
      </c>
      <c r="AG281" s="380">
        <v>0</v>
      </c>
      <c r="AH281" s="380">
        <v>44</v>
      </c>
      <c r="AI281" s="5"/>
      <c r="AJ281" s="57">
        <f>AC281*U281</f>
        <v>142.35</v>
      </c>
      <c r="AK281" s="171">
        <v>0.55000000000000004</v>
      </c>
      <c r="AL281" s="19">
        <v>18</v>
      </c>
      <c r="AM281" s="19">
        <v>1</v>
      </c>
      <c r="AN281" s="171">
        <f>AK281+AM281</f>
        <v>1.55</v>
      </c>
      <c r="AO281" s="338" t="e">
        <f>#REF!</f>
        <v>#REF!</v>
      </c>
      <c r="AP281" s="11">
        <v>0</v>
      </c>
      <c r="AQ281" s="11">
        <v>10</v>
      </c>
      <c r="AR281" s="387">
        <f>100- ((AP281+AQ281)/(AC281*2))*100</f>
        <v>97.435897435897431</v>
      </c>
      <c r="AS281" s="388">
        <f>AU278</f>
        <v>342.97</v>
      </c>
      <c r="AT281" s="172">
        <f>AJ281+AK281+AL281+AM281</f>
        <v>161.9</v>
      </c>
      <c r="AU281" s="172">
        <f>AS281-AT281</f>
        <v>181.07000000000002</v>
      </c>
      <c r="AV281" s="5"/>
      <c r="AW281" s="57">
        <f>(AC281/W281)*100</f>
        <v>40.625</v>
      </c>
      <c r="AX281" s="19" t="s">
        <v>59</v>
      </c>
      <c r="AY281" s="91">
        <f>(AK281/(AJ281+AK281))*100</f>
        <v>0.38488453463960809</v>
      </c>
      <c r="AZ281" s="19">
        <f>(AN281/AJ281)*100</f>
        <v>1.0888654724271163</v>
      </c>
      <c r="BA281" s="6"/>
      <c r="BB281" s="363" t="s">
        <v>76</v>
      </c>
      <c r="BC281" s="19" t="s">
        <v>76</v>
      </c>
      <c r="BD281" s="19" t="s">
        <v>76</v>
      </c>
    </row>
    <row r="282" spans="2:56" ht="15.75">
      <c r="B282" s="374" t="s">
        <v>190</v>
      </c>
      <c r="C282" s="2"/>
      <c r="D282" s="2"/>
      <c r="E282" s="6"/>
      <c r="F282" s="375"/>
      <c r="G282" s="2"/>
      <c r="H282" s="2"/>
      <c r="I282" s="2"/>
      <c r="J282" s="2"/>
      <c r="K282" s="2"/>
      <c r="L282" s="6"/>
      <c r="M282" s="375"/>
      <c r="N282" s="2"/>
      <c r="O282" s="6"/>
      <c r="P282" s="377"/>
      <c r="Q282" s="6"/>
      <c r="R282" s="375"/>
      <c r="S282" s="213"/>
      <c r="T282" s="213"/>
      <c r="U282" s="213"/>
      <c r="V282" s="378"/>
      <c r="W282" s="378"/>
      <c r="X282" s="289"/>
      <c r="Y282" s="382"/>
      <c r="Z282" s="383"/>
      <c r="AA282" s="383"/>
      <c r="AB282" s="383"/>
      <c r="AC282" s="384"/>
      <c r="AD282" s="122"/>
      <c r="AE282" s="382"/>
      <c r="AF282" s="383"/>
      <c r="AG282" s="383"/>
      <c r="AH282" s="383"/>
      <c r="AI282" s="20"/>
      <c r="AJ282" s="436"/>
      <c r="AK282" s="386"/>
      <c r="AL282" s="378"/>
      <c r="AM282" s="378"/>
      <c r="AN282" s="378"/>
      <c r="AO282" s="289"/>
      <c r="AP282" s="347"/>
      <c r="AQ282" s="347"/>
      <c r="AR282" s="373"/>
      <c r="AS282" s="389"/>
      <c r="AT282" s="386"/>
      <c r="AU282" s="386"/>
      <c r="AV282" s="20"/>
      <c r="AW282" s="385"/>
      <c r="AX282" s="378"/>
      <c r="AY282" s="378"/>
      <c r="AZ282" s="378"/>
      <c r="BA282" s="289"/>
      <c r="BB282" s="375"/>
      <c r="BC282" s="2"/>
      <c r="BD282" s="2"/>
    </row>
    <row r="283" spans="2:56" ht="15.75" thickBot="1"/>
    <row r="284" spans="2:56">
      <c r="B284" s="57" t="s">
        <v>42</v>
      </c>
      <c r="C284" s="58" t="s">
        <v>2</v>
      </c>
      <c r="D284" s="59" t="s">
        <v>2</v>
      </c>
      <c r="E284" s="136"/>
      <c r="F284" s="718" t="s">
        <v>14</v>
      </c>
      <c r="G284" s="719"/>
      <c r="H284" s="719"/>
      <c r="I284" s="719"/>
      <c r="J284" s="719"/>
      <c r="K284" s="720"/>
      <c r="L284" s="19"/>
      <c r="M284" s="721" t="s">
        <v>43</v>
      </c>
      <c r="N284" s="722"/>
      <c r="O284" s="19"/>
      <c r="P284" s="91" t="s">
        <v>12</v>
      </c>
      <c r="Q284" s="136"/>
      <c r="R284" s="91" t="s">
        <v>24</v>
      </c>
      <c r="S284" s="718" t="s">
        <v>44</v>
      </c>
      <c r="T284" s="719"/>
      <c r="U284" s="720"/>
      <c r="V284" s="91" t="s">
        <v>39</v>
      </c>
      <c r="W284" s="137" t="s">
        <v>19</v>
      </c>
      <c r="X284" s="136" t="s">
        <v>10</v>
      </c>
      <c r="Y284" s="723" t="s">
        <v>15</v>
      </c>
      <c r="Z284" s="724"/>
      <c r="AA284" s="724"/>
      <c r="AB284" s="724"/>
      <c r="AC284" s="138" t="s">
        <v>19</v>
      </c>
      <c r="AD284" s="139"/>
      <c r="AE284" s="725" t="s">
        <v>55</v>
      </c>
      <c r="AF284" s="726"/>
      <c r="AG284" s="726"/>
      <c r="AH284" s="140" t="s">
        <v>57</v>
      </c>
      <c r="AI284" s="136"/>
      <c r="AJ284" s="141" t="s">
        <v>51</v>
      </c>
      <c r="AK284" s="142"/>
      <c r="AL284" s="143"/>
      <c r="AM284" s="144"/>
      <c r="AN284" s="91" t="s">
        <v>13</v>
      </c>
      <c r="AO284" s="136"/>
      <c r="AP284" s="743" t="s">
        <v>68</v>
      </c>
      <c r="AQ284" s="744"/>
      <c r="AR284" s="745"/>
      <c r="AS284" s="743" t="s">
        <v>52</v>
      </c>
      <c r="AT284" s="744"/>
      <c r="AU284" s="745"/>
      <c r="AV284" s="136"/>
      <c r="AW284" s="145" t="s">
        <v>32</v>
      </c>
      <c r="AX284" s="137" t="s">
        <v>32</v>
      </c>
      <c r="AY284" s="91" t="s">
        <v>29</v>
      </c>
      <c r="AZ284" s="91" t="s">
        <v>29</v>
      </c>
      <c r="BA284" s="136"/>
      <c r="BB284" s="19" t="s">
        <v>32</v>
      </c>
      <c r="BC284" s="19" t="s">
        <v>10</v>
      </c>
      <c r="BD284" s="146" t="s">
        <v>10</v>
      </c>
    </row>
    <row r="285" spans="2:56" ht="15.75" thickBot="1">
      <c r="B285" s="60" t="s">
        <v>10</v>
      </c>
      <c r="C285" s="49" t="s">
        <v>10</v>
      </c>
      <c r="D285" s="61" t="s">
        <v>12</v>
      </c>
      <c r="E285" s="5"/>
      <c r="F285" s="65" t="s">
        <v>4</v>
      </c>
      <c r="G285" s="65" t="s">
        <v>5</v>
      </c>
      <c r="H285" s="65" t="s">
        <v>6</v>
      </c>
      <c r="I285" s="65" t="s">
        <v>7</v>
      </c>
      <c r="J285" s="65" t="s">
        <v>9</v>
      </c>
      <c r="K285" s="65" t="s">
        <v>13</v>
      </c>
      <c r="L285" s="4"/>
      <c r="M285" s="67" t="s">
        <v>12</v>
      </c>
      <c r="N285" s="68" t="s">
        <v>46</v>
      </c>
      <c r="O285" s="3"/>
      <c r="P285" s="49" t="s">
        <v>3</v>
      </c>
      <c r="Q285" s="5"/>
      <c r="R285" s="49" t="s">
        <v>23</v>
      </c>
      <c r="S285" s="53" t="s">
        <v>16</v>
      </c>
      <c r="T285" s="49" t="s">
        <v>17</v>
      </c>
      <c r="U285" s="49" t="s">
        <v>45</v>
      </c>
      <c r="V285" s="49" t="s">
        <v>63</v>
      </c>
      <c r="W285" s="72" t="s">
        <v>21</v>
      </c>
      <c r="X285" s="5" t="s">
        <v>10</v>
      </c>
      <c r="Y285" s="713" t="s">
        <v>26</v>
      </c>
      <c r="Z285" s="714"/>
      <c r="AA285" s="714"/>
      <c r="AB285" s="715"/>
      <c r="AC285" s="39" t="s">
        <v>13</v>
      </c>
      <c r="AD285" s="8"/>
      <c r="AE285" s="716" t="s">
        <v>56</v>
      </c>
      <c r="AF285" s="717"/>
      <c r="AG285" s="717"/>
      <c r="AH285" s="82" t="s">
        <v>58</v>
      </c>
      <c r="AI285" s="5"/>
      <c r="AJ285" s="48" t="s">
        <v>33</v>
      </c>
      <c r="AK285" s="85" t="s">
        <v>27</v>
      </c>
      <c r="AL285" s="48" t="s">
        <v>35</v>
      </c>
      <c r="AM285" s="48" t="s">
        <v>36</v>
      </c>
      <c r="AN285" s="49" t="s">
        <v>40</v>
      </c>
      <c r="AO285" s="20"/>
      <c r="AP285" s="51"/>
      <c r="AQ285" s="52"/>
      <c r="AR285" s="53"/>
      <c r="AS285" s="51" t="s">
        <v>50</v>
      </c>
      <c r="AT285" s="336" t="s">
        <v>195</v>
      </c>
      <c r="AU285" s="53"/>
      <c r="AV285" s="5"/>
      <c r="AW285" s="76" t="s">
        <v>19</v>
      </c>
      <c r="AX285" s="72" t="s">
        <v>19</v>
      </c>
      <c r="AY285" s="49" t="s">
        <v>37</v>
      </c>
      <c r="AZ285" s="49" t="s">
        <v>38</v>
      </c>
      <c r="BA285" s="5"/>
      <c r="BB285" s="4" t="s">
        <v>19</v>
      </c>
      <c r="BC285" s="4" t="s">
        <v>37</v>
      </c>
      <c r="BD285" s="147" t="s">
        <v>38</v>
      </c>
    </row>
    <row r="286" spans="2:56" ht="15.75" thickBot="1">
      <c r="B286" s="62"/>
      <c r="C286" s="63"/>
      <c r="D286" s="64" t="s">
        <v>10</v>
      </c>
      <c r="E286" s="111"/>
      <c r="F286" s="148"/>
      <c r="G286" s="148"/>
      <c r="H286" s="148"/>
      <c r="I286" s="148" t="s">
        <v>8</v>
      </c>
      <c r="J286" s="148"/>
      <c r="K286" s="148"/>
      <c r="L286" s="16"/>
      <c r="M286" s="104" t="s">
        <v>20</v>
      </c>
      <c r="N286" s="148" t="s">
        <v>11</v>
      </c>
      <c r="O286" s="16"/>
      <c r="P286" s="63" t="s">
        <v>10</v>
      </c>
      <c r="Q286" s="111"/>
      <c r="R286" s="63"/>
      <c r="S286" s="149"/>
      <c r="T286" s="63"/>
      <c r="U286" s="63"/>
      <c r="V286" s="63" t="s">
        <v>18</v>
      </c>
      <c r="W286" s="150" t="s">
        <v>22</v>
      </c>
      <c r="X286" s="111"/>
      <c r="Y286" s="151" t="s">
        <v>16</v>
      </c>
      <c r="Z286" s="151" t="s">
        <v>17</v>
      </c>
      <c r="AA286" s="152" t="s">
        <v>25</v>
      </c>
      <c r="AB286" s="79" t="s">
        <v>28</v>
      </c>
      <c r="AC286" s="153"/>
      <c r="AD286" s="111"/>
      <c r="AE286" s="154" t="s">
        <v>16</v>
      </c>
      <c r="AF286" s="155" t="s">
        <v>17</v>
      </c>
      <c r="AG286" s="80" t="s">
        <v>28</v>
      </c>
      <c r="AH286" s="81" t="s">
        <v>28</v>
      </c>
      <c r="AI286" s="156"/>
      <c r="AJ286" s="63" t="s">
        <v>34</v>
      </c>
      <c r="AK286" s="157" t="s">
        <v>34</v>
      </c>
      <c r="AL286" s="63" t="s">
        <v>34</v>
      </c>
      <c r="AM286" s="63" t="s">
        <v>34</v>
      </c>
      <c r="AN286" s="63" t="s">
        <v>34</v>
      </c>
      <c r="AO286" s="111"/>
      <c r="AP286" s="158" t="s">
        <v>70</v>
      </c>
      <c r="AQ286" s="159" t="s">
        <v>69</v>
      </c>
      <c r="AR286" s="160" t="s">
        <v>71</v>
      </c>
      <c r="AS286" s="161" t="s">
        <v>48</v>
      </c>
      <c r="AT286" s="159" t="s">
        <v>47</v>
      </c>
      <c r="AU286" s="160" t="s">
        <v>49</v>
      </c>
      <c r="AV286" s="111"/>
      <c r="AW286" s="162" t="s">
        <v>29</v>
      </c>
      <c r="AX286" s="150" t="s">
        <v>29</v>
      </c>
      <c r="AY286" s="63"/>
      <c r="AZ286" s="63"/>
      <c r="BA286" s="111"/>
      <c r="BB286" s="163">
        <v>1</v>
      </c>
      <c r="BC286" s="164">
        <v>0</v>
      </c>
      <c r="BD286" s="115" t="s">
        <v>41</v>
      </c>
    </row>
    <row r="287" spans="2:56" ht="16.5" thickBot="1">
      <c r="B287" s="17">
        <v>41210</v>
      </c>
      <c r="C287" s="15" t="s">
        <v>189</v>
      </c>
      <c r="D287" s="19">
        <v>8</v>
      </c>
      <c r="E287" s="6"/>
      <c r="F287" s="363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f>SUM(F287:J287)</f>
        <v>0</v>
      </c>
      <c r="L287" s="6"/>
      <c r="M287" s="363">
        <v>0</v>
      </c>
      <c r="N287" s="19">
        <v>0</v>
      </c>
      <c r="O287" s="6"/>
      <c r="P287" s="376">
        <f>D287-(M287+N287)</f>
        <v>8</v>
      </c>
      <c r="Q287" s="6"/>
      <c r="R287" s="363" t="s">
        <v>85</v>
      </c>
      <c r="S287" s="372">
        <v>0.185</v>
      </c>
      <c r="T287" s="372">
        <v>0.185</v>
      </c>
      <c r="U287" s="372">
        <f>S287+T287</f>
        <v>0.37</v>
      </c>
      <c r="V287" s="19">
        <v>85</v>
      </c>
      <c r="W287" s="91">
        <f>P287*V287</f>
        <v>680</v>
      </c>
      <c r="X287" s="6"/>
      <c r="Y287" s="379">
        <v>230</v>
      </c>
      <c r="Z287" s="380">
        <v>230</v>
      </c>
      <c r="AA287" s="380">
        <v>0</v>
      </c>
      <c r="AB287" s="380">
        <v>0</v>
      </c>
      <c r="AC287" s="381">
        <v>324</v>
      </c>
      <c r="AD287" s="197"/>
      <c r="AE287" s="379">
        <v>44</v>
      </c>
      <c r="AF287" s="380">
        <v>44</v>
      </c>
      <c r="AG287" s="380">
        <v>0</v>
      </c>
      <c r="AH287" s="380">
        <v>44</v>
      </c>
      <c r="AI287" s="5"/>
      <c r="AJ287" s="57">
        <f>AC287*U287</f>
        <v>119.88</v>
      </c>
      <c r="AK287" s="171">
        <v>1.2</v>
      </c>
      <c r="AL287" s="19">
        <v>5.8</v>
      </c>
      <c r="AM287" s="19">
        <v>1</v>
      </c>
      <c r="AN287" s="171">
        <f>AK287+AM287</f>
        <v>2.2000000000000002</v>
      </c>
      <c r="AO287" s="338" t="e">
        <f>#REF!</f>
        <v>#REF!</v>
      </c>
      <c r="AP287" s="11">
        <v>0</v>
      </c>
      <c r="AQ287" s="11">
        <v>10</v>
      </c>
      <c r="AR287" s="387">
        <f>100- ((AP287+AQ287)/(AC287*2))*100</f>
        <v>98.456790123456784</v>
      </c>
      <c r="AS287" s="388">
        <v>755</v>
      </c>
      <c r="AT287" s="172">
        <f>AJ287+AK287+AL287+AM287</f>
        <v>127.88</v>
      </c>
      <c r="AU287" s="172">
        <f>AS287-AT287</f>
        <v>627.12</v>
      </c>
      <c r="AV287" s="5"/>
      <c r="AW287" s="57">
        <f>(AC287/W287)*100</f>
        <v>47.647058823529406</v>
      </c>
      <c r="AX287" s="19" t="s">
        <v>59</v>
      </c>
      <c r="AY287" s="91">
        <f>(AK287/(AJ287+AK287))*100</f>
        <v>0.99108027750247762</v>
      </c>
      <c r="AZ287" s="19">
        <f>(AN287/AJ287)*100</f>
        <v>1.8351685018351689</v>
      </c>
      <c r="BA287" s="6"/>
      <c r="BB287" s="363" t="s">
        <v>76</v>
      </c>
      <c r="BC287" s="19" t="s">
        <v>76</v>
      </c>
      <c r="BD287" s="19" t="s">
        <v>76</v>
      </c>
    </row>
    <row r="288" spans="2:56" ht="15.75">
      <c r="B288" s="374" t="s">
        <v>187</v>
      </c>
      <c r="C288" s="2"/>
      <c r="D288" s="2"/>
      <c r="E288" s="6"/>
      <c r="F288" s="375"/>
      <c r="G288" s="2"/>
      <c r="H288" s="2"/>
      <c r="I288" s="2"/>
      <c r="J288" s="2"/>
      <c r="K288" s="2"/>
      <c r="L288" s="6"/>
      <c r="M288" s="375"/>
      <c r="N288" s="2"/>
      <c r="O288" s="6"/>
      <c r="P288" s="377"/>
      <c r="Q288" s="6"/>
      <c r="R288" s="375"/>
      <c r="S288" s="213"/>
      <c r="T288" s="213"/>
      <c r="U288" s="213"/>
      <c r="V288" s="378"/>
      <c r="W288" s="378"/>
      <c r="X288" s="289"/>
      <c r="Y288" s="382"/>
      <c r="Z288" s="383"/>
      <c r="AA288" s="383"/>
      <c r="AB288" s="383"/>
      <c r="AC288" s="384"/>
      <c r="AD288" s="122"/>
      <c r="AE288" s="382"/>
      <c r="AF288" s="383"/>
      <c r="AG288" s="383"/>
      <c r="AH288" s="383"/>
      <c r="AI288" s="20"/>
      <c r="AJ288" s="436"/>
      <c r="AK288" s="386"/>
      <c r="AL288" s="378"/>
      <c r="AM288" s="378"/>
      <c r="AN288" s="378"/>
      <c r="AO288" s="289"/>
      <c r="AP288" s="347"/>
      <c r="AQ288" s="347"/>
      <c r="AR288" s="373"/>
      <c r="AS288" s="389"/>
      <c r="AT288" s="386"/>
      <c r="AU288" s="386"/>
      <c r="AV288" s="20"/>
      <c r="AW288" s="385"/>
      <c r="AX288" s="378"/>
      <c r="AY288" s="378"/>
      <c r="AZ288" s="378"/>
      <c r="BA288" s="289"/>
      <c r="BB288" s="375"/>
      <c r="BC288" s="2"/>
      <c r="BD288" s="2"/>
    </row>
    <row r="289" spans="2:56" ht="15.75" thickBot="1"/>
    <row r="290" spans="2:56" ht="16.5" thickBot="1">
      <c r="B290" s="17">
        <v>41210</v>
      </c>
      <c r="C290" s="15" t="s">
        <v>0</v>
      </c>
      <c r="D290" s="19">
        <v>8</v>
      </c>
      <c r="E290" s="6"/>
      <c r="F290" s="363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f>SUM(F290:J290)</f>
        <v>0</v>
      </c>
      <c r="L290" s="6"/>
      <c r="M290" s="363">
        <v>0</v>
      </c>
      <c r="N290" s="19">
        <v>0</v>
      </c>
      <c r="O290" s="6"/>
      <c r="P290" s="376">
        <f>D290-(M290+N290)</f>
        <v>8</v>
      </c>
      <c r="Q290" s="6"/>
      <c r="R290" s="363" t="s">
        <v>188</v>
      </c>
      <c r="S290" s="372">
        <v>0.36499999999999999</v>
      </c>
      <c r="T290" s="372">
        <v>0.36499999999999999</v>
      </c>
      <c r="U290" s="372">
        <f>S290+T290</f>
        <v>0.73</v>
      </c>
      <c r="V290" s="19">
        <v>60</v>
      </c>
      <c r="W290" s="91">
        <f>P290*V290</f>
        <v>480</v>
      </c>
      <c r="X290" s="6"/>
      <c r="Y290" s="379">
        <v>230</v>
      </c>
      <c r="Z290" s="380">
        <v>230</v>
      </c>
      <c r="AA290" s="380">
        <v>0</v>
      </c>
      <c r="AB290" s="380">
        <v>0</v>
      </c>
      <c r="AC290" s="381">
        <v>195</v>
      </c>
      <c r="AD290" s="197"/>
      <c r="AE290" s="379">
        <v>44</v>
      </c>
      <c r="AF290" s="380">
        <v>44</v>
      </c>
      <c r="AG290" s="380">
        <v>0</v>
      </c>
      <c r="AH290" s="380">
        <v>44</v>
      </c>
      <c r="AI290" s="5"/>
      <c r="AJ290" s="57">
        <f>AC290*U290</f>
        <v>142.35</v>
      </c>
      <c r="AK290" s="171">
        <v>0.55000000000000004</v>
      </c>
      <c r="AL290" s="19">
        <v>18</v>
      </c>
      <c r="AM290" s="19">
        <v>1</v>
      </c>
      <c r="AN290" s="171">
        <f>AK290+AM290</f>
        <v>1.55</v>
      </c>
      <c r="AO290" s="338" t="e">
        <f>#REF!</f>
        <v>#REF!</v>
      </c>
      <c r="AP290" s="11">
        <v>0</v>
      </c>
      <c r="AQ290" s="11">
        <v>10</v>
      </c>
      <c r="AR290" s="387">
        <f>100- ((AP290+AQ290)/(AC290*2))*100</f>
        <v>97.435897435897431</v>
      </c>
      <c r="AS290" s="388">
        <f>AU287</f>
        <v>627.12</v>
      </c>
      <c r="AT290" s="172">
        <f>AJ290+AK290+AL290+AM290</f>
        <v>161.9</v>
      </c>
      <c r="AU290" s="172">
        <f>AS290-AT290</f>
        <v>465.22</v>
      </c>
      <c r="AV290" s="5"/>
      <c r="AW290" s="57">
        <f>(AC290/W290)*100</f>
        <v>40.625</v>
      </c>
      <c r="AX290" s="19" t="s">
        <v>59</v>
      </c>
      <c r="AY290" s="91">
        <f>(AK290/(AJ290+AK290))*100</f>
        <v>0.38488453463960809</v>
      </c>
      <c r="AZ290" s="19">
        <f>(AN290/AJ290)*100</f>
        <v>1.0888654724271163</v>
      </c>
      <c r="BA290" s="6"/>
      <c r="BB290" s="363" t="s">
        <v>76</v>
      </c>
      <c r="BC290" s="19" t="s">
        <v>76</v>
      </c>
      <c r="BD290" s="19" t="s">
        <v>76</v>
      </c>
    </row>
    <row r="291" spans="2:56" ht="15.75">
      <c r="B291" s="374" t="s">
        <v>190</v>
      </c>
      <c r="C291" s="2"/>
      <c r="D291" s="2"/>
      <c r="E291" s="6"/>
      <c r="F291" s="375"/>
      <c r="G291" s="2"/>
      <c r="H291" s="2"/>
      <c r="I291" s="2"/>
      <c r="J291" s="2"/>
      <c r="K291" s="2"/>
      <c r="L291" s="6"/>
      <c r="M291" s="375"/>
      <c r="N291" s="2"/>
      <c r="O291" s="6"/>
      <c r="P291" s="377"/>
      <c r="Q291" s="6"/>
      <c r="R291" s="375"/>
      <c r="S291" s="213"/>
      <c r="T291" s="213"/>
      <c r="U291" s="213"/>
      <c r="V291" s="378"/>
      <c r="W291" s="378"/>
      <c r="X291" s="289"/>
      <c r="Y291" s="382"/>
      <c r="Z291" s="383"/>
      <c r="AA291" s="383"/>
      <c r="AB291" s="383"/>
      <c r="AC291" s="384"/>
      <c r="AD291" s="122"/>
      <c r="AE291" s="382"/>
      <c r="AF291" s="383"/>
      <c r="AG291" s="383"/>
      <c r="AH291" s="383"/>
      <c r="AI291" s="20"/>
      <c r="AJ291" s="436"/>
      <c r="AK291" s="386"/>
      <c r="AL291" s="378"/>
      <c r="AM291" s="378"/>
      <c r="AN291" s="378"/>
      <c r="AO291" s="289"/>
      <c r="AP291" s="347"/>
      <c r="AQ291" s="347"/>
      <c r="AR291" s="373"/>
      <c r="AS291" s="389"/>
      <c r="AT291" s="386"/>
      <c r="AU291" s="386"/>
      <c r="AV291" s="20"/>
      <c r="AW291" s="385"/>
      <c r="AX291" s="378"/>
      <c r="AY291" s="378"/>
      <c r="AZ291" s="378"/>
      <c r="BA291" s="289"/>
      <c r="BB291" s="375"/>
      <c r="BC291" s="2"/>
      <c r="BD291" s="2"/>
    </row>
    <row r="292" spans="2:56" ht="15.75" thickBot="1"/>
    <row r="293" spans="2:56">
      <c r="B293" s="57" t="s">
        <v>42</v>
      </c>
      <c r="C293" s="58" t="s">
        <v>2</v>
      </c>
      <c r="D293" s="59" t="s">
        <v>2</v>
      </c>
      <c r="E293" s="136"/>
      <c r="F293" s="718" t="s">
        <v>14</v>
      </c>
      <c r="G293" s="719"/>
      <c r="H293" s="719"/>
      <c r="I293" s="719"/>
      <c r="J293" s="719"/>
      <c r="K293" s="720"/>
      <c r="L293" s="19"/>
      <c r="M293" s="721" t="s">
        <v>43</v>
      </c>
      <c r="N293" s="722"/>
      <c r="O293" s="19"/>
      <c r="P293" s="91" t="s">
        <v>12</v>
      </c>
      <c r="Q293" s="136"/>
      <c r="R293" s="91" t="s">
        <v>24</v>
      </c>
      <c r="S293" s="718" t="s">
        <v>44</v>
      </c>
      <c r="T293" s="719"/>
      <c r="U293" s="720"/>
      <c r="V293" s="91" t="s">
        <v>39</v>
      </c>
      <c r="W293" s="137" t="s">
        <v>19</v>
      </c>
      <c r="X293" s="136" t="s">
        <v>10</v>
      </c>
      <c r="Y293" s="723" t="s">
        <v>15</v>
      </c>
      <c r="Z293" s="724"/>
      <c r="AA293" s="724"/>
      <c r="AB293" s="724"/>
      <c r="AC293" s="138" t="s">
        <v>19</v>
      </c>
      <c r="AD293" s="139"/>
      <c r="AE293" s="725" t="s">
        <v>55</v>
      </c>
      <c r="AF293" s="726"/>
      <c r="AG293" s="726"/>
      <c r="AH293" s="140" t="s">
        <v>57</v>
      </c>
      <c r="AI293" s="136"/>
      <c r="AJ293" s="141" t="s">
        <v>51</v>
      </c>
      <c r="AK293" s="142"/>
      <c r="AL293" s="143"/>
      <c r="AM293" s="144"/>
      <c r="AN293" s="91" t="s">
        <v>13</v>
      </c>
      <c r="AO293" s="136"/>
      <c r="AP293" s="743" t="s">
        <v>68</v>
      </c>
      <c r="AQ293" s="744"/>
      <c r="AR293" s="745"/>
      <c r="AS293" s="743" t="s">
        <v>52</v>
      </c>
      <c r="AT293" s="744"/>
      <c r="AU293" s="745"/>
      <c r="AV293" s="136"/>
      <c r="AW293" s="145" t="s">
        <v>32</v>
      </c>
      <c r="AX293" s="137" t="s">
        <v>32</v>
      </c>
      <c r="AY293" s="91" t="s">
        <v>29</v>
      </c>
      <c r="AZ293" s="91" t="s">
        <v>29</v>
      </c>
      <c r="BA293" s="136"/>
      <c r="BB293" s="19" t="s">
        <v>32</v>
      </c>
      <c r="BC293" s="19" t="s">
        <v>10</v>
      </c>
      <c r="BD293" s="146" t="s">
        <v>10</v>
      </c>
    </row>
    <row r="294" spans="2:56" ht="15.75" thickBot="1">
      <c r="B294" s="60" t="s">
        <v>10</v>
      </c>
      <c r="C294" s="49" t="s">
        <v>10</v>
      </c>
      <c r="D294" s="61" t="s">
        <v>12</v>
      </c>
      <c r="E294" s="5"/>
      <c r="F294" s="65" t="s">
        <v>4</v>
      </c>
      <c r="G294" s="65" t="s">
        <v>5</v>
      </c>
      <c r="H294" s="65" t="s">
        <v>6</v>
      </c>
      <c r="I294" s="65" t="s">
        <v>7</v>
      </c>
      <c r="J294" s="65" t="s">
        <v>9</v>
      </c>
      <c r="K294" s="65" t="s">
        <v>13</v>
      </c>
      <c r="L294" s="4"/>
      <c r="M294" s="67" t="s">
        <v>12</v>
      </c>
      <c r="N294" s="68" t="s">
        <v>46</v>
      </c>
      <c r="O294" s="3"/>
      <c r="P294" s="49" t="s">
        <v>3</v>
      </c>
      <c r="Q294" s="5"/>
      <c r="R294" s="49" t="s">
        <v>23</v>
      </c>
      <c r="S294" s="53" t="s">
        <v>16</v>
      </c>
      <c r="T294" s="49" t="s">
        <v>17</v>
      </c>
      <c r="U294" s="49" t="s">
        <v>45</v>
      </c>
      <c r="V294" s="49" t="s">
        <v>63</v>
      </c>
      <c r="W294" s="72" t="s">
        <v>21</v>
      </c>
      <c r="X294" s="5" t="s">
        <v>10</v>
      </c>
      <c r="Y294" s="713" t="s">
        <v>26</v>
      </c>
      <c r="Z294" s="714"/>
      <c r="AA294" s="714"/>
      <c r="AB294" s="715"/>
      <c r="AC294" s="39" t="s">
        <v>13</v>
      </c>
      <c r="AD294" s="8"/>
      <c r="AE294" s="716" t="s">
        <v>56</v>
      </c>
      <c r="AF294" s="717"/>
      <c r="AG294" s="717"/>
      <c r="AH294" s="82" t="s">
        <v>58</v>
      </c>
      <c r="AI294" s="5"/>
      <c r="AJ294" s="48" t="s">
        <v>33</v>
      </c>
      <c r="AK294" s="85" t="s">
        <v>27</v>
      </c>
      <c r="AL294" s="48" t="s">
        <v>35</v>
      </c>
      <c r="AM294" s="48" t="s">
        <v>36</v>
      </c>
      <c r="AN294" s="49" t="s">
        <v>40</v>
      </c>
      <c r="AO294" s="20"/>
      <c r="AP294" s="51"/>
      <c r="AQ294" s="52"/>
      <c r="AR294" s="53"/>
      <c r="AS294" s="51" t="s">
        <v>50</v>
      </c>
      <c r="AT294" s="336" t="s">
        <v>194</v>
      </c>
      <c r="AU294" s="53"/>
      <c r="AV294" s="5"/>
      <c r="AW294" s="76" t="s">
        <v>19</v>
      </c>
      <c r="AX294" s="72" t="s">
        <v>19</v>
      </c>
      <c r="AY294" s="49" t="s">
        <v>37</v>
      </c>
      <c r="AZ294" s="49" t="s">
        <v>38</v>
      </c>
      <c r="BA294" s="5"/>
      <c r="BB294" s="4" t="s">
        <v>19</v>
      </c>
      <c r="BC294" s="4" t="s">
        <v>37</v>
      </c>
      <c r="BD294" s="147" t="s">
        <v>38</v>
      </c>
    </row>
    <row r="295" spans="2:56" ht="15.75" thickBot="1">
      <c r="B295" s="62"/>
      <c r="C295" s="63"/>
      <c r="D295" s="64" t="s">
        <v>10</v>
      </c>
      <c r="E295" s="111"/>
      <c r="F295" s="148"/>
      <c r="G295" s="148"/>
      <c r="H295" s="148"/>
      <c r="I295" s="148" t="s">
        <v>8</v>
      </c>
      <c r="J295" s="148"/>
      <c r="K295" s="148"/>
      <c r="L295" s="16"/>
      <c r="M295" s="104" t="s">
        <v>20</v>
      </c>
      <c r="N295" s="148" t="s">
        <v>11</v>
      </c>
      <c r="O295" s="16"/>
      <c r="P295" s="63" t="s">
        <v>10</v>
      </c>
      <c r="Q295" s="111"/>
      <c r="R295" s="63"/>
      <c r="S295" s="149"/>
      <c r="T295" s="63"/>
      <c r="U295" s="63"/>
      <c r="V295" s="63" t="s">
        <v>18</v>
      </c>
      <c r="W295" s="150" t="s">
        <v>22</v>
      </c>
      <c r="X295" s="111"/>
      <c r="Y295" s="151" t="s">
        <v>16</v>
      </c>
      <c r="Z295" s="151" t="s">
        <v>17</v>
      </c>
      <c r="AA295" s="152" t="s">
        <v>25</v>
      </c>
      <c r="AB295" s="79" t="s">
        <v>28</v>
      </c>
      <c r="AC295" s="153"/>
      <c r="AD295" s="111"/>
      <c r="AE295" s="154" t="s">
        <v>16</v>
      </c>
      <c r="AF295" s="155" t="s">
        <v>17</v>
      </c>
      <c r="AG295" s="80" t="s">
        <v>28</v>
      </c>
      <c r="AH295" s="81" t="s">
        <v>28</v>
      </c>
      <c r="AI295" s="156"/>
      <c r="AJ295" s="63" t="s">
        <v>34</v>
      </c>
      <c r="AK295" s="157" t="s">
        <v>34</v>
      </c>
      <c r="AL295" s="63" t="s">
        <v>34</v>
      </c>
      <c r="AM295" s="63" t="s">
        <v>34</v>
      </c>
      <c r="AN295" s="63" t="s">
        <v>34</v>
      </c>
      <c r="AO295" s="111"/>
      <c r="AP295" s="158" t="s">
        <v>70</v>
      </c>
      <c r="AQ295" s="159" t="s">
        <v>69</v>
      </c>
      <c r="AR295" s="160" t="s">
        <v>71</v>
      </c>
      <c r="AS295" s="161" t="s">
        <v>48</v>
      </c>
      <c r="AT295" s="159" t="s">
        <v>47</v>
      </c>
      <c r="AU295" s="160" t="s">
        <v>49</v>
      </c>
      <c r="AV295" s="111"/>
      <c r="AW295" s="162" t="s">
        <v>29</v>
      </c>
      <c r="AX295" s="150" t="s">
        <v>29</v>
      </c>
      <c r="AY295" s="63"/>
      <c r="AZ295" s="63"/>
      <c r="BA295" s="111"/>
      <c r="BB295" s="163">
        <v>1</v>
      </c>
      <c r="BC295" s="164">
        <v>0</v>
      </c>
      <c r="BD295" s="115" t="s">
        <v>41</v>
      </c>
    </row>
    <row r="296" spans="2:56" ht="16.5" thickBot="1">
      <c r="B296" s="17">
        <v>41211</v>
      </c>
      <c r="C296" s="15" t="s">
        <v>0</v>
      </c>
      <c r="D296" s="19">
        <v>8</v>
      </c>
      <c r="E296" s="6"/>
      <c r="F296" s="363">
        <v>2</v>
      </c>
      <c r="G296" s="19">
        <v>0</v>
      </c>
      <c r="H296" s="19">
        <v>0</v>
      </c>
      <c r="I296" s="19">
        <v>0</v>
      </c>
      <c r="J296" s="19">
        <v>0</v>
      </c>
      <c r="K296" s="19">
        <f>SUM(F296:J296)</f>
        <v>2</v>
      </c>
      <c r="L296" s="6"/>
      <c r="M296" s="363">
        <v>0</v>
      </c>
      <c r="N296" s="19">
        <v>0</v>
      </c>
      <c r="O296" s="6"/>
      <c r="P296" s="376">
        <f>D296-(M296+N296)</f>
        <v>8</v>
      </c>
      <c r="Q296" s="6"/>
      <c r="R296" s="363" t="s">
        <v>111</v>
      </c>
      <c r="S296" s="372">
        <v>0.122</v>
      </c>
      <c r="T296" s="372">
        <v>0.124</v>
      </c>
      <c r="U296" s="372">
        <f>S296+T296</f>
        <v>0.246</v>
      </c>
      <c r="V296" s="19">
        <v>70</v>
      </c>
      <c r="W296" s="91">
        <f>P296*V296</f>
        <v>560</v>
      </c>
      <c r="X296" s="6"/>
      <c r="Y296" s="379">
        <v>242</v>
      </c>
      <c r="Z296" s="380">
        <v>242</v>
      </c>
      <c r="AA296" s="380">
        <v>0</v>
      </c>
      <c r="AB296" s="380">
        <v>0</v>
      </c>
      <c r="AC296" s="381">
        <v>242</v>
      </c>
      <c r="AD296" s="197"/>
      <c r="AE296" s="379">
        <v>0</v>
      </c>
      <c r="AF296" s="380">
        <v>0</v>
      </c>
      <c r="AG296" s="380">
        <v>0</v>
      </c>
      <c r="AH296" s="380">
        <v>0</v>
      </c>
      <c r="AI296" s="5"/>
      <c r="AJ296" s="57">
        <f>AC296*U296</f>
        <v>59.531999999999996</v>
      </c>
      <c r="AK296" s="171">
        <v>12</v>
      </c>
      <c r="AL296" s="19">
        <v>8</v>
      </c>
      <c r="AM296" s="19">
        <v>0</v>
      </c>
      <c r="AN296" s="171">
        <f>AK296+AM296</f>
        <v>12</v>
      </c>
      <c r="AO296" s="338" t="e">
        <f>#REF!</f>
        <v>#REF!</v>
      </c>
      <c r="AP296" s="11">
        <v>0</v>
      </c>
      <c r="AQ296" s="11">
        <v>10</v>
      </c>
      <c r="AR296" s="387">
        <f>100- ((AP296+AQ296)/(AC296*2))*100</f>
        <v>97.933884297520663</v>
      </c>
      <c r="AS296" s="388">
        <f>AU257</f>
        <v>285.50799999999992</v>
      </c>
      <c r="AT296" s="172">
        <f>AJ296+AK296+AL296+AM296</f>
        <v>79.531999999999996</v>
      </c>
      <c r="AU296" s="172">
        <f>AS296-AT296</f>
        <v>205.97599999999994</v>
      </c>
      <c r="AV296" s="5"/>
      <c r="AW296" s="57">
        <f>(AC296/W296)*100</f>
        <v>43.214285714285715</v>
      </c>
      <c r="AX296" s="19" t="s">
        <v>59</v>
      </c>
      <c r="AY296" s="91">
        <f>(AK296/(AJ296+AK296))*100</f>
        <v>16.775708773695687</v>
      </c>
      <c r="AZ296" s="19">
        <f>(AN296/AJ296)*100</f>
        <v>20.157226365652086</v>
      </c>
      <c r="BA296" s="6"/>
      <c r="BB296" s="363" t="s">
        <v>76</v>
      </c>
      <c r="BC296" s="19" t="s">
        <v>76</v>
      </c>
      <c r="BD296" s="19" t="s">
        <v>76</v>
      </c>
    </row>
    <row r="297" spans="2:56" ht="15.75">
      <c r="B297" s="374" t="s">
        <v>153</v>
      </c>
      <c r="C297" s="2"/>
      <c r="D297" s="2"/>
      <c r="E297" s="6"/>
      <c r="F297" s="375"/>
      <c r="G297" s="2"/>
      <c r="H297" s="2"/>
      <c r="I297" s="2"/>
      <c r="J297" s="2"/>
      <c r="K297" s="2"/>
      <c r="L297" s="6"/>
      <c r="M297" s="375"/>
      <c r="N297" s="2"/>
      <c r="O297" s="6"/>
      <c r="P297" s="377"/>
      <c r="Q297" s="6"/>
      <c r="R297" s="375"/>
      <c r="S297" s="213"/>
      <c r="T297" s="213"/>
      <c r="U297" s="213"/>
      <c r="V297" s="378"/>
      <c r="W297" s="378"/>
      <c r="X297" s="289"/>
      <c r="Y297" s="382"/>
      <c r="Z297" s="383"/>
      <c r="AA297" s="383"/>
      <c r="AB297" s="383"/>
      <c r="AC297" s="384"/>
      <c r="AD297" s="122"/>
      <c r="AE297" s="382" t="s">
        <v>192</v>
      </c>
      <c r="AF297" s="383"/>
      <c r="AG297" s="383"/>
      <c r="AH297" s="383"/>
      <c r="AI297" s="20"/>
      <c r="AJ297" s="436"/>
      <c r="AK297" s="386"/>
      <c r="AL297" s="378"/>
      <c r="AM297" s="378"/>
      <c r="AN297" s="378"/>
      <c r="AO297" s="289"/>
      <c r="AP297" s="347"/>
      <c r="AQ297" s="347"/>
      <c r="AR297" s="373"/>
      <c r="AS297" s="389"/>
      <c r="AT297" s="386"/>
      <c r="AU297" s="386"/>
      <c r="AV297" s="20"/>
      <c r="AW297" s="385"/>
      <c r="AX297" s="378"/>
      <c r="AY297" s="378"/>
      <c r="AZ297" s="378"/>
      <c r="BA297" s="289"/>
      <c r="BB297" s="375"/>
      <c r="BC297" s="2"/>
      <c r="BD297" s="2"/>
    </row>
    <row r="298" spans="2:56" ht="15.75" thickBot="1"/>
    <row r="299" spans="2:56" ht="16.5" thickBot="1">
      <c r="B299" s="17">
        <v>41211</v>
      </c>
      <c r="C299" s="15" t="s">
        <v>1</v>
      </c>
      <c r="D299" s="19">
        <v>7.5</v>
      </c>
      <c r="E299" s="6"/>
      <c r="F299" s="363"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f>SUM(F299:J299)</f>
        <v>0</v>
      </c>
      <c r="L299" s="6"/>
      <c r="M299" s="363">
        <v>4.5</v>
      </c>
      <c r="N299" s="19">
        <v>0</v>
      </c>
      <c r="O299" s="6"/>
      <c r="P299" s="376">
        <f>D299-(M299+N299)</f>
        <v>3</v>
      </c>
      <c r="Q299" s="6"/>
      <c r="R299" s="363" t="s">
        <v>111</v>
      </c>
      <c r="S299" s="372">
        <v>0.122</v>
      </c>
      <c r="T299" s="372">
        <v>0.124</v>
      </c>
      <c r="U299" s="372">
        <f>S299+T299</f>
        <v>0.246</v>
      </c>
      <c r="V299" s="19">
        <v>70</v>
      </c>
      <c r="W299" s="91">
        <f>P299*V299</f>
        <v>210</v>
      </c>
      <c r="X299" s="6"/>
      <c r="Y299" s="379">
        <v>230</v>
      </c>
      <c r="Z299" s="380">
        <v>230</v>
      </c>
      <c r="AA299" s="380">
        <v>0</v>
      </c>
      <c r="AB299" s="380">
        <v>0</v>
      </c>
      <c r="AC299" s="381">
        <v>230</v>
      </c>
      <c r="AD299" s="197"/>
      <c r="AE299" s="379">
        <v>13</v>
      </c>
      <c r="AF299" s="380">
        <v>13</v>
      </c>
      <c r="AG299" s="380">
        <v>0</v>
      </c>
      <c r="AH299" s="380">
        <v>13</v>
      </c>
      <c r="AI299" s="5"/>
      <c r="AJ299" s="57">
        <f>AC299*U299</f>
        <v>56.58</v>
      </c>
      <c r="AK299" s="171">
        <v>3.17</v>
      </c>
      <c r="AL299" s="19">
        <v>2.76</v>
      </c>
      <c r="AM299" s="19">
        <v>0</v>
      </c>
      <c r="AN299" s="171">
        <f>AK299+AM299</f>
        <v>3.17</v>
      </c>
      <c r="AO299" s="338" t="e">
        <f>#REF!</f>
        <v>#REF!</v>
      </c>
      <c r="AP299" s="11">
        <v>0</v>
      </c>
      <c r="AQ299" s="11">
        <v>10</v>
      </c>
      <c r="AR299" s="387">
        <f>100- ((AP299+AQ299)/(AC299*2))*100</f>
        <v>97.826086956521735</v>
      </c>
      <c r="AS299" s="388">
        <f>AU296</f>
        <v>205.97599999999994</v>
      </c>
      <c r="AT299" s="172">
        <f>AJ299+AK299+AL299+AM299</f>
        <v>62.51</v>
      </c>
      <c r="AU299" s="172">
        <f>AS299-AT299</f>
        <v>143.46599999999995</v>
      </c>
      <c r="AV299" s="5"/>
      <c r="AW299" s="57">
        <f>(AC299/W299)*100</f>
        <v>109.52380952380953</v>
      </c>
      <c r="AX299" s="19" t="s">
        <v>59</v>
      </c>
      <c r="AY299" s="91">
        <f>(AK299/(AJ299+AK299))*100</f>
        <v>5.3054393305439334</v>
      </c>
      <c r="AZ299" s="19">
        <f>(AN299/AJ299)*100</f>
        <v>5.6026864616472247</v>
      </c>
      <c r="BA299" s="6"/>
      <c r="BB299" s="363" t="s">
        <v>97</v>
      </c>
      <c r="BC299" s="19" t="s">
        <v>76</v>
      </c>
      <c r="BD299" s="19" t="s">
        <v>76</v>
      </c>
    </row>
    <row r="300" spans="2:56" ht="15.75">
      <c r="B300" s="374" t="s">
        <v>137</v>
      </c>
      <c r="C300" s="2"/>
      <c r="D300" s="2"/>
      <c r="E300" s="6"/>
      <c r="F300" s="375"/>
      <c r="G300" s="2"/>
      <c r="H300" s="2"/>
      <c r="I300" s="2"/>
      <c r="J300" s="2"/>
      <c r="K300" s="2"/>
      <c r="L300" s="6"/>
      <c r="M300" s="375"/>
      <c r="N300" s="2"/>
      <c r="O300" s="6"/>
      <c r="P300" s="377"/>
      <c r="Q300" s="6"/>
      <c r="R300" s="375"/>
      <c r="S300" s="213"/>
      <c r="T300" s="213"/>
      <c r="U300" s="213"/>
      <c r="V300" s="378"/>
      <c r="W300" s="378"/>
      <c r="X300" s="289"/>
      <c r="Y300" s="382"/>
      <c r="Z300" s="383"/>
      <c r="AA300" s="383"/>
      <c r="AB300" s="383"/>
      <c r="AC300" s="384"/>
      <c r="AD300" s="122"/>
      <c r="AE300" s="382"/>
      <c r="AF300" s="383"/>
      <c r="AG300" s="383"/>
      <c r="AH300" s="383"/>
      <c r="AI300" s="20"/>
      <c r="AJ300" s="436"/>
      <c r="AK300" s="386"/>
      <c r="AL300" s="378"/>
      <c r="AM300" s="378"/>
      <c r="AN300" s="378"/>
      <c r="AO300" s="289"/>
      <c r="AP300" s="347"/>
      <c r="AQ300" s="347"/>
      <c r="AR300" s="373"/>
      <c r="AS300" s="389"/>
      <c r="AT300" s="386"/>
      <c r="AU300" s="386"/>
      <c r="AV300" s="20"/>
      <c r="AW300" s="385"/>
      <c r="AX300" s="378"/>
      <c r="AY300" s="378"/>
      <c r="AZ300" s="378"/>
      <c r="BA300" s="289"/>
      <c r="BB300" s="375"/>
      <c r="BC300" s="2"/>
      <c r="BD300" s="2"/>
    </row>
    <row r="301" spans="2:56" ht="15.75" thickBot="1"/>
    <row r="302" spans="2:56" ht="16.5" thickBot="1">
      <c r="B302" s="17">
        <v>41211</v>
      </c>
      <c r="C302" s="15" t="s">
        <v>65</v>
      </c>
      <c r="D302" s="19">
        <v>8.5</v>
      </c>
      <c r="E302" s="6"/>
      <c r="F302" s="363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f>SUM(F302:J302)</f>
        <v>0</v>
      </c>
      <c r="L302" s="6"/>
      <c r="M302" s="363">
        <v>0</v>
      </c>
      <c r="N302" s="19">
        <v>0</v>
      </c>
      <c r="O302" s="6"/>
      <c r="P302" s="376">
        <f>D302-(M302+N302)</f>
        <v>8.5</v>
      </c>
      <c r="Q302" s="6"/>
      <c r="R302" s="363" t="s">
        <v>111</v>
      </c>
      <c r="S302" s="372">
        <v>0.122</v>
      </c>
      <c r="T302" s="372">
        <v>0.124</v>
      </c>
      <c r="U302" s="372">
        <f>S302+T302</f>
        <v>0.246</v>
      </c>
      <c r="V302" s="19">
        <v>70</v>
      </c>
      <c r="W302" s="91">
        <f>P302*V302</f>
        <v>595</v>
      </c>
      <c r="X302" s="6"/>
      <c r="Y302" s="379">
        <v>550</v>
      </c>
      <c r="Z302" s="380">
        <v>550</v>
      </c>
      <c r="AA302" s="380">
        <v>0</v>
      </c>
      <c r="AB302" s="380">
        <v>0</v>
      </c>
      <c r="AC302" s="381">
        <v>550</v>
      </c>
      <c r="AD302" s="197"/>
      <c r="AE302" s="379">
        <v>40</v>
      </c>
      <c r="AF302" s="380">
        <v>40</v>
      </c>
      <c r="AG302" s="380">
        <v>0</v>
      </c>
      <c r="AH302" s="380">
        <v>40</v>
      </c>
      <c r="AI302" s="5"/>
      <c r="AJ302" s="57">
        <f>AC302*U302</f>
        <v>135.30000000000001</v>
      </c>
      <c r="AK302" s="171">
        <v>4.8</v>
      </c>
      <c r="AL302" s="19">
        <v>6.8</v>
      </c>
      <c r="AM302" s="19">
        <v>1</v>
      </c>
      <c r="AN302" s="171">
        <f>AK302+AM302</f>
        <v>5.8</v>
      </c>
      <c r="AO302" s="338" t="e">
        <f>#REF!</f>
        <v>#REF!</v>
      </c>
      <c r="AP302" s="11">
        <v>0</v>
      </c>
      <c r="AQ302" s="11">
        <v>10</v>
      </c>
      <c r="AR302" s="387">
        <f>100- ((AP302+AQ302)/(AC302*2))*100</f>
        <v>99.090909090909093</v>
      </c>
      <c r="AS302" s="388">
        <f>AU299</f>
        <v>143.46599999999995</v>
      </c>
      <c r="AT302" s="172">
        <f>AJ302+AK302+AL302+AM302</f>
        <v>147.90000000000003</v>
      </c>
      <c r="AU302" s="172">
        <f>AS302-AT302</f>
        <v>-4.4340000000000828</v>
      </c>
      <c r="AV302" s="5"/>
      <c r="AW302" s="57">
        <f>(AC302/W302)*100</f>
        <v>92.436974789915965</v>
      </c>
      <c r="AX302" s="19" t="s">
        <v>59</v>
      </c>
      <c r="AY302" s="91">
        <f>(AK302/(AJ302+AK302))*100</f>
        <v>3.426124197002141</v>
      </c>
      <c r="AZ302" s="19">
        <f>(AN302/AJ302)*100</f>
        <v>4.2867701404286764</v>
      </c>
      <c r="BA302" s="6"/>
      <c r="BB302" s="363" t="s">
        <v>76</v>
      </c>
      <c r="BC302" s="19" t="s">
        <v>76</v>
      </c>
      <c r="BD302" s="19" t="s">
        <v>76</v>
      </c>
    </row>
    <row r="303" spans="2:56" ht="15.75">
      <c r="B303" s="374" t="s">
        <v>121</v>
      </c>
      <c r="C303" s="2"/>
      <c r="D303" s="2"/>
      <c r="E303" s="6"/>
      <c r="F303" s="375"/>
      <c r="G303" s="2"/>
      <c r="H303" s="2"/>
      <c r="I303" s="2"/>
      <c r="J303" s="2"/>
      <c r="K303" s="2"/>
      <c r="L303" s="6"/>
      <c r="M303" s="375"/>
      <c r="N303" s="2"/>
      <c r="O303" s="6"/>
      <c r="P303" s="377"/>
      <c r="Q303" s="6"/>
      <c r="R303" s="375"/>
      <c r="S303" s="213"/>
      <c r="T303" s="213"/>
      <c r="U303" s="213"/>
      <c r="V303" s="378"/>
      <c r="W303" s="378"/>
      <c r="X303" s="289"/>
      <c r="Y303" s="382"/>
      <c r="Z303" s="383"/>
      <c r="AA303" s="383"/>
      <c r="AB303" s="383"/>
      <c r="AC303" s="384"/>
      <c r="AD303" s="122"/>
      <c r="AE303" s="382"/>
      <c r="AF303" s="383"/>
      <c r="AG303" s="383"/>
      <c r="AH303" s="383"/>
      <c r="AI303" s="20"/>
      <c r="AJ303" s="436"/>
      <c r="AK303" s="386"/>
      <c r="AL303" s="378"/>
      <c r="AM303" s="378"/>
      <c r="AN303" s="378"/>
      <c r="AO303" s="289"/>
      <c r="AP303" s="347"/>
      <c r="AQ303" s="347"/>
      <c r="AR303" s="373"/>
      <c r="AS303" s="389"/>
      <c r="AT303" s="386"/>
      <c r="AU303" s="386"/>
      <c r="AV303" s="20"/>
      <c r="AW303" s="385"/>
      <c r="AX303" s="378"/>
      <c r="AY303" s="378"/>
      <c r="AZ303" s="378"/>
      <c r="BA303" s="289"/>
      <c r="BB303" s="375"/>
      <c r="BC303" s="2"/>
      <c r="BD303" s="2"/>
    </row>
    <row r="304" spans="2:56" ht="15.75" thickBot="1"/>
    <row r="305" spans="2:56">
      <c r="B305" s="57" t="s">
        <v>42</v>
      </c>
      <c r="C305" s="58" t="s">
        <v>2</v>
      </c>
      <c r="D305" s="59" t="s">
        <v>2</v>
      </c>
      <c r="E305" s="136"/>
      <c r="F305" s="718" t="s">
        <v>14</v>
      </c>
      <c r="G305" s="719"/>
      <c r="H305" s="719"/>
      <c r="I305" s="719"/>
      <c r="J305" s="719"/>
      <c r="K305" s="720"/>
      <c r="L305" s="19"/>
      <c r="M305" s="721" t="s">
        <v>43</v>
      </c>
      <c r="N305" s="722"/>
      <c r="O305" s="19"/>
      <c r="P305" s="91" t="s">
        <v>12</v>
      </c>
      <c r="Q305" s="136"/>
      <c r="R305" s="91" t="s">
        <v>24</v>
      </c>
      <c r="S305" s="718" t="s">
        <v>44</v>
      </c>
      <c r="T305" s="719"/>
      <c r="U305" s="720"/>
      <c r="V305" s="91" t="s">
        <v>39</v>
      </c>
      <c r="W305" s="137" t="s">
        <v>19</v>
      </c>
      <c r="X305" s="136" t="s">
        <v>10</v>
      </c>
      <c r="Y305" s="723" t="s">
        <v>15</v>
      </c>
      <c r="Z305" s="724"/>
      <c r="AA305" s="724"/>
      <c r="AB305" s="724"/>
      <c r="AC305" s="138" t="s">
        <v>19</v>
      </c>
      <c r="AD305" s="139"/>
      <c r="AE305" s="725" t="s">
        <v>55</v>
      </c>
      <c r="AF305" s="726"/>
      <c r="AG305" s="726"/>
      <c r="AH305" s="140" t="s">
        <v>57</v>
      </c>
      <c r="AI305" s="136"/>
      <c r="AJ305" s="141" t="s">
        <v>51</v>
      </c>
      <c r="AK305" s="142"/>
      <c r="AL305" s="143"/>
      <c r="AM305" s="144"/>
      <c r="AN305" s="91" t="s">
        <v>13</v>
      </c>
      <c r="AO305" s="136"/>
      <c r="AP305" s="743" t="s">
        <v>68</v>
      </c>
      <c r="AQ305" s="744"/>
      <c r="AR305" s="745"/>
      <c r="AS305" s="743" t="s">
        <v>52</v>
      </c>
      <c r="AT305" s="744"/>
      <c r="AU305" s="745"/>
      <c r="AV305" s="136"/>
      <c r="AW305" s="145" t="s">
        <v>32</v>
      </c>
      <c r="AX305" s="137" t="s">
        <v>32</v>
      </c>
      <c r="AY305" s="91" t="s">
        <v>29</v>
      </c>
      <c r="AZ305" s="91" t="s">
        <v>29</v>
      </c>
      <c r="BA305" s="136"/>
      <c r="BB305" s="19" t="s">
        <v>32</v>
      </c>
      <c r="BC305" s="19" t="s">
        <v>10</v>
      </c>
      <c r="BD305" s="146" t="s">
        <v>10</v>
      </c>
    </row>
    <row r="306" spans="2:56" ht="15.75" thickBot="1">
      <c r="B306" s="60" t="s">
        <v>10</v>
      </c>
      <c r="C306" s="49" t="s">
        <v>10</v>
      </c>
      <c r="D306" s="61" t="s">
        <v>12</v>
      </c>
      <c r="E306" s="5"/>
      <c r="F306" s="65" t="s">
        <v>4</v>
      </c>
      <c r="G306" s="65" t="s">
        <v>5</v>
      </c>
      <c r="H306" s="65" t="s">
        <v>6</v>
      </c>
      <c r="I306" s="65" t="s">
        <v>7</v>
      </c>
      <c r="J306" s="65" t="s">
        <v>9</v>
      </c>
      <c r="K306" s="65" t="s">
        <v>13</v>
      </c>
      <c r="L306" s="4"/>
      <c r="M306" s="67" t="s">
        <v>12</v>
      </c>
      <c r="N306" s="68" t="s">
        <v>46</v>
      </c>
      <c r="O306" s="3"/>
      <c r="P306" s="49" t="s">
        <v>3</v>
      </c>
      <c r="Q306" s="5"/>
      <c r="R306" s="49" t="s">
        <v>23</v>
      </c>
      <c r="S306" s="53" t="s">
        <v>16</v>
      </c>
      <c r="T306" s="49" t="s">
        <v>17</v>
      </c>
      <c r="U306" s="49" t="s">
        <v>45</v>
      </c>
      <c r="V306" s="49" t="s">
        <v>63</v>
      </c>
      <c r="W306" s="72" t="s">
        <v>21</v>
      </c>
      <c r="X306" s="5" t="s">
        <v>10</v>
      </c>
      <c r="Y306" s="713" t="s">
        <v>26</v>
      </c>
      <c r="Z306" s="714"/>
      <c r="AA306" s="714"/>
      <c r="AB306" s="715"/>
      <c r="AC306" s="39" t="s">
        <v>13</v>
      </c>
      <c r="AD306" s="8"/>
      <c r="AE306" s="716" t="s">
        <v>56</v>
      </c>
      <c r="AF306" s="717"/>
      <c r="AG306" s="717"/>
      <c r="AH306" s="82" t="s">
        <v>58</v>
      </c>
      <c r="AI306" s="5"/>
      <c r="AJ306" s="48" t="s">
        <v>33</v>
      </c>
      <c r="AK306" s="85" t="s">
        <v>27</v>
      </c>
      <c r="AL306" s="48" t="s">
        <v>35</v>
      </c>
      <c r="AM306" s="48" t="s">
        <v>36</v>
      </c>
      <c r="AN306" s="49" t="s">
        <v>40</v>
      </c>
      <c r="AO306" s="20"/>
      <c r="AP306" s="51"/>
      <c r="AQ306" s="52"/>
      <c r="AR306" s="53"/>
      <c r="AS306" s="51" t="s">
        <v>50</v>
      </c>
      <c r="AT306" s="336" t="s">
        <v>199</v>
      </c>
      <c r="AU306" s="53"/>
      <c r="AV306" s="5"/>
      <c r="AW306" s="76" t="s">
        <v>19</v>
      </c>
      <c r="AX306" s="72" t="s">
        <v>19</v>
      </c>
      <c r="AY306" s="49" t="s">
        <v>37</v>
      </c>
      <c r="AZ306" s="49" t="s">
        <v>38</v>
      </c>
      <c r="BA306" s="5"/>
      <c r="BB306" s="4" t="s">
        <v>19</v>
      </c>
      <c r="BC306" s="4" t="s">
        <v>37</v>
      </c>
      <c r="BD306" s="147" t="s">
        <v>38</v>
      </c>
    </row>
    <row r="307" spans="2:56" ht="15.75" thickBot="1">
      <c r="B307" s="62"/>
      <c r="C307" s="63"/>
      <c r="D307" s="64" t="s">
        <v>10</v>
      </c>
      <c r="E307" s="111"/>
      <c r="F307" s="148"/>
      <c r="G307" s="148"/>
      <c r="H307" s="148"/>
      <c r="I307" s="148" t="s">
        <v>8</v>
      </c>
      <c r="J307" s="148"/>
      <c r="K307" s="148"/>
      <c r="L307" s="16"/>
      <c r="M307" s="104" t="s">
        <v>20</v>
      </c>
      <c r="N307" s="148" t="s">
        <v>11</v>
      </c>
      <c r="O307" s="16"/>
      <c r="P307" s="63" t="s">
        <v>10</v>
      </c>
      <c r="Q307" s="111"/>
      <c r="R307" s="63"/>
      <c r="S307" s="149"/>
      <c r="T307" s="63"/>
      <c r="U307" s="63"/>
      <c r="V307" s="63" t="s">
        <v>18</v>
      </c>
      <c r="W307" s="150" t="s">
        <v>22</v>
      </c>
      <c r="X307" s="111"/>
      <c r="Y307" s="151" t="s">
        <v>16</v>
      </c>
      <c r="Z307" s="151" t="s">
        <v>17</v>
      </c>
      <c r="AA307" s="152" t="s">
        <v>25</v>
      </c>
      <c r="AB307" s="79" t="s">
        <v>28</v>
      </c>
      <c r="AC307" s="153"/>
      <c r="AD307" s="111"/>
      <c r="AE307" s="154" t="s">
        <v>16</v>
      </c>
      <c r="AF307" s="155" t="s">
        <v>17</v>
      </c>
      <c r="AG307" s="80" t="s">
        <v>28</v>
      </c>
      <c r="AH307" s="81" t="s">
        <v>28</v>
      </c>
      <c r="AI307" s="156"/>
      <c r="AJ307" s="63" t="s">
        <v>34</v>
      </c>
      <c r="AK307" s="157" t="s">
        <v>34</v>
      </c>
      <c r="AL307" s="63" t="s">
        <v>34</v>
      </c>
      <c r="AM307" s="63" t="s">
        <v>34</v>
      </c>
      <c r="AN307" s="63" t="s">
        <v>34</v>
      </c>
      <c r="AO307" s="111"/>
      <c r="AP307" s="158" t="s">
        <v>70</v>
      </c>
      <c r="AQ307" s="159" t="s">
        <v>69</v>
      </c>
      <c r="AR307" s="160" t="s">
        <v>71</v>
      </c>
      <c r="AS307" s="161" t="s">
        <v>48</v>
      </c>
      <c r="AT307" s="159" t="s">
        <v>47</v>
      </c>
      <c r="AU307" s="160" t="s">
        <v>49</v>
      </c>
      <c r="AV307" s="111"/>
      <c r="AW307" s="162" t="s">
        <v>29</v>
      </c>
      <c r="AX307" s="150" t="s">
        <v>29</v>
      </c>
      <c r="AY307" s="63"/>
      <c r="AZ307" s="63"/>
      <c r="BA307" s="111"/>
      <c r="BB307" s="163">
        <v>1</v>
      </c>
      <c r="BC307" s="164">
        <v>0</v>
      </c>
      <c r="BD307" s="115" t="s">
        <v>41</v>
      </c>
    </row>
    <row r="308" spans="2:56" ht="16.5" thickBot="1">
      <c r="B308" s="374" t="s">
        <v>137</v>
      </c>
      <c r="C308" s="15" t="s">
        <v>0</v>
      </c>
      <c r="D308" s="19">
        <v>8</v>
      </c>
      <c r="E308" s="6"/>
      <c r="F308" s="363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f>SUM(F308:J308)</f>
        <v>0</v>
      </c>
      <c r="L308" s="6"/>
      <c r="M308" s="363">
        <v>3</v>
      </c>
      <c r="N308" s="19">
        <v>0</v>
      </c>
      <c r="O308" s="6"/>
      <c r="P308" s="376">
        <f>D308-(M308+N308)</f>
        <v>5</v>
      </c>
      <c r="Q308" s="6"/>
      <c r="R308" s="363" t="s">
        <v>188</v>
      </c>
      <c r="S308" s="372">
        <v>0.36499999999999999</v>
      </c>
      <c r="T308" s="372">
        <v>0.36499999999999999</v>
      </c>
      <c r="U308" s="372">
        <f>S308+T308</f>
        <v>0.73</v>
      </c>
      <c r="V308" s="19">
        <v>60</v>
      </c>
      <c r="W308" s="91">
        <f>P308*V308</f>
        <v>300</v>
      </c>
      <c r="X308" s="6"/>
      <c r="Y308" s="379">
        <v>203</v>
      </c>
      <c r="Z308" s="380">
        <v>203</v>
      </c>
      <c r="AA308" s="380">
        <v>0</v>
      </c>
      <c r="AB308" s="380">
        <v>0</v>
      </c>
      <c r="AC308" s="381">
        <v>203</v>
      </c>
      <c r="AD308" s="197"/>
      <c r="AE308" s="379">
        <v>6</v>
      </c>
      <c r="AF308" s="380">
        <v>6</v>
      </c>
      <c r="AG308" s="380">
        <v>0</v>
      </c>
      <c r="AH308" s="380">
        <v>6</v>
      </c>
      <c r="AI308" s="5"/>
      <c r="AJ308" s="57">
        <f>AC308*U308</f>
        <v>148.19</v>
      </c>
      <c r="AK308" s="171">
        <v>5.3</v>
      </c>
      <c r="AL308" s="19">
        <v>1.7</v>
      </c>
      <c r="AM308" s="19">
        <v>0</v>
      </c>
      <c r="AN308" s="171">
        <f>AK308+AM308</f>
        <v>5.3</v>
      </c>
      <c r="AO308" s="338" t="e">
        <f>#REF!</f>
        <v>#REF!</v>
      </c>
      <c r="AP308" s="11">
        <v>0</v>
      </c>
      <c r="AQ308" s="11">
        <v>10</v>
      </c>
      <c r="AR308" s="387">
        <f>100- ((AP308+AQ308)/(AC308*2))*100</f>
        <v>97.536945812807886</v>
      </c>
      <c r="AS308" s="388">
        <f>AU281</f>
        <v>181.07000000000002</v>
      </c>
      <c r="AT308" s="172">
        <f>AJ308+AK308+AL308+AM308</f>
        <v>155.19</v>
      </c>
      <c r="AU308" s="172">
        <f>AS308-AT308</f>
        <v>25.880000000000024</v>
      </c>
      <c r="AV308" s="5"/>
      <c r="AW308" s="57">
        <f>(AC308/W308)*100</f>
        <v>67.666666666666657</v>
      </c>
      <c r="AX308" s="19" t="s">
        <v>59</v>
      </c>
      <c r="AY308" s="91">
        <f>(AK308/(AJ308+AK308))*100</f>
        <v>3.4529936803700561</v>
      </c>
      <c r="AZ308" s="19">
        <f>(AN308/AJ308)*100</f>
        <v>3.576489641676226</v>
      </c>
      <c r="BA308" s="6"/>
      <c r="BB308" s="363" t="s">
        <v>76</v>
      </c>
      <c r="BC308" s="19" t="s">
        <v>76</v>
      </c>
      <c r="BD308" s="19" t="s">
        <v>76</v>
      </c>
    </row>
    <row r="309" spans="2:56" ht="15.75">
      <c r="B309" s="374" t="s">
        <v>153</v>
      </c>
      <c r="C309" s="2"/>
      <c r="D309" s="2"/>
      <c r="E309" s="6"/>
      <c r="F309" s="375"/>
      <c r="G309" s="2"/>
      <c r="H309" s="2"/>
      <c r="I309" s="2"/>
      <c r="J309" s="2"/>
      <c r="K309" s="2"/>
      <c r="L309" s="6"/>
      <c r="M309" s="375"/>
      <c r="N309" s="2"/>
      <c r="O309" s="6"/>
      <c r="P309" s="377"/>
      <c r="Q309" s="6"/>
      <c r="R309" s="375"/>
      <c r="S309" s="213"/>
      <c r="T309" s="213"/>
      <c r="U309" s="213"/>
      <c r="V309" s="378"/>
      <c r="W309" s="378"/>
      <c r="X309" s="289"/>
      <c r="Y309" s="382"/>
      <c r="Z309" s="383"/>
      <c r="AA309" s="383"/>
      <c r="AB309" s="383"/>
      <c r="AC309" s="384"/>
      <c r="AD309" s="122"/>
      <c r="AE309" s="382" t="s">
        <v>192</v>
      </c>
      <c r="AF309" s="383"/>
      <c r="AG309" s="383"/>
      <c r="AH309" s="383"/>
      <c r="AI309" s="20"/>
      <c r="AJ309" s="436"/>
      <c r="AK309" s="386"/>
      <c r="AL309" s="378"/>
      <c r="AM309" s="378"/>
      <c r="AN309" s="378"/>
      <c r="AO309" s="289"/>
      <c r="AP309" s="347"/>
      <c r="AQ309" s="347"/>
      <c r="AR309" s="373"/>
      <c r="AS309" s="389"/>
      <c r="AT309" s="386"/>
      <c r="AU309" s="386"/>
      <c r="AV309" s="20"/>
      <c r="AW309" s="385"/>
      <c r="AX309" s="378"/>
      <c r="AY309" s="378"/>
      <c r="AZ309" s="378"/>
      <c r="BA309" s="289"/>
      <c r="BB309" s="375"/>
      <c r="BC309" s="2"/>
      <c r="BD309" s="2"/>
    </row>
    <row r="310" spans="2:56" ht="15.75" thickBot="1"/>
    <row r="311" spans="2:56" ht="16.5" thickBot="1">
      <c r="B311" s="17">
        <v>41212</v>
      </c>
      <c r="C311" s="15" t="s">
        <v>1</v>
      </c>
      <c r="D311" s="19">
        <v>7.5</v>
      </c>
      <c r="E311" s="6"/>
      <c r="F311" s="363">
        <v>0</v>
      </c>
      <c r="G311" s="19">
        <v>0</v>
      </c>
      <c r="H311" s="19">
        <v>0</v>
      </c>
      <c r="I311" s="19">
        <v>0</v>
      </c>
      <c r="J311" s="19">
        <v>0</v>
      </c>
      <c r="K311" s="19">
        <f>SUM(F311:J311)</f>
        <v>0</v>
      </c>
      <c r="L311" s="6"/>
      <c r="M311" s="363">
        <v>4.5</v>
      </c>
      <c r="N311" s="19">
        <v>0</v>
      </c>
      <c r="O311" s="6"/>
      <c r="P311" s="376">
        <f>D311-(M311+N311)</f>
        <v>3</v>
      </c>
      <c r="Q311" s="6"/>
      <c r="R311" s="363" t="s">
        <v>188</v>
      </c>
      <c r="S311" s="372">
        <v>0.36499999999999999</v>
      </c>
      <c r="T311" s="372">
        <v>0.36499999999999999</v>
      </c>
      <c r="U311" s="372">
        <f>S311+T311</f>
        <v>0.73</v>
      </c>
      <c r="V311" s="19">
        <v>60</v>
      </c>
      <c r="W311" s="91">
        <f>P311*V311</f>
        <v>180</v>
      </c>
      <c r="X311" s="6"/>
      <c r="Y311" s="379">
        <v>100</v>
      </c>
      <c r="Z311" s="380">
        <v>100</v>
      </c>
      <c r="AA311" s="380">
        <v>0</v>
      </c>
      <c r="AB311" s="380">
        <v>0</v>
      </c>
      <c r="AC311" s="381">
        <v>100</v>
      </c>
      <c r="AD311" s="197"/>
      <c r="AE311" s="379">
        <v>5</v>
      </c>
      <c r="AF311" s="380">
        <v>5</v>
      </c>
      <c r="AG311" s="380">
        <v>0</v>
      </c>
      <c r="AH311" s="380">
        <v>5</v>
      </c>
      <c r="AI311" s="5"/>
      <c r="AJ311" s="57">
        <f>AC311*U311</f>
        <v>73</v>
      </c>
      <c r="AK311" s="171">
        <v>2</v>
      </c>
      <c r="AL311" s="19">
        <v>2</v>
      </c>
      <c r="AM311" s="19">
        <v>0</v>
      </c>
      <c r="AN311" s="171">
        <f>AK311+AM311</f>
        <v>2</v>
      </c>
      <c r="AO311" s="338" t="e">
        <f>#REF!</f>
        <v>#REF!</v>
      </c>
      <c r="AP311" s="11">
        <v>0</v>
      </c>
      <c r="AQ311" s="11">
        <v>10</v>
      </c>
      <c r="AR311" s="387">
        <f>100- ((AP311+AQ311)/(AC311*2))*100</f>
        <v>95</v>
      </c>
      <c r="AS311" s="388">
        <f>AU308</f>
        <v>25.880000000000024</v>
      </c>
      <c r="AT311" s="172">
        <f>AJ311+AK311+AL311+AM311</f>
        <v>77</v>
      </c>
      <c r="AU311" s="172">
        <f>AS311-AT311</f>
        <v>-51.119999999999976</v>
      </c>
      <c r="AV311" s="5"/>
      <c r="AW311" s="57">
        <f>(AC311/W311)*100</f>
        <v>55.555555555555557</v>
      </c>
      <c r="AX311" s="19" t="s">
        <v>59</v>
      </c>
      <c r="AY311" s="91">
        <f>(AK311/(AJ311+AK311))*100</f>
        <v>2.666666666666667</v>
      </c>
      <c r="AZ311" s="19">
        <f>(AN311/AJ311)*100</f>
        <v>2.7397260273972601</v>
      </c>
      <c r="BA311" s="6"/>
      <c r="BB311" s="363" t="s">
        <v>76</v>
      </c>
      <c r="BC311" s="19" t="s">
        <v>76</v>
      </c>
      <c r="BD311" s="19" t="s">
        <v>97</v>
      </c>
    </row>
    <row r="312" spans="2:56" ht="15.75">
      <c r="B312" s="374" t="s">
        <v>153</v>
      </c>
      <c r="C312" s="2"/>
      <c r="D312" s="2"/>
      <c r="E312" s="6"/>
      <c r="F312" s="375"/>
      <c r="G312" s="2"/>
      <c r="H312" s="2"/>
      <c r="I312" s="2"/>
      <c r="J312" s="2"/>
      <c r="K312" s="2"/>
      <c r="L312" s="6"/>
      <c r="M312" s="375"/>
      <c r="N312" s="2"/>
      <c r="O312" s="6"/>
      <c r="P312" s="377"/>
      <c r="Q312" s="6"/>
      <c r="R312" s="375"/>
      <c r="S312" s="213"/>
      <c r="T312" s="213"/>
      <c r="U312" s="213"/>
      <c r="V312" s="378"/>
      <c r="W312" s="378"/>
      <c r="X312" s="289"/>
      <c r="Y312" s="382"/>
      <c r="Z312" s="383"/>
      <c r="AA312" s="383"/>
      <c r="AB312" s="383"/>
      <c r="AC312" s="384"/>
      <c r="AD312" s="122"/>
      <c r="AE312" s="382" t="s">
        <v>192</v>
      </c>
      <c r="AF312" s="383"/>
      <c r="AG312" s="383"/>
      <c r="AH312" s="383"/>
      <c r="AI312" s="20"/>
      <c r="AJ312" s="436"/>
      <c r="AK312" s="386"/>
      <c r="AL312" s="378"/>
      <c r="AM312" s="378"/>
      <c r="AN312" s="378"/>
      <c r="AO312" s="289"/>
      <c r="AP312" s="347"/>
      <c r="AQ312" s="347"/>
      <c r="AR312" s="373"/>
      <c r="AS312" s="389"/>
      <c r="AT312" s="386"/>
      <c r="AU312" s="386"/>
      <c r="AV312" s="20"/>
      <c r="AW312" s="385"/>
      <c r="AX312" s="378"/>
      <c r="AY312" s="378"/>
      <c r="AZ312" s="378"/>
      <c r="BA312" s="289"/>
      <c r="BB312" s="375"/>
      <c r="BC312" s="2"/>
      <c r="BD312" s="2"/>
    </row>
    <row r="313" spans="2:56" ht="15.75" thickBot="1"/>
    <row r="314" spans="2:56" ht="16.5" thickBot="1">
      <c r="B314" s="17">
        <v>41212</v>
      </c>
      <c r="C314" s="15" t="s">
        <v>65</v>
      </c>
      <c r="D314" s="19">
        <v>8.5</v>
      </c>
      <c r="E314" s="6"/>
      <c r="F314" s="363">
        <v>0</v>
      </c>
      <c r="G314" s="19">
        <v>0</v>
      </c>
      <c r="H314" s="19">
        <v>0</v>
      </c>
      <c r="I314" s="19">
        <v>0</v>
      </c>
      <c r="J314" s="19">
        <v>0</v>
      </c>
      <c r="K314" s="19">
        <f>SUM(F314:J314)</f>
        <v>0</v>
      </c>
      <c r="L314" s="6"/>
      <c r="M314" s="363">
        <v>1</v>
      </c>
      <c r="N314" s="19">
        <v>0</v>
      </c>
      <c r="O314" s="6"/>
      <c r="P314" s="376">
        <f>D314-(M314+N314)</f>
        <v>7.5</v>
      </c>
      <c r="Q314" s="6"/>
      <c r="R314" s="363" t="s">
        <v>188</v>
      </c>
      <c r="S314" s="372">
        <v>0.36499999999999999</v>
      </c>
      <c r="T314" s="372">
        <v>0.36499999999999999</v>
      </c>
      <c r="U314" s="372">
        <f>S314+T314</f>
        <v>0.73</v>
      </c>
      <c r="V314" s="19">
        <v>60</v>
      </c>
      <c r="W314" s="91">
        <f>P314*V314</f>
        <v>450</v>
      </c>
      <c r="X314" s="6"/>
      <c r="Y314" s="379">
        <v>220</v>
      </c>
      <c r="Z314" s="380">
        <v>220</v>
      </c>
      <c r="AA314" s="380">
        <v>0</v>
      </c>
      <c r="AB314" s="380">
        <v>0</v>
      </c>
      <c r="AC314" s="381">
        <v>220</v>
      </c>
      <c r="AD314" s="197"/>
      <c r="AE314" s="379">
        <v>20</v>
      </c>
      <c r="AF314" s="380">
        <v>20</v>
      </c>
      <c r="AG314" s="380">
        <v>0</v>
      </c>
      <c r="AH314" s="380">
        <v>20</v>
      </c>
      <c r="AI314" s="5"/>
      <c r="AJ314" s="57">
        <f>AC314*U314</f>
        <v>160.6</v>
      </c>
      <c r="AK314" s="171">
        <v>14</v>
      </c>
      <c r="AL314" s="19">
        <v>4.3</v>
      </c>
      <c r="AM314" s="19">
        <v>0</v>
      </c>
      <c r="AN314" s="171">
        <f>AK314+AM314</f>
        <v>14</v>
      </c>
      <c r="AO314" s="338" t="e">
        <f>#REF!</f>
        <v>#REF!</v>
      </c>
      <c r="AP314" s="11">
        <v>0</v>
      </c>
      <c r="AQ314" s="11">
        <v>10</v>
      </c>
      <c r="AR314" s="387">
        <f>100- ((AP314+AQ314)/(AC314*2))*100</f>
        <v>97.727272727272734</v>
      </c>
      <c r="AS314" s="388">
        <f>AU311</f>
        <v>-51.119999999999976</v>
      </c>
      <c r="AT314" s="172">
        <f>AJ314+AK314+AL314+AM314</f>
        <v>178.9</v>
      </c>
      <c r="AU314" s="172">
        <f>AS314-AT314</f>
        <v>-230.01999999999998</v>
      </c>
      <c r="AV314" s="5"/>
      <c r="AW314" s="57">
        <f>(AC314/W314)*100</f>
        <v>48.888888888888886</v>
      </c>
      <c r="AX314" s="19" t="s">
        <v>59</v>
      </c>
      <c r="AY314" s="91">
        <f>(AK314/(AJ314+AK314))*100</f>
        <v>8.0183276059564719</v>
      </c>
      <c r="AZ314" s="19">
        <f>(AN314/AJ314)*100</f>
        <v>8.7173100871731002</v>
      </c>
      <c r="BA314" s="6"/>
      <c r="BB314" s="363" t="s">
        <v>76</v>
      </c>
      <c r="BC314" s="19" t="s">
        <v>76</v>
      </c>
      <c r="BD314" s="19" t="s">
        <v>76</v>
      </c>
    </row>
    <row r="315" spans="2:56" ht="15.75">
      <c r="B315" s="374" t="s">
        <v>121</v>
      </c>
      <c r="C315" s="2"/>
      <c r="D315" s="2"/>
      <c r="E315" s="6"/>
      <c r="F315" s="375"/>
      <c r="G315" s="2"/>
      <c r="H315" s="2"/>
      <c r="I315" s="2"/>
      <c r="J315" s="2"/>
      <c r="K315" s="2"/>
      <c r="L315" s="6"/>
      <c r="M315" s="375"/>
      <c r="N315" s="2"/>
      <c r="O315" s="6"/>
      <c r="P315" s="377"/>
      <c r="Q315" s="6"/>
      <c r="R315" s="375"/>
      <c r="S315" s="213"/>
      <c r="T315" s="213"/>
      <c r="U315" s="213"/>
      <c r="V315" s="378"/>
      <c r="W315" s="378"/>
      <c r="X315" s="289"/>
      <c r="Y315" s="382"/>
      <c r="Z315" s="383"/>
      <c r="AA315" s="383"/>
      <c r="AB315" s="383"/>
      <c r="AC315" s="384"/>
      <c r="AD315" s="122"/>
      <c r="AE315" s="382"/>
      <c r="AF315" s="383"/>
      <c r="AG315" s="383"/>
      <c r="AH315" s="383"/>
      <c r="AI315" s="20"/>
      <c r="AJ315" s="436"/>
      <c r="AK315" s="386"/>
      <c r="AL315" s="378"/>
      <c r="AM315" s="378"/>
      <c r="AN315" s="378"/>
      <c r="AO315" s="289"/>
      <c r="AP315" s="347"/>
      <c r="AQ315" s="347"/>
      <c r="AR315" s="373"/>
      <c r="AS315" s="389"/>
      <c r="AT315" s="386"/>
      <c r="AU315" s="386"/>
      <c r="AV315" s="20"/>
      <c r="AW315" s="385"/>
      <c r="AX315" s="378"/>
      <c r="AY315" s="378"/>
      <c r="AZ315" s="378"/>
      <c r="BA315" s="289"/>
      <c r="BB315" s="375"/>
      <c r="BC315" s="2"/>
      <c r="BD315" s="2"/>
    </row>
    <row r="316" spans="2:56" ht="15.75" thickBot="1"/>
    <row r="317" spans="2:56">
      <c r="B317" s="57" t="s">
        <v>42</v>
      </c>
      <c r="C317" s="58" t="s">
        <v>2</v>
      </c>
      <c r="D317" s="59" t="s">
        <v>2</v>
      </c>
      <c r="E317" s="136"/>
      <c r="F317" s="718" t="s">
        <v>14</v>
      </c>
      <c r="G317" s="719"/>
      <c r="H317" s="719"/>
      <c r="I317" s="719"/>
      <c r="J317" s="719"/>
      <c r="K317" s="720"/>
      <c r="L317" s="19"/>
      <c r="M317" s="721" t="s">
        <v>43</v>
      </c>
      <c r="N317" s="722"/>
      <c r="O317" s="19"/>
      <c r="P317" s="91" t="s">
        <v>12</v>
      </c>
      <c r="Q317" s="136"/>
      <c r="R317" s="91" t="s">
        <v>24</v>
      </c>
      <c r="S317" s="718" t="s">
        <v>44</v>
      </c>
      <c r="T317" s="719"/>
      <c r="U317" s="720"/>
      <c r="V317" s="91" t="s">
        <v>39</v>
      </c>
      <c r="W317" s="137" t="s">
        <v>19</v>
      </c>
      <c r="X317" s="136" t="s">
        <v>10</v>
      </c>
      <c r="Y317" s="723" t="s">
        <v>15</v>
      </c>
      <c r="Z317" s="724"/>
      <c r="AA317" s="724"/>
      <c r="AB317" s="724"/>
      <c r="AC317" s="138" t="s">
        <v>19</v>
      </c>
      <c r="AD317" s="139"/>
      <c r="AE317" s="725" t="s">
        <v>55</v>
      </c>
      <c r="AF317" s="726"/>
      <c r="AG317" s="726"/>
      <c r="AH317" s="140" t="s">
        <v>57</v>
      </c>
      <c r="AI317" s="136"/>
      <c r="AJ317" s="141" t="s">
        <v>51</v>
      </c>
      <c r="AK317" s="142"/>
      <c r="AL317" s="143"/>
      <c r="AM317" s="144"/>
      <c r="AN317" s="91" t="s">
        <v>13</v>
      </c>
      <c r="AO317" s="136"/>
      <c r="AP317" s="743" t="s">
        <v>68</v>
      </c>
      <c r="AQ317" s="744"/>
      <c r="AR317" s="745"/>
      <c r="AS317" s="743" t="s">
        <v>52</v>
      </c>
      <c r="AT317" s="744"/>
      <c r="AU317" s="745"/>
      <c r="AV317" s="136"/>
      <c r="AW317" s="145" t="s">
        <v>32</v>
      </c>
      <c r="AX317" s="137" t="s">
        <v>32</v>
      </c>
      <c r="AY317" s="91" t="s">
        <v>29</v>
      </c>
      <c r="AZ317" s="91" t="s">
        <v>29</v>
      </c>
      <c r="BA317" s="136"/>
      <c r="BB317" s="19" t="s">
        <v>32</v>
      </c>
      <c r="BC317" s="19" t="s">
        <v>10</v>
      </c>
      <c r="BD317" s="146" t="s">
        <v>10</v>
      </c>
    </row>
    <row r="318" spans="2:56" ht="15.75" thickBot="1">
      <c r="B318" s="60" t="s">
        <v>10</v>
      </c>
      <c r="C318" s="49" t="s">
        <v>10</v>
      </c>
      <c r="D318" s="61" t="s">
        <v>12</v>
      </c>
      <c r="E318" s="5"/>
      <c r="F318" s="65" t="s">
        <v>4</v>
      </c>
      <c r="G318" s="65" t="s">
        <v>5</v>
      </c>
      <c r="H318" s="65" t="s">
        <v>6</v>
      </c>
      <c r="I318" s="65" t="s">
        <v>7</v>
      </c>
      <c r="J318" s="65" t="s">
        <v>9</v>
      </c>
      <c r="K318" s="65" t="s">
        <v>13</v>
      </c>
      <c r="L318" s="4"/>
      <c r="M318" s="67" t="s">
        <v>12</v>
      </c>
      <c r="N318" s="68" t="s">
        <v>46</v>
      </c>
      <c r="O318" s="3"/>
      <c r="P318" s="49" t="s">
        <v>3</v>
      </c>
      <c r="Q318" s="5"/>
      <c r="R318" s="49" t="s">
        <v>23</v>
      </c>
      <c r="S318" s="53" t="s">
        <v>16</v>
      </c>
      <c r="T318" s="49" t="s">
        <v>17</v>
      </c>
      <c r="U318" s="49" t="s">
        <v>45</v>
      </c>
      <c r="V318" s="49" t="s">
        <v>63</v>
      </c>
      <c r="W318" s="72" t="s">
        <v>21</v>
      </c>
      <c r="X318" s="5" t="s">
        <v>10</v>
      </c>
      <c r="Y318" s="713" t="s">
        <v>26</v>
      </c>
      <c r="Z318" s="714"/>
      <c r="AA318" s="714"/>
      <c r="AB318" s="715"/>
      <c r="AC318" s="39" t="s">
        <v>13</v>
      </c>
      <c r="AD318" s="8"/>
      <c r="AE318" s="716" t="s">
        <v>56</v>
      </c>
      <c r="AF318" s="717"/>
      <c r="AG318" s="717"/>
      <c r="AH318" s="82" t="s">
        <v>58</v>
      </c>
      <c r="AI318" s="5"/>
      <c r="AJ318" s="48" t="s">
        <v>33</v>
      </c>
      <c r="AK318" s="85" t="s">
        <v>27</v>
      </c>
      <c r="AL318" s="48" t="s">
        <v>35</v>
      </c>
      <c r="AM318" s="48" t="s">
        <v>36</v>
      </c>
      <c r="AN318" s="49" t="s">
        <v>40</v>
      </c>
      <c r="AO318" s="20"/>
      <c r="AP318" s="51"/>
      <c r="AQ318" s="52"/>
      <c r="AR318" s="53"/>
      <c r="AS318" s="51" t="s">
        <v>50</v>
      </c>
      <c r="AT318" s="336" t="s">
        <v>195</v>
      </c>
      <c r="AU318" s="53"/>
      <c r="AV318" s="5"/>
      <c r="AW318" s="76" t="s">
        <v>19</v>
      </c>
      <c r="AX318" s="72" t="s">
        <v>19</v>
      </c>
      <c r="AY318" s="49" t="s">
        <v>37</v>
      </c>
      <c r="AZ318" s="49" t="s">
        <v>38</v>
      </c>
      <c r="BA318" s="5"/>
      <c r="BB318" s="4" t="s">
        <v>19</v>
      </c>
      <c r="BC318" s="4" t="s">
        <v>37</v>
      </c>
      <c r="BD318" s="147" t="s">
        <v>38</v>
      </c>
    </row>
    <row r="319" spans="2:56" ht="15.75" thickBot="1">
      <c r="B319" s="62"/>
      <c r="C319" s="63"/>
      <c r="D319" s="64" t="s">
        <v>10</v>
      </c>
      <c r="E319" s="111"/>
      <c r="F319" s="148"/>
      <c r="G319" s="148"/>
      <c r="H319" s="148"/>
      <c r="I319" s="148" t="s">
        <v>8</v>
      </c>
      <c r="J319" s="148"/>
      <c r="K319" s="148"/>
      <c r="L319" s="16"/>
      <c r="M319" s="104" t="s">
        <v>20</v>
      </c>
      <c r="N319" s="148" t="s">
        <v>11</v>
      </c>
      <c r="O319" s="16"/>
      <c r="P319" s="63" t="s">
        <v>10</v>
      </c>
      <c r="Q319" s="111"/>
      <c r="R319" s="63"/>
      <c r="S319" s="149"/>
      <c r="T319" s="63"/>
      <c r="U319" s="63"/>
      <c r="V319" s="63" t="s">
        <v>18</v>
      </c>
      <c r="W319" s="150" t="s">
        <v>22</v>
      </c>
      <c r="X319" s="111"/>
      <c r="Y319" s="151" t="s">
        <v>16</v>
      </c>
      <c r="Z319" s="151" t="s">
        <v>17</v>
      </c>
      <c r="AA319" s="152" t="s">
        <v>25</v>
      </c>
      <c r="AB319" s="79" t="s">
        <v>28</v>
      </c>
      <c r="AC319" s="153"/>
      <c r="AD319" s="111"/>
      <c r="AE319" s="154" t="s">
        <v>16</v>
      </c>
      <c r="AF319" s="155" t="s">
        <v>17</v>
      </c>
      <c r="AG319" s="80" t="s">
        <v>28</v>
      </c>
      <c r="AH319" s="81" t="s">
        <v>28</v>
      </c>
      <c r="AI319" s="156"/>
      <c r="AJ319" s="63" t="s">
        <v>34</v>
      </c>
      <c r="AK319" s="157" t="s">
        <v>34</v>
      </c>
      <c r="AL319" s="63" t="s">
        <v>34</v>
      </c>
      <c r="AM319" s="63" t="s">
        <v>34</v>
      </c>
      <c r="AN319" s="63" t="s">
        <v>34</v>
      </c>
      <c r="AO319" s="111"/>
      <c r="AP319" s="158" t="s">
        <v>70</v>
      </c>
      <c r="AQ319" s="159" t="s">
        <v>69</v>
      </c>
      <c r="AR319" s="160" t="s">
        <v>71</v>
      </c>
      <c r="AS319" s="161" t="s">
        <v>48</v>
      </c>
      <c r="AT319" s="159" t="s">
        <v>47</v>
      </c>
      <c r="AU319" s="160" t="s">
        <v>49</v>
      </c>
      <c r="AV319" s="111"/>
      <c r="AW319" s="162" t="s">
        <v>29</v>
      </c>
      <c r="AX319" s="150" t="s">
        <v>29</v>
      </c>
      <c r="AY319" s="63"/>
      <c r="AZ319" s="63"/>
      <c r="BA319" s="111"/>
      <c r="BB319" s="163">
        <v>1</v>
      </c>
      <c r="BC319" s="164">
        <v>0</v>
      </c>
      <c r="BD319" s="115" t="s">
        <v>41</v>
      </c>
    </row>
    <row r="320" spans="2:56" ht="16.5" thickBot="1">
      <c r="B320" s="17">
        <v>41213</v>
      </c>
      <c r="C320" s="15" t="s">
        <v>0</v>
      </c>
      <c r="D320" s="19">
        <v>8</v>
      </c>
      <c r="E320" s="6"/>
      <c r="F320" s="363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f>SUM(F320:J320)</f>
        <v>0</v>
      </c>
      <c r="L320" s="6"/>
      <c r="M320" s="363">
        <v>2.5</v>
      </c>
      <c r="N320" s="19">
        <v>0</v>
      </c>
      <c r="O320" s="6"/>
      <c r="P320" s="376">
        <f>D320-(M320+N320)</f>
        <v>5.5</v>
      </c>
      <c r="Q320" s="6"/>
      <c r="R320" s="363" t="s">
        <v>85</v>
      </c>
      <c r="S320" s="372">
        <v>0.185</v>
      </c>
      <c r="T320" s="372">
        <v>0.185</v>
      </c>
      <c r="U320" s="372">
        <f>S320+T320</f>
        <v>0.37</v>
      </c>
      <c r="V320" s="19">
        <v>85</v>
      </c>
      <c r="W320" s="91">
        <f>P320*V320</f>
        <v>467.5</v>
      </c>
      <c r="X320" s="6"/>
      <c r="Y320" s="379">
        <v>378</v>
      </c>
      <c r="Z320" s="380">
        <v>378</v>
      </c>
      <c r="AA320" s="380">
        <v>0</v>
      </c>
      <c r="AB320" s="380">
        <v>0</v>
      </c>
      <c r="AC320" s="381">
        <v>378</v>
      </c>
      <c r="AD320" s="197"/>
      <c r="AE320" s="379">
        <v>18</v>
      </c>
      <c r="AF320" s="380">
        <v>18</v>
      </c>
      <c r="AG320" s="380">
        <v>0</v>
      </c>
      <c r="AH320" s="380">
        <v>18</v>
      </c>
      <c r="AI320" s="5"/>
      <c r="AJ320" s="57">
        <f>AC320*U320</f>
        <v>139.85999999999999</v>
      </c>
      <c r="AK320" s="171">
        <v>5.9</v>
      </c>
      <c r="AL320" s="19">
        <v>7.41</v>
      </c>
      <c r="AM320" s="19">
        <v>0</v>
      </c>
      <c r="AN320" s="171">
        <f>AK320+AM320</f>
        <v>5.9</v>
      </c>
      <c r="AO320" s="338" t="e">
        <f>#REF!</f>
        <v>#REF!</v>
      </c>
      <c r="AP320" s="11">
        <v>0</v>
      </c>
      <c r="AQ320" s="11">
        <v>10</v>
      </c>
      <c r="AR320" s="387">
        <f>100- ((AP320+AQ320)/(AC320*2))*100</f>
        <v>98.677248677248684</v>
      </c>
      <c r="AS320" s="388">
        <f>AU290</f>
        <v>465.22</v>
      </c>
      <c r="AT320" s="172">
        <f>AJ320+AK320+AL320+AM320</f>
        <v>153.16999999999999</v>
      </c>
      <c r="AU320" s="172">
        <f>AS320-AT320</f>
        <v>312.05000000000007</v>
      </c>
      <c r="AV320" s="5"/>
      <c r="AW320" s="57">
        <f>(AC320/W320)*100</f>
        <v>80.855614973262036</v>
      </c>
      <c r="AX320" s="19" t="s">
        <v>59</v>
      </c>
      <c r="AY320" s="91">
        <f>(AK320/(AJ320+AK320))*100</f>
        <v>4.0477497255762902</v>
      </c>
      <c r="AZ320" s="19">
        <f>(AN320/AJ320)*100</f>
        <v>4.2185042185042185</v>
      </c>
      <c r="BA320" s="6"/>
      <c r="BB320" s="363" t="s">
        <v>76</v>
      </c>
      <c r="BC320" s="19" t="s">
        <v>76</v>
      </c>
      <c r="BD320" s="19" t="s">
        <v>76</v>
      </c>
    </row>
    <row r="321" spans="2:56" ht="15.75">
      <c r="B321" s="374" t="s">
        <v>137</v>
      </c>
      <c r="C321" s="2"/>
      <c r="D321" s="2"/>
      <c r="E321" s="6"/>
      <c r="F321" s="375"/>
      <c r="G321" s="2"/>
      <c r="H321" s="2"/>
      <c r="I321" s="2"/>
      <c r="J321" s="2"/>
      <c r="K321" s="2"/>
      <c r="L321" s="6"/>
      <c r="M321" s="375"/>
      <c r="N321" s="2"/>
      <c r="O321" s="6"/>
      <c r="P321" s="377"/>
      <c r="Q321" s="6"/>
      <c r="R321" s="375"/>
      <c r="S321" s="213"/>
      <c r="T321" s="213"/>
      <c r="U321" s="213"/>
      <c r="V321" s="378"/>
      <c r="W321" s="378"/>
      <c r="X321" s="289"/>
      <c r="Y321" s="382"/>
      <c r="Z321" s="383"/>
      <c r="AA321" s="383"/>
      <c r="AB321" s="383"/>
      <c r="AC321" s="384"/>
      <c r="AD321" s="122"/>
      <c r="AE321" s="382" t="s">
        <v>192</v>
      </c>
      <c r="AF321" s="383"/>
      <c r="AG321" s="383"/>
      <c r="AH321" s="383"/>
      <c r="AI321" s="20"/>
      <c r="AJ321" s="436"/>
      <c r="AK321" s="386"/>
      <c r="AL321" s="378"/>
      <c r="AM321" s="378"/>
      <c r="AN321" s="378"/>
      <c r="AO321" s="289"/>
      <c r="AP321" s="347"/>
      <c r="AQ321" s="347"/>
      <c r="AR321" s="373"/>
      <c r="AS321" s="389"/>
      <c r="AT321" s="386"/>
      <c r="AU321" s="386"/>
      <c r="AV321" s="20"/>
      <c r="AW321" s="385"/>
      <c r="AX321" s="378"/>
      <c r="AY321" s="378"/>
      <c r="AZ321" s="378"/>
      <c r="BA321" s="289"/>
      <c r="BB321" s="375"/>
      <c r="BC321" s="2"/>
      <c r="BD321" s="2"/>
    </row>
    <row r="322" spans="2:56" ht="15.75" thickBot="1"/>
    <row r="323" spans="2:56" ht="16.5" thickBot="1">
      <c r="B323" s="17">
        <v>41213</v>
      </c>
      <c r="C323" s="15" t="s">
        <v>1</v>
      </c>
      <c r="D323" s="19">
        <v>7.5</v>
      </c>
      <c r="E323" s="6"/>
      <c r="F323" s="363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f>SUM(F323:J323)</f>
        <v>0</v>
      </c>
      <c r="L323" s="6"/>
      <c r="M323" s="363">
        <v>4.5</v>
      </c>
      <c r="N323" s="19">
        <v>0</v>
      </c>
      <c r="O323" s="6"/>
      <c r="P323" s="376">
        <f>D323-(M323+N323)</f>
        <v>3</v>
      </c>
      <c r="Q323" s="6"/>
      <c r="R323" s="363" t="s">
        <v>85</v>
      </c>
      <c r="S323" s="372">
        <v>0.185</v>
      </c>
      <c r="T323" s="372">
        <v>0.185</v>
      </c>
      <c r="U323" s="372">
        <f>S323+T323</f>
        <v>0.37</v>
      </c>
      <c r="V323" s="19">
        <v>85</v>
      </c>
      <c r="W323" s="91">
        <f>P323*V323</f>
        <v>255</v>
      </c>
      <c r="X323" s="6"/>
      <c r="Y323" s="379">
        <v>243</v>
      </c>
      <c r="Z323" s="380">
        <v>243</v>
      </c>
      <c r="AA323" s="380">
        <v>0</v>
      </c>
      <c r="AB323" s="380">
        <v>0</v>
      </c>
      <c r="AC323" s="381">
        <v>243</v>
      </c>
      <c r="AD323" s="197"/>
      <c r="AE323" s="379">
        <v>1</v>
      </c>
      <c r="AF323" s="380">
        <v>1</v>
      </c>
      <c r="AG323" s="380">
        <v>0</v>
      </c>
      <c r="AH323" s="380">
        <v>1</v>
      </c>
      <c r="AI323" s="5"/>
      <c r="AJ323" s="57">
        <f>AC323*U323</f>
        <v>89.91</v>
      </c>
      <c r="AK323" s="171">
        <v>0.36</v>
      </c>
      <c r="AL323" s="19">
        <v>5.04</v>
      </c>
      <c r="AM323" s="19">
        <v>0</v>
      </c>
      <c r="AN323" s="171">
        <f>AK323+AM323</f>
        <v>0.36</v>
      </c>
      <c r="AO323" s="338" t="e">
        <f>#REF!</f>
        <v>#REF!</v>
      </c>
      <c r="AP323" s="11">
        <v>0</v>
      </c>
      <c r="AQ323" s="11">
        <v>10</v>
      </c>
      <c r="AR323" s="387">
        <f>100- ((AP323+AQ323)/(AC323*2))*100</f>
        <v>97.942386831275726</v>
      </c>
      <c r="AS323" s="388">
        <f>AU320</f>
        <v>312.05000000000007</v>
      </c>
      <c r="AT323" s="172">
        <f>AJ323+AK323+AL323+AM323</f>
        <v>95.31</v>
      </c>
      <c r="AU323" s="172">
        <f>AS323-AT323</f>
        <v>216.74000000000007</v>
      </c>
      <c r="AV323" s="5"/>
      <c r="AW323" s="57">
        <f>(AC323/W323)*100</f>
        <v>95.294117647058812</v>
      </c>
      <c r="AX323" s="19" t="s">
        <v>59</v>
      </c>
      <c r="AY323" s="91">
        <f>(AK323/(AJ323+AK323))*100</f>
        <v>0.39880358923230308</v>
      </c>
      <c r="AZ323" s="19">
        <f>(AN323/AJ323)*100</f>
        <v>0.40040040040040037</v>
      </c>
      <c r="BA323" s="6"/>
      <c r="BB323" s="363" t="s">
        <v>76</v>
      </c>
      <c r="BC323" s="19" t="s">
        <v>75</v>
      </c>
      <c r="BD323" s="19" t="s">
        <v>97</v>
      </c>
    </row>
    <row r="324" spans="2:56" ht="15.75">
      <c r="B324" s="374" t="s">
        <v>153</v>
      </c>
      <c r="C324" s="2"/>
      <c r="D324" s="2"/>
      <c r="E324" s="6"/>
      <c r="F324" s="375"/>
      <c r="G324" s="2"/>
      <c r="H324" s="2"/>
      <c r="I324" s="2"/>
      <c r="J324" s="2"/>
      <c r="K324" s="2"/>
      <c r="L324" s="6"/>
      <c r="M324" s="375"/>
      <c r="N324" s="2"/>
      <c r="O324" s="6"/>
      <c r="P324" s="377"/>
      <c r="Q324" s="6"/>
      <c r="R324" s="375"/>
      <c r="S324" s="213"/>
      <c r="T324" s="213"/>
      <c r="U324" s="213"/>
      <c r="V324" s="378"/>
      <c r="W324" s="378"/>
      <c r="X324" s="289"/>
      <c r="Y324" s="382"/>
      <c r="Z324" s="383"/>
      <c r="AA324" s="383"/>
      <c r="AB324" s="383"/>
      <c r="AC324" s="384"/>
      <c r="AD324" s="122"/>
      <c r="AE324" s="382"/>
      <c r="AF324" s="383"/>
      <c r="AG324" s="383"/>
      <c r="AH324" s="383"/>
      <c r="AI324" s="20"/>
      <c r="AJ324" s="436"/>
      <c r="AK324" s="386"/>
      <c r="AL324" s="378"/>
      <c r="AM324" s="378"/>
      <c r="AN324" s="378"/>
      <c r="AO324" s="289"/>
      <c r="AP324" s="347"/>
      <c r="AQ324" s="347"/>
      <c r="AR324" s="373"/>
      <c r="AS324" s="389"/>
      <c r="AT324" s="386"/>
      <c r="AU324" s="386"/>
      <c r="AV324" s="20"/>
      <c r="AW324" s="385"/>
      <c r="AX324" s="378"/>
      <c r="AY324" s="378"/>
      <c r="AZ324" s="378"/>
      <c r="BA324" s="289"/>
      <c r="BB324" s="375"/>
      <c r="BC324" s="2"/>
      <c r="BD324" s="2"/>
    </row>
    <row r="325" spans="2:56" ht="15.75" thickBot="1"/>
    <row r="326" spans="2:56" ht="16.5" thickBot="1">
      <c r="B326" s="17">
        <v>41213</v>
      </c>
      <c r="C326" s="15" t="s">
        <v>65</v>
      </c>
      <c r="D326" s="19">
        <v>8.5</v>
      </c>
      <c r="E326" s="6"/>
      <c r="F326" s="363">
        <v>0</v>
      </c>
      <c r="G326" s="19">
        <v>0</v>
      </c>
      <c r="H326" s="19">
        <v>0</v>
      </c>
      <c r="I326" s="19">
        <v>0</v>
      </c>
      <c r="J326" s="19">
        <v>0</v>
      </c>
      <c r="K326" s="19">
        <f>SUM(F326:J326)</f>
        <v>0</v>
      </c>
      <c r="L326" s="6"/>
      <c r="M326" s="363">
        <v>0</v>
      </c>
      <c r="N326" s="19">
        <v>0</v>
      </c>
      <c r="O326" s="6"/>
      <c r="P326" s="376">
        <f>D326-(M326+N326)</f>
        <v>8.5</v>
      </c>
      <c r="Q326" s="6"/>
      <c r="R326" s="363" t="s">
        <v>85</v>
      </c>
      <c r="S326" s="372">
        <v>0.185</v>
      </c>
      <c r="T326" s="372">
        <v>0.185</v>
      </c>
      <c r="U326" s="372">
        <f>S326+T326</f>
        <v>0.37</v>
      </c>
      <c r="V326" s="19">
        <v>85</v>
      </c>
      <c r="W326" s="91">
        <f>P326*V326</f>
        <v>722.5</v>
      </c>
      <c r="X326" s="6"/>
      <c r="Y326" s="379">
        <v>638</v>
      </c>
      <c r="Z326" s="380">
        <v>638</v>
      </c>
      <c r="AA326" s="380">
        <v>0</v>
      </c>
      <c r="AB326" s="380">
        <v>0</v>
      </c>
      <c r="AC326" s="381">
        <v>638</v>
      </c>
      <c r="AD326" s="197"/>
      <c r="AE326" s="379">
        <v>13</v>
      </c>
      <c r="AF326" s="380">
        <v>14</v>
      </c>
      <c r="AG326" s="380">
        <v>0</v>
      </c>
      <c r="AH326" s="380">
        <v>13</v>
      </c>
      <c r="AI326" s="5"/>
      <c r="AJ326" s="57">
        <f>AC326*U326</f>
        <v>236.06</v>
      </c>
      <c r="AK326" s="171">
        <v>5</v>
      </c>
      <c r="AL326" s="19">
        <v>6.2</v>
      </c>
      <c r="AM326" s="19">
        <v>0</v>
      </c>
      <c r="AN326" s="171">
        <f>AK326+AM326</f>
        <v>5</v>
      </c>
      <c r="AO326" s="338" t="e">
        <f>#REF!</f>
        <v>#REF!</v>
      </c>
      <c r="AP326" s="11">
        <v>0</v>
      </c>
      <c r="AQ326" s="11">
        <v>10</v>
      </c>
      <c r="AR326" s="387">
        <f>100- ((AP326+AQ326)/(AC326*2))*100</f>
        <v>99.21630094043887</v>
      </c>
      <c r="AS326" s="388">
        <f>AU323</f>
        <v>216.74000000000007</v>
      </c>
      <c r="AT326" s="172">
        <f>AJ326+AK326+AL326+AM326</f>
        <v>247.26</v>
      </c>
      <c r="AU326" s="172">
        <f>AS326-AT326</f>
        <v>-30.519999999999925</v>
      </c>
      <c r="AV326" s="5"/>
      <c r="AW326" s="57">
        <f>(AC326/W326)*100</f>
        <v>88.304498269896186</v>
      </c>
      <c r="AX326" s="19" t="s">
        <v>59</v>
      </c>
      <c r="AY326" s="91">
        <f>(AK326/(AJ326+AK326))*100</f>
        <v>2.0741724052103212</v>
      </c>
      <c r="AZ326" s="19">
        <f>(AN326/AJ326)*100</f>
        <v>2.1181055663814288</v>
      </c>
      <c r="BA326" s="6"/>
      <c r="BB326" s="363" t="s">
        <v>76</v>
      </c>
      <c r="BC326" s="19" t="s">
        <v>76</v>
      </c>
      <c r="BD326" s="19" t="s">
        <v>76</v>
      </c>
    </row>
    <row r="327" spans="2:56" ht="15.75">
      <c r="B327" s="374" t="s">
        <v>121</v>
      </c>
      <c r="C327" s="2"/>
      <c r="D327" s="2"/>
      <c r="E327" s="6"/>
      <c r="F327" s="375"/>
      <c r="G327" s="2"/>
      <c r="H327" s="2"/>
      <c r="I327" s="2"/>
      <c r="J327" s="2"/>
      <c r="K327" s="2"/>
      <c r="L327" s="6"/>
      <c r="M327" s="375"/>
      <c r="N327" s="2"/>
      <c r="O327" s="6"/>
      <c r="P327" s="377"/>
      <c r="Q327" s="6"/>
      <c r="R327" s="375"/>
      <c r="S327" s="213"/>
      <c r="T327" s="213"/>
      <c r="U327" s="213"/>
      <c r="V327" s="378"/>
      <c r="W327" s="378"/>
      <c r="X327" s="289"/>
      <c r="Y327" s="382"/>
      <c r="Z327" s="383"/>
      <c r="AA327" s="383"/>
      <c r="AB327" s="383"/>
      <c r="AC327" s="384"/>
      <c r="AD327" s="122"/>
      <c r="AE327" s="382"/>
      <c r="AF327" s="383"/>
      <c r="AG327" s="383"/>
      <c r="AH327" s="383"/>
      <c r="AI327" s="20"/>
      <c r="AJ327" s="436"/>
      <c r="AK327" s="386"/>
      <c r="AL327" s="378"/>
      <c r="AM327" s="378"/>
      <c r="AN327" s="378"/>
      <c r="AO327" s="289"/>
      <c r="AP327" s="347"/>
      <c r="AQ327" s="347"/>
      <c r="AR327" s="373"/>
      <c r="AS327" s="389"/>
      <c r="AT327" s="386"/>
      <c r="AU327" s="386"/>
      <c r="AV327" s="20"/>
      <c r="AW327" s="385"/>
      <c r="AX327" s="378"/>
      <c r="AY327" s="378"/>
      <c r="AZ327" s="378"/>
      <c r="BA327" s="289"/>
      <c r="BB327" s="375"/>
      <c r="BC327" s="2"/>
      <c r="BD327" s="2"/>
    </row>
    <row r="329" spans="2:56" ht="15.75" thickBot="1"/>
    <row r="330" spans="2:56" s="319" customFormat="1">
      <c r="B330" s="393" t="s">
        <v>42</v>
      </c>
      <c r="C330" s="394" t="s">
        <v>2</v>
      </c>
      <c r="D330" s="395" t="s">
        <v>2</v>
      </c>
      <c r="E330" s="396"/>
      <c r="F330" s="800" t="s">
        <v>14</v>
      </c>
      <c r="G330" s="801"/>
      <c r="H330" s="801"/>
      <c r="I330" s="801"/>
      <c r="J330" s="801"/>
      <c r="K330" s="802"/>
      <c r="L330" s="397"/>
      <c r="M330" s="803" t="s">
        <v>43</v>
      </c>
      <c r="N330" s="804"/>
      <c r="O330" s="397"/>
      <c r="P330" s="397" t="s">
        <v>12</v>
      </c>
      <c r="Q330" s="396"/>
      <c r="R330" s="397" t="s">
        <v>24</v>
      </c>
      <c r="S330" s="800" t="s">
        <v>44</v>
      </c>
      <c r="T330" s="801"/>
      <c r="U330" s="802"/>
      <c r="V330" s="397" t="s">
        <v>39</v>
      </c>
      <c r="W330" s="397" t="s">
        <v>19</v>
      </c>
      <c r="X330" s="396" t="s">
        <v>10</v>
      </c>
      <c r="Y330" s="805" t="s">
        <v>15</v>
      </c>
      <c r="Z330" s="806"/>
      <c r="AA330" s="806"/>
      <c r="AB330" s="806"/>
      <c r="AC330" s="398" t="s">
        <v>19</v>
      </c>
      <c r="AD330" s="450"/>
      <c r="AE330" s="805" t="s">
        <v>55</v>
      </c>
      <c r="AF330" s="806"/>
      <c r="AG330" s="806"/>
      <c r="AH330" s="400" t="s">
        <v>57</v>
      </c>
      <c r="AI330" s="396"/>
      <c r="AJ330" s="401" t="s">
        <v>51</v>
      </c>
      <c r="AK330" s="402"/>
      <c r="AL330" s="396"/>
      <c r="AM330" s="403"/>
      <c r="AN330" s="397" t="s">
        <v>13</v>
      </c>
      <c r="AO330" s="396"/>
      <c r="AP330" s="794" t="s">
        <v>68</v>
      </c>
      <c r="AQ330" s="795"/>
      <c r="AR330" s="796"/>
      <c r="AS330" s="794" t="s">
        <v>52</v>
      </c>
      <c r="AT330" s="795"/>
      <c r="AU330" s="796"/>
      <c r="AV330" s="396"/>
      <c r="AW330" s="397" t="s">
        <v>32</v>
      </c>
      <c r="AX330" s="397" t="s">
        <v>32</v>
      </c>
      <c r="AY330" s="397" t="s">
        <v>29</v>
      </c>
      <c r="AZ330" s="397" t="s">
        <v>29</v>
      </c>
      <c r="BA330" s="396"/>
      <c r="BB330" s="397" t="s">
        <v>32</v>
      </c>
      <c r="BC330" s="397" t="s">
        <v>10</v>
      </c>
      <c r="BD330" s="404" t="s">
        <v>10</v>
      </c>
    </row>
    <row r="331" spans="2:56" s="319" customFormat="1" ht="15.75" thickBot="1">
      <c r="B331" s="405" t="s">
        <v>10</v>
      </c>
      <c r="C331" s="406" t="s">
        <v>10</v>
      </c>
      <c r="D331" s="407" t="s">
        <v>12</v>
      </c>
      <c r="E331" s="269"/>
      <c r="F331" s="408" t="s">
        <v>4</v>
      </c>
      <c r="G331" s="408" t="s">
        <v>5</v>
      </c>
      <c r="H331" s="408" t="s">
        <v>6</v>
      </c>
      <c r="I331" s="408" t="s">
        <v>7</v>
      </c>
      <c r="J331" s="408" t="s">
        <v>9</v>
      </c>
      <c r="K331" s="408" t="s">
        <v>13</v>
      </c>
      <c r="L331" s="406"/>
      <c r="M331" s="409" t="s">
        <v>12</v>
      </c>
      <c r="N331" s="410" t="s">
        <v>46</v>
      </c>
      <c r="O331" s="406"/>
      <c r="P331" s="406" t="s">
        <v>3</v>
      </c>
      <c r="Q331" s="269"/>
      <c r="R331" s="406" t="s">
        <v>23</v>
      </c>
      <c r="S331" s="411" t="s">
        <v>16</v>
      </c>
      <c r="T331" s="406" t="s">
        <v>17</v>
      </c>
      <c r="U331" s="406" t="s">
        <v>45</v>
      </c>
      <c r="V331" s="406" t="s">
        <v>63</v>
      </c>
      <c r="W331" s="406" t="s">
        <v>21</v>
      </c>
      <c r="X331" s="269" t="s">
        <v>10</v>
      </c>
      <c r="Y331" s="797" t="s">
        <v>26</v>
      </c>
      <c r="Z331" s="798"/>
      <c r="AA331" s="798"/>
      <c r="AB331" s="710"/>
      <c r="AC331" s="409" t="s">
        <v>13</v>
      </c>
      <c r="AD331" s="449"/>
      <c r="AE331" s="799" t="s">
        <v>56</v>
      </c>
      <c r="AF331" s="710"/>
      <c r="AG331" s="710"/>
      <c r="AH331" s="412" t="s">
        <v>58</v>
      </c>
      <c r="AI331" s="269"/>
      <c r="AJ331" s="413" t="s">
        <v>33</v>
      </c>
      <c r="AK331" s="414" t="s">
        <v>27</v>
      </c>
      <c r="AL331" s="413" t="s">
        <v>35</v>
      </c>
      <c r="AM331" s="413" t="s">
        <v>36</v>
      </c>
      <c r="AN331" s="406" t="s">
        <v>40</v>
      </c>
      <c r="AO331" s="269"/>
      <c r="AP331" s="415"/>
      <c r="AQ331" s="269"/>
      <c r="AR331" s="411"/>
      <c r="AS331" s="415" t="s">
        <v>50</v>
      </c>
      <c r="AT331" s="269" t="s">
        <v>195</v>
      </c>
      <c r="AU331" s="411"/>
      <c r="AV331" s="269"/>
      <c r="AW331" s="406" t="s">
        <v>19</v>
      </c>
      <c r="AX331" s="406" t="s">
        <v>19</v>
      </c>
      <c r="AY331" s="406" t="s">
        <v>37</v>
      </c>
      <c r="AZ331" s="406" t="s">
        <v>38</v>
      </c>
      <c r="BA331" s="269"/>
      <c r="BB331" s="406" t="s">
        <v>19</v>
      </c>
      <c r="BC331" s="406" t="s">
        <v>37</v>
      </c>
      <c r="BD331" s="407" t="s">
        <v>38</v>
      </c>
    </row>
    <row r="332" spans="2:56" s="319" customFormat="1" ht="15.75" thickBot="1">
      <c r="B332" s="416"/>
      <c r="C332" s="417"/>
      <c r="D332" s="418" t="s">
        <v>10</v>
      </c>
      <c r="E332" s="419"/>
      <c r="F332" s="420"/>
      <c r="G332" s="420"/>
      <c r="H332" s="420"/>
      <c r="I332" s="420" t="s">
        <v>8</v>
      </c>
      <c r="J332" s="420"/>
      <c r="K332" s="420"/>
      <c r="L332" s="417"/>
      <c r="M332" s="421" t="s">
        <v>20</v>
      </c>
      <c r="N332" s="420" t="s">
        <v>11</v>
      </c>
      <c r="O332" s="417"/>
      <c r="P332" s="417" t="s">
        <v>10</v>
      </c>
      <c r="Q332" s="419"/>
      <c r="R332" s="417"/>
      <c r="S332" s="422"/>
      <c r="T332" s="417"/>
      <c r="U332" s="417"/>
      <c r="V332" s="417" t="s">
        <v>18</v>
      </c>
      <c r="W332" s="417" t="s">
        <v>22</v>
      </c>
      <c r="X332" s="419"/>
      <c r="Y332" s="423" t="s">
        <v>16</v>
      </c>
      <c r="Z332" s="423" t="s">
        <v>17</v>
      </c>
      <c r="AA332" s="424" t="s">
        <v>25</v>
      </c>
      <c r="AB332" s="425" t="s">
        <v>28</v>
      </c>
      <c r="AC332" s="422"/>
      <c r="AD332" s="419"/>
      <c r="AE332" s="426" t="s">
        <v>16</v>
      </c>
      <c r="AF332" s="427" t="s">
        <v>17</v>
      </c>
      <c r="AG332" s="428" t="s">
        <v>28</v>
      </c>
      <c r="AH332" s="429" t="s">
        <v>28</v>
      </c>
      <c r="AI332" s="419"/>
      <c r="AJ332" s="417" t="s">
        <v>34</v>
      </c>
      <c r="AK332" s="430" t="s">
        <v>34</v>
      </c>
      <c r="AL332" s="417" t="s">
        <v>34</v>
      </c>
      <c r="AM332" s="417" t="s">
        <v>34</v>
      </c>
      <c r="AN332" s="417" t="s">
        <v>34</v>
      </c>
      <c r="AO332" s="419"/>
      <c r="AP332" s="431" t="s">
        <v>70</v>
      </c>
      <c r="AQ332" s="432" t="s">
        <v>69</v>
      </c>
      <c r="AR332" s="423" t="s">
        <v>71</v>
      </c>
      <c r="AS332" s="433" t="s">
        <v>48</v>
      </c>
      <c r="AT332" s="432" t="s">
        <v>47</v>
      </c>
      <c r="AU332" s="423" t="s">
        <v>49</v>
      </c>
      <c r="AV332" s="419"/>
      <c r="AW332" s="417" t="s">
        <v>29</v>
      </c>
      <c r="AX332" s="417" t="s">
        <v>29</v>
      </c>
      <c r="AY332" s="417"/>
      <c r="AZ332" s="417"/>
      <c r="BA332" s="419"/>
      <c r="BB332" s="434">
        <v>1</v>
      </c>
      <c r="BC332" s="435">
        <v>0</v>
      </c>
      <c r="BD332" s="418" t="s">
        <v>41</v>
      </c>
    </row>
    <row r="334" spans="2:56">
      <c r="B334" t="s">
        <v>124</v>
      </c>
      <c r="P334">
        <f>P53+P56+P59+P90+P93+P96+P99+P102+P114+P132+P135+P138+P176+P188+P191+P194+P197+P239+P242+P248+P251+P254+P257+P296+P299+P302</f>
        <v>160.5</v>
      </c>
      <c r="W334">
        <f>W53+W56+W59+W90+W93+W96+W99+W102+W114+W132+W135+W138+W176+W188+W191+W194+W197+W239+W242+W248+W251+W254+W257+W296+W299+W302</f>
        <v>11557.5</v>
      </c>
      <c r="AC334">
        <f>AC53+AC56+AC59+AC90+AC93+AC96+AC99+AC102+AC114+AC132+AC135+AC138+AC176+AC188+AC191+AC194+AC197+AC239+AC242+AC248+AC251+AC254+AC257+AC296+AC299+AC302</f>
        <v>6485</v>
      </c>
      <c r="AE334">
        <f>AE53+AE56+AE59+AE90+AE93+AE96+AE99+AE102+AE114+AE132+AE135+AE138+AE176+AE188+AE191+AE194+AE197+AE239+AE242+AE248+AE251+AE254+AE257+AE296+AE299+AE302</f>
        <v>281</v>
      </c>
      <c r="AF334">
        <f>AF53+AF56+AF59+AF90+AF93+AF96+AF99+AF102+AF114+AF132+AF135+AF138+AF176+AF188+AF191+AF194+AF197+AF239+AF242+AF248+AF251+AF254+AF257+AF296+AF299+AF302</f>
        <v>281</v>
      </c>
      <c r="AH334">
        <f>AH53+AH56+AH59+AH90+AH93+AH96+AH99+AH102+AH114+AH132+AH135+AH138+AH176+AH188+AH191+AH194+AH197+AH239+AH242+AH248+AH251+AH254+AH257+AH296+AH299+AH302</f>
        <v>280</v>
      </c>
      <c r="AJ334">
        <f>AJ53+AJ56+AJ59+AJ90+AJ93+AJ96+AJ99+AJ102+AJ114+AJ132+AJ135+AJ138+AJ176+AJ188+AJ191+AJ194+AJ197+AJ239+AJ242+AJ248+AJ251+AJ254+AJ257+AJ296+AJ299+AJ302</f>
        <v>1632.8159999999996</v>
      </c>
      <c r="AK334">
        <f>AK53+AK56+AK59+AK90+AK93+AK96+AK99+AK102+AK114+AK132+AK135+AK138+AK176+AK188+AK191+AK194+AK197+AK239+AK242+AK248+AK251+AK254+AK257+AK296+AK299+AK302</f>
        <v>114.24999999999999</v>
      </c>
      <c r="AL334">
        <f>AL53+AL56+AL59+AL90+AL93+AL96+AL99+AL102+AL114+AL132+AL135+AL138+AL176+AL188+AL191+AL194+AL197+AL239+AL242+AL248+AL251+AL254+AL257+AL296+AL299+AL302</f>
        <v>139.91</v>
      </c>
      <c r="AM334">
        <f>AM53+AM56+AM59+AM90+AM93+AM96+AM99+AM102+AM114+AM132+AM135+AM138+AM176+AM188+AM191+AM194+AM197+AM239+AM242+AM248+AM251+AM254+AM257+AM296+AM299+AM302</f>
        <v>3</v>
      </c>
      <c r="AN334">
        <f>SUM(AJ334:AM334)</f>
        <v>1889.9759999999997</v>
      </c>
    </row>
    <row r="336" spans="2:56">
      <c r="B336" t="s">
        <v>80</v>
      </c>
      <c r="P336">
        <f>P14+P17+P20+P41+P44+P47+P65+P68+P71+P108+P144+P147+P150+P203+P206+P263+P266+P269+P287+P320+P323+P326</f>
        <v>134.5</v>
      </c>
      <c r="W336">
        <f>W14+W17+W20+W41+W44+W47+W65+W68+W71+W108+W144+W147+W150+W203+W206+W263+W266+W269+W287+W320+W323+W326</f>
        <v>11432.5</v>
      </c>
      <c r="AC336">
        <f>AC14+AC17+AC20+AC41+AC44+AC47+AC65+AC68+AC71+AC108+AC144+AC147+AC150+AC203+AC206+AC263+AC266+AC269+AC287+AC320+AC323+AC326</f>
        <v>9237</v>
      </c>
      <c r="AE336">
        <f>AE14+AE17+AE20+AE41+AE44+AE47+AE65+AE68+AE71+AE108+AE144+AE147+AE150+AE203+AE206+AE263+AE266+AE269+AE287+AE320+AE323+AE326</f>
        <v>262</v>
      </c>
      <c r="AF336">
        <f>AF14+AF17+AF20+AF41+AF44+AF47+AF65+AF68+AF71+AF108+AF144+AF147+AF150+AF203+AF206+AF263+AF266+AF269+AF287+AF320+AF323+AF326</f>
        <v>265</v>
      </c>
      <c r="AH336">
        <f>AH14+AH17+AH20+AH41+AH44+AH47+AH65+AH68+AH71+AH108+AH144+AH147+AH150+AH203+AH206+AH263+AH266+AH269+AH287+AH320+AH323+AH326</f>
        <v>262</v>
      </c>
      <c r="AJ336">
        <f>AJ14+AJ17+AJ20+AJ41+AJ44+AJ47+AJ65+AJ68+AJ71+AJ108+AJ144+AJ147+AJ150+AJ203+AJ206+AJ263+AJ266+AJ269+AJ287+AJ320+AJ323+AJ326</f>
        <v>3417.6899999999996</v>
      </c>
      <c r="AK336">
        <f>AK14+AK17+AK20+AK41+AK44+AK47+AK65+AK68+AK71+AK108+AK144+AK147+AK150+AK203+AK206+AK263+AK266+AK269+AK287+AK320+AK323+AK326</f>
        <v>65.36</v>
      </c>
      <c r="AL336">
        <f>AL14+AL17+AL20+AL41+AL44+AL47+AL65+AL68+AL71+AL108+AL144+AL147+AL150+AL203+AL206+AL263+AL266+AL269+AL287+AL320+AL323+AL326</f>
        <v>125.31</v>
      </c>
      <c r="AM336">
        <f>AM14+AM17+AM20+AM41+AM44+AM47+AM65+AM68+AM71+AM108+AM144+AM147+AM150+AM203+AM206+AM263+AM266+AM269+AM287+AM320+AM323+AM326</f>
        <v>20.6</v>
      </c>
      <c r="AN336">
        <f>SUM(AJ336:AM336)</f>
        <v>3628.9599999999996</v>
      </c>
    </row>
    <row r="338" spans="1:48">
      <c r="B338" t="s">
        <v>160</v>
      </c>
      <c r="P338">
        <f>P29+P32+P35+P78+P81+P84+P120+P123+P126+P156+P162+P165+P168+P171+P182+P212+P218+P221+P224+P230+P233+P275+P278+P281+P308+P311+P314</f>
        <v>171</v>
      </c>
      <c r="W338">
        <f>W29+W32+W35+W78+W81+W84+W120+W123+W126+W156+W162+W165+W168+W171+W182+W212+W218+W221+W224+W230+W233+W275+W278+W281+W308+W311+W314</f>
        <v>7620</v>
      </c>
      <c r="AC338">
        <f>AC29+AC32+AC35+AC78+AC81+AC84+AC120+AC123+AC126+AC156+AC162+AC165+AC168+AC171+AC182+AC212+AC218+AC221+AC224+AC230+AC233+AC275+AC278+AC281+AC308+AC311+AC314</f>
        <v>6217</v>
      </c>
      <c r="AE338">
        <f>AE29+AE32+AE35+AE78+AE81+AE84+AE120+AE123+AE126+AE156+AE162+AE165+AE168+AE171+AE182+AE212+AE218+AE221+AE224+AE230+AE233+AE275+AE278+AE281+AE308+AE311+AE314</f>
        <v>267</v>
      </c>
      <c r="AF338">
        <f>AF29+AF32+AF35+AF78+AF81+AF84+AF120+AF123+AF126+AF156+AF162+AF165+AF168+AF171+AF182+AF212+AF218+AF221+AF224+AF230+AF233+AF275+AF278+AF281+AF308+AF311+AF314</f>
        <v>268</v>
      </c>
      <c r="AH338">
        <f>AH29+AH32+AH35+AH78+AH81+AH84+AH120+AH123+AH126+AH156+AH162+AH165+AH168+AH171+AH182+AH212+AH218+AH221+AH224+AH230+AH233+AH275+AH278+AH281+AH308+AH311+AH314</f>
        <v>266</v>
      </c>
      <c r="AJ338">
        <f>AJ29+AJ32+AJ35+AJ78+AJ81+AJ84+AJ120+AJ123+AJ126+AJ156+AJ162+AJ165+AJ168+AJ171+AJ182+AJ212+AJ218+AJ221+AJ224+AJ230+AJ233+AJ275+AJ278+AJ281+AJ308+AJ311+AJ314</f>
        <v>4538.41</v>
      </c>
      <c r="AK338">
        <f>AK29+AK32+AK35+AK78+AK81+AK84+AK120+AK123+AK126+AK156+AK162+AK165+AK168+AK171+AK182+AK212+AK218+AK221+AK224+AK230+AK233+AK275+AK278+AK281+AK308+AK311+AK314</f>
        <v>165.14000000000001</v>
      </c>
      <c r="AL338">
        <f>AL29+AL32+AL35+AL78+AL81+AL84+AL120+AL123+AL126+AL156+AL162+AL165+AL168+AL171+AL182+AL212+AL218+AL221+AL224+AL230+AL233+AL275+AL278+AL281+AL308+AL311+AL314</f>
        <v>185.45999999999998</v>
      </c>
      <c r="AM338">
        <f>AM29+AM32+AM35+AM78+AM81+AM84+AM120+AM123+AM126+AM156+AM162+AM165+AM168+AM171+AM182+AM212+AM218+AM221+AM224+AM230+AM233+AM275+AM278+AM281+AM308+AM311+AM314</f>
        <v>3</v>
      </c>
      <c r="AN338">
        <f>AN29+AN32+AN35+AN78+AN81+AN84+AN120+AN123+AN126+AN156+AN162+AN165+AN168+AN171+AN182+AN212+AN218+AN221+AN224+AN230+AN233+AN275+AN278+AN281+AN308+AN311+AN314</f>
        <v>168.14000000000001</v>
      </c>
    </row>
    <row r="340" spans="1:48">
      <c r="A340" s="268"/>
      <c r="B340" s="268" t="s">
        <v>106</v>
      </c>
      <c r="C340" s="268"/>
      <c r="D340" s="268"/>
      <c r="E340" s="268"/>
      <c r="F340" s="268"/>
      <c r="G340" s="268"/>
      <c r="H340" s="268"/>
      <c r="I340" s="268"/>
      <c r="J340" s="268"/>
      <c r="K340" s="268"/>
      <c r="L340" s="268"/>
      <c r="M340" s="268"/>
      <c r="N340" s="268"/>
      <c r="O340" s="268"/>
      <c r="P340" s="268">
        <f>P334+P336+P338</f>
        <v>466</v>
      </c>
      <c r="Q340" s="268"/>
      <c r="R340" s="268"/>
      <c r="S340" s="268"/>
      <c r="T340" s="268"/>
      <c r="U340" s="268"/>
      <c r="V340" s="268"/>
      <c r="W340" s="268">
        <f>W334+W336+W338</f>
        <v>30610</v>
      </c>
      <c r="X340" s="268"/>
      <c r="Y340" s="268"/>
      <c r="Z340" s="268"/>
      <c r="AA340" s="268"/>
      <c r="AB340" s="268"/>
      <c r="AC340" s="268">
        <f>AC334+AC336+AC338</f>
        <v>21939</v>
      </c>
      <c r="AD340" s="268"/>
      <c r="AE340" s="268">
        <f>AE334+AE336+AE338</f>
        <v>810</v>
      </c>
      <c r="AF340" s="268">
        <f>AF334+AF336+AF338</f>
        <v>814</v>
      </c>
      <c r="AG340" s="268"/>
      <c r="AH340" s="268">
        <f>AH334+AH336+AH338</f>
        <v>808</v>
      </c>
      <c r="AI340" s="268"/>
      <c r="AJ340" s="268">
        <f>AJ334+AJ336+AJ338</f>
        <v>9588.9159999999993</v>
      </c>
      <c r="AK340" s="268">
        <f>AK334+AK336+AK338</f>
        <v>344.75</v>
      </c>
      <c r="AL340" s="268">
        <f>AL334+AL336+AL338</f>
        <v>450.68</v>
      </c>
      <c r="AM340" s="268">
        <f>AM334+AM336+AM338</f>
        <v>26.6</v>
      </c>
      <c r="AN340" s="268">
        <f>AN334+AN336+AN338</f>
        <v>5687.076</v>
      </c>
      <c r="AO340" s="268"/>
      <c r="AP340" s="268"/>
      <c r="AQ340" s="268"/>
      <c r="AR340" s="268"/>
      <c r="AS340" s="268"/>
      <c r="AT340" s="268"/>
      <c r="AU340" s="268"/>
      <c r="AV340" s="268"/>
    </row>
  </sheetData>
  <mergeCells count="267">
    <mergeCell ref="Y331:AB331"/>
    <mergeCell ref="AE331:AG331"/>
    <mergeCell ref="M215:N215"/>
    <mergeCell ref="S215:U215"/>
    <mergeCell ref="Y215:AB215"/>
    <mergeCell ref="AE215:AG215"/>
    <mergeCell ref="AP215:AR215"/>
    <mergeCell ref="AS215:AU215"/>
    <mergeCell ref="Y216:AB216"/>
    <mergeCell ref="AE216:AG216"/>
    <mergeCell ref="Y246:AB246"/>
    <mergeCell ref="AE246:AG246"/>
    <mergeCell ref="AP236:AR236"/>
    <mergeCell ref="AS236:AU236"/>
    <mergeCell ref="Y237:AB237"/>
    <mergeCell ref="AE237:AG237"/>
    <mergeCell ref="F330:K330"/>
    <mergeCell ref="M330:N330"/>
    <mergeCell ref="S330:U330"/>
    <mergeCell ref="Y330:AB330"/>
    <mergeCell ref="AE330:AG330"/>
    <mergeCell ref="AP330:AR330"/>
    <mergeCell ref="AS330:AU330"/>
    <mergeCell ref="F317:K317"/>
    <mergeCell ref="M317:N317"/>
    <mergeCell ref="S317:U317"/>
    <mergeCell ref="Y317:AB317"/>
    <mergeCell ref="AE317:AG317"/>
    <mergeCell ref="AP317:AR317"/>
    <mergeCell ref="AS317:AU317"/>
    <mergeCell ref="Y318:AB318"/>
    <mergeCell ref="AE318:AG318"/>
    <mergeCell ref="F305:K305"/>
    <mergeCell ref="M305:N305"/>
    <mergeCell ref="S305:U305"/>
    <mergeCell ref="Y305:AB305"/>
    <mergeCell ref="AE305:AG305"/>
    <mergeCell ref="AP305:AR305"/>
    <mergeCell ref="AS305:AU305"/>
    <mergeCell ref="Y306:AB306"/>
    <mergeCell ref="AE306:AG306"/>
    <mergeCell ref="F293:K293"/>
    <mergeCell ref="M293:N293"/>
    <mergeCell ref="S293:U293"/>
    <mergeCell ref="Y293:AB293"/>
    <mergeCell ref="AE293:AG293"/>
    <mergeCell ref="AP293:AR293"/>
    <mergeCell ref="AS293:AU293"/>
    <mergeCell ref="Y294:AB294"/>
    <mergeCell ref="AE294:AG294"/>
    <mergeCell ref="F284:K284"/>
    <mergeCell ref="M284:N284"/>
    <mergeCell ref="S284:U284"/>
    <mergeCell ref="Y284:AB284"/>
    <mergeCell ref="AE284:AG284"/>
    <mergeCell ref="AP284:AR284"/>
    <mergeCell ref="AS284:AU284"/>
    <mergeCell ref="Y285:AB285"/>
    <mergeCell ref="AE285:AG285"/>
    <mergeCell ref="F272:K272"/>
    <mergeCell ref="M272:N272"/>
    <mergeCell ref="S272:U272"/>
    <mergeCell ref="Y272:AB272"/>
    <mergeCell ref="AE272:AG272"/>
    <mergeCell ref="AP272:AR272"/>
    <mergeCell ref="AS272:AU272"/>
    <mergeCell ref="Y273:AB273"/>
    <mergeCell ref="AE273:AG273"/>
    <mergeCell ref="F260:K260"/>
    <mergeCell ref="M260:N260"/>
    <mergeCell ref="S260:U260"/>
    <mergeCell ref="Y260:AB260"/>
    <mergeCell ref="AE260:AG260"/>
    <mergeCell ref="AP260:AR260"/>
    <mergeCell ref="AS260:AU260"/>
    <mergeCell ref="Y261:AB261"/>
    <mergeCell ref="AE261:AG261"/>
    <mergeCell ref="F245:K245"/>
    <mergeCell ref="M245:N245"/>
    <mergeCell ref="S245:U245"/>
    <mergeCell ref="Y245:AB245"/>
    <mergeCell ref="AE245:AG245"/>
    <mergeCell ref="AP245:AR245"/>
    <mergeCell ref="AS245:AU245"/>
    <mergeCell ref="Y228:AB228"/>
    <mergeCell ref="AE228:AG228"/>
    <mergeCell ref="F236:K236"/>
    <mergeCell ref="M236:N236"/>
    <mergeCell ref="S236:U236"/>
    <mergeCell ref="Y236:AB236"/>
    <mergeCell ref="AE236:AG236"/>
    <mergeCell ref="AP209:AR209"/>
    <mergeCell ref="AS209:AU209"/>
    <mergeCell ref="Y210:AB210"/>
    <mergeCell ref="AE210:AG210"/>
    <mergeCell ref="F227:K227"/>
    <mergeCell ref="M227:N227"/>
    <mergeCell ref="S227:U227"/>
    <mergeCell ref="Y227:AB227"/>
    <mergeCell ref="AE227:AG227"/>
    <mergeCell ref="AP227:AR227"/>
    <mergeCell ref="AS227:AU227"/>
    <mergeCell ref="F209:K209"/>
    <mergeCell ref="M209:N209"/>
    <mergeCell ref="S209:U209"/>
    <mergeCell ref="Y209:AB209"/>
    <mergeCell ref="AE209:AG209"/>
    <mergeCell ref="F215:K215"/>
    <mergeCell ref="F200:K200"/>
    <mergeCell ref="M200:N200"/>
    <mergeCell ref="S200:U200"/>
    <mergeCell ref="Y200:AB200"/>
    <mergeCell ref="AE200:AG200"/>
    <mergeCell ref="AP179:AR179"/>
    <mergeCell ref="AS179:AU179"/>
    <mergeCell ref="Y180:AB180"/>
    <mergeCell ref="AE180:AG180"/>
    <mergeCell ref="F179:K179"/>
    <mergeCell ref="M179:N179"/>
    <mergeCell ref="S179:U179"/>
    <mergeCell ref="Y179:AB179"/>
    <mergeCell ref="AE179:AG179"/>
    <mergeCell ref="F185:K185"/>
    <mergeCell ref="M185:N185"/>
    <mergeCell ref="S185:U185"/>
    <mergeCell ref="Y201:AB201"/>
    <mergeCell ref="AE201:AG201"/>
    <mergeCell ref="Y185:AB185"/>
    <mergeCell ref="AE185:AG185"/>
    <mergeCell ref="AP185:AR185"/>
    <mergeCell ref="AS185:AU185"/>
    <mergeCell ref="AP200:AR200"/>
    <mergeCell ref="AS200:AU200"/>
    <mergeCell ref="Y186:AB186"/>
    <mergeCell ref="AE186:AG186"/>
    <mergeCell ref="Y174:AB174"/>
    <mergeCell ref="AE174:AG174"/>
    <mergeCell ref="Y154:AB154"/>
    <mergeCell ref="AE154:AG154"/>
    <mergeCell ref="F159:K159"/>
    <mergeCell ref="M159:N159"/>
    <mergeCell ref="S159:U159"/>
    <mergeCell ref="Y159:AB159"/>
    <mergeCell ref="AE159:AG159"/>
    <mergeCell ref="AP159:AR159"/>
    <mergeCell ref="AS159:AU159"/>
    <mergeCell ref="Y160:AB160"/>
    <mergeCell ref="AE160:AG160"/>
    <mergeCell ref="AS141:AU141"/>
    <mergeCell ref="Y142:AB142"/>
    <mergeCell ref="AE142:AG142"/>
    <mergeCell ref="F153:K153"/>
    <mergeCell ref="M153:N153"/>
    <mergeCell ref="S153:U153"/>
    <mergeCell ref="Y153:AB153"/>
    <mergeCell ref="AE153:AG153"/>
    <mergeCell ref="AP153:AR153"/>
    <mergeCell ref="AS153:AU153"/>
    <mergeCell ref="F141:K141"/>
    <mergeCell ref="M141:N141"/>
    <mergeCell ref="S141:U141"/>
    <mergeCell ref="Y141:AB141"/>
    <mergeCell ref="AE141:AG141"/>
    <mergeCell ref="AP141:AR141"/>
    <mergeCell ref="Y51:AB51"/>
    <mergeCell ref="AE51:AG51"/>
    <mergeCell ref="Y130:AB130"/>
    <mergeCell ref="AE130:AG130"/>
    <mergeCell ref="F75:K75"/>
    <mergeCell ref="M75:N75"/>
    <mergeCell ref="S75:U75"/>
    <mergeCell ref="Y75:AB75"/>
    <mergeCell ref="AE75:AG75"/>
    <mergeCell ref="F62:K62"/>
    <mergeCell ref="M62:N62"/>
    <mergeCell ref="AP75:AR75"/>
    <mergeCell ref="Y76:AB76"/>
    <mergeCell ref="AE76:AG76"/>
    <mergeCell ref="F87:K87"/>
    <mergeCell ref="M87:N87"/>
    <mergeCell ref="S87:U87"/>
    <mergeCell ref="Y63:AB63"/>
    <mergeCell ref="AE63:AG63"/>
    <mergeCell ref="F129:K129"/>
    <mergeCell ref="M129:N129"/>
    <mergeCell ref="S129:U129"/>
    <mergeCell ref="Y129:AB129"/>
    <mergeCell ref="AE129:AG129"/>
    <mergeCell ref="AP129:AR129"/>
    <mergeCell ref="F105:K105"/>
    <mergeCell ref="M105:N105"/>
    <mergeCell ref="S105:U105"/>
    <mergeCell ref="Y105:AB105"/>
    <mergeCell ref="AE105:AG105"/>
    <mergeCell ref="AP105:AR105"/>
    <mergeCell ref="Y87:AB87"/>
    <mergeCell ref="AS129:AU129"/>
    <mergeCell ref="AS75:AU75"/>
    <mergeCell ref="Y12:AB12"/>
    <mergeCell ref="AE12:AG12"/>
    <mergeCell ref="Y39:AB39"/>
    <mergeCell ref="AE39:AG39"/>
    <mergeCell ref="S38:U38"/>
    <mergeCell ref="Y38:AB38"/>
    <mergeCell ref="AE38:AG38"/>
    <mergeCell ref="AP50:AR50"/>
    <mergeCell ref="AS50:AU50"/>
    <mergeCell ref="AS23:AU23"/>
    <mergeCell ref="Y24:AB24"/>
    <mergeCell ref="AE24:AG24"/>
    <mergeCell ref="AP62:AR62"/>
    <mergeCell ref="AS62:AU62"/>
    <mergeCell ref="S62:U62"/>
    <mergeCell ref="Y62:AB62"/>
    <mergeCell ref="AE62:AG62"/>
    <mergeCell ref="AE87:AG87"/>
    <mergeCell ref="AP87:AR87"/>
    <mergeCell ref="AS87:AU87"/>
    <mergeCell ref="Y88:AB88"/>
    <mergeCell ref="AE88:AG88"/>
    <mergeCell ref="F23:K23"/>
    <mergeCell ref="M23:N23"/>
    <mergeCell ref="S23:U23"/>
    <mergeCell ref="Y23:AB23"/>
    <mergeCell ref="AE23:AG23"/>
    <mergeCell ref="AP23:AR23"/>
    <mergeCell ref="BB8:BD8"/>
    <mergeCell ref="F11:K11"/>
    <mergeCell ref="M11:N11"/>
    <mergeCell ref="S11:U11"/>
    <mergeCell ref="Y11:AB11"/>
    <mergeCell ref="AE11:AG11"/>
    <mergeCell ref="AP11:AR11"/>
    <mergeCell ref="AS11:AU11"/>
    <mergeCell ref="F50:K50"/>
    <mergeCell ref="M50:N50"/>
    <mergeCell ref="S50:U50"/>
    <mergeCell ref="Y50:AB50"/>
    <mergeCell ref="AE50:AG50"/>
    <mergeCell ref="AP38:AR38"/>
    <mergeCell ref="AS38:AU38"/>
    <mergeCell ref="F38:K38"/>
    <mergeCell ref="M38:N38"/>
    <mergeCell ref="AS105:AU105"/>
    <mergeCell ref="I2:AN5"/>
    <mergeCell ref="AS2:AZ5"/>
    <mergeCell ref="R7:W7"/>
    <mergeCell ref="Y118:AB118"/>
    <mergeCell ref="AE118:AG118"/>
    <mergeCell ref="AP111:AR111"/>
    <mergeCell ref="AS111:AU111"/>
    <mergeCell ref="Y112:AB112"/>
    <mergeCell ref="AE112:AG112"/>
    <mergeCell ref="AP117:AR117"/>
    <mergeCell ref="AS117:AU117"/>
    <mergeCell ref="F111:K111"/>
    <mergeCell ref="M111:N111"/>
    <mergeCell ref="S111:U111"/>
    <mergeCell ref="Y111:AB111"/>
    <mergeCell ref="AE111:AG111"/>
    <mergeCell ref="Y106:AB106"/>
    <mergeCell ref="AE106:AG106"/>
    <mergeCell ref="F117:K117"/>
    <mergeCell ref="M117:N117"/>
    <mergeCell ref="S117:U117"/>
    <mergeCell ref="Y117:AB117"/>
    <mergeCell ref="AE117:AG117"/>
  </mergeCells>
  <conditionalFormatting sqref="BB165:BD166 BB168:BD169 BB171:BD172 BB182:BD183 BB188:BD189 BB191:BD192 BB194:BD195 BB197:BD198 BB203:BD204 BB176:BD177 BB206:BD207 BB212:BD213 BB218:BD219 BB221:BD222 BB224:BD225 BB230:BD231 BB233:BD234 BB239:BD240 BB242:BD243 BB248:BD249 BB251:BD252 BB254:BD255 BB257:BD258 BB263:BD264 BB266:BD267 BB269:BD270 BB275:BD276 BB278:BD279 BB281:BD282 BB287:BD288 BB290:BD291 BB126:BD127 BB132:BD133 BB135:BD136 BB138:BD139 BB144:BD145 BB147:BD148 BB150:BD151 BB156:BD157 BB162:BD163 BB120:BD121 BB9:BD9 BB26:BD27 BB29:BD30 BB32:BD33 BB35:BD36 BB41:BD42 BB44:BD48 BB53:BD54 BB56:BD57 BB59:BD60 BB65:BD66 BB68:BD69 BB78:BD79 BB71:BD74 BB81:BD82 BB84:BD85 BB90:BD91 BB93:BD94 BB96:BD97 BB99:BD100 BB102:BD103 BB108:BD109 BB114:BD115 BB123:BD124 BB14:BD22 BB7:BD7">
    <cfRule type="containsText" dxfId="285" priority="147" operator="containsText" text="Si">
      <formula>NOT(ISERROR(SEARCH("Si",BB7)))</formula>
    </cfRule>
    <cfRule type="containsText" dxfId="284" priority="148" operator="containsText" text="No">
      <formula>NOT(ISERROR(SEARCH("No",BB7)))</formula>
    </cfRule>
  </conditionalFormatting>
  <conditionalFormatting sqref="BB296:BD297">
    <cfRule type="containsText" dxfId="283" priority="19" operator="containsText" text="Si">
      <formula>NOT(ISERROR(SEARCH("Si",BB296)))</formula>
    </cfRule>
    <cfRule type="containsText" dxfId="282" priority="20" operator="containsText" text="No">
      <formula>NOT(ISERROR(SEARCH("No",BB296)))</formula>
    </cfRule>
  </conditionalFormatting>
  <conditionalFormatting sqref="BB299:BD300">
    <cfRule type="containsText" dxfId="281" priority="17" operator="containsText" text="Si">
      <formula>NOT(ISERROR(SEARCH("Si",BB299)))</formula>
    </cfRule>
    <cfRule type="containsText" dxfId="280" priority="18" operator="containsText" text="No">
      <formula>NOT(ISERROR(SEARCH("No",BB299)))</formula>
    </cfRule>
  </conditionalFormatting>
  <conditionalFormatting sqref="BB302:BD303">
    <cfRule type="containsText" dxfId="279" priority="15" operator="containsText" text="Si">
      <formula>NOT(ISERROR(SEARCH("Si",BB302)))</formula>
    </cfRule>
    <cfRule type="containsText" dxfId="278" priority="16" operator="containsText" text="No">
      <formula>NOT(ISERROR(SEARCH("No",BB302)))</formula>
    </cfRule>
  </conditionalFormatting>
  <conditionalFormatting sqref="BB308:BD309">
    <cfRule type="containsText" dxfId="277" priority="13" operator="containsText" text="Si">
      <formula>NOT(ISERROR(SEARCH("Si",BB308)))</formula>
    </cfRule>
    <cfRule type="containsText" dxfId="276" priority="14" operator="containsText" text="No">
      <formula>NOT(ISERROR(SEARCH("No",BB308)))</formula>
    </cfRule>
  </conditionalFormatting>
  <conditionalFormatting sqref="BB311:BD312">
    <cfRule type="containsText" dxfId="275" priority="11" operator="containsText" text="Si">
      <formula>NOT(ISERROR(SEARCH("Si",BB311)))</formula>
    </cfRule>
    <cfRule type="containsText" dxfId="274" priority="12" operator="containsText" text="No">
      <formula>NOT(ISERROR(SEARCH("No",BB311)))</formula>
    </cfRule>
  </conditionalFormatting>
  <conditionalFormatting sqref="BB314:BD315">
    <cfRule type="containsText" dxfId="273" priority="9" operator="containsText" text="Si">
      <formula>NOT(ISERROR(SEARCH("Si",BB314)))</formula>
    </cfRule>
    <cfRule type="containsText" dxfId="272" priority="10" operator="containsText" text="No">
      <formula>NOT(ISERROR(SEARCH("No",BB314)))</formula>
    </cfRule>
  </conditionalFormatting>
  <conditionalFormatting sqref="BB320:BD321">
    <cfRule type="containsText" dxfId="271" priority="7" operator="containsText" text="Si">
      <formula>NOT(ISERROR(SEARCH("Si",BB320)))</formula>
    </cfRule>
    <cfRule type="containsText" dxfId="270" priority="8" operator="containsText" text="No">
      <formula>NOT(ISERROR(SEARCH("No",BB320)))</formula>
    </cfRule>
  </conditionalFormatting>
  <conditionalFormatting sqref="BB323:BD324">
    <cfRule type="containsText" dxfId="269" priority="5" operator="containsText" text="Si">
      <formula>NOT(ISERROR(SEARCH("Si",BB323)))</formula>
    </cfRule>
    <cfRule type="containsText" dxfId="268" priority="6" operator="containsText" text="No">
      <formula>NOT(ISERROR(SEARCH("No",BB323)))</formula>
    </cfRule>
  </conditionalFormatting>
  <conditionalFormatting sqref="BB326:BD327">
    <cfRule type="containsText" dxfId="267" priority="3" operator="containsText" text="Si">
      <formula>NOT(ISERROR(SEARCH("Si",BB326)))</formula>
    </cfRule>
    <cfRule type="containsText" dxfId="266" priority="4" operator="containsText" text="No">
      <formula>NOT(ISERROR(SEARCH("No",BB326)))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7663" r:id="rId3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BD302"/>
  <sheetViews>
    <sheetView topLeftCell="V274" zoomScale="106" zoomScaleNormal="106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3.710937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5.8554687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3" width="4.5703125" customWidth="1"/>
    <col min="34" max="34" width="6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7.7109375" bestFit="1" customWidth="1"/>
    <col min="46" max="46" width="9.140625" bestFit="1" customWidth="1"/>
    <col min="47" max="47" width="7.85546875" bestFit="1" customWidth="1"/>
    <col min="48" max="48" width="1" customWidth="1"/>
    <col min="49" max="50" width="4.7109375" customWidth="1"/>
    <col min="51" max="51" width="7.140625" customWidth="1"/>
    <col min="52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26.25">
      <c r="B7" s="78" t="s">
        <v>342</v>
      </c>
      <c r="C7" s="78"/>
      <c r="D7" s="78"/>
      <c r="K7" s="451"/>
      <c r="R7" s="783">
        <v>41214</v>
      </c>
      <c r="S7" s="784"/>
      <c r="T7" s="784"/>
      <c r="U7" s="784"/>
      <c r="V7" s="784"/>
      <c r="W7" s="784"/>
    </row>
    <row r="8" spans="1:56">
      <c r="BB8" s="728" t="s">
        <v>61</v>
      </c>
      <c r="BC8" s="729"/>
      <c r="BD8" s="730"/>
    </row>
    <row r="9" spans="1:56" ht="15.75" thickBot="1"/>
    <row r="10" spans="1:56">
      <c r="B10" s="57" t="s">
        <v>42</v>
      </c>
      <c r="C10" s="58" t="s">
        <v>2</v>
      </c>
      <c r="D10" s="59" t="s">
        <v>2</v>
      </c>
      <c r="E10" s="136"/>
      <c r="F10" s="718" t="s">
        <v>14</v>
      </c>
      <c r="G10" s="719"/>
      <c r="H10" s="719"/>
      <c r="I10" s="719"/>
      <c r="J10" s="719"/>
      <c r="K10" s="720"/>
      <c r="L10" s="19"/>
      <c r="M10" s="721" t="s">
        <v>43</v>
      </c>
      <c r="N10" s="722"/>
      <c r="O10" s="19"/>
      <c r="P10" s="91" t="s">
        <v>12</v>
      </c>
      <c r="Q10" s="136"/>
      <c r="R10" s="91" t="s">
        <v>24</v>
      </c>
      <c r="S10" s="718" t="s">
        <v>44</v>
      </c>
      <c r="T10" s="719"/>
      <c r="U10" s="720"/>
      <c r="V10" s="91" t="s">
        <v>39</v>
      </c>
      <c r="W10" s="137" t="s">
        <v>19</v>
      </c>
      <c r="X10" s="136" t="s">
        <v>10</v>
      </c>
      <c r="Y10" s="723" t="s">
        <v>15</v>
      </c>
      <c r="Z10" s="724"/>
      <c r="AA10" s="724"/>
      <c r="AB10" s="724"/>
      <c r="AC10" s="138" t="s">
        <v>19</v>
      </c>
      <c r="AD10" s="139"/>
      <c r="AE10" s="725" t="s">
        <v>55</v>
      </c>
      <c r="AF10" s="726"/>
      <c r="AG10" s="726"/>
      <c r="AH10" s="140" t="s">
        <v>57</v>
      </c>
      <c r="AI10" s="136"/>
      <c r="AJ10" s="141" t="s">
        <v>51</v>
      </c>
      <c r="AK10" s="142"/>
      <c r="AL10" s="143"/>
      <c r="AM10" s="144"/>
      <c r="AN10" s="91" t="s">
        <v>13</v>
      </c>
      <c r="AO10" s="136"/>
      <c r="AP10" s="743" t="s">
        <v>68</v>
      </c>
      <c r="AQ10" s="744"/>
      <c r="AR10" s="745"/>
      <c r="AS10" s="743" t="s">
        <v>52</v>
      </c>
      <c r="AT10" s="744"/>
      <c r="AU10" s="745"/>
      <c r="AV10" s="136"/>
      <c r="AW10" s="145" t="s">
        <v>32</v>
      </c>
      <c r="AX10" s="137" t="s">
        <v>32</v>
      </c>
      <c r="AY10" s="91" t="s">
        <v>29</v>
      </c>
      <c r="AZ10" s="91" t="s">
        <v>29</v>
      </c>
      <c r="BA10" s="136"/>
      <c r="BB10" s="19" t="s">
        <v>32</v>
      </c>
      <c r="BC10" s="19" t="s">
        <v>10</v>
      </c>
      <c r="BD10" s="146" t="s">
        <v>10</v>
      </c>
    </row>
    <row r="11" spans="1:56" ht="15.75" thickBot="1">
      <c r="B11" s="60" t="s">
        <v>10</v>
      </c>
      <c r="C11" s="49" t="s">
        <v>10</v>
      </c>
      <c r="D11" s="61" t="s">
        <v>12</v>
      </c>
      <c r="E11" s="5"/>
      <c r="F11" s="65" t="s">
        <v>4</v>
      </c>
      <c r="G11" s="65" t="s">
        <v>5</v>
      </c>
      <c r="H11" s="65" t="s">
        <v>6</v>
      </c>
      <c r="I11" s="65" t="s">
        <v>7</v>
      </c>
      <c r="J11" s="65" t="s">
        <v>9</v>
      </c>
      <c r="K11" s="65" t="s">
        <v>13</v>
      </c>
      <c r="L11" s="4"/>
      <c r="M11" s="67" t="s">
        <v>12</v>
      </c>
      <c r="N11" s="68" t="s">
        <v>46</v>
      </c>
      <c r="O11" s="3"/>
      <c r="P11" s="49" t="s">
        <v>3</v>
      </c>
      <c r="Q11" s="5"/>
      <c r="R11" s="49" t="s">
        <v>23</v>
      </c>
      <c r="S11" s="53" t="s">
        <v>16</v>
      </c>
      <c r="T11" s="49" t="s">
        <v>17</v>
      </c>
      <c r="U11" s="49" t="s">
        <v>45</v>
      </c>
      <c r="V11" s="49" t="s">
        <v>63</v>
      </c>
      <c r="W11" s="72" t="s">
        <v>21</v>
      </c>
      <c r="X11" s="5" t="s">
        <v>10</v>
      </c>
      <c r="Y11" s="713" t="s">
        <v>26</v>
      </c>
      <c r="Z11" s="714"/>
      <c r="AA11" s="714"/>
      <c r="AB11" s="715"/>
      <c r="AC11" s="39" t="s">
        <v>13</v>
      </c>
      <c r="AD11" s="8"/>
      <c r="AE11" s="716" t="s">
        <v>56</v>
      </c>
      <c r="AF11" s="717"/>
      <c r="AG11" s="717"/>
      <c r="AH11" s="82" t="s">
        <v>58</v>
      </c>
      <c r="AI11" s="5"/>
      <c r="AJ11" s="48" t="s">
        <v>33</v>
      </c>
      <c r="AK11" s="85" t="s">
        <v>27</v>
      </c>
      <c r="AL11" s="48" t="s">
        <v>35</v>
      </c>
      <c r="AM11" s="48" t="s">
        <v>36</v>
      </c>
      <c r="AN11" s="49" t="s">
        <v>40</v>
      </c>
      <c r="AO11" s="20"/>
      <c r="AP11" s="51"/>
      <c r="AQ11" s="52"/>
      <c r="AR11" s="53"/>
      <c r="AS11" s="51" t="s">
        <v>50</v>
      </c>
      <c r="AT11" s="336" t="s">
        <v>200</v>
      </c>
      <c r="AU11" s="53"/>
      <c r="AV11" s="5"/>
      <c r="AW11" s="76" t="s">
        <v>19</v>
      </c>
      <c r="AX11" s="72" t="s">
        <v>19</v>
      </c>
      <c r="AY11" s="49" t="s">
        <v>37</v>
      </c>
      <c r="AZ11" s="49" t="s">
        <v>38</v>
      </c>
      <c r="BA11" s="5"/>
      <c r="BB11" s="4" t="s">
        <v>19</v>
      </c>
      <c r="BC11" s="4" t="s">
        <v>37</v>
      </c>
      <c r="BD11" s="147" t="s">
        <v>38</v>
      </c>
    </row>
    <row r="12" spans="1:56" ht="15.75" thickBot="1">
      <c r="B12" s="62"/>
      <c r="C12" s="63"/>
      <c r="D12" s="64" t="s">
        <v>10</v>
      </c>
      <c r="E12" s="111"/>
      <c r="F12" s="148"/>
      <c r="G12" s="148"/>
      <c r="H12" s="148"/>
      <c r="I12" s="148" t="s">
        <v>8</v>
      </c>
      <c r="J12" s="148"/>
      <c r="K12" s="148"/>
      <c r="L12" s="16"/>
      <c r="M12" s="104" t="s">
        <v>20</v>
      </c>
      <c r="N12" s="148" t="s">
        <v>11</v>
      </c>
      <c r="O12" s="16"/>
      <c r="P12" s="63" t="s">
        <v>10</v>
      </c>
      <c r="Q12" s="111"/>
      <c r="R12" s="63"/>
      <c r="S12" s="149"/>
      <c r="T12" s="63"/>
      <c r="U12" s="63"/>
      <c r="V12" s="63" t="s">
        <v>18</v>
      </c>
      <c r="W12" s="150" t="s">
        <v>22</v>
      </c>
      <c r="X12" s="111"/>
      <c r="Y12" s="151" t="s">
        <v>16</v>
      </c>
      <c r="Z12" s="151" t="s">
        <v>17</v>
      </c>
      <c r="AA12" s="152" t="s">
        <v>25</v>
      </c>
      <c r="AB12" s="79" t="s">
        <v>28</v>
      </c>
      <c r="AC12" s="153"/>
      <c r="AD12" s="111"/>
      <c r="AE12" s="154" t="s">
        <v>16</v>
      </c>
      <c r="AF12" s="155" t="s">
        <v>17</v>
      </c>
      <c r="AG12" s="80" t="s">
        <v>28</v>
      </c>
      <c r="AH12" s="81" t="s">
        <v>28</v>
      </c>
      <c r="AI12" s="156"/>
      <c r="AJ12" s="63" t="s">
        <v>34</v>
      </c>
      <c r="AK12" s="157" t="s">
        <v>34</v>
      </c>
      <c r="AL12" s="63" t="s">
        <v>34</v>
      </c>
      <c r="AM12" s="63" t="s">
        <v>34</v>
      </c>
      <c r="AN12" s="63" t="s">
        <v>34</v>
      </c>
      <c r="AO12" s="111"/>
      <c r="AP12" s="158" t="s">
        <v>70</v>
      </c>
      <c r="AQ12" s="159" t="s">
        <v>69</v>
      </c>
      <c r="AR12" s="160" t="s">
        <v>71</v>
      </c>
      <c r="AS12" s="161" t="s">
        <v>48</v>
      </c>
      <c r="AT12" s="159" t="s">
        <v>47</v>
      </c>
      <c r="AU12" s="160" t="s">
        <v>49</v>
      </c>
      <c r="AV12" s="111"/>
      <c r="AW12" s="162" t="s">
        <v>29</v>
      </c>
      <c r="AX12" s="150" t="s">
        <v>29</v>
      </c>
      <c r="AY12" s="63"/>
      <c r="AZ12" s="63"/>
      <c r="BA12" s="111"/>
      <c r="BB12" s="163">
        <v>1</v>
      </c>
      <c r="BC12" s="164">
        <v>0</v>
      </c>
      <c r="BD12" s="115" t="s">
        <v>41</v>
      </c>
    </row>
    <row r="13" spans="1:56" ht="16.5" thickBot="1">
      <c r="B13" s="17">
        <v>41214</v>
      </c>
      <c r="C13" s="15" t="s">
        <v>0</v>
      </c>
      <c r="D13" s="19">
        <v>3</v>
      </c>
      <c r="E13" s="6"/>
      <c r="F13" s="363">
        <v>0</v>
      </c>
      <c r="G13" s="19">
        <v>0</v>
      </c>
      <c r="H13" s="19">
        <v>0</v>
      </c>
      <c r="I13" s="19">
        <v>0</v>
      </c>
      <c r="J13" s="19">
        <v>0</v>
      </c>
      <c r="K13" s="19">
        <f>SUM(F13:J13)</f>
        <v>0</v>
      </c>
      <c r="L13" s="6"/>
      <c r="M13" s="363">
        <v>0</v>
      </c>
      <c r="N13" s="19">
        <v>0</v>
      </c>
      <c r="O13" s="6"/>
      <c r="P13" s="376">
        <f>D13-(M13+N13)</f>
        <v>3</v>
      </c>
      <c r="Q13" s="6"/>
      <c r="R13" s="363" t="s">
        <v>66</v>
      </c>
      <c r="S13" s="372">
        <v>0.185</v>
      </c>
      <c r="T13" s="372">
        <v>0.185</v>
      </c>
      <c r="U13" s="372">
        <f>S13+T13</f>
        <v>0.37</v>
      </c>
      <c r="V13" s="19">
        <v>85</v>
      </c>
      <c r="W13" s="91">
        <f>P13*V13</f>
        <v>255</v>
      </c>
      <c r="X13" s="6"/>
      <c r="Y13" s="379">
        <v>324</v>
      </c>
      <c r="Z13" s="380">
        <v>324</v>
      </c>
      <c r="AA13" s="380">
        <v>0</v>
      </c>
      <c r="AB13" s="380">
        <v>0</v>
      </c>
      <c r="AC13" s="381">
        <v>324</v>
      </c>
      <c r="AD13" s="197"/>
      <c r="AE13" s="379">
        <v>0</v>
      </c>
      <c r="AF13" s="380">
        <v>0</v>
      </c>
      <c r="AG13" s="380">
        <v>0</v>
      </c>
      <c r="AH13" s="380">
        <v>0</v>
      </c>
      <c r="AI13" s="5"/>
      <c r="AJ13" s="57">
        <f>AC13*U13</f>
        <v>119.88</v>
      </c>
      <c r="AK13" s="171">
        <v>0</v>
      </c>
      <c r="AL13" s="19">
        <v>0</v>
      </c>
      <c r="AM13" s="19">
        <v>0</v>
      </c>
      <c r="AN13" s="91">
        <f>AK13+AM13</f>
        <v>0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98.456790123456784</v>
      </c>
      <c r="AS13" s="388">
        <v>755</v>
      </c>
      <c r="AT13" s="172">
        <f>AJ13+AK13+AL13+AM13</f>
        <v>119.88</v>
      </c>
      <c r="AU13" s="172">
        <f>AS13-AT13</f>
        <v>635.12</v>
      </c>
      <c r="AV13" s="5"/>
      <c r="AW13" s="57">
        <f>(AC13/W13)*100</f>
        <v>127.05882352941175</v>
      </c>
      <c r="AX13" s="19" t="s">
        <v>59</v>
      </c>
      <c r="AY13" s="91">
        <f>(AK13/(AJ13+AK13))*100</f>
        <v>0</v>
      </c>
      <c r="AZ13" s="19">
        <f>(AN13/AJ13)*100</f>
        <v>0</v>
      </c>
      <c r="BA13" s="6"/>
      <c r="BB13" s="363" t="s">
        <v>76</v>
      </c>
      <c r="BC13" s="19" t="s">
        <v>191</v>
      </c>
      <c r="BD13" s="19" t="s">
        <v>191</v>
      </c>
    </row>
    <row r="14" spans="1:56" ht="15.75">
      <c r="B14" s="374" t="s">
        <v>137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377"/>
      <c r="Q14" s="6"/>
      <c r="R14" s="375"/>
      <c r="S14" s="213"/>
      <c r="T14" s="213"/>
      <c r="U14" s="213"/>
      <c r="V14" s="378"/>
      <c r="W14" s="378"/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 t="s">
        <v>171</v>
      </c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385"/>
      <c r="AX14" s="378"/>
      <c r="AY14" s="378"/>
      <c r="AZ14" s="378"/>
      <c r="BA14" s="289"/>
      <c r="BB14" s="375"/>
      <c r="BC14" s="2"/>
      <c r="BD14" s="2"/>
    </row>
    <row r="15" spans="1:56" s="20" customFormat="1" ht="16.5" thickBot="1">
      <c r="B15" s="118"/>
      <c r="P15" s="120"/>
      <c r="S15" s="121"/>
      <c r="T15" s="121"/>
      <c r="U15" s="121"/>
      <c r="Y15" s="122"/>
      <c r="Z15" s="122"/>
      <c r="AA15" s="122"/>
      <c r="AB15" s="122"/>
      <c r="AC15" s="211"/>
      <c r="AD15" s="122"/>
      <c r="AE15" s="122"/>
      <c r="AF15" s="122"/>
      <c r="AG15" s="122"/>
      <c r="AH15" s="122"/>
      <c r="AK15" s="123"/>
      <c r="AS15" s="123"/>
      <c r="AT15" s="123"/>
      <c r="AU15" s="123"/>
    </row>
    <row r="16" spans="1:56">
      <c r="B16" s="57" t="s">
        <v>42</v>
      </c>
      <c r="C16" s="58" t="s">
        <v>2</v>
      </c>
      <c r="D16" s="59" t="s">
        <v>2</v>
      </c>
      <c r="E16" s="136"/>
      <c r="F16" s="718" t="s">
        <v>14</v>
      </c>
      <c r="G16" s="719"/>
      <c r="H16" s="719"/>
      <c r="I16" s="719"/>
      <c r="J16" s="719"/>
      <c r="K16" s="720"/>
      <c r="L16" s="19"/>
      <c r="M16" s="721" t="s">
        <v>43</v>
      </c>
      <c r="N16" s="722"/>
      <c r="O16" s="19"/>
      <c r="P16" s="91" t="s">
        <v>12</v>
      </c>
      <c r="Q16" s="136"/>
      <c r="R16" s="91" t="s">
        <v>24</v>
      </c>
      <c r="S16" s="718" t="s">
        <v>44</v>
      </c>
      <c r="T16" s="719"/>
      <c r="U16" s="720"/>
      <c r="V16" s="91" t="s">
        <v>39</v>
      </c>
      <c r="W16" s="137" t="s">
        <v>19</v>
      </c>
      <c r="X16" s="136" t="s">
        <v>10</v>
      </c>
      <c r="Y16" s="723" t="s">
        <v>15</v>
      </c>
      <c r="Z16" s="724"/>
      <c r="AA16" s="724"/>
      <c r="AB16" s="724"/>
      <c r="AC16" s="138" t="s">
        <v>19</v>
      </c>
      <c r="AD16" s="139"/>
      <c r="AE16" s="725" t="s">
        <v>55</v>
      </c>
      <c r="AF16" s="726"/>
      <c r="AG16" s="726"/>
      <c r="AH16" s="140" t="s">
        <v>57</v>
      </c>
      <c r="AI16" s="136"/>
      <c r="AJ16" s="141" t="s">
        <v>51</v>
      </c>
      <c r="AK16" s="142"/>
      <c r="AL16" s="143"/>
      <c r="AM16" s="144"/>
      <c r="AN16" s="91" t="s">
        <v>13</v>
      </c>
      <c r="AO16" s="136"/>
      <c r="AP16" s="743" t="s">
        <v>68</v>
      </c>
      <c r="AQ16" s="744"/>
      <c r="AR16" s="745"/>
      <c r="AS16" s="743" t="s">
        <v>52</v>
      </c>
      <c r="AT16" s="744"/>
      <c r="AU16" s="745"/>
      <c r="AV16" s="136"/>
      <c r="AW16" s="145" t="s">
        <v>32</v>
      </c>
      <c r="AX16" s="137" t="s">
        <v>32</v>
      </c>
      <c r="AY16" s="91" t="s">
        <v>29</v>
      </c>
      <c r="AZ16" s="91" t="s">
        <v>29</v>
      </c>
      <c r="BA16" s="136"/>
      <c r="BB16" s="19" t="s">
        <v>32</v>
      </c>
      <c r="BC16" s="19" t="s">
        <v>10</v>
      </c>
      <c r="BD16" s="146" t="s">
        <v>10</v>
      </c>
    </row>
    <row r="17" spans="2:56" ht="15.75" thickBot="1">
      <c r="B17" s="60" t="s">
        <v>10</v>
      </c>
      <c r="C17" s="49" t="s">
        <v>10</v>
      </c>
      <c r="D17" s="61" t="s">
        <v>12</v>
      </c>
      <c r="E17" s="5"/>
      <c r="F17" s="65" t="s">
        <v>4</v>
      </c>
      <c r="G17" s="65" t="s">
        <v>5</v>
      </c>
      <c r="H17" s="65" t="s">
        <v>6</v>
      </c>
      <c r="I17" s="65" t="s">
        <v>7</v>
      </c>
      <c r="J17" s="65" t="s">
        <v>9</v>
      </c>
      <c r="K17" s="65" t="s">
        <v>13</v>
      </c>
      <c r="L17" s="4"/>
      <c r="M17" s="67" t="s">
        <v>12</v>
      </c>
      <c r="N17" s="68" t="s">
        <v>46</v>
      </c>
      <c r="O17" s="3"/>
      <c r="P17" s="49" t="s">
        <v>3</v>
      </c>
      <c r="Q17" s="5"/>
      <c r="R17" s="49" t="s">
        <v>23</v>
      </c>
      <c r="S17" s="53" t="s">
        <v>16</v>
      </c>
      <c r="T17" s="49" t="s">
        <v>17</v>
      </c>
      <c r="U17" s="49" t="s">
        <v>45</v>
      </c>
      <c r="V17" s="49" t="s">
        <v>63</v>
      </c>
      <c r="W17" s="72" t="s">
        <v>21</v>
      </c>
      <c r="X17" s="5" t="s">
        <v>10</v>
      </c>
      <c r="Y17" s="713" t="s">
        <v>26</v>
      </c>
      <c r="Z17" s="714"/>
      <c r="AA17" s="714"/>
      <c r="AB17" s="715"/>
      <c r="AC17" s="39" t="s">
        <v>13</v>
      </c>
      <c r="AD17" s="8"/>
      <c r="AE17" s="716" t="s">
        <v>56</v>
      </c>
      <c r="AF17" s="717"/>
      <c r="AG17" s="717"/>
      <c r="AH17" s="82" t="s">
        <v>58</v>
      </c>
      <c r="AI17" s="5"/>
      <c r="AJ17" s="48" t="s">
        <v>33</v>
      </c>
      <c r="AK17" s="85" t="s">
        <v>27</v>
      </c>
      <c r="AL17" s="48" t="s">
        <v>35</v>
      </c>
      <c r="AM17" s="48" t="s">
        <v>36</v>
      </c>
      <c r="AN17" s="49" t="s">
        <v>40</v>
      </c>
      <c r="AO17" s="20"/>
      <c r="AP17" s="51"/>
      <c r="AQ17" s="52"/>
      <c r="AR17" s="53"/>
      <c r="AS17" s="51" t="s">
        <v>50</v>
      </c>
      <c r="AT17" s="336" t="s">
        <v>201</v>
      </c>
      <c r="AU17" s="53"/>
      <c r="AV17" s="5"/>
      <c r="AW17" s="76" t="s">
        <v>19</v>
      </c>
      <c r="AX17" s="72" t="s">
        <v>19</v>
      </c>
      <c r="AY17" s="49" t="s">
        <v>37</v>
      </c>
      <c r="AZ17" s="49" t="s">
        <v>38</v>
      </c>
      <c r="BA17" s="5"/>
      <c r="BB17" s="4" t="s">
        <v>19</v>
      </c>
      <c r="BC17" s="4" t="s">
        <v>37</v>
      </c>
      <c r="BD17" s="147" t="s">
        <v>38</v>
      </c>
    </row>
    <row r="18" spans="2:56" ht="15.75" thickBot="1">
      <c r="B18" s="62"/>
      <c r="C18" s="63"/>
      <c r="D18" s="64" t="s">
        <v>10</v>
      </c>
      <c r="E18" s="111"/>
      <c r="F18" s="148"/>
      <c r="G18" s="148"/>
      <c r="H18" s="148"/>
      <c r="I18" s="148" t="s">
        <v>8</v>
      </c>
      <c r="J18" s="148"/>
      <c r="K18" s="148"/>
      <c r="L18" s="16"/>
      <c r="M18" s="104" t="s">
        <v>20</v>
      </c>
      <c r="N18" s="148" t="s">
        <v>11</v>
      </c>
      <c r="O18" s="16"/>
      <c r="P18" s="63" t="s">
        <v>10</v>
      </c>
      <c r="Q18" s="111"/>
      <c r="R18" s="63"/>
      <c r="S18" s="149"/>
      <c r="T18" s="63"/>
      <c r="U18" s="63"/>
      <c r="V18" s="63" t="s">
        <v>18</v>
      </c>
      <c r="W18" s="150" t="s">
        <v>22</v>
      </c>
      <c r="X18" s="111"/>
      <c r="Y18" s="151" t="s">
        <v>16</v>
      </c>
      <c r="Z18" s="151" t="s">
        <v>17</v>
      </c>
      <c r="AA18" s="152" t="s">
        <v>25</v>
      </c>
      <c r="AB18" s="79" t="s">
        <v>28</v>
      </c>
      <c r="AC18" s="153"/>
      <c r="AD18" s="111"/>
      <c r="AE18" s="154" t="s">
        <v>16</v>
      </c>
      <c r="AF18" s="155" t="s">
        <v>17</v>
      </c>
      <c r="AG18" s="80" t="s">
        <v>28</v>
      </c>
      <c r="AH18" s="81" t="s">
        <v>28</v>
      </c>
      <c r="AI18" s="156"/>
      <c r="AJ18" s="63" t="s">
        <v>34</v>
      </c>
      <c r="AK18" s="157" t="s">
        <v>34</v>
      </c>
      <c r="AL18" s="63" t="s">
        <v>34</v>
      </c>
      <c r="AM18" s="63" t="s">
        <v>34</v>
      </c>
      <c r="AN18" s="63" t="s">
        <v>34</v>
      </c>
      <c r="AO18" s="111"/>
      <c r="AP18" s="158" t="s">
        <v>70</v>
      </c>
      <c r="AQ18" s="159" t="s">
        <v>69</v>
      </c>
      <c r="AR18" s="160" t="s">
        <v>71</v>
      </c>
      <c r="AS18" s="161" t="s">
        <v>48</v>
      </c>
      <c r="AT18" s="159" t="s">
        <v>47</v>
      </c>
      <c r="AU18" s="160" t="s">
        <v>49</v>
      </c>
      <c r="AV18" s="111"/>
      <c r="AW18" s="162" t="s">
        <v>29</v>
      </c>
      <c r="AX18" s="150" t="s">
        <v>29</v>
      </c>
      <c r="AY18" s="63"/>
      <c r="AZ18" s="63"/>
      <c r="BA18" s="111"/>
      <c r="BB18" s="163">
        <v>1</v>
      </c>
      <c r="BC18" s="164">
        <v>0</v>
      </c>
      <c r="BD18" s="115" t="s">
        <v>41</v>
      </c>
    </row>
    <row r="19" spans="2:56" ht="16.5" thickBot="1">
      <c r="B19" s="17">
        <v>41214</v>
      </c>
      <c r="C19" s="15" t="s">
        <v>0</v>
      </c>
      <c r="D19" s="19">
        <v>5</v>
      </c>
      <c r="E19" s="6"/>
      <c r="F19" s="363">
        <v>0</v>
      </c>
      <c r="G19" s="19">
        <v>0</v>
      </c>
      <c r="H19" s="19">
        <v>0</v>
      </c>
      <c r="I19" s="19">
        <v>0</v>
      </c>
      <c r="J19" s="19">
        <v>0</v>
      </c>
      <c r="K19" s="19">
        <f>SUM(F19:J19)</f>
        <v>0</v>
      </c>
      <c r="L19" s="6"/>
      <c r="M19" s="363">
        <v>0</v>
      </c>
      <c r="N19" s="19">
        <v>2</v>
      </c>
      <c r="O19" s="6"/>
      <c r="P19" s="376">
        <f>D19-(M19+N19)</f>
        <v>3</v>
      </c>
      <c r="Q19" s="6"/>
      <c r="R19" s="363" t="s">
        <v>54</v>
      </c>
      <c r="S19" s="372">
        <v>0.122</v>
      </c>
      <c r="T19" s="372">
        <v>0.124</v>
      </c>
      <c r="U19" s="372">
        <f>S19+T19</f>
        <v>0.246</v>
      </c>
      <c r="V19" s="19">
        <v>70</v>
      </c>
      <c r="W19" s="91">
        <f>P19*V19</f>
        <v>210</v>
      </c>
      <c r="X19" s="6"/>
      <c r="Y19" s="379">
        <v>42</v>
      </c>
      <c r="Z19" s="380">
        <v>42</v>
      </c>
      <c r="AA19" s="380">
        <v>0</v>
      </c>
      <c r="AB19" s="380">
        <v>0</v>
      </c>
      <c r="AC19" s="381">
        <v>42</v>
      </c>
      <c r="AD19" s="197"/>
      <c r="AE19" s="379">
        <v>70</v>
      </c>
      <c r="AF19" s="380">
        <v>70</v>
      </c>
      <c r="AG19" s="380">
        <v>0</v>
      </c>
      <c r="AH19" s="380">
        <v>70</v>
      </c>
      <c r="AI19" s="5"/>
      <c r="AJ19" s="57">
        <f>AC19*U19</f>
        <v>10.332000000000001</v>
      </c>
      <c r="AK19" s="171">
        <v>9</v>
      </c>
      <c r="AL19" s="19">
        <v>0.5</v>
      </c>
      <c r="AM19" s="19">
        <v>0</v>
      </c>
      <c r="AN19" s="91">
        <f>AK19+AM19</f>
        <v>9</v>
      </c>
      <c r="AO19" s="338" t="e">
        <f>#REF!</f>
        <v>#REF!</v>
      </c>
      <c r="AP19" s="11">
        <v>0</v>
      </c>
      <c r="AQ19" s="11">
        <v>10</v>
      </c>
      <c r="AR19" s="387">
        <f>100- ((AP19+AQ19)/(AC19*2))*100</f>
        <v>88.095238095238102</v>
      </c>
      <c r="AS19" s="388">
        <v>680</v>
      </c>
      <c r="AT19" s="172">
        <f>AJ19+AK19+AL19+AM19</f>
        <v>19.832000000000001</v>
      </c>
      <c r="AU19" s="172">
        <f>AS19-AT19</f>
        <v>660.16800000000001</v>
      </c>
      <c r="AV19" s="5"/>
      <c r="AW19" s="57">
        <f>(AC19/W19)*100</f>
        <v>20</v>
      </c>
      <c r="AX19" s="19" t="s">
        <v>59</v>
      </c>
      <c r="AY19" s="91">
        <f>(AK19/(AJ19+AK19))*100</f>
        <v>46.554934823091251</v>
      </c>
      <c r="AZ19" s="19">
        <f>(AN19/AJ19)*100</f>
        <v>87.108013937282223</v>
      </c>
      <c r="BA19" s="6"/>
      <c r="BB19" s="363" t="s">
        <v>76</v>
      </c>
      <c r="BC19" s="19" t="s">
        <v>76</v>
      </c>
      <c r="BD19" s="19" t="s">
        <v>76</v>
      </c>
    </row>
    <row r="20" spans="2:56" ht="15.75">
      <c r="B20" s="374" t="s">
        <v>137</v>
      </c>
      <c r="C20" s="2"/>
      <c r="D20" s="2"/>
      <c r="E20" s="6"/>
      <c r="F20" s="375"/>
      <c r="G20" s="2"/>
      <c r="H20" s="2"/>
      <c r="I20" s="2"/>
      <c r="J20" s="2"/>
      <c r="K20" s="2"/>
      <c r="L20" s="6"/>
      <c r="M20" s="375"/>
      <c r="N20" s="2"/>
      <c r="O20" s="6"/>
      <c r="P20" s="377"/>
      <c r="Q20" s="6"/>
      <c r="R20" s="375"/>
      <c r="S20" s="213"/>
      <c r="T20" s="213"/>
      <c r="U20" s="213"/>
      <c r="V20" s="378"/>
      <c r="W20" s="378"/>
      <c r="X20" s="289"/>
      <c r="Y20" s="382"/>
      <c r="Z20" s="383"/>
      <c r="AA20" s="383"/>
      <c r="AB20" s="383"/>
      <c r="AC20" s="384"/>
      <c r="AD20" s="122"/>
      <c r="AE20" s="382"/>
      <c r="AF20" s="383"/>
      <c r="AG20" s="383"/>
      <c r="AH20" s="383"/>
      <c r="AI20" s="20"/>
      <c r="AJ20" s="436"/>
      <c r="AK20" s="386"/>
      <c r="AL20" s="378"/>
      <c r="AM20" s="378"/>
      <c r="AN20" s="378"/>
      <c r="AO20" s="289"/>
      <c r="AP20" s="347"/>
      <c r="AQ20" s="347"/>
      <c r="AR20" s="373"/>
      <c r="AS20" s="389"/>
      <c r="AT20" s="386"/>
      <c r="AU20" s="386"/>
      <c r="AV20" s="20"/>
      <c r="AW20" s="385"/>
      <c r="AX20" s="378"/>
      <c r="AY20" s="378"/>
      <c r="AZ20" s="378"/>
      <c r="BA20" s="289"/>
      <c r="BB20" s="375"/>
      <c r="BC20" s="2"/>
      <c r="BD20" s="2"/>
    </row>
    <row r="21" spans="2:56" s="20" customFormat="1" ht="16.5" thickBot="1">
      <c r="B21" s="118"/>
      <c r="P21" s="120"/>
      <c r="S21" s="121"/>
      <c r="T21" s="121"/>
      <c r="U21" s="121"/>
      <c r="Y21" s="122"/>
      <c r="Z21" s="122"/>
      <c r="AA21" s="122"/>
      <c r="AB21" s="122"/>
      <c r="AC21" s="211"/>
      <c r="AD21" s="122"/>
      <c r="AE21" s="122"/>
      <c r="AF21" s="122"/>
      <c r="AG21" s="122"/>
      <c r="AH21" s="122"/>
      <c r="AK21" s="123"/>
      <c r="AS21" s="123"/>
      <c r="AT21" s="123"/>
      <c r="AU21" s="123"/>
    </row>
    <row r="22" spans="2:56" ht="16.5" thickBot="1">
      <c r="B22" s="17">
        <v>41214</v>
      </c>
      <c r="C22" s="15" t="s">
        <v>1</v>
      </c>
      <c r="D22" s="19">
        <v>7.5</v>
      </c>
      <c r="E22" s="6"/>
      <c r="F22" s="363">
        <v>0</v>
      </c>
      <c r="G22" s="19">
        <v>0</v>
      </c>
      <c r="H22" s="19">
        <v>0</v>
      </c>
      <c r="I22" s="19">
        <v>0</v>
      </c>
      <c r="J22" s="19">
        <v>0</v>
      </c>
      <c r="K22" s="19">
        <f>SUM(F22:J22)</f>
        <v>0</v>
      </c>
      <c r="L22" s="6"/>
      <c r="M22" s="363">
        <v>4.5</v>
      </c>
      <c r="N22" s="19">
        <v>0</v>
      </c>
      <c r="O22" s="6"/>
      <c r="P22" s="376">
        <f>D22-(M22+N22)</f>
        <v>3</v>
      </c>
      <c r="Q22" s="6"/>
      <c r="R22" s="363" t="s">
        <v>54</v>
      </c>
      <c r="S22" s="372">
        <v>0.122</v>
      </c>
      <c r="T22" s="372">
        <v>0.124</v>
      </c>
      <c r="U22" s="372">
        <f>S22+T22</f>
        <v>0.246</v>
      </c>
      <c r="V22" s="19">
        <v>70</v>
      </c>
      <c r="W22" s="91">
        <f>P22*V22</f>
        <v>210</v>
      </c>
      <c r="X22" s="6"/>
      <c r="Y22" s="379">
        <v>0</v>
      </c>
      <c r="Z22" s="380">
        <v>0</v>
      </c>
      <c r="AA22" s="380">
        <v>0</v>
      </c>
      <c r="AB22" s="380">
        <v>0</v>
      </c>
      <c r="AC22" s="381">
        <v>0</v>
      </c>
      <c r="AD22" s="197"/>
      <c r="AE22" s="379">
        <v>0</v>
      </c>
      <c r="AF22" s="380">
        <v>0</v>
      </c>
      <c r="AG22" s="380">
        <v>0</v>
      </c>
      <c r="AH22" s="380">
        <v>0</v>
      </c>
      <c r="AI22" s="5"/>
      <c r="AJ22" s="57">
        <f>AC22*U22</f>
        <v>0</v>
      </c>
      <c r="AK22" s="171">
        <v>0</v>
      </c>
      <c r="AL22" s="19">
        <v>0</v>
      </c>
      <c r="AM22" s="19">
        <v>0</v>
      </c>
      <c r="AN22" s="91">
        <f>AK22+AM22</f>
        <v>0</v>
      </c>
      <c r="AO22" s="338" t="e">
        <f>#REF!</f>
        <v>#REF!</v>
      </c>
      <c r="AP22" s="11">
        <v>0</v>
      </c>
      <c r="AQ22" s="11">
        <v>10</v>
      </c>
      <c r="AR22" s="387" t="e">
        <f>100- ((AP22+AQ22)/(AC22*2))*100</f>
        <v>#DIV/0!</v>
      </c>
      <c r="AS22" s="388">
        <f>AU13</f>
        <v>635.12</v>
      </c>
      <c r="AT22" s="172">
        <f>AJ22+AK22+AL22+AM22</f>
        <v>0</v>
      </c>
      <c r="AU22" s="172">
        <f>AS22-AT22</f>
        <v>635.12</v>
      </c>
      <c r="AV22" s="5"/>
      <c r="AW22" s="57">
        <f>(AC22/W22)*100</f>
        <v>0</v>
      </c>
      <c r="AX22" s="19" t="s">
        <v>59</v>
      </c>
      <c r="AY22" s="91" t="e">
        <f>(AK22/(AJ22+AK22))*100</f>
        <v>#DIV/0!</v>
      </c>
      <c r="AZ22" s="19" t="e">
        <f>(AN22/AJ22)*100</f>
        <v>#DIV/0!</v>
      </c>
      <c r="BA22" s="6"/>
      <c r="BB22" s="363" t="s">
        <v>76</v>
      </c>
      <c r="BC22" s="19" t="s">
        <v>76</v>
      </c>
      <c r="BD22" s="19" t="s">
        <v>76</v>
      </c>
    </row>
    <row r="23" spans="2:56" ht="15.75">
      <c r="B23" s="374" t="s">
        <v>202</v>
      </c>
      <c r="C23" s="2"/>
      <c r="D23" s="2"/>
      <c r="E23" s="6"/>
      <c r="F23" s="375"/>
      <c r="G23" s="2"/>
      <c r="H23" s="2"/>
      <c r="I23" s="2"/>
      <c r="J23" s="2"/>
      <c r="K23" s="2"/>
      <c r="L23" s="6"/>
      <c r="M23" s="375"/>
      <c r="N23" s="2"/>
      <c r="O23" s="6"/>
      <c r="P23" s="377"/>
      <c r="Q23" s="6"/>
      <c r="R23" s="375"/>
      <c r="S23" s="213"/>
      <c r="T23" s="213"/>
      <c r="U23" s="213"/>
      <c r="V23" s="378"/>
      <c r="W23" s="378"/>
      <c r="X23" s="289"/>
      <c r="Y23" s="382"/>
      <c r="Z23" s="383"/>
      <c r="AA23" s="383"/>
      <c r="AB23" s="383"/>
      <c r="AC23" s="384"/>
      <c r="AD23" s="122"/>
      <c r="AE23" s="382"/>
      <c r="AF23" s="383"/>
      <c r="AG23" s="383"/>
      <c r="AH23" s="383"/>
      <c r="AI23" s="20"/>
      <c r="AJ23" s="385"/>
      <c r="AK23" s="386"/>
      <c r="AL23" s="378"/>
      <c r="AM23" s="378"/>
      <c r="AN23" s="378"/>
      <c r="AO23" s="289"/>
      <c r="AP23" s="347"/>
      <c r="AQ23" s="347"/>
      <c r="AR23" s="373"/>
      <c r="AS23" s="389"/>
      <c r="AT23" s="386"/>
      <c r="AU23" s="386"/>
      <c r="AV23" s="20"/>
      <c r="AW23" s="385"/>
      <c r="AX23" s="378"/>
      <c r="AY23" s="378"/>
      <c r="AZ23" s="378"/>
      <c r="BA23" s="289"/>
      <c r="BB23" s="375"/>
      <c r="BC23" s="2"/>
      <c r="BD23" s="2"/>
    </row>
    <row r="24" spans="2:56" s="20" customFormat="1" ht="16.5" thickBot="1">
      <c r="B24" s="118"/>
      <c r="P24" s="120"/>
      <c r="S24" s="121"/>
      <c r="T24" s="121"/>
      <c r="U24" s="121"/>
      <c r="Y24" s="122"/>
      <c r="Z24" s="122"/>
      <c r="AA24" s="122"/>
      <c r="AB24" s="122"/>
      <c r="AC24" s="211"/>
      <c r="AD24" s="122"/>
      <c r="AE24" s="122"/>
      <c r="AF24" s="122"/>
      <c r="AG24" s="122"/>
      <c r="AH24" s="122"/>
      <c r="AK24" s="123"/>
      <c r="AS24" s="123"/>
      <c r="AT24" s="123"/>
      <c r="AU24" s="123"/>
    </row>
    <row r="25" spans="2:56" ht="16.5" thickBot="1">
      <c r="B25" s="17">
        <v>41214</v>
      </c>
      <c r="C25" s="15" t="s">
        <v>65</v>
      </c>
      <c r="D25" s="19">
        <v>8.5</v>
      </c>
      <c r="E25" s="6"/>
      <c r="F25" s="363">
        <v>0</v>
      </c>
      <c r="G25" s="19">
        <v>0</v>
      </c>
      <c r="H25" s="19">
        <v>0</v>
      </c>
      <c r="I25" s="19">
        <v>0</v>
      </c>
      <c r="J25" s="19">
        <v>0</v>
      </c>
      <c r="K25" s="19">
        <f>SUM(F25:J25)</f>
        <v>0</v>
      </c>
      <c r="L25" s="6"/>
      <c r="M25" s="363">
        <v>0</v>
      </c>
      <c r="N25" s="19">
        <v>0.5</v>
      </c>
      <c r="O25" s="6"/>
      <c r="P25" s="376">
        <f>D25-(M25+N25)</f>
        <v>8</v>
      </c>
      <c r="Q25" s="6"/>
      <c r="R25" s="363" t="s">
        <v>67</v>
      </c>
      <c r="S25" s="372">
        <v>0.13</v>
      </c>
      <c r="T25" s="372">
        <v>0.13</v>
      </c>
      <c r="U25" s="372">
        <f>S25+T25</f>
        <v>0.26</v>
      </c>
      <c r="V25" s="19">
        <v>80</v>
      </c>
      <c r="W25" s="91">
        <f>P25*V25</f>
        <v>640</v>
      </c>
      <c r="X25" s="6"/>
      <c r="Y25" s="379">
        <v>490</v>
      </c>
      <c r="Z25" s="380">
        <v>490</v>
      </c>
      <c r="AA25" s="380">
        <v>0</v>
      </c>
      <c r="AB25" s="380">
        <v>0</v>
      </c>
      <c r="AC25" s="381">
        <v>490</v>
      </c>
      <c r="AD25" s="197"/>
      <c r="AE25" s="379">
        <v>35</v>
      </c>
      <c r="AF25" s="380">
        <v>35</v>
      </c>
      <c r="AG25" s="380">
        <v>0</v>
      </c>
      <c r="AH25" s="380">
        <v>35</v>
      </c>
      <c r="AI25" s="5"/>
      <c r="AJ25" s="57">
        <f>AC25*U25</f>
        <v>127.4</v>
      </c>
      <c r="AK25" s="171">
        <v>6.3</v>
      </c>
      <c r="AL25" s="19">
        <v>4.2</v>
      </c>
      <c r="AM25" s="19">
        <v>0</v>
      </c>
      <c r="AN25" s="91">
        <f>AK25+AM25</f>
        <v>6.3</v>
      </c>
      <c r="AO25" s="338" t="e">
        <f>#REF!</f>
        <v>#REF!</v>
      </c>
      <c r="AP25" s="11">
        <v>0</v>
      </c>
      <c r="AQ25" s="11">
        <v>10</v>
      </c>
      <c r="AR25" s="387">
        <f>100- ((AP25+AQ25)/(AC25*2))*100</f>
        <v>98.979591836734699</v>
      </c>
      <c r="AS25" s="388">
        <f>AU22</f>
        <v>635.12</v>
      </c>
      <c r="AT25" s="172">
        <f>AJ25+AK25+AL25+AM25</f>
        <v>137.9</v>
      </c>
      <c r="AU25" s="172">
        <f>AS25-AT25</f>
        <v>497.22</v>
      </c>
      <c r="AV25" s="5"/>
      <c r="AW25" s="57">
        <f>(AC25/W25)*100</f>
        <v>76.5625</v>
      </c>
      <c r="AX25" s="19" t="s">
        <v>59</v>
      </c>
      <c r="AY25" s="91">
        <f>(AK25/(AJ25+AK25))*100</f>
        <v>4.7120418848167533</v>
      </c>
      <c r="AZ25" s="19">
        <f>(AN25/AJ25)*100</f>
        <v>4.9450549450549453</v>
      </c>
      <c r="BA25" s="6"/>
      <c r="BB25" s="363" t="s">
        <v>76</v>
      </c>
      <c r="BC25" s="19" t="s">
        <v>76</v>
      </c>
      <c r="BD25" s="19" t="s">
        <v>76</v>
      </c>
    </row>
    <row r="26" spans="2:56" ht="15.75">
      <c r="B26" s="374" t="s">
        <v>121</v>
      </c>
      <c r="C26" s="2"/>
      <c r="D26" s="2"/>
      <c r="E26" s="6"/>
      <c r="F26" s="375"/>
      <c r="G26" s="2"/>
      <c r="H26" s="2"/>
      <c r="I26" s="2"/>
      <c r="J26" s="2"/>
      <c r="K26" s="2"/>
      <c r="L26" s="6"/>
      <c r="M26" s="375"/>
      <c r="N26" s="2"/>
      <c r="O26" s="6"/>
      <c r="P26" s="377"/>
      <c r="Q26" s="6"/>
      <c r="R26" s="375"/>
      <c r="S26" s="213"/>
      <c r="T26" s="213"/>
      <c r="U26" s="213"/>
      <c r="V26" s="378"/>
      <c r="W26" s="378"/>
      <c r="X26" s="289"/>
      <c r="Y26" s="382"/>
      <c r="Z26" s="383"/>
      <c r="AA26" s="383"/>
      <c r="AB26" s="383"/>
      <c r="AC26" s="384"/>
      <c r="AD26" s="122"/>
      <c r="AE26" s="382"/>
      <c r="AF26" s="383"/>
      <c r="AG26" s="383"/>
      <c r="AH26" s="383"/>
      <c r="AI26" s="20"/>
      <c r="AJ26" s="436"/>
      <c r="AK26" s="386"/>
      <c r="AL26" s="378"/>
      <c r="AM26" s="378"/>
      <c r="AN26" s="378"/>
      <c r="AO26" s="289"/>
      <c r="AP26" s="347"/>
      <c r="AQ26" s="347"/>
      <c r="AR26" s="373"/>
      <c r="AS26" s="389"/>
      <c r="AT26" s="386"/>
      <c r="AU26" s="386"/>
      <c r="AV26" s="20"/>
      <c r="AW26" s="385"/>
      <c r="AX26" s="378"/>
      <c r="AY26" s="378"/>
      <c r="AZ26" s="378"/>
      <c r="BA26" s="289"/>
      <c r="BB26" s="375"/>
      <c r="BC26" s="2"/>
      <c r="BD26" s="2"/>
    </row>
    <row r="27" spans="2:56" s="20" customFormat="1" ht="16.5" thickBot="1">
      <c r="B27" s="118"/>
      <c r="P27" s="120"/>
      <c r="S27" s="121"/>
      <c r="T27" s="121"/>
      <c r="U27" s="121"/>
      <c r="Y27" s="122"/>
      <c r="Z27" s="122"/>
      <c r="AA27" s="122"/>
      <c r="AB27" s="122"/>
      <c r="AC27" s="211"/>
      <c r="AD27" s="122"/>
      <c r="AE27" s="122"/>
      <c r="AF27" s="122"/>
      <c r="AG27" s="122"/>
      <c r="AH27" s="122"/>
      <c r="AK27" s="123"/>
      <c r="AS27" s="123"/>
      <c r="AT27" s="123"/>
      <c r="AU27" s="123"/>
    </row>
    <row r="28" spans="2:56" ht="16.5" thickBot="1">
      <c r="B28" s="17">
        <v>41215</v>
      </c>
      <c r="C28" s="15" t="s">
        <v>0</v>
      </c>
      <c r="D28" s="19">
        <v>8</v>
      </c>
      <c r="E28" s="6"/>
      <c r="F28" s="363">
        <v>0</v>
      </c>
      <c r="G28" s="19">
        <v>0</v>
      </c>
      <c r="H28" s="19">
        <v>0</v>
      </c>
      <c r="I28" s="19">
        <v>0</v>
      </c>
      <c r="J28" s="19">
        <v>0</v>
      </c>
      <c r="K28" s="19">
        <f>SUM(F28:J28)</f>
        <v>0</v>
      </c>
      <c r="L28" s="6"/>
      <c r="M28" s="363">
        <v>0</v>
      </c>
      <c r="N28" s="19">
        <v>2</v>
      </c>
      <c r="O28" s="6"/>
      <c r="P28" s="376">
        <f>D28-(M28+N28)</f>
        <v>6</v>
      </c>
      <c r="Q28" s="6"/>
      <c r="R28" s="363" t="s">
        <v>54</v>
      </c>
      <c r="S28" s="372">
        <v>0.122</v>
      </c>
      <c r="T28" s="372">
        <v>0.124</v>
      </c>
      <c r="U28" s="372">
        <f>S28+T28</f>
        <v>0.246</v>
      </c>
      <c r="V28" s="19">
        <v>70</v>
      </c>
      <c r="W28" s="91">
        <f>P28*V28</f>
        <v>420</v>
      </c>
      <c r="X28" s="6"/>
      <c r="Y28" s="379">
        <v>385</v>
      </c>
      <c r="Z28" s="380">
        <v>385</v>
      </c>
      <c r="AA28" s="380">
        <v>0</v>
      </c>
      <c r="AB28" s="380">
        <v>0</v>
      </c>
      <c r="AC28" s="381">
        <v>385</v>
      </c>
      <c r="AD28" s="197"/>
      <c r="AE28" s="379">
        <v>4</v>
      </c>
      <c r="AF28" s="380">
        <v>5</v>
      </c>
      <c r="AG28" s="380">
        <v>0</v>
      </c>
      <c r="AH28" s="380">
        <v>4</v>
      </c>
      <c r="AI28" s="5"/>
      <c r="AJ28" s="57">
        <f>AC28*U28</f>
        <v>94.71</v>
      </c>
      <c r="AK28" s="171">
        <v>1.22</v>
      </c>
      <c r="AL28" s="19">
        <v>4.72</v>
      </c>
      <c r="AM28" s="19">
        <v>0</v>
      </c>
      <c r="AN28" s="91">
        <f>AK28+AM28</f>
        <v>1.22</v>
      </c>
      <c r="AO28" s="338" t="e">
        <f>#REF!</f>
        <v>#REF!</v>
      </c>
      <c r="AP28" s="11">
        <v>0</v>
      </c>
      <c r="AQ28" s="11">
        <v>10</v>
      </c>
      <c r="AR28" s="387">
        <f>100- ((AP28+AQ28)/(AC28*2))*100</f>
        <v>98.701298701298697</v>
      </c>
      <c r="AS28" s="388">
        <f>AU25</f>
        <v>497.22</v>
      </c>
      <c r="AT28" s="172">
        <f>AJ28+AK28+AL28+AM28</f>
        <v>100.64999999999999</v>
      </c>
      <c r="AU28" s="172">
        <f>AS28-AT28</f>
        <v>396.57000000000005</v>
      </c>
      <c r="AV28" s="5"/>
      <c r="AW28" s="57">
        <f>(AC28/W28)*100</f>
        <v>91.666666666666657</v>
      </c>
      <c r="AX28" s="19" t="s">
        <v>59</v>
      </c>
      <c r="AY28" s="91">
        <f>(AK28/(AJ28+AK28))*100</f>
        <v>1.2717606588137185</v>
      </c>
      <c r="AZ28" s="19">
        <f>(AN28/AJ28)*100</f>
        <v>1.2881427515573858</v>
      </c>
      <c r="BA28" s="6"/>
      <c r="BB28" s="363" t="s">
        <v>76</v>
      </c>
      <c r="BC28" s="19" t="s">
        <v>76</v>
      </c>
      <c r="BD28" s="19" t="s">
        <v>76</v>
      </c>
    </row>
    <row r="29" spans="2:56" ht="15.75">
      <c r="B29" s="374" t="s">
        <v>137</v>
      </c>
      <c r="C29" s="2"/>
      <c r="D29" s="2"/>
      <c r="E29" s="6"/>
      <c r="F29" s="375"/>
      <c r="G29" s="2"/>
      <c r="H29" s="2"/>
      <c r="I29" s="2"/>
      <c r="J29" s="2"/>
      <c r="K29" s="2"/>
      <c r="L29" s="6"/>
      <c r="M29" s="375"/>
      <c r="N29" s="2"/>
      <c r="O29" s="6"/>
      <c r="P29" s="377"/>
      <c r="Q29" s="6"/>
      <c r="R29" s="375"/>
      <c r="S29" s="213"/>
      <c r="T29" s="213"/>
      <c r="U29" s="213"/>
      <c r="V29" s="378"/>
      <c r="W29" s="378"/>
      <c r="X29" s="289"/>
      <c r="Y29" s="382"/>
      <c r="Z29" s="383"/>
      <c r="AA29" s="383"/>
      <c r="AB29" s="383"/>
      <c r="AC29" s="384"/>
      <c r="AD29" s="122"/>
      <c r="AE29" s="382"/>
      <c r="AF29" s="383"/>
      <c r="AG29" s="383"/>
      <c r="AH29" s="383"/>
      <c r="AI29" s="20"/>
      <c r="AJ29" s="436"/>
      <c r="AK29" s="386"/>
      <c r="AL29" s="378"/>
      <c r="AM29" s="378"/>
      <c r="AN29" s="378"/>
      <c r="AO29" s="289"/>
      <c r="AP29" s="347"/>
      <c r="AQ29" s="347"/>
      <c r="AR29" s="373"/>
      <c r="AS29" s="389"/>
      <c r="AT29" s="386"/>
      <c r="AU29" s="386"/>
      <c r="AV29" s="20"/>
      <c r="AW29" s="385"/>
      <c r="AX29" s="378"/>
      <c r="AY29" s="378"/>
      <c r="AZ29" s="378"/>
      <c r="BA29" s="289"/>
      <c r="BB29" s="375"/>
      <c r="BC29" s="2"/>
      <c r="BD29" s="2"/>
    </row>
    <row r="30" spans="2:56" s="20" customFormat="1" ht="16.5" thickBot="1">
      <c r="B30" s="118"/>
      <c r="P30" s="120"/>
      <c r="S30" s="121"/>
      <c r="T30" s="121"/>
      <c r="U30" s="121"/>
      <c r="Y30" s="122"/>
      <c r="Z30" s="122"/>
      <c r="AA30" s="122"/>
      <c r="AB30" s="122"/>
      <c r="AC30" s="211"/>
      <c r="AD30" s="122"/>
      <c r="AE30" s="122"/>
      <c r="AF30" s="122"/>
      <c r="AG30" s="122"/>
      <c r="AH30" s="122"/>
      <c r="AK30" s="123"/>
      <c r="AS30" s="123"/>
      <c r="AT30" s="123"/>
      <c r="AU30" s="123"/>
    </row>
    <row r="31" spans="2:56" ht="16.5" thickBot="1">
      <c r="B31" s="17">
        <v>41215</v>
      </c>
      <c r="C31" s="15" t="s">
        <v>1</v>
      </c>
      <c r="D31" s="19">
        <v>7.5</v>
      </c>
      <c r="E31" s="6"/>
      <c r="F31" s="363">
        <v>0</v>
      </c>
      <c r="G31" s="19">
        <v>0</v>
      </c>
      <c r="H31" s="19">
        <v>0</v>
      </c>
      <c r="I31" s="19">
        <v>0</v>
      </c>
      <c r="J31" s="19">
        <v>0</v>
      </c>
      <c r="K31" s="19">
        <f>SUM(F31:J31)</f>
        <v>0</v>
      </c>
      <c r="L31" s="6"/>
      <c r="M31" s="363">
        <v>4.5</v>
      </c>
      <c r="N31" s="19">
        <v>0</v>
      </c>
      <c r="O31" s="6"/>
      <c r="P31" s="376">
        <f>D31-(M31+N31)</f>
        <v>3</v>
      </c>
      <c r="Q31" s="6"/>
      <c r="R31" s="363" t="s">
        <v>54</v>
      </c>
      <c r="S31" s="372">
        <v>0.122</v>
      </c>
      <c r="T31" s="372">
        <v>0.124</v>
      </c>
      <c r="U31" s="372">
        <f>S31+T31</f>
        <v>0.246</v>
      </c>
      <c r="V31" s="19">
        <v>70</v>
      </c>
      <c r="W31" s="91">
        <f>P31*V31</f>
        <v>210</v>
      </c>
      <c r="X31" s="6"/>
      <c r="Y31" s="379">
        <v>286</v>
      </c>
      <c r="Z31" s="380">
        <v>286</v>
      </c>
      <c r="AA31" s="380">
        <v>0</v>
      </c>
      <c r="AB31" s="380">
        <v>0</v>
      </c>
      <c r="AC31" s="381">
        <v>286</v>
      </c>
      <c r="AD31" s="197"/>
      <c r="AE31" s="379">
        <v>10</v>
      </c>
      <c r="AF31" s="380">
        <v>10</v>
      </c>
      <c r="AG31" s="380">
        <v>0</v>
      </c>
      <c r="AH31" s="380">
        <v>10</v>
      </c>
      <c r="AI31" s="5"/>
      <c r="AJ31" s="57">
        <f>AC31*U31</f>
        <v>70.355999999999995</v>
      </c>
      <c r="AK31" s="171">
        <v>2</v>
      </c>
      <c r="AL31" s="19">
        <v>3</v>
      </c>
      <c r="AM31" s="19">
        <v>0</v>
      </c>
      <c r="AN31" s="91">
        <f>AK31+AM31</f>
        <v>2</v>
      </c>
      <c r="AO31" s="338" t="e">
        <f>#REF!</f>
        <v>#REF!</v>
      </c>
      <c r="AP31" s="11">
        <v>0</v>
      </c>
      <c r="AQ31" s="11">
        <v>10</v>
      </c>
      <c r="AR31" s="387">
        <f>100- ((AP31+AQ31)/(AC31*2))*100</f>
        <v>98.251748251748253</v>
      </c>
      <c r="AS31" s="388">
        <f>AU28</f>
        <v>396.57000000000005</v>
      </c>
      <c r="AT31" s="172">
        <f>AJ31+AK31+AL31+AM31</f>
        <v>75.355999999999995</v>
      </c>
      <c r="AU31" s="172">
        <f>AS31-AT31</f>
        <v>321.21400000000006</v>
      </c>
      <c r="AV31" s="5"/>
      <c r="AW31" s="57">
        <f>(AC31/W31)*100</f>
        <v>136.1904761904762</v>
      </c>
      <c r="AX31" s="19" t="s">
        <v>59</v>
      </c>
      <c r="AY31" s="91">
        <f>(AK31/(AJ31+AK31))*100</f>
        <v>2.7641107855602853</v>
      </c>
      <c r="AZ31" s="19">
        <f>(AN31/AJ31)*100</f>
        <v>2.8426857695150383</v>
      </c>
      <c r="BA31" s="6"/>
      <c r="BB31" s="363" t="s">
        <v>97</v>
      </c>
      <c r="BC31" s="19" t="s">
        <v>76</v>
      </c>
      <c r="BD31" s="19" t="s">
        <v>76</v>
      </c>
    </row>
    <row r="32" spans="2:56" ht="15.75">
      <c r="B32" s="374" t="s">
        <v>202</v>
      </c>
      <c r="C32" s="2"/>
      <c r="D32" s="2"/>
      <c r="E32" s="6"/>
      <c r="F32" s="375"/>
      <c r="G32" s="2"/>
      <c r="H32" s="2"/>
      <c r="I32" s="2"/>
      <c r="J32" s="2"/>
      <c r="K32" s="2"/>
      <c r="L32" s="6"/>
      <c r="M32" s="375"/>
      <c r="N32" s="2"/>
      <c r="O32" s="6"/>
      <c r="P32" s="377"/>
      <c r="Q32" s="6"/>
      <c r="R32" s="375"/>
      <c r="S32" s="213"/>
      <c r="T32" s="213"/>
      <c r="U32" s="213"/>
      <c r="V32" s="378"/>
      <c r="W32" s="378"/>
      <c r="X32" s="289"/>
      <c r="Y32" s="382"/>
      <c r="Z32" s="383"/>
      <c r="AA32" s="383"/>
      <c r="AB32" s="383"/>
      <c r="AC32" s="384"/>
      <c r="AD32" s="122"/>
      <c r="AE32" s="382"/>
      <c r="AF32" s="383"/>
      <c r="AG32" s="383"/>
      <c r="AH32" s="383"/>
      <c r="AI32" s="20"/>
      <c r="AJ32" s="385"/>
      <c r="AK32" s="386"/>
      <c r="AL32" s="378"/>
      <c r="AM32" s="378"/>
      <c r="AN32" s="378"/>
      <c r="AO32" s="289"/>
      <c r="AP32" s="347"/>
      <c r="AQ32" s="347"/>
      <c r="AR32" s="373"/>
      <c r="AS32" s="389"/>
      <c r="AT32" s="386"/>
      <c r="AU32" s="386"/>
      <c r="AV32" s="20"/>
      <c r="AW32" s="385"/>
      <c r="AX32" s="378"/>
      <c r="AY32" s="378"/>
      <c r="AZ32" s="378"/>
      <c r="BA32" s="289"/>
      <c r="BB32" s="375"/>
      <c r="BC32" s="2"/>
      <c r="BD32" s="2"/>
    </row>
    <row r="33" spans="2:56" s="20" customFormat="1" ht="16.5" thickBot="1">
      <c r="B33" s="118"/>
      <c r="P33" s="120"/>
      <c r="S33" s="121"/>
      <c r="T33" s="121"/>
      <c r="U33" s="121"/>
      <c r="Y33" s="122"/>
      <c r="Z33" s="122"/>
      <c r="AA33" s="122"/>
      <c r="AB33" s="122"/>
      <c r="AC33" s="211"/>
      <c r="AD33" s="122"/>
      <c r="AE33" s="122"/>
      <c r="AF33" s="122"/>
      <c r="AG33" s="122"/>
      <c r="AH33" s="122"/>
      <c r="AK33" s="123"/>
      <c r="AS33" s="123"/>
      <c r="AT33" s="123"/>
      <c r="AU33" s="123"/>
    </row>
    <row r="34" spans="2:56">
      <c r="B34" s="57" t="s">
        <v>42</v>
      </c>
      <c r="C34" s="58" t="s">
        <v>2</v>
      </c>
      <c r="D34" s="59" t="s">
        <v>2</v>
      </c>
      <c r="E34" s="136"/>
      <c r="F34" s="718" t="s">
        <v>14</v>
      </c>
      <c r="G34" s="719"/>
      <c r="H34" s="719"/>
      <c r="I34" s="719"/>
      <c r="J34" s="719"/>
      <c r="K34" s="720"/>
      <c r="L34" s="19"/>
      <c r="M34" s="721" t="s">
        <v>43</v>
      </c>
      <c r="N34" s="722"/>
      <c r="O34" s="19"/>
      <c r="P34" s="91" t="s">
        <v>12</v>
      </c>
      <c r="Q34" s="136"/>
      <c r="R34" s="91" t="s">
        <v>24</v>
      </c>
      <c r="S34" s="718" t="s">
        <v>44</v>
      </c>
      <c r="T34" s="719"/>
      <c r="U34" s="720"/>
      <c r="V34" s="91" t="s">
        <v>39</v>
      </c>
      <c r="W34" s="137" t="s">
        <v>19</v>
      </c>
      <c r="X34" s="136" t="s">
        <v>10</v>
      </c>
      <c r="Y34" s="723" t="s">
        <v>15</v>
      </c>
      <c r="Z34" s="724"/>
      <c r="AA34" s="724"/>
      <c r="AB34" s="724"/>
      <c r="AC34" s="138" t="s">
        <v>19</v>
      </c>
      <c r="AD34" s="139"/>
      <c r="AE34" s="725" t="s">
        <v>55</v>
      </c>
      <c r="AF34" s="726"/>
      <c r="AG34" s="726"/>
      <c r="AH34" s="140" t="s">
        <v>57</v>
      </c>
      <c r="AI34" s="136"/>
      <c r="AJ34" s="141" t="s">
        <v>51</v>
      </c>
      <c r="AK34" s="142"/>
      <c r="AL34" s="143"/>
      <c r="AM34" s="144"/>
      <c r="AN34" s="91" t="s">
        <v>13</v>
      </c>
      <c r="AO34" s="136"/>
      <c r="AP34" s="743" t="s">
        <v>68</v>
      </c>
      <c r="AQ34" s="744"/>
      <c r="AR34" s="745"/>
      <c r="AS34" s="743" t="s">
        <v>52</v>
      </c>
      <c r="AT34" s="744"/>
      <c r="AU34" s="745"/>
      <c r="AV34" s="136"/>
      <c r="AW34" s="145" t="s">
        <v>32</v>
      </c>
      <c r="AX34" s="137" t="s">
        <v>32</v>
      </c>
      <c r="AY34" s="91" t="s">
        <v>29</v>
      </c>
      <c r="AZ34" s="91" t="s">
        <v>29</v>
      </c>
      <c r="BA34" s="136"/>
      <c r="BB34" s="19" t="s">
        <v>32</v>
      </c>
      <c r="BC34" s="19" t="s">
        <v>10</v>
      </c>
      <c r="BD34" s="146" t="s">
        <v>10</v>
      </c>
    </row>
    <row r="35" spans="2:56" ht="15.75" thickBot="1">
      <c r="B35" s="60" t="s">
        <v>10</v>
      </c>
      <c r="C35" s="49" t="s">
        <v>10</v>
      </c>
      <c r="D35" s="61" t="s">
        <v>12</v>
      </c>
      <c r="E35" s="5"/>
      <c r="F35" s="65" t="s">
        <v>4</v>
      </c>
      <c r="G35" s="65" t="s">
        <v>5</v>
      </c>
      <c r="H35" s="65" t="s">
        <v>6</v>
      </c>
      <c r="I35" s="65" t="s">
        <v>7</v>
      </c>
      <c r="J35" s="65" t="s">
        <v>9</v>
      </c>
      <c r="K35" s="65" t="s">
        <v>13</v>
      </c>
      <c r="L35" s="4"/>
      <c r="M35" s="67" t="s">
        <v>12</v>
      </c>
      <c r="N35" s="68" t="s">
        <v>46</v>
      </c>
      <c r="O35" s="3"/>
      <c r="P35" s="49" t="s">
        <v>3</v>
      </c>
      <c r="Q35" s="5"/>
      <c r="R35" s="49" t="s">
        <v>23</v>
      </c>
      <c r="S35" s="53" t="s">
        <v>16</v>
      </c>
      <c r="T35" s="49" t="s">
        <v>17</v>
      </c>
      <c r="U35" s="49" t="s">
        <v>45</v>
      </c>
      <c r="V35" s="49" t="s">
        <v>63</v>
      </c>
      <c r="W35" s="72" t="s">
        <v>21</v>
      </c>
      <c r="X35" s="5" t="s">
        <v>10</v>
      </c>
      <c r="Y35" s="713" t="s">
        <v>26</v>
      </c>
      <c r="Z35" s="714"/>
      <c r="AA35" s="714"/>
      <c r="AB35" s="715"/>
      <c r="AC35" s="39" t="s">
        <v>13</v>
      </c>
      <c r="AD35" s="8"/>
      <c r="AE35" s="716" t="s">
        <v>56</v>
      </c>
      <c r="AF35" s="717"/>
      <c r="AG35" s="717"/>
      <c r="AH35" s="82" t="s">
        <v>58</v>
      </c>
      <c r="AI35" s="5"/>
      <c r="AJ35" s="48" t="s">
        <v>33</v>
      </c>
      <c r="AK35" s="85" t="s">
        <v>27</v>
      </c>
      <c r="AL35" s="48" t="s">
        <v>35</v>
      </c>
      <c r="AM35" s="48" t="s">
        <v>36</v>
      </c>
      <c r="AN35" s="49" t="s">
        <v>40</v>
      </c>
      <c r="AO35" s="20"/>
      <c r="AP35" s="51"/>
      <c r="AQ35" s="52"/>
      <c r="AR35" s="53"/>
      <c r="AS35" s="51" t="s">
        <v>50</v>
      </c>
      <c r="AT35" s="336" t="s">
        <v>198</v>
      </c>
      <c r="AU35" s="53"/>
      <c r="AV35" s="5"/>
      <c r="AW35" s="76" t="s">
        <v>19</v>
      </c>
      <c r="AX35" s="72" t="s">
        <v>19</v>
      </c>
      <c r="AY35" s="49" t="s">
        <v>37</v>
      </c>
      <c r="AZ35" s="49" t="s">
        <v>38</v>
      </c>
      <c r="BA35" s="5"/>
      <c r="BB35" s="4" t="s">
        <v>19</v>
      </c>
      <c r="BC35" s="4" t="s">
        <v>37</v>
      </c>
      <c r="BD35" s="147" t="s">
        <v>38</v>
      </c>
    </row>
    <row r="36" spans="2:56" ht="15.75" thickBot="1">
      <c r="B36" s="62"/>
      <c r="C36" s="63"/>
      <c r="D36" s="64" t="s">
        <v>10</v>
      </c>
      <c r="E36" s="111"/>
      <c r="F36" s="148"/>
      <c r="G36" s="148"/>
      <c r="H36" s="148"/>
      <c r="I36" s="148" t="s">
        <v>8</v>
      </c>
      <c r="J36" s="148"/>
      <c r="K36" s="148"/>
      <c r="L36" s="16"/>
      <c r="M36" s="104" t="s">
        <v>20</v>
      </c>
      <c r="N36" s="148" t="s">
        <v>11</v>
      </c>
      <c r="O36" s="16"/>
      <c r="P36" s="63" t="s">
        <v>10</v>
      </c>
      <c r="Q36" s="111"/>
      <c r="R36" s="63"/>
      <c r="S36" s="149"/>
      <c r="T36" s="63"/>
      <c r="U36" s="63"/>
      <c r="V36" s="63" t="s">
        <v>18</v>
      </c>
      <c r="W36" s="150" t="s">
        <v>22</v>
      </c>
      <c r="X36" s="111"/>
      <c r="Y36" s="151" t="s">
        <v>16</v>
      </c>
      <c r="Z36" s="151" t="s">
        <v>17</v>
      </c>
      <c r="AA36" s="152" t="s">
        <v>25</v>
      </c>
      <c r="AB36" s="79" t="s">
        <v>28</v>
      </c>
      <c r="AC36" s="153"/>
      <c r="AD36" s="111"/>
      <c r="AE36" s="154" t="s">
        <v>16</v>
      </c>
      <c r="AF36" s="155" t="s">
        <v>17</v>
      </c>
      <c r="AG36" s="80" t="s">
        <v>28</v>
      </c>
      <c r="AH36" s="81" t="s">
        <v>28</v>
      </c>
      <c r="AI36" s="156"/>
      <c r="AJ36" s="63" t="s">
        <v>34</v>
      </c>
      <c r="AK36" s="157" t="s">
        <v>34</v>
      </c>
      <c r="AL36" s="63" t="s">
        <v>34</v>
      </c>
      <c r="AM36" s="63" t="s">
        <v>34</v>
      </c>
      <c r="AN36" s="63" t="s">
        <v>34</v>
      </c>
      <c r="AO36" s="111"/>
      <c r="AP36" s="158" t="s">
        <v>70</v>
      </c>
      <c r="AQ36" s="159" t="s">
        <v>69</v>
      </c>
      <c r="AR36" s="160" t="s">
        <v>71</v>
      </c>
      <c r="AS36" s="161" t="s">
        <v>48</v>
      </c>
      <c r="AT36" s="159" t="s">
        <v>47</v>
      </c>
      <c r="AU36" s="160" t="s">
        <v>49</v>
      </c>
      <c r="AV36" s="111"/>
      <c r="AW36" s="162" t="s">
        <v>29</v>
      </c>
      <c r="AX36" s="150" t="s">
        <v>29</v>
      </c>
      <c r="AY36" s="63"/>
      <c r="AZ36" s="63"/>
      <c r="BA36" s="111"/>
      <c r="BB36" s="163">
        <v>1</v>
      </c>
      <c r="BC36" s="164">
        <v>0</v>
      </c>
      <c r="BD36" s="115" t="s">
        <v>41</v>
      </c>
    </row>
    <row r="37" spans="2:56" ht="16.5" thickBot="1">
      <c r="B37" s="17">
        <v>41215</v>
      </c>
      <c r="C37" s="15" t="s">
        <v>65</v>
      </c>
      <c r="D37" s="19">
        <v>8.5</v>
      </c>
      <c r="E37" s="6"/>
      <c r="F37" s="363">
        <v>0</v>
      </c>
      <c r="G37" s="19">
        <v>0</v>
      </c>
      <c r="H37" s="19">
        <v>0</v>
      </c>
      <c r="I37" s="19">
        <v>0</v>
      </c>
      <c r="J37" s="19">
        <v>0</v>
      </c>
      <c r="K37" s="19">
        <f>SUM(F37:J37)</f>
        <v>0</v>
      </c>
      <c r="L37" s="6"/>
      <c r="M37" s="363">
        <v>0</v>
      </c>
      <c r="N37" s="19">
        <v>3</v>
      </c>
      <c r="O37" s="6"/>
      <c r="P37" s="376">
        <f>D37-(M37+N37)</f>
        <v>5.5</v>
      </c>
      <c r="Q37" s="6"/>
      <c r="R37" s="363" t="s">
        <v>203</v>
      </c>
      <c r="S37" s="372">
        <v>0.36499999999999999</v>
      </c>
      <c r="T37" s="372">
        <v>0.36499999999999999</v>
      </c>
      <c r="U37" s="372">
        <f>S37+T37</f>
        <v>0.73</v>
      </c>
      <c r="V37" s="19">
        <v>60</v>
      </c>
      <c r="W37" s="91">
        <f>P37*V37</f>
        <v>330</v>
      </c>
      <c r="X37" s="6"/>
      <c r="Y37" s="379">
        <v>210</v>
      </c>
      <c r="Z37" s="380">
        <v>210</v>
      </c>
      <c r="AA37" s="380">
        <v>0</v>
      </c>
      <c r="AB37" s="380">
        <v>0</v>
      </c>
      <c r="AC37" s="381">
        <v>210</v>
      </c>
      <c r="AD37" s="197"/>
      <c r="AE37" s="379">
        <v>20</v>
      </c>
      <c r="AF37" s="380">
        <v>20</v>
      </c>
      <c r="AG37" s="380">
        <v>0</v>
      </c>
      <c r="AH37" s="380">
        <v>20</v>
      </c>
      <c r="AI37" s="5"/>
      <c r="AJ37" s="57">
        <f>AC37*U37</f>
        <v>153.29999999999998</v>
      </c>
      <c r="AK37" s="171">
        <v>14</v>
      </c>
      <c r="AL37" s="19">
        <v>3.5</v>
      </c>
      <c r="AM37" s="19">
        <v>0</v>
      </c>
      <c r="AN37" s="91">
        <f>AK37+AM37</f>
        <v>14</v>
      </c>
      <c r="AO37" s="338" t="e">
        <f>#REF!</f>
        <v>#REF!</v>
      </c>
      <c r="AP37" s="11">
        <v>0</v>
      </c>
      <c r="AQ37" s="11">
        <v>10</v>
      </c>
      <c r="AR37" s="387">
        <f>100- ((AP37+AQ37)/(AC37*2))*100</f>
        <v>97.61904761904762</v>
      </c>
      <c r="AS37" s="388">
        <v>189.7</v>
      </c>
      <c r="AT37" s="172">
        <f>AJ37+AK37+AL37+AM37</f>
        <v>170.79999999999998</v>
      </c>
      <c r="AU37" s="172">
        <f>AS37-AT37</f>
        <v>18.900000000000006</v>
      </c>
      <c r="AV37" s="5"/>
      <c r="AW37" s="57">
        <f>(AC37/W37)*100</f>
        <v>63.636363636363633</v>
      </c>
      <c r="AX37" s="19" t="s">
        <v>59</v>
      </c>
      <c r="AY37" s="91">
        <f>(AK37/(AJ37+AK37))*100</f>
        <v>8.3682008368200851</v>
      </c>
      <c r="AZ37" s="19">
        <f>(AN37/AJ37)*100</f>
        <v>9.1324200913242013</v>
      </c>
      <c r="BA37" s="6"/>
      <c r="BB37" s="363" t="s">
        <v>76</v>
      </c>
      <c r="BC37" s="19" t="s">
        <v>76</v>
      </c>
      <c r="BD37" s="19" t="s">
        <v>76</v>
      </c>
    </row>
    <row r="38" spans="2:56" ht="15.75">
      <c r="B38" s="374" t="s">
        <v>121</v>
      </c>
      <c r="C38" s="2"/>
      <c r="D38" s="2"/>
      <c r="E38" s="6"/>
      <c r="F38" s="375"/>
      <c r="G38" s="2"/>
      <c r="H38" s="2"/>
      <c r="I38" s="2"/>
      <c r="J38" s="2"/>
      <c r="K38" s="2"/>
      <c r="L38" s="6"/>
      <c r="M38" s="375"/>
      <c r="N38" s="2"/>
      <c r="O38" s="6"/>
      <c r="P38" s="377"/>
      <c r="Q38" s="6"/>
      <c r="R38" s="375"/>
      <c r="S38" s="213"/>
      <c r="T38" s="213"/>
      <c r="U38" s="213"/>
      <c r="V38" s="378"/>
      <c r="W38" s="378"/>
      <c r="X38" s="289"/>
      <c r="Y38" s="382"/>
      <c r="Z38" s="383"/>
      <c r="AA38" s="383"/>
      <c r="AB38" s="383"/>
      <c r="AC38" s="384"/>
      <c r="AD38" s="122"/>
      <c r="AE38" s="382"/>
      <c r="AF38" s="383"/>
      <c r="AG38" s="383"/>
      <c r="AH38" s="383"/>
      <c r="AI38" s="20"/>
      <c r="AJ38" s="436"/>
      <c r="AK38" s="386"/>
      <c r="AL38" s="378"/>
      <c r="AM38" s="378"/>
      <c r="AN38" s="378"/>
      <c r="AO38" s="289"/>
      <c r="AP38" s="347"/>
      <c r="AQ38" s="347"/>
      <c r="AR38" s="373"/>
      <c r="AS38" s="389"/>
      <c r="AT38" s="386"/>
      <c r="AU38" s="386"/>
      <c r="AV38" s="20"/>
      <c r="AW38" s="385"/>
      <c r="AX38" s="378"/>
      <c r="AY38" s="378"/>
      <c r="AZ38" s="378"/>
      <c r="BA38" s="289"/>
      <c r="BB38" s="375"/>
      <c r="BC38" s="2"/>
      <c r="BD38" s="2"/>
    </row>
    <row r="39" spans="2:56" ht="15.75" thickBot="1"/>
    <row r="40" spans="2:56">
      <c r="B40" s="57" t="s">
        <v>42</v>
      </c>
      <c r="C40" s="58" t="s">
        <v>2</v>
      </c>
      <c r="D40" s="59" t="s">
        <v>2</v>
      </c>
      <c r="E40" s="136"/>
      <c r="F40" s="718" t="s">
        <v>14</v>
      </c>
      <c r="G40" s="719"/>
      <c r="H40" s="719"/>
      <c r="I40" s="719"/>
      <c r="J40" s="719"/>
      <c r="K40" s="720"/>
      <c r="L40" s="19"/>
      <c r="M40" s="721" t="s">
        <v>43</v>
      </c>
      <c r="N40" s="722"/>
      <c r="O40" s="19"/>
      <c r="P40" s="91" t="s">
        <v>12</v>
      </c>
      <c r="Q40" s="136"/>
      <c r="R40" s="91" t="s">
        <v>24</v>
      </c>
      <c r="S40" s="718" t="s">
        <v>44</v>
      </c>
      <c r="T40" s="719"/>
      <c r="U40" s="720"/>
      <c r="V40" s="91" t="s">
        <v>39</v>
      </c>
      <c r="W40" s="137" t="s">
        <v>19</v>
      </c>
      <c r="X40" s="136" t="s">
        <v>10</v>
      </c>
      <c r="Y40" s="723" t="s">
        <v>15</v>
      </c>
      <c r="Z40" s="724"/>
      <c r="AA40" s="724"/>
      <c r="AB40" s="724"/>
      <c r="AC40" s="138" t="s">
        <v>19</v>
      </c>
      <c r="AD40" s="139"/>
      <c r="AE40" s="725" t="s">
        <v>55</v>
      </c>
      <c r="AF40" s="726"/>
      <c r="AG40" s="726"/>
      <c r="AH40" s="140" t="s">
        <v>57</v>
      </c>
      <c r="AI40" s="136"/>
      <c r="AJ40" s="141" t="s">
        <v>51</v>
      </c>
      <c r="AK40" s="142"/>
      <c r="AL40" s="143"/>
      <c r="AM40" s="144"/>
      <c r="AN40" s="91" t="s">
        <v>13</v>
      </c>
      <c r="AO40" s="136"/>
      <c r="AP40" s="743" t="s">
        <v>68</v>
      </c>
      <c r="AQ40" s="744"/>
      <c r="AR40" s="745"/>
      <c r="AS40" s="743" t="s">
        <v>52</v>
      </c>
      <c r="AT40" s="744"/>
      <c r="AU40" s="745"/>
      <c r="AV40" s="136"/>
      <c r="AW40" s="145" t="s">
        <v>32</v>
      </c>
      <c r="AX40" s="137" t="s">
        <v>32</v>
      </c>
      <c r="AY40" s="91" t="s">
        <v>29</v>
      </c>
      <c r="AZ40" s="91" t="s">
        <v>29</v>
      </c>
      <c r="BA40" s="136"/>
      <c r="BB40" s="19" t="s">
        <v>32</v>
      </c>
      <c r="BC40" s="19" t="s">
        <v>10</v>
      </c>
      <c r="BD40" s="146" t="s">
        <v>10</v>
      </c>
    </row>
    <row r="41" spans="2:56" ht="15.75" thickBot="1">
      <c r="B41" s="60" t="s">
        <v>10</v>
      </c>
      <c r="C41" s="49" t="s">
        <v>10</v>
      </c>
      <c r="D41" s="61" t="s">
        <v>12</v>
      </c>
      <c r="E41" s="5"/>
      <c r="F41" s="65" t="s">
        <v>4</v>
      </c>
      <c r="G41" s="65" t="s">
        <v>5</v>
      </c>
      <c r="H41" s="65" t="s">
        <v>6</v>
      </c>
      <c r="I41" s="65" t="s">
        <v>7</v>
      </c>
      <c r="J41" s="65" t="s">
        <v>9</v>
      </c>
      <c r="K41" s="65" t="s">
        <v>13</v>
      </c>
      <c r="L41" s="4"/>
      <c r="M41" s="67" t="s">
        <v>12</v>
      </c>
      <c r="N41" s="68" t="s">
        <v>46</v>
      </c>
      <c r="O41" s="3"/>
      <c r="P41" s="49" t="s">
        <v>3</v>
      </c>
      <c r="Q41" s="5"/>
      <c r="R41" s="49" t="s">
        <v>23</v>
      </c>
      <c r="S41" s="53" t="s">
        <v>16</v>
      </c>
      <c r="T41" s="49" t="s">
        <v>17</v>
      </c>
      <c r="U41" s="49" t="s">
        <v>45</v>
      </c>
      <c r="V41" s="49" t="s">
        <v>63</v>
      </c>
      <c r="W41" s="72" t="s">
        <v>21</v>
      </c>
      <c r="X41" s="5" t="s">
        <v>10</v>
      </c>
      <c r="Y41" s="713" t="s">
        <v>26</v>
      </c>
      <c r="Z41" s="714"/>
      <c r="AA41" s="714"/>
      <c r="AB41" s="715"/>
      <c r="AC41" s="39" t="s">
        <v>13</v>
      </c>
      <c r="AD41" s="8"/>
      <c r="AE41" s="716" t="s">
        <v>56</v>
      </c>
      <c r="AF41" s="717"/>
      <c r="AG41" s="717"/>
      <c r="AH41" s="82" t="s">
        <v>58</v>
      </c>
      <c r="AI41" s="5"/>
      <c r="AJ41" s="48" t="s">
        <v>33</v>
      </c>
      <c r="AK41" s="85" t="s">
        <v>27</v>
      </c>
      <c r="AL41" s="48" t="s">
        <v>35</v>
      </c>
      <c r="AM41" s="48" t="s">
        <v>36</v>
      </c>
      <c r="AN41" s="49" t="s">
        <v>40</v>
      </c>
      <c r="AO41" s="20"/>
      <c r="AP41" s="51"/>
      <c r="AQ41" s="52"/>
      <c r="AR41" s="53"/>
      <c r="AS41" s="51" t="s">
        <v>50</v>
      </c>
      <c r="AT41" s="336"/>
      <c r="AU41" s="53"/>
      <c r="AV41" s="5"/>
      <c r="AW41" s="76" t="s">
        <v>19</v>
      </c>
      <c r="AX41" s="72" t="s">
        <v>19</v>
      </c>
      <c r="AY41" s="49" t="s">
        <v>37</v>
      </c>
      <c r="AZ41" s="49" t="s">
        <v>38</v>
      </c>
      <c r="BA41" s="5"/>
      <c r="BB41" s="4" t="s">
        <v>19</v>
      </c>
      <c r="BC41" s="4" t="s">
        <v>37</v>
      </c>
      <c r="BD41" s="147" t="s">
        <v>38</v>
      </c>
    </row>
    <row r="42" spans="2:56" ht="15.75" thickBot="1">
      <c r="B42" s="62"/>
      <c r="C42" s="63"/>
      <c r="D42" s="64" t="s">
        <v>10</v>
      </c>
      <c r="E42" s="111"/>
      <c r="F42" s="148"/>
      <c r="G42" s="148"/>
      <c r="H42" s="148"/>
      <c r="I42" s="148" t="s">
        <v>8</v>
      </c>
      <c r="J42" s="148"/>
      <c r="K42" s="148"/>
      <c r="L42" s="16"/>
      <c r="M42" s="104" t="s">
        <v>20</v>
      </c>
      <c r="N42" s="148" t="s">
        <v>11</v>
      </c>
      <c r="O42" s="16"/>
      <c r="P42" s="63" t="s">
        <v>10</v>
      </c>
      <c r="Q42" s="111"/>
      <c r="R42" s="63"/>
      <c r="S42" s="149"/>
      <c r="T42" s="63"/>
      <c r="U42" s="63"/>
      <c r="V42" s="63" t="s">
        <v>18</v>
      </c>
      <c r="W42" s="150" t="s">
        <v>22</v>
      </c>
      <c r="X42" s="111"/>
      <c r="Y42" s="151" t="s">
        <v>16</v>
      </c>
      <c r="Z42" s="151" t="s">
        <v>17</v>
      </c>
      <c r="AA42" s="152" t="s">
        <v>25</v>
      </c>
      <c r="AB42" s="79" t="s">
        <v>28</v>
      </c>
      <c r="AC42" s="153"/>
      <c r="AD42" s="111"/>
      <c r="AE42" s="154" t="s">
        <v>16</v>
      </c>
      <c r="AF42" s="155" t="s">
        <v>17</v>
      </c>
      <c r="AG42" s="80" t="s">
        <v>28</v>
      </c>
      <c r="AH42" s="81" t="s">
        <v>28</v>
      </c>
      <c r="AI42" s="156"/>
      <c r="AJ42" s="63" t="s">
        <v>34</v>
      </c>
      <c r="AK42" s="157" t="s">
        <v>34</v>
      </c>
      <c r="AL42" s="63" t="s">
        <v>34</v>
      </c>
      <c r="AM42" s="63" t="s">
        <v>34</v>
      </c>
      <c r="AN42" s="63" t="s">
        <v>34</v>
      </c>
      <c r="AO42" s="111"/>
      <c r="AP42" s="158" t="s">
        <v>70</v>
      </c>
      <c r="AQ42" s="159" t="s">
        <v>69</v>
      </c>
      <c r="AR42" s="160" t="s">
        <v>71</v>
      </c>
      <c r="AS42" s="161" t="s">
        <v>48</v>
      </c>
      <c r="AT42" s="159" t="s">
        <v>47</v>
      </c>
      <c r="AU42" s="160" t="s">
        <v>49</v>
      </c>
      <c r="AV42" s="111"/>
      <c r="AW42" s="162" t="s">
        <v>29</v>
      </c>
      <c r="AX42" s="150" t="s">
        <v>29</v>
      </c>
      <c r="AY42" s="63"/>
      <c r="AZ42" s="63"/>
      <c r="BA42" s="111"/>
      <c r="BB42" s="163">
        <v>1</v>
      </c>
      <c r="BC42" s="164">
        <v>0</v>
      </c>
      <c r="BD42" s="115" t="s">
        <v>41</v>
      </c>
    </row>
    <row r="43" spans="2:56" ht="16.5" thickBot="1">
      <c r="B43" s="17">
        <v>41185</v>
      </c>
      <c r="C43" s="15" t="s">
        <v>0</v>
      </c>
      <c r="D43" s="19">
        <v>8</v>
      </c>
      <c r="E43" s="6"/>
      <c r="F43" s="363">
        <v>0</v>
      </c>
      <c r="G43" s="19">
        <v>0</v>
      </c>
      <c r="H43" s="19">
        <v>0</v>
      </c>
      <c r="I43" s="19">
        <v>0</v>
      </c>
      <c r="J43" s="19">
        <v>0</v>
      </c>
      <c r="K43" s="19">
        <f>SUM(F43:J43)</f>
        <v>0</v>
      </c>
      <c r="L43" s="6"/>
      <c r="M43" s="363">
        <v>0</v>
      </c>
      <c r="N43" s="19">
        <v>1</v>
      </c>
      <c r="O43" s="6"/>
      <c r="P43" s="376">
        <f>D43-(M43+N43)</f>
        <v>7</v>
      </c>
      <c r="Q43" s="6"/>
      <c r="R43" s="363" t="s">
        <v>204</v>
      </c>
      <c r="S43" s="372">
        <v>0.36499999999999999</v>
      </c>
      <c r="T43" s="372">
        <v>0.36499999999999999</v>
      </c>
      <c r="U43" s="372">
        <f>S43+T43</f>
        <v>0.73</v>
      </c>
      <c r="V43" s="19">
        <v>60</v>
      </c>
      <c r="W43" s="91">
        <f>P43*V43</f>
        <v>420</v>
      </c>
      <c r="X43" s="6"/>
      <c r="Y43" s="379">
        <v>308</v>
      </c>
      <c r="Z43" s="380">
        <v>308</v>
      </c>
      <c r="AA43" s="380">
        <v>0</v>
      </c>
      <c r="AB43" s="380">
        <v>0</v>
      </c>
      <c r="AC43" s="381">
        <v>308</v>
      </c>
      <c r="AD43" s="197"/>
      <c r="AE43" s="379">
        <v>8</v>
      </c>
      <c r="AF43" s="380">
        <v>9</v>
      </c>
      <c r="AG43" s="380">
        <v>0</v>
      </c>
      <c r="AH43" s="380">
        <v>8</v>
      </c>
      <c r="AI43" s="5"/>
      <c r="AJ43" s="57">
        <f>AC43*U43</f>
        <v>224.84</v>
      </c>
      <c r="AK43" s="171">
        <v>6.32</v>
      </c>
      <c r="AL43" s="19">
        <v>9</v>
      </c>
      <c r="AM43" s="19">
        <v>0</v>
      </c>
      <c r="AN43" s="91">
        <f>AK43+AM43</f>
        <v>6.32</v>
      </c>
      <c r="AO43" s="338" t="e">
        <f>#REF!</f>
        <v>#REF!</v>
      </c>
      <c r="AP43" s="11">
        <v>0</v>
      </c>
      <c r="AQ43" s="11">
        <v>10</v>
      </c>
      <c r="AR43" s="387">
        <f>100- ((AP43+AQ43)/(AC43*2))*100</f>
        <v>98.376623376623371</v>
      </c>
      <c r="AS43" s="388">
        <v>680</v>
      </c>
      <c r="AT43" s="172">
        <f>AJ43+AK43+AL43+AM43</f>
        <v>240.16</v>
      </c>
      <c r="AU43" s="172">
        <f>AS43-AT43</f>
        <v>439.84000000000003</v>
      </c>
      <c r="AV43" s="5"/>
      <c r="AW43" s="57">
        <f>(AC43/W43)*100</f>
        <v>73.333333333333329</v>
      </c>
      <c r="AX43" s="19" t="s">
        <v>59</v>
      </c>
      <c r="AY43" s="91">
        <f>(AK43/(AJ43+AK43))*100</f>
        <v>2.7340370306281363</v>
      </c>
      <c r="AZ43" s="19">
        <f>(AN43/AJ43)*100</f>
        <v>2.8108877423945917</v>
      </c>
      <c r="BA43" s="6"/>
      <c r="BB43" s="363" t="s">
        <v>76</v>
      </c>
      <c r="BC43" s="19" t="s">
        <v>76</v>
      </c>
      <c r="BD43" s="19" t="s">
        <v>76</v>
      </c>
    </row>
    <row r="44" spans="2:56" ht="15.75">
      <c r="B44" s="374" t="s">
        <v>137</v>
      </c>
      <c r="C44" s="2"/>
      <c r="D44" s="2"/>
      <c r="E44" s="6"/>
      <c r="F44" s="375"/>
      <c r="G44" s="2"/>
      <c r="H44" s="2"/>
      <c r="I44" s="2"/>
      <c r="J44" s="2"/>
      <c r="K44" s="2"/>
      <c r="L44" s="6"/>
      <c r="M44" s="375"/>
      <c r="N44" s="2"/>
      <c r="O44" s="6"/>
      <c r="P44" s="377"/>
      <c r="Q44" s="6"/>
      <c r="R44" s="375"/>
      <c r="S44" s="213"/>
      <c r="T44" s="213"/>
      <c r="U44" s="213"/>
      <c r="V44" s="378"/>
      <c r="W44" s="378"/>
      <c r="X44" s="289"/>
      <c r="Y44" s="382"/>
      <c r="Z44" s="383"/>
      <c r="AA44" s="383"/>
      <c r="AB44" s="383"/>
      <c r="AC44" s="384"/>
      <c r="AD44" s="122"/>
      <c r="AE44" s="382"/>
      <c r="AF44" s="383"/>
      <c r="AG44" s="383"/>
      <c r="AH44" s="383"/>
      <c r="AI44" s="20"/>
      <c r="AJ44" s="436"/>
      <c r="AK44" s="386"/>
      <c r="AL44" s="378"/>
      <c r="AM44" s="378"/>
      <c r="AN44" s="378"/>
      <c r="AO44" s="289"/>
      <c r="AP44" s="347"/>
      <c r="AQ44" s="347"/>
      <c r="AR44" s="373"/>
      <c r="AS44" s="389"/>
      <c r="AT44" s="386"/>
      <c r="AU44" s="386"/>
      <c r="AV44" s="20"/>
      <c r="AW44" s="385"/>
      <c r="AX44" s="378"/>
      <c r="AY44" s="378"/>
      <c r="AZ44" s="378"/>
      <c r="BA44" s="289"/>
      <c r="BB44" s="375"/>
      <c r="BC44" s="2"/>
      <c r="BD44" s="2"/>
    </row>
    <row r="45" spans="2:56" ht="15.75" thickBot="1"/>
    <row r="46" spans="2:56" ht="16.5" thickBot="1">
      <c r="B46" s="17">
        <v>41185</v>
      </c>
      <c r="C46" s="15" t="s">
        <v>1</v>
      </c>
      <c r="D46" s="19">
        <v>7.5</v>
      </c>
      <c r="E46" s="6"/>
      <c r="F46" s="363">
        <v>0</v>
      </c>
      <c r="G46" s="19">
        <v>0</v>
      </c>
      <c r="H46" s="19">
        <v>0</v>
      </c>
      <c r="I46" s="19">
        <v>0</v>
      </c>
      <c r="J46" s="19">
        <v>0</v>
      </c>
      <c r="K46" s="19">
        <f>SUM(F46:J46)</f>
        <v>0</v>
      </c>
      <c r="L46" s="6"/>
      <c r="M46" s="363">
        <v>4.5</v>
      </c>
      <c r="N46" s="19">
        <v>0</v>
      </c>
      <c r="O46" s="6"/>
      <c r="P46" s="376">
        <f>D46-(M46+N46)</f>
        <v>3</v>
      </c>
      <c r="Q46" s="6"/>
      <c r="R46" s="363" t="s">
        <v>204</v>
      </c>
      <c r="S46" s="372">
        <v>0.36499999999999999</v>
      </c>
      <c r="T46" s="372">
        <v>0.36499999999999999</v>
      </c>
      <c r="U46" s="372">
        <f>S46+T46</f>
        <v>0.73</v>
      </c>
      <c r="V46" s="19">
        <v>60</v>
      </c>
      <c r="W46" s="91">
        <f>P46*V46</f>
        <v>180</v>
      </c>
      <c r="X46" s="6"/>
      <c r="Y46" s="379">
        <v>112</v>
      </c>
      <c r="Z46" s="380">
        <v>112</v>
      </c>
      <c r="AA46" s="380">
        <v>0</v>
      </c>
      <c r="AB46" s="380">
        <v>0</v>
      </c>
      <c r="AC46" s="381">
        <v>112</v>
      </c>
      <c r="AD46" s="197"/>
      <c r="AE46" s="379">
        <v>25</v>
      </c>
      <c r="AF46" s="380">
        <v>25</v>
      </c>
      <c r="AG46" s="380">
        <v>0</v>
      </c>
      <c r="AH46" s="380">
        <v>25</v>
      </c>
      <c r="AI46" s="5"/>
      <c r="AJ46" s="57">
        <f>AC46*U46</f>
        <v>81.759999999999991</v>
      </c>
      <c r="AK46" s="171">
        <v>18</v>
      </c>
      <c r="AL46" s="19">
        <v>4.3</v>
      </c>
      <c r="AM46" s="19">
        <v>0</v>
      </c>
      <c r="AN46" s="91">
        <f>AK46+AM46</f>
        <v>18</v>
      </c>
      <c r="AO46" s="338" t="e">
        <f>#REF!</f>
        <v>#REF!</v>
      </c>
      <c r="AP46" s="11">
        <v>0</v>
      </c>
      <c r="AQ46" s="11">
        <v>10</v>
      </c>
      <c r="AR46" s="387">
        <f>100- ((AP46+AQ46)/(AC46*2))*100</f>
        <v>95.535714285714292</v>
      </c>
      <c r="AS46" s="388">
        <f>AU43</f>
        <v>439.84000000000003</v>
      </c>
      <c r="AT46" s="172">
        <f>AJ46+AK46+AL46+AM46</f>
        <v>104.05999999999999</v>
      </c>
      <c r="AU46" s="172">
        <f>AS46-AT46</f>
        <v>335.78000000000003</v>
      </c>
      <c r="AV46" s="5"/>
      <c r="AW46" s="57">
        <f>(AC46/W46)*100</f>
        <v>62.222222222222221</v>
      </c>
      <c r="AX46" s="19" t="s">
        <v>59</v>
      </c>
      <c r="AY46" s="91">
        <f>(AK46/(AJ46+AK46))*100</f>
        <v>18.043303929430635</v>
      </c>
      <c r="AZ46" s="19">
        <f>(AN46/AJ46)*100</f>
        <v>22.015655577299416</v>
      </c>
      <c r="BA46" s="6"/>
      <c r="BB46" s="363" t="s">
        <v>76</v>
      </c>
      <c r="BC46" s="19" t="s">
        <v>76</v>
      </c>
      <c r="BD46" s="19" t="s">
        <v>76</v>
      </c>
    </row>
    <row r="47" spans="2:56" ht="15.75">
      <c r="B47" s="374" t="s">
        <v>202</v>
      </c>
      <c r="C47" s="2"/>
      <c r="D47" s="2"/>
      <c r="E47" s="6"/>
      <c r="F47" s="375"/>
      <c r="G47" s="2"/>
      <c r="H47" s="2"/>
      <c r="I47" s="2"/>
      <c r="J47" s="2"/>
      <c r="K47" s="2"/>
      <c r="L47" s="6"/>
      <c r="M47" s="375"/>
      <c r="N47" s="2"/>
      <c r="O47" s="6"/>
      <c r="P47" s="377"/>
      <c r="Q47" s="6"/>
      <c r="R47" s="375"/>
      <c r="S47" s="213"/>
      <c r="T47" s="213"/>
      <c r="U47" s="213"/>
      <c r="V47" s="378"/>
      <c r="W47" s="378"/>
      <c r="X47" s="289"/>
      <c r="Y47" s="382"/>
      <c r="Z47" s="383"/>
      <c r="AA47" s="383"/>
      <c r="AB47" s="383"/>
      <c r="AC47" s="384"/>
      <c r="AD47" s="122"/>
      <c r="AE47" s="382"/>
      <c r="AF47" s="383"/>
      <c r="AG47" s="383"/>
      <c r="AH47" s="383"/>
      <c r="AI47" s="20"/>
      <c r="AJ47" s="436"/>
      <c r="AK47" s="386"/>
      <c r="AL47" s="378"/>
      <c r="AM47" s="378"/>
      <c r="AN47" s="378"/>
      <c r="AO47" s="289"/>
      <c r="AP47" s="347"/>
      <c r="AQ47" s="347"/>
      <c r="AR47" s="373"/>
      <c r="AS47" s="389"/>
      <c r="AT47" s="386"/>
      <c r="AU47" s="386"/>
      <c r="AV47" s="20"/>
      <c r="AW47" s="385"/>
      <c r="AX47" s="378"/>
      <c r="AY47" s="378"/>
      <c r="AZ47" s="378"/>
      <c r="BA47" s="289"/>
      <c r="BB47" s="375"/>
      <c r="BC47" s="2"/>
      <c r="BD47" s="2"/>
    </row>
    <row r="48" spans="2:56" ht="15.75" thickBot="1"/>
    <row r="49" spans="2:56">
      <c r="B49" s="57" t="s">
        <v>42</v>
      </c>
      <c r="C49" s="58" t="s">
        <v>2</v>
      </c>
      <c r="D49" s="59" t="s">
        <v>2</v>
      </c>
      <c r="E49" s="136"/>
      <c r="F49" s="718" t="s">
        <v>14</v>
      </c>
      <c r="G49" s="719"/>
      <c r="H49" s="719"/>
      <c r="I49" s="719"/>
      <c r="J49" s="719"/>
      <c r="K49" s="720"/>
      <c r="L49" s="19"/>
      <c r="M49" s="721" t="s">
        <v>43</v>
      </c>
      <c r="N49" s="722"/>
      <c r="O49" s="19"/>
      <c r="P49" s="91" t="s">
        <v>12</v>
      </c>
      <c r="Q49" s="136"/>
      <c r="R49" s="91" t="s">
        <v>24</v>
      </c>
      <c r="S49" s="718" t="s">
        <v>44</v>
      </c>
      <c r="T49" s="719"/>
      <c r="U49" s="720"/>
      <c r="V49" s="91" t="s">
        <v>39</v>
      </c>
      <c r="W49" s="137" t="s">
        <v>19</v>
      </c>
      <c r="X49" s="136" t="s">
        <v>10</v>
      </c>
      <c r="Y49" s="723" t="s">
        <v>15</v>
      </c>
      <c r="Z49" s="724"/>
      <c r="AA49" s="724"/>
      <c r="AB49" s="724"/>
      <c r="AC49" s="138" t="s">
        <v>19</v>
      </c>
      <c r="AD49" s="139"/>
      <c r="AE49" s="725" t="s">
        <v>55</v>
      </c>
      <c r="AF49" s="726"/>
      <c r="AG49" s="726"/>
      <c r="AH49" s="140" t="s">
        <v>57</v>
      </c>
      <c r="AI49" s="136"/>
      <c r="AJ49" s="141" t="s">
        <v>51</v>
      </c>
      <c r="AK49" s="142"/>
      <c r="AL49" s="143"/>
      <c r="AM49" s="144"/>
      <c r="AN49" s="91" t="s">
        <v>13</v>
      </c>
      <c r="AO49" s="136"/>
      <c r="AP49" s="743" t="s">
        <v>68</v>
      </c>
      <c r="AQ49" s="744"/>
      <c r="AR49" s="745"/>
      <c r="AS49" s="743" t="s">
        <v>52</v>
      </c>
      <c r="AT49" s="744"/>
      <c r="AU49" s="745"/>
      <c r="AV49" s="136"/>
      <c r="AW49" s="145" t="s">
        <v>32</v>
      </c>
      <c r="AX49" s="137" t="s">
        <v>32</v>
      </c>
      <c r="AY49" s="91" t="s">
        <v>29</v>
      </c>
      <c r="AZ49" s="91" t="s">
        <v>29</v>
      </c>
      <c r="BA49" s="136"/>
      <c r="BB49" s="19" t="s">
        <v>32</v>
      </c>
      <c r="BC49" s="19" t="s">
        <v>10</v>
      </c>
      <c r="BD49" s="146" t="s">
        <v>10</v>
      </c>
    </row>
    <row r="50" spans="2:56" ht="15.75" thickBot="1">
      <c r="B50" s="60" t="s">
        <v>10</v>
      </c>
      <c r="C50" s="49" t="s">
        <v>10</v>
      </c>
      <c r="D50" s="61" t="s">
        <v>12</v>
      </c>
      <c r="E50" s="5"/>
      <c r="F50" s="65" t="s">
        <v>4</v>
      </c>
      <c r="G50" s="65" t="s">
        <v>5</v>
      </c>
      <c r="H50" s="65" t="s">
        <v>6</v>
      </c>
      <c r="I50" s="65" t="s">
        <v>7</v>
      </c>
      <c r="J50" s="65" t="s">
        <v>9</v>
      </c>
      <c r="K50" s="65" t="s">
        <v>13</v>
      </c>
      <c r="L50" s="4"/>
      <c r="M50" s="67" t="s">
        <v>12</v>
      </c>
      <c r="N50" s="68" t="s">
        <v>46</v>
      </c>
      <c r="O50" s="3"/>
      <c r="P50" s="49" t="s">
        <v>3</v>
      </c>
      <c r="Q50" s="5"/>
      <c r="R50" s="49" t="s">
        <v>23</v>
      </c>
      <c r="S50" s="53" t="s">
        <v>16</v>
      </c>
      <c r="T50" s="49" t="s">
        <v>17</v>
      </c>
      <c r="U50" s="49" t="s">
        <v>45</v>
      </c>
      <c r="V50" s="49" t="s">
        <v>63</v>
      </c>
      <c r="W50" s="72" t="s">
        <v>21</v>
      </c>
      <c r="X50" s="5" t="s">
        <v>10</v>
      </c>
      <c r="Y50" s="713" t="s">
        <v>26</v>
      </c>
      <c r="Z50" s="714"/>
      <c r="AA50" s="714"/>
      <c r="AB50" s="715"/>
      <c r="AC50" s="39" t="s">
        <v>13</v>
      </c>
      <c r="AD50" s="8"/>
      <c r="AE50" s="716" t="s">
        <v>56</v>
      </c>
      <c r="AF50" s="717"/>
      <c r="AG50" s="717"/>
      <c r="AH50" s="82" t="s">
        <v>58</v>
      </c>
      <c r="AI50" s="5"/>
      <c r="AJ50" s="48" t="s">
        <v>33</v>
      </c>
      <c r="AK50" s="85" t="s">
        <v>27</v>
      </c>
      <c r="AL50" s="48" t="s">
        <v>35</v>
      </c>
      <c r="AM50" s="48" t="s">
        <v>36</v>
      </c>
      <c r="AN50" s="49" t="s">
        <v>40</v>
      </c>
      <c r="AO50" s="20"/>
      <c r="AP50" s="51"/>
      <c r="AQ50" s="52"/>
      <c r="AR50" s="53"/>
      <c r="AS50" s="51" t="s">
        <v>50</v>
      </c>
      <c r="AT50" s="336" t="s">
        <v>201</v>
      </c>
      <c r="AU50" s="53"/>
      <c r="AV50" s="5"/>
      <c r="AW50" s="76" t="s">
        <v>19</v>
      </c>
      <c r="AX50" s="72" t="s">
        <v>19</v>
      </c>
      <c r="AY50" s="49" t="s">
        <v>37</v>
      </c>
      <c r="AZ50" s="49" t="s">
        <v>38</v>
      </c>
      <c r="BA50" s="5"/>
      <c r="BB50" s="4" t="s">
        <v>19</v>
      </c>
      <c r="BC50" s="4" t="s">
        <v>37</v>
      </c>
      <c r="BD50" s="147" t="s">
        <v>38</v>
      </c>
    </row>
    <row r="51" spans="2:56" ht="15.75" thickBot="1">
      <c r="B51" s="62"/>
      <c r="C51" s="63"/>
      <c r="D51" s="64" t="s">
        <v>10</v>
      </c>
      <c r="E51" s="111"/>
      <c r="F51" s="148"/>
      <c r="G51" s="148"/>
      <c r="H51" s="148"/>
      <c r="I51" s="148" t="s">
        <v>8</v>
      </c>
      <c r="J51" s="148"/>
      <c r="K51" s="148"/>
      <c r="L51" s="16"/>
      <c r="M51" s="104" t="s">
        <v>20</v>
      </c>
      <c r="N51" s="148" t="s">
        <v>11</v>
      </c>
      <c r="O51" s="16"/>
      <c r="P51" s="63" t="s">
        <v>10</v>
      </c>
      <c r="Q51" s="111"/>
      <c r="R51" s="63"/>
      <c r="S51" s="149"/>
      <c r="T51" s="63"/>
      <c r="U51" s="63"/>
      <c r="V51" s="63" t="s">
        <v>18</v>
      </c>
      <c r="W51" s="150" t="s">
        <v>22</v>
      </c>
      <c r="X51" s="111"/>
      <c r="Y51" s="151" t="s">
        <v>16</v>
      </c>
      <c r="Z51" s="151" t="s">
        <v>17</v>
      </c>
      <c r="AA51" s="152" t="s">
        <v>25</v>
      </c>
      <c r="AB51" s="79" t="s">
        <v>28</v>
      </c>
      <c r="AC51" s="153"/>
      <c r="AD51" s="111"/>
      <c r="AE51" s="154" t="s">
        <v>16</v>
      </c>
      <c r="AF51" s="155" t="s">
        <v>17</v>
      </c>
      <c r="AG51" s="80" t="s">
        <v>28</v>
      </c>
      <c r="AH51" s="81" t="s">
        <v>28</v>
      </c>
      <c r="AI51" s="156"/>
      <c r="AJ51" s="63" t="s">
        <v>34</v>
      </c>
      <c r="AK51" s="157" t="s">
        <v>34</v>
      </c>
      <c r="AL51" s="63" t="s">
        <v>34</v>
      </c>
      <c r="AM51" s="63" t="s">
        <v>34</v>
      </c>
      <c r="AN51" s="63" t="s">
        <v>34</v>
      </c>
      <c r="AO51" s="111"/>
      <c r="AP51" s="158" t="s">
        <v>70</v>
      </c>
      <c r="AQ51" s="159" t="s">
        <v>69</v>
      </c>
      <c r="AR51" s="160" t="s">
        <v>71</v>
      </c>
      <c r="AS51" s="161" t="s">
        <v>48</v>
      </c>
      <c r="AT51" s="159" t="s">
        <v>47</v>
      </c>
      <c r="AU51" s="160" t="s">
        <v>49</v>
      </c>
      <c r="AV51" s="111"/>
      <c r="AW51" s="162" t="s">
        <v>29</v>
      </c>
      <c r="AX51" s="150" t="s">
        <v>29</v>
      </c>
      <c r="AY51" s="63"/>
      <c r="AZ51" s="63"/>
      <c r="BA51" s="111"/>
      <c r="BB51" s="163">
        <v>1</v>
      </c>
      <c r="BC51" s="164">
        <v>0</v>
      </c>
      <c r="BD51" s="115" t="s">
        <v>41</v>
      </c>
    </row>
    <row r="52" spans="2:56" ht="16.5" thickBot="1">
      <c r="B52" s="17">
        <v>41218</v>
      </c>
      <c r="C52" s="15" t="s">
        <v>0</v>
      </c>
      <c r="D52" s="19">
        <v>8</v>
      </c>
      <c r="E52" s="6"/>
      <c r="F52" s="363">
        <v>0</v>
      </c>
      <c r="G52" s="19">
        <v>0</v>
      </c>
      <c r="H52" s="19">
        <v>0</v>
      </c>
      <c r="I52" s="19">
        <v>0</v>
      </c>
      <c r="J52" s="19">
        <v>0</v>
      </c>
      <c r="K52" s="19">
        <f>SUM(F52:J52)</f>
        <v>0</v>
      </c>
      <c r="L52" s="6"/>
      <c r="M52" s="363">
        <v>0</v>
      </c>
      <c r="N52" s="19">
        <v>1</v>
      </c>
      <c r="O52" s="6"/>
      <c r="P52" s="376">
        <f>D52-(M52+N52)</f>
        <v>7</v>
      </c>
      <c r="Q52" s="6"/>
      <c r="R52" s="363" t="s">
        <v>67</v>
      </c>
      <c r="S52" s="372">
        <v>0.13</v>
      </c>
      <c r="T52" s="372">
        <v>0.13</v>
      </c>
      <c r="U52" s="372">
        <f>S52+T52</f>
        <v>0.26</v>
      </c>
      <c r="V52" s="19">
        <v>80</v>
      </c>
      <c r="W52" s="91">
        <f>P52*V52</f>
        <v>560</v>
      </c>
      <c r="X52" s="6"/>
      <c r="Y52" s="379">
        <v>572</v>
      </c>
      <c r="Z52" s="380">
        <v>572</v>
      </c>
      <c r="AA52" s="380">
        <v>0</v>
      </c>
      <c r="AB52" s="380">
        <v>0</v>
      </c>
      <c r="AC52" s="381">
        <v>572</v>
      </c>
      <c r="AD52" s="197"/>
      <c r="AE52" s="379">
        <v>27</v>
      </c>
      <c r="AF52" s="380">
        <v>27</v>
      </c>
      <c r="AG52" s="380">
        <v>0</v>
      </c>
      <c r="AH52" s="380">
        <v>27</v>
      </c>
      <c r="AI52" s="5"/>
      <c r="AJ52" s="57">
        <f>AC52*U52</f>
        <v>148.72</v>
      </c>
      <c r="AK52" s="171">
        <v>7.12</v>
      </c>
      <c r="AL52" s="19">
        <v>8</v>
      </c>
      <c r="AM52" s="19">
        <v>0</v>
      </c>
      <c r="AN52" s="91">
        <f>AK52+AM52</f>
        <v>7.12</v>
      </c>
      <c r="AO52" s="338" t="e">
        <f>#REF!</f>
        <v>#REF!</v>
      </c>
      <c r="AP52" s="11">
        <v>0</v>
      </c>
      <c r="AQ52" s="11">
        <v>10</v>
      </c>
      <c r="AR52" s="387">
        <f>100- ((AP52+AQ52)/(AC52*2))*100</f>
        <v>99.12587412587412</v>
      </c>
      <c r="AS52" s="388">
        <f>AU31</f>
        <v>321.21400000000006</v>
      </c>
      <c r="AT52" s="172">
        <f>AJ52+AK52+AL52+AM52</f>
        <v>163.84</v>
      </c>
      <c r="AU52" s="172">
        <f>AS52-AT52</f>
        <v>157.37400000000005</v>
      </c>
      <c r="AV52" s="5"/>
      <c r="AW52" s="57">
        <f>(AC52/W52)*100</f>
        <v>102.14285714285714</v>
      </c>
      <c r="AX52" s="19" t="s">
        <v>59</v>
      </c>
      <c r="AY52" s="91">
        <f>(AK52/(AJ52+AK52))*100</f>
        <v>4.5687885010266935</v>
      </c>
      <c r="AZ52" s="19">
        <f>(AN52/AJ52)*100</f>
        <v>4.7875201721355571</v>
      </c>
      <c r="BA52" s="6"/>
      <c r="BB52" s="363" t="s">
        <v>75</v>
      </c>
      <c r="BC52" s="19" t="s">
        <v>76</v>
      </c>
      <c r="BD52" s="19" t="s">
        <v>76</v>
      </c>
    </row>
    <row r="53" spans="2:56" ht="15.75">
      <c r="B53" s="374" t="s">
        <v>202</v>
      </c>
      <c r="C53" s="2"/>
      <c r="D53" s="2"/>
      <c r="E53" s="6"/>
      <c r="F53" s="375"/>
      <c r="G53" s="2"/>
      <c r="H53" s="2"/>
      <c r="I53" s="2"/>
      <c r="J53" s="2"/>
      <c r="K53" s="2"/>
      <c r="L53" s="6"/>
      <c r="M53" s="375"/>
      <c r="N53" s="2"/>
      <c r="O53" s="6"/>
      <c r="P53" s="377"/>
      <c r="Q53" s="6"/>
      <c r="R53" s="375"/>
      <c r="S53" s="213"/>
      <c r="T53" s="213"/>
      <c r="U53" s="213"/>
      <c r="V53" s="378"/>
      <c r="W53" s="378"/>
      <c r="X53" s="289"/>
      <c r="Y53" s="382"/>
      <c r="Z53" s="383"/>
      <c r="AA53" s="383"/>
      <c r="AB53" s="383"/>
      <c r="AC53" s="384"/>
      <c r="AD53" s="122"/>
      <c r="AE53" s="382"/>
      <c r="AF53" s="383"/>
      <c r="AG53" s="383"/>
      <c r="AH53" s="383"/>
      <c r="AI53" s="20"/>
      <c r="AJ53" s="436"/>
      <c r="AK53" s="386"/>
      <c r="AL53" s="378"/>
      <c r="AM53" s="378"/>
      <c r="AN53" s="378"/>
      <c r="AO53" s="289"/>
      <c r="AP53" s="347"/>
      <c r="AQ53" s="347"/>
      <c r="AR53" s="373"/>
      <c r="AS53" s="389"/>
      <c r="AT53" s="386"/>
      <c r="AU53" s="386"/>
      <c r="AV53" s="20"/>
      <c r="AW53" s="385"/>
      <c r="AX53" s="378"/>
      <c r="AY53" s="378"/>
      <c r="AZ53" s="378"/>
      <c r="BA53" s="289"/>
      <c r="BB53" s="375"/>
      <c r="BC53" s="2"/>
      <c r="BD53" s="2"/>
    </row>
    <row r="54" spans="2:56" ht="15.75" thickBot="1"/>
    <row r="55" spans="2:56" ht="16.5" thickBot="1">
      <c r="B55" s="17">
        <v>41218</v>
      </c>
      <c r="C55" s="15" t="s">
        <v>1</v>
      </c>
      <c r="D55" s="19">
        <v>7.5</v>
      </c>
      <c r="E55" s="6"/>
      <c r="F55" s="363">
        <v>0</v>
      </c>
      <c r="G55" s="19">
        <v>0</v>
      </c>
      <c r="H55" s="19">
        <v>0</v>
      </c>
      <c r="I55" s="19">
        <v>0</v>
      </c>
      <c r="J55" s="19">
        <v>0</v>
      </c>
      <c r="K55" s="19">
        <f>SUM(F55:J55)</f>
        <v>0</v>
      </c>
      <c r="L55" s="6"/>
      <c r="M55" s="363">
        <v>4.5</v>
      </c>
      <c r="N55" s="19">
        <v>0</v>
      </c>
      <c r="O55" s="6"/>
      <c r="P55" s="376">
        <f>D55-(M55+N55)</f>
        <v>3</v>
      </c>
      <c r="Q55" s="6"/>
      <c r="R55" s="363" t="s">
        <v>67</v>
      </c>
      <c r="S55" s="372">
        <v>0.13</v>
      </c>
      <c r="T55" s="372">
        <v>0.13</v>
      </c>
      <c r="U55" s="372">
        <f>S55+T55</f>
        <v>0.26</v>
      </c>
      <c r="V55" s="19">
        <v>80</v>
      </c>
      <c r="W55" s="91">
        <f>P55*V55</f>
        <v>240</v>
      </c>
      <c r="X55" s="6"/>
      <c r="Y55" s="379">
        <v>260</v>
      </c>
      <c r="Z55" s="380">
        <v>260</v>
      </c>
      <c r="AA55" s="380">
        <v>0</v>
      </c>
      <c r="AB55" s="380">
        <v>0</v>
      </c>
      <c r="AC55" s="381">
        <v>260</v>
      </c>
      <c r="AD55" s="197"/>
      <c r="AE55" s="379">
        <v>20</v>
      </c>
      <c r="AF55" s="380">
        <v>20</v>
      </c>
      <c r="AG55" s="380">
        <v>0</v>
      </c>
      <c r="AH55" s="380">
        <v>20</v>
      </c>
      <c r="AI55" s="5"/>
      <c r="AJ55" s="57">
        <f>AC55*U55</f>
        <v>67.600000000000009</v>
      </c>
      <c r="AK55" s="171">
        <v>4.3</v>
      </c>
      <c r="AL55" s="19">
        <v>2.5</v>
      </c>
      <c r="AM55" s="19">
        <v>0</v>
      </c>
      <c r="AN55" s="91">
        <f>AK55+AM55</f>
        <v>4.3</v>
      </c>
      <c r="AO55" s="338" t="e">
        <f>#REF!</f>
        <v>#REF!</v>
      </c>
      <c r="AP55" s="11">
        <v>0</v>
      </c>
      <c r="AQ55" s="11">
        <v>10</v>
      </c>
      <c r="AR55" s="387">
        <f>100- ((AP55+AQ55)/(AC55*2))*100</f>
        <v>98.07692307692308</v>
      </c>
      <c r="AS55" s="388">
        <f>AU52</f>
        <v>157.37400000000005</v>
      </c>
      <c r="AT55" s="172">
        <f>AJ55+AK55+AL55+AM55</f>
        <v>74.400000000000006</v>
      </c>
      <c r="AU55" s="172">
        <f>AS55-AT55</f>
        <v>82.974000000000046</v>
      </c>
      <c r="AV55" s="5"/>
      <c r="AW55" s="57">
        <f>(AC55/W55)*100</f>
        <v>108.33333333333333</v>
      </c>
      <c r="AX55" s="19" t="s">
        <v>59</v>
      </c>
      <c r="AY55" s="91">
        <f>(AK55/(AJ55+AK55))*100</f>
        <v>5.9805285118219738</v>
      </c>
      <c r="AZ55" s="19">
        <f>(AN55/AJ55)*100</f>
        <v>6.3609467455621296</v>
      </c>
      <c r="BA55" s="6"/>
      <c r="BB55" s="363" t="s">
        <v>75</v>
      </c>
      <c r="BC55" s="19" t="s">
        <v>76</v>
      </c>
      <c r="BD55" s="19" t="s">
        <v>76</v>
      </c>
    </row>
    <row r="56" spans="2:56" ht="15.75">
      <c r="B56" s="374" t="s">
        <v>202</v>
      </c>
      <c r="C56" s="2"/>
      <c r="D56" s="2"/>
      <c r="E56" s="6"/>
      <c r="F56" s="375"/>
      <c r="G56" s="2"/>
      <c r="H56" s="2"/>
      <c r="I56" s="2"/>
      <c r="J56" s="2"/>
      <c r="K56" s="2"/>
      <c r="L56" s="6"/>
      <c r="M56" s="375"/>
      <c r="N56" s="2"/>
      <c r="O56" s="6"/>
      <c r="P56" s="377"/>
      <c r="Q56" s="6"/>
      <c r="R56" s="375"/>
      <c r="S56" s="213"/>
      <c r="T56" s="213"/>
      <c r="U56" s="213"/>
      <c r="V56" s="378"/>
      <c r="W56" s="378"/>
      <c r="X56" s="289"/>
      <c r="Y56" s="382"/>
      <c r="Z56" s="383"/>
      <c r="AA56" s="383"/>
      <c r="AB56" s="383"/>
      <c r="AC56" s="384"/>
      <c r="AD56" s="122"/>
      <c r="AE56" s="382"/>
      <c r="AF56" s="383"/>
      <c r="AG56" s="383"/>
      <c r="AH56" s="383"/>
      <c r="AI56" s="20"/>
      <c r="AJ56" s="436"/>
      <c r="AK56" s="386"/>
      <c r="AL56" s="378"/>
      <c r="AM56" s="378"/>
      <c r="AN56" s="378"/>
      <c r="AO56" s="289"/>
      <c r="AP56" s="347"/>
      <c r="AQ56" s="347"/>
      <c r="AR56" s="373"/>
      <c r="AS56" s="389"/>
      <c r="AT56" s="386"/>
      <c r="AU56" s="386"/>
      <c r="AV56" s="20"/>
      <c r="AW56" s="385"/>
      <c r="AX56" s="378"/>
      <c r="AY56" s="378"/>
      <c r="AZ56" s="378"/>
      <c r="BA56" s="289"/>
      <c r="BB56" s="375"/>
      <c r="BC56" s="2"/>
      <c r="BD56" s="2"/>
    </row>
    <row r="57" spans="2:56" ht="15.75" thickBot="1"/>
    <row r="58" spans="2:56" ht="16.5" thickBot="1">
      <c r="B58" s="17">
        <v>41218</v>
      </c>
      <c r="C58" s="15" t="s">
        <v>65</v>
      </c>
      <c r="D58" s="19">
        <v>8.5</v>
      </c>
      <c r="E58" s="6"/>
      <c r="F58" s="363">
        <v>0</v>
      </c>
      <c r="G58" s="19">
        <v>0</v>
      </c>
      <c r="H58" s="19">
        <v>0</v>
      </c>
      <c r="I58" s="19">
        <v>0</v>
      </c>
      <c r="J58" s="19">
        <v>0</v>
      </c>
      <c r="K58" s="19">
        <f>SUM(F58:J58)</f>
        <v>0</v>
      </c>
      <c r="L58" s="6"/>
      <c r="M58" s="363">
        <v>0</v>
      </c>
      <c r="N58" s="19">
        <v>1.5</v>
      </c>
      <c r="O58" s="6"/>
      <c r="P58" s="376">
        <f>D58-(M58+N58)</f>
        <v>7</v>
      </c>
      <c r="Q58" s="6"/>
      <c r="R58" s="363" t="s">
        <v>67</v>
      </c>
      <c r="S58" s="372">
        <v>0.13</v>
      </c>
      <c r="T58" s="372">
        <v>0.13</v>
      </c>
      <c r="U58" s="372">
        <f>S58+T58</f>
        <v>0.26</v>
      </c>
      <c r="V58" s="19">
        <v>75</v>
      </c>
      <c r="W58" s="91">
        <f>P58*V58</f>
        <v>525</v>
      </c>
      <c r="X58" s="6"/>
      <c r="Y58" s="379">
        <v>302</v>
      </c>
      <c r="Z58" s="380">
        <v>302</v>
      </c>
      <c r="AA58" s="380">
        <v>0</v>
      </c>
      <c r="AB58" s="380">
        <v>0</v>
      </c>
      <c r="AC58" s="381">
        <v>302</v>
      </c>
      <c r="AD58" s="197"/>
      <c r="AE58" s="379">
        <v>20</v>
      </c>
      <c r="AF58" s="380">
        <v>20</v>
      </c>
      <c r="AG58" s="380">
        <v>0</v>
      </c>
      <c r="AH58" s="380">
        <v>20</v>
      </c>
      <c r="AI58" s="5"/>
      <c r="AJ58" s="57">
        <f>AC58*U58</f>
        <v>78.52</v>
      </c>
      <c r="AK58" s="171">
        <v>4.2</v>
      </c>
      <c r="AL58" s="19">
        <v>1.35</v>
      </c>
      <c r="AM58" s="19">
        <v>0</v>
      </c>
      <c r="AN58" s="91">
        <f>AK58+AM58</f>
        <v>4.2</v>
      </c>
      <c r="AO58" s="338" t="e">
        <f>#REF!</f>
        <v>#REF!</v>
      </c>
      <c r="AP58" s="11">
        <v>0</v>
      </c>
      <c r="AQ58" s="11">
        <v>10</v>
      </c>
      <c r="AR58" s="387">
        <f>100- ((AP58+AQ58)/(AC58*2))*100</f>
        <v>98.344370860927157</v>
      </c>
      <c r="AS58" s="388">
        <f>AU55</f>
        <v>82.974000000000046</v>
      </c>
      <c r="AT58" s="172">
        <f>AJ58+AK58+AL58+AM58</f>
        <v>84.07</v>
      </c>
      <c r="AU58" s="172">
        <f>AS58-AT58</f>
        <v>-1.0959999999999468</v>
      </c>
      <c r="AV58" s="5"/>
      <c r="AW58" s="57">
        <f>(AC58/W58)*100</f>
        <v>57.523809523809518</v>
      </c>
      <c r="AX58" s="19" t="s">
        <v>59</v>
      </c>
      <c r="AY58" s="91">
        <f>(AK58/(AJ58+AK58))*100</f>
        <v>5.0773694390715667</v>
      </c>
      <c r="AZ58" s="19">
        <f>(AN58/AJ58)*100</f>
        <v>5.3489556800815086</v>
      </c>
      <c r="BA58" s="6"/>
      <c r="BB58" s="363" t="s">
        <v>75</v>
      </c>
      <c r="BC58" s="19" t="s">
        <v>76</v>
      </c>
      <c r="BD58" s="19" t="s">
        <v>76</v>
      </c>
    </row>
    <row r="59" spans="2:56" ht="15.75">
      <c r="B59" s="374" t="s">
        <v>137</v>
      </c>
      <c r="C59" s="2"/>
      <c r="D59" s="2"/>
      <c r="E59" s="6"/>
      <c r="F59" s="375"/>
      <c r="G59" s="2"/>
      <c r="H59" s="2"/>
      <c r="I59" s="2"/>
      <c r="J59" s="2"/>
      <c r="K59" s="2"/>
      <c r="L59" s="6"/>
      <c r="M59" s="375"/>
      <c r="N59" s="2"/>
      <c r="O59" s="6"/>
      <c r="P59" s="377"/>
      <c r="Q59" s="6"/>
      <c r="R59" s="375" t="s">
        <v>54</v>
      </c>
      <c r="S59" s="213">
        <v>0.122</v>
      </c>
      <c r="T59" s="213">
        <v>0.124</v>
      </c>
      <c r="U59" s="372">
        <f>S59+T59</f>
        <v>0.246</v>
      </c>
      <c r="V59" s="378">
        <v>70</v>
      </c>
      <c r="W59" s="378"/>
      <c r="X59" s="289"/>
      <c r="Y59" s="382"/>
      <c r="Z59" s="383"/>
      <c r="AA59" s="383"/>
      <c r="AB59" s="383"/>
      <c r="AC59" s="384"/>
      <c r="AD59" s="122"/>
      <c r="AE59" s="382"/>
      <c r="AF59" s="383"/>
      <c r="AG59" s="383"/>
      <c r="AH59" s="383"/>
      <c r="AI59" s="20"/>
      <c r="AJ59" s="436"/>
      <c r="AK59" s="386"/>
      <c r="AL59" s="378"/>
      <c r="AM59" s="378"/>
      <c r="AN59" s="378"/>
      <c r="AO59" s="289"/>
      <c r="AP59" s="347"/>
      <c r="AQ59" s="347"/>
      <c r="AR59" s="373"/>
      <c r="AS59" s="389"/>
      <c r="AT59" s="386"/>
      <c r="AU59" s="386"/>
      <c r="AV59" s="20"/>
      <c r="AW59" s="385"/>
      <c r="AX59" s="378"/>
      <c r="AY59" s="378"/>
      <c r="AZ59" s="378"/>
      <c r="BA59" s="289"/>
      <c r="BB59" s="375"/>
      <c r="BC59" s="2"/>
      <c r="BD59" s="2"/>
    </row>
    <row r="60" spans="2:56" ht="15.75" thickBot="1"/>
    <row r="61" spans="2:56">
      <c r="B61" s="57" t="s">
        <v>42</v>
      </c>
      <c r="C61" s="58" t="s">
        <v>2</v>
      </c>
      <c r="D61" s="59" t="s">
        <v>2</v>
      </c>
      <c r="E61" s="136"/>
      <c r="F61" s="718" t="s">
        <v>14</v>
      </c>
      <c r="G61" s="719"/>
      <c r="H61" s="719"/>
      <c r="I61" s="719"/>
      <c r="J61" s="719"/>
      <c r="K61" s="720"/>
      <c r="L61" s="19"/>
      <c r="M61" s="721" t="s">
        <v>43</v>
      </c>
      <c r="N61" s="722"/>
      <c r="O61" s="19"/>
      <c r="P61" s="91" t="s">
        <v>12</v>
      </c>
      <c r="Q61" s="136"/>
      <c r="R61" s="91" t="s">
        <v>24</v>
      </c>
      <c r="S61" s="718" t="s">
        <v>44</v>
      </c>
      <c r="T61" s="719"/>
      <c r="U61" s="720"/>
      <c r="V61" s="91" t="s">
        <v>39</v>
      </c>
      <c r="W61" s="137" t="s">
        <v>19</v>
      </c>
      <c r="X61" s="136" t="s">
        <v>10</v>
      </c>
      <c r="Y61" s="723" t="s">
        <v>15</v>
      </c>
      <c r="Z61" s="724"/>
      <c r="AA61" s="724"/>
      <c r="AB61" s="724"/>
      <c r="AC61" s="138" t="s">
        <v>19</v>
      </c>
      <c r="AD61" s="139"/>
      <c r="AE61" s="725" t="s">
        <v>55</v>
      </c>
      <c r="AF61" s="726"/>
      <c r="AG61" s="726"/>
      <c r="AH61" s="140" t="s">
        <v>57</v>
      </c>
      <c r="AI61" s="136"/>
      <c r="AJ61" s="141" t="s">
        <v>51</v>
      </c>
      <c r="AK61" s="142"/>
      <c r="AL61" s="143"/>
      <c r="AM61" s="144"/>
      <c r="AN61" s="91" t="s">
        <v>13</v>
      </c>
      <c r="AO61" s="136"/>
      <c r="AP61" s="743" t="s">
        <v>68</v>
      </c>
      <c r="AQ61" s="744"/>
      <c r="AR61" s="745"/>
      <c r="AS61" s="743" t="s">
        <v>52</v>
      </c>
      <c r="AT61" s="744"/>
      <c r="AU61" s="745"/>
      <c r="AV61" s="136"/>
      <c r="AW61" s="145" t="s">
        <v>32</v>
      </c>
      <c r="AX61" s="137" t="s">
        <v>32</v>
      </c>
      <c r="AY61" s="91" t="s">
        <v>29</v>
      </c>
      <c r="AZ61" s="91" t="s">
        <v>29</v>
      </c>
      <c r="BA61" s="136"/>
      <c r="BB61" s="19" t="s">
        <v>32</v>
      </c>
      <c r="BC61" s="19" t="s">
        <v>10</v>
      </c>
      <c r="BD61" s="146" t="s">
        <v>10</v>
      </c>
    </row>
    <row r="62" spans="2:56" ht="15.75" thickBot="1">
      <c r="B62" s="60" t="s">
        <v>10</v>
      </c>
      <c r="C62" s="49" t="s">
        <v>10</v>
      </c>
      <c r="D62" s="61" t="s">
        <v>12</v>
      </c>
      <c r="E62" s="5"/>
      <c r="F62" s="65" t="s">
        <v>4</v>
      </c>
      <c r="G62" s="65" t="s">
        <v>5</v>
      </c>
      <c r="H62" s="65" t="s">
        <v>6</v>
      </c>
      <c r="I62" s="65" t="s">
        <v>7</v>
      </c>
      <c r="J62" s="65" t="s">
        <v>9</v>
      </c>
      <c r="K62" s="65" t="s">
        <v>13</v>
      </c>
      <c r="L62" s="4"/>
      <c r="M62" s="67" t="s">
        <v>12</v>
      </c>
      <c r="N62" s="68" t="s">
        <v>46</v>
      </c>
      <c r="O62" s="3"/>
      <c r="P62" s="49" t="s">
        <v>3</v>
      </c>
      <c r="Q62" s="5"/>
      <c r="R62" s="49" t="s">
        <v>23</v>
      </c>
      <c r="S62" s="53" t="s">
        <v>16</v>
      </c>
      <c r="T62" s="49" t="s">
        <v>17</v>
      </c>
      <c r="U62" s="49" t="s">
        <v>45</v>
      </c>
      <c r="V62" s="49" t="s">
        <v>63</v>
      </c>
      <c r="W62" s="72" t="s">
        <v>21</v>
      </c>
      <c r="X62" s="5" t="s">
        <v>10</v>
      </c>
      <c r="Y62" s="713" t="s">
        <v>26</v>
      </c>
      <c r="Z62" s="714"/>
      <c r="AA62" s="714"/>
      <c r="AB62" s="715"/>
      <c r="AC62" s="39" t="s">
        <v>13</v>
      </c>
      <c r="AD62" s="8"/>
      <c r="AE62" s="716" t="s">
        <v>56</v>
      </c>
      <c r="AF62" s="717"/>
      <c r="AG62" s="717"/>
      <c r="AH62" s="82" t="s">
        <v>58</v>
      </c>
      <c r="AI62" s="5"/>
      <c r="AJ62" s="48" t="s">
        <v>33</v>
      </c>
      <c r="AK62" s="85" t="s">
        <v>27</v>
      </c>
      <c r="AL62" s="48" t="s">
        <v>35</v>
      </c>
      <c r="AM62" s="48" t="s">
        <v>36</v>
      </c>
      <c r="AN62" s="49" t="s">
        <v>40</v>
      </c>
      <c r="AO62" s="20"/>
      <c r="AP62" s="51"/>
      <c r="AQ62" s="52"/>
      <c r="AR62" s="53"/>
      <c r="AS62" s="51" t="s">
        <v>50</v>
      </c>
      <c r="AT62" s="336" t="s">
        <v>205</v>
      </c>
      <c r="AU62" s="53"/>
      <c r="AV62" s="5"/>
      <c r="AW62" s="76" t="s">
        <v>19</v>
      </c>
      <c r="AX62" s="72" t="s">
        <v>19</v>
      </c>
      <c r="AY62" s="49" t="s">
        <v>37</v>
      </c>
      <c r="AZ62" s="49" t="s">
        <v>38</v>
      </c>
      <c r="BA62" s="5"/>
      <c r="BB62" s="4" t="s">
        <v>19</v>
      </c>
      <c r="BC62" s="4" t="s">
        <v>37</v>
      </c>
      <c r="BD62" s="147" t="s">
        <v>38</v>
      </c>
    </row>
    <row r="63" spans="2:56" ht="15.75" thickBot="1">
      <c r="B63" s="62"/>
      <c r="C63" s="63"/>
      <c r="D63" s="64" t="s">
        <v>10</v>
      </c>
      <c r="E63" s="111"/>
      <c r="F63" s="148"/>
      <c r="G63" s="148"/>
      <c r="H63" s="148"/>
      <c r="I63" s="148" t="s">
        <v>8</v>
      </c>
      <c r="J63" s="148"/>
      <c r="K63" s="148"/>
      <c r="L63" s="16"/>
      <c r="M63" s="104" t="s">
        <v>20</v>
      </c>
      <c r="N63" s="148" t="s">
        <v>11</v>
      </c>
      <c r="O63" s="16"/>
      <c r="P63" s="63" t="s">
        <v>10</v>
      </c>
      <c r="Q63" s="111"/>
      <c r="R63" s="63"/>
      <c r="S63" s="149"/>
      <c r="T63" s="63"/>
      <c r="U63" s="63"/>
      <c r="V63" s="63" t="s">
        <v>18</v>
      </c>
      <c r="W63" s="150" t="s">
        <v>22</v>
      </c>
      <c r="X63" s="111"/>
      <c r="Y63" s="151" t="s">
        <v>16</v>
      </c>
      <c r="Z63" s="151" t="s">
        <v>17</v>
      </c>
      <c r="AA63" s="152" t="s">
        <v>25</v>
      </c>
      <c r="AB63" s="79" t="s">
        <v>28</v>
      </c>
      <c r="AC63" s="153"/>
      <c r="AD63" s="111"/>
      <c r="AE63" s="154" t="s">
        <v>16</v>
      </c>
      <c r="AF63" s="155" t="s">
        <v>17</v>
      </c>
      <c r="AG63" s="80" t="s">
        <v>28</v>
      </c>
      <c r="AH63" s="81" t="s">
        <v>28</v>
      </c>
      <c r="AI63" s="156"/>
      <c r="AJ63" s="63" t="s">
        <v>34</v>
      </c>
      <c r="AK63" s="157" t="s">
        <v>34</v>
      </c>
      <c r="AL63" s="63" t="s">
        <v>34</v>
      </c>
      <c r="AM63" s="63" t="s">
        <v>34</v>
      </c>
      <c r="AN63" s="63" t="s">
        <v>34</v>
      </c>
      <c r="AO63" s="111"/>
      <c r="AP63" s="158" t="s">
        <v>70</v>
      </c>
      <c r="AQ63" s="159" t="s">
        <v>69</v>
      </c>
      <c r="AR63" s="160" t="s">
        <v>71</v>
      </c>
      <c r="AS63" s="161" t="s">
        <v>48</v>
      </c>
      <c r="AT63" s="159" t="s">
        <v>47</v>
      </c>
      <c r="AU63" s="160" t="s">
        <v>49</v>
      </c>
      <c r="AV63" s="111"/>
      <c r="AW63" s="162" t="s">
        <v>29</v>
      </c>
      <c r="AX63" s="150" t="s">
        <v>29</v>
      </c>
      <c r="AY63" s="63"/>
      <c r="AZ63" s="63"/>
      <c r="BA63" s="111"/>
      <c r="BB63" s="163">
        <v>1</v>
      </c>
      <c r="BC63" s="164">
        <v>0</v>
      </c>
      <c r="BD63" s="115" t="s">
        <v>41</v>
      </c>
    </row>
    <row r="64" spans="2:56" ht="16.5" thickBot="1">
      <c r="B64" s="17">
        <v>41219</v>
      </c>
      <c r="C64" s="15" t="s">
        <v>0</v>
      </c>
      <c r="D64" s="19">
        <v>8</v>
      </c>
      <c r="E64" s="6"/>
      <c r="F64" s="363">
        <v>0</v>
      </c>
      <c r="G64" s="19">
        <v>0</v>
      </c>
      <c r="H64" s="19">
        <v>0</v>
      </c>
      <c r="I64" s="19">
        <v>0</v>
      </c>
      <c r="J64" s="19">
        <v>0</v>
      </c>
      <c r="K64" s="19">
        <f>SUM(F64:J64)</f>
        <v>0</v>
      </c>
      <c r="L64" s="6"/>
      <c r="M64" s="363">
        <v>0</v>
      </c>
      <c r="N64" s="19">
        <v>1</v>
      </c>
      <c r="O64" s="6"/>
      <c r="P64" s="376">
        <f>D64-(M64+N64)</f>
        <v>7</v>
      </c>
      <c r="Q64" s="6"/>
      <c r="R64" s="375" t="s">
        <v>54</v>
      </c>
      <c r="S64" s="213">
        <v>0.122</v>
      </c>
      <c r="T64" s="213">
        <v>0.124</v>
      </c>
      <c r="U64" s="372">
        <f>S64+T64</f>
        <v>0.246</v>
      </c>
      <c r="V64" s="378">
        <v>70</v>
      </c>
      <c r="W64" s="91">
        <f>P64*V64</f>
        <v>490</v>
      </c>
      <c r="X64" s="6"/>
      <c r="Y64" s="379">
        <v>0</v>
      </c>
      <c r="Z64" s="380">
        <v>0</v>
      </c>
      <c r="AA64" s="380">
        <v>0</v>
      </c>
      <c r="AB64" s="380">
        <v>0</v>
      </c>
      <c r="AC64" s="381">
        <v>0</v>
      </c>
      <c r="AD64" s="197"/>
      <c r="AE64" s="379">
        <v>0</v>
      </c>
      <c r="AF64" s="380">
        <v>0</v>
      </c>
      <c r="AG64" s="380">
        <v>0</v>
      </c>
      <c r="AH64" s="380">
        <v>0</v>
      </c>
      <c r="AI64" s="5"/>
      <c r="AJ64" s="57">
        <f>AC64*U64</f>
        <v>0</v>
      </c>
      <c r="AK64" s="171">
        <v>0</v>
      </c>
      <c r="AL64" s="19">
        <v>0</v>
      </c>
      <c r="AM64" s="19">
        <v>0</v>
      </c>
      <c r="AN64" s="91">
        <f>AK64+AM64</f>
        <v>0</v>
      </c>
      <c r="AO64" s="338" t="e">
        <f>#REF!</f>
        <v>#REF!</v>
      </c>
      <c r="AP64" s="11">
        <v>0</v>
      </c>
      <c r="AQ64" s="11">
        <v>10</v>
      </c>
      <c r="AR64" s="387" t="e">
        <f>100- ((AP64+AQ64)/(AC64*2))*100</f>
        <v>#DIV/0!</v>
      </c>
      <c r="AS64" s="388">
        <v>680</v>
      </c>
      <c r="AT64" s="172">
        <f>AJ64+AK64+AL64+AM64</f>
        <v>0</v>
      </c>
      <c r="AU64" s="172">
        <f>AS64-AT64</f>
        <v>680</v>
      </c>
      <c r="AV64" s="5"/>
      <c r="AW64" s="57">
        <f>(AC64/W64)*100</f>
        <v>0</v>
      </c>
      <c r="AX64" s="19" t="s">
        <v>59</v>
      </c>
      <c r="AY64" s="91" t="e">
        <f>(AK64/(AJ64+AK64))*100</f>
        <v>#DIV/0!</v>
      </c>
      <c r="AZ64" s="19" t="e">
        <f>(AN64/AJ64)*100</f>
        <v>#DIV/0!</v>
      </c>
      <c r="BA64" s="6"/>
      <c r="BB64" s="363" t="s">
        <v>75</v>
      </c>
      <c r="BC64" s="19" t="s">
        <v>76</v>
      </c>
      <c r="BD64" s="19" t="s">
        <v>76</v>
      </c>
    </row>
    <row r="65" spans="2:56" ht="15.75">
      <c r="B65" s="374" t="s">
        <v>202</v>
      </c>
      <c r="C65" s="2"/>
      <c r="D65" s="2"/>
      <c r="E65" s="6"/>
      <c r="F65" s="375" t="s">
        <v>206</v>
      </c>
      <c r="G65" s="2"/>
      <c r="H65" s="2"/>
      <c r="I65" s="2"/>
      <c r="J65" s="2"/>
      <c r="K65" s="2"/>
      <c r="L65" s="6"/>
      <c r="M65" s="375"/>
      <c r="N65" s="2"/>
      <c r="O65" s="6"/>
      <c r="P65" s="377"/>
      <c r="Q65" s="6"/>
      <c r="R65" s="375"/>
      <c r="S65" s="213"/>
      <c r="T65" s="213"/>
      <c r="U65" s="213"/>
      <c r="V65" s="378"/>
      <c r="W65" s="378"/>
      <c r="X65" s="289"/>
      <c r="Y65" s="382"/>
      <c r="Z65" s="383"/>
      <c r="AA65" s="383"/>
      <c r="AB65" s="383"/>
      <c r="AC65" s="384"/>
      <c r="AD65" s="122"/>
      <c r="AE65" s="382"/>
      <c r="AF65" s="383"/>
      <c r="AG65" s="383"/>
      <c r="AH65" s="383"/>
      <c r="AI65" s="20"/>
      <c r="AJ65" s="436"/>
      <c r="AK65" s="386"/>
      <c r="AL65" s="378"/>
      <c r="AM65" s="378"/>
      <c r="AN65" s="378"/>
      <c r="AO65" s="289"/>
      <c r="AP65" s="347"/>
      <c r="AQ65" s="347"/>
      <c r="AR65" s="373"/>
      <c r="AS65" s="389"/>
      <c r="AT65" s="386"/>
      <c r="AU65" s="386"/>
      <c r="AV65" s="20"/>
      <c r="AW65" s="385"/>
      <c r="AX65" s="378"/>
      <c r="AY65" s="378"/>
      <c r="AZ65" s="378"/>
      <c r="BA65" s="289"/>
      <c r="BB65" s="375"/>
      <c r="BC65" s="2"/>
      <c r="BD65" s="2"/>
    </row>
    <row r="66" spans="2:56" ht="15.75" thickBot="1"/>
    <row r="67" spans="2:56" ht="16.5" thickBot="1">
      <c r="B67" s="17">
        <v>41219</v>
      </c>
      <c r="C67" s="15" t="s">
        <v>1</v>
      </c>
      <c r="D67" s="19">
        <v>7.5</v>
      </c>
      <c r="E67" s="6"/>
      <c r="F67" s="363">
        <v>0</v>
      </c>
      <c r="G67" s="19">
        <v>0</v>
      </c>
      <c r="H67" s="19">
        <v>0</v>
      </c>
      <c r="I67" s="19">
        <v>0</v>
      </c>
      <c r="J67" s="19">
        <v>0</v>
      </c>
      <c r="K67" s="19">
        <f>SUM(F67:J67)</f>
        <v>0</v>
      </c>
      <c r="L67" s="6"/>
      <c r="M67" s="363">
        <v>4.5</v>
      </c>
      <c r="N67" s="19">
        <v>0</v>
      </c>
      <c r="O67" s="6"/>
      <c r="P67" s="376">
        <f>D67-(M67+N67)</f>
        <v>3</v>
      </c>
      <c r="Q67" s="6"/>
      <c r="R67" s="375" t="s">
        <v>54</v>
      </c>
      <c r="S67" s="213">
        <v>0.122</v>
      </c>
      <c r="T67" s="213">
        <v>0.124</v>
      </c>
      <c r="U67" s="372">
        <f>S67+T67</f>
        <v>0.246</v>
      </c>
      <c r="V67" s="378">
        <v>70</v>
      </c>
      <c r="W67" s="91">
        <f>P67*V67</f>
        <v>210</v>
      </c>
      <c r="X67" s="6"/>
      <c r="Y67" s="379">
        <v>90</v>
      </c>
      <c r="Z67" s="380">
        <v>90</v>
      </c>
      <c r="AA67" s="380">
        <v>0</v>
      </c>
      <c r="AB67" s="380">
        <v>0</v>
      </c>
      <c r="AC67" s="381">
        <v>90</v>
      </c>
      <c r="AD67" s="197"/>
      <c r="AE67" s="379">
        <v>15</v>
      </c>
      <c r="AF67" s="380">
        <v>12</v>
      </c>
      <c r="AG67" s="380">
        <v>0</v>
      </c>
      <c r="AH67" s="380">
        <v>13</v>
      </c>
      <c r="AI67" s="5"/>
      <c r="AJ67" s="57">
        <f>AC67*U67</f>
        <v>22.14</v>
      </c>
      <c r="AK67" s="171">
        <v>1.5</v>
      </c>
      <c r="AL67" s="19">
        <v>1</v>
      </c>
      <c r="AM67" s="19">
        <v>0</v>
      </c>
      <c r="AN67" s="91">
        <f>AK67+AM67</f>
        <v>1.5</v>
      </c>
      <c r="AO67" s="338" t="e">
        <f>#REF!</f>
        <v>#REF!</v>
      </c>
      <c r="AP67" s="11">
        <v>0</v>
      </c>
      <c r="AQ67" s="11">
        <v>10</v>
      </c>
      <c r="AR67" s="387">
        <f>100- ((AP67+AQ67)/(AC67*2))*100</f>
        <v>94.444444444444443</v>
      </c>
      <c r="AS67" s="388">
        <f>AU64</f>
        <v>680</v>
      </c>
      <c r="AT67" s="172">
        <f>AJ67+AK67+AL67+AM67</f>
        <v>24.64</v>
      </c>
      <c r="AU67" s="172">
        <f>AS67-AT67</f>
        <v>655.36</v>
      </c>
      <c r="AV67" s="5"/>
      <c r="AW67" s="57">
        <f>(AC67/W67)*100</f>
        <v>42.857142857142854</v>
      </c>
      <c r="AX67" s="19" t="s">
        <v>59</v>
      </c>
      <c r="AY67" s="91">
        <f>(AK67/(AJ67+AK67))*100</f>
        <v>6.345177664974619</v>
      </c>
      <c r="AZ67" s="19">
        <f>(AN67/AJ67)*100</f>
        <v>6.7750677506775059</v>
      </c>
      <c r="BA67" s="6"/>
      <c r="BB67" s="363" t="s">
        <v>76</v>
      </c>
      <c r="BC67" s="19" t="s">
        <v>76</v>
      </c>
      <c r="BD67" s="19" t="s">
        <v>76</v>
      </c>
    </row>
    <row r="68" spans="2:56" ht="15.75">
      <c r="B68" s="374" t="s">
        <v>121</v>
      </c>
      <c r="C68" s="2"/>
      <c r="D68" s="2"/>
      <c r="E68" s="6"/>
      <c r="F68" s="375"/>
      <c r="G68" s="2"/>
      <c r="H68" s="2"/>
      <c r="I68" s="2"/>
      <c r="J68" s="2"/>
      <c r="K68" s="2"/>
      <c r="L68" s="6"/>
      <c r="M68" s="375"/>
      <c r="N68" s="2"/>
      <c r="O68" s="6"/>
      <c r="P68" s="377"/>
      <c r="Q68" s="6"/>
      <c r="R68" s="375"/>
      <c r="S68" s="213"/>
      <c r="T68" s="213"/>
      <c r="U68" s="213"/>
      <c r="V68" s="378"/>
      <c r="W68" s="378"/>
      <c r="X68" s="289"/>
      <c r="Y68" s="382"/>
      <c r="Z68" s="383"/>
      <c r="AA68" s="383"/>
      <c r="AB68" s="383"/>
      <c r="AC68" s="384"/>
      <c r="AD68" s="122"/>
      <c r="AE68" s="382"/>
      <c r="AF68" s="383"/>
      <c r="AG68" s="383"/>
      <c r="AH68" s="383"/>
      <c r="AI68" s="20"/>
      <c r="AJ68" s="436"/>
      <c r="AK68" s="386"/>
      <c r="AL68" s="378"/>
      <c r="AM68" s="378"/>
      <c r="AN68" s="378"/>
      <c r="AO68" s="289"/>
      <c r="AP68" s="347"/>
      <c r="AQ68" s="347"/>
      <c r="AR68" s="373"/>
      <c r="AS68" s="389"/>
      <c r="AT68" s="386"/>
      <c r="AU68" s="386"/>
      <c r="AV68" s="20"/>
      <c r="AW68" s="385"/>
      <c r="AX68" s="378"/>
      <c r="AY68" s="378"/>
      <c r="AZ68" s="378"/>
      <c r="BA68" s="289"/>
      <c r="BB68" s="375"/>
      <c r="BC68" s="2"/>
      <c r="BD68" s="2"/>
    </row>
    <row r="69" spans="2:56" ht="15.75" thickBot="1"/>
    <row r="70" spans="2:56">
      <c r="B70" s="57" t="s">
        <v>42</v>
      </c>
      <c r="C70" s="58" t="s">
        <v>2</v>
      </c>
      <c r="D70" s="59" t="s">
        <v>2</v>
      </c>
      <c r="E70" s="136"/>
      <c r="F70" s="718" t="s">
        <v>14</v>
      </c>
      <c r="G70" s="719"/>
      <c r="H70" s="719"/>
      <c r="I70" s="719"/>
      <c r="J70" s="719"/>
      <c r="K70" s="720"/>
      <c r="L70" s="19"/>
      <c r="M70" s="721" t="s">
        <v>43</v>
      </c>
      <c r="N70" s="722"/>
      <c r="O70" s="19"/>
      <c r="P70" s="91" t="s">
        <v>12</v>
      </c>
      <c r="Q70" s="136"/>
      <c r="R70" s="91" t="s">
        <v>24</v>
      </c>
      <c r="S70" s="718" t="s">
        <v>44</v>
      </c>
      <c r="T70" s="719"/>
      <c r="U70" s="720"/>
      <c r="V70" s="91" t="s">
        <v>39</v>
      </c>
      <c r="W70" s="137" t="s">
        <v>19</v>
      </c>
      <c r="X70" s="136" t="s">
        <v>10</v>
      </c>
      <c r="Y70" s="723" t="s">
        <v>15</v>
      </c>
      <c r="Z70" s="724"/>
      <c r="AA70" s="724"/>
      <c r="AB70" s="724"/>
      <c r="AC70" s="138" t="s">
        <v>19</v>
      </c>
      <c r="AD70" s="139"/>
      <c r="AE70" s="725" t="s">
        <v>55</v>
      </c>
      <c r="AF70" s="726"/>
      <c r="AG70" s="726"/>
      <c r="AH70" s="140" t="s">
        <v>57</v>
      </c>
      <c r="AI70" s="136"/>
      <c r="AJ70" s="141" t="s">
        <v>51</v>
      </c>
      <c r="AK70" s="142"/>
      <c r="AL70" s="143"/>
      <c r="AM70" s="144"/>
      <c r="AN70" s="91" t="s">
        <v>13</v>
      </c>
      <c r="AO70" s="136"/>
      <c r="AP70" s="743" t="s">
        <v>68</v>
      </c>
      <c r="AQ70" s="744"/>
      <c r="AR70" s="745"/>
      <c r="AS70" s="743" t="s">
        <v>52</v>
      </c>
      <c r="AT70" s="744"/>
      <c r="AU70" s="745"/>
      <c r="AV70" s="136"/>
      <c r="AW70" s="145" t="s">
        <v>32</v>
      </c>
      <c r="AX70" s="137" t="s">
        <v>32</v>
      </c>
      <c r="AY70" s="91" t="s">
        <v>29</v>
      </c>
      <c r="AZ70" s="91" t="s">
        <v>29</v>
      </c>
      <c r="BA70" s="136"/>
      <c r="BB70" s="19" t="s">
        <v>32</v>
      </c>
      <c r="BC70" s="19" t="s">
        <v>10</v>
      </c>
      <c r="BD70" s="146" t="s">
        <v>10</v>
      </c>
    </row>
    <row r="71" spans="2:56" ht="15.75" thickBot="1">
      <c r="B71" s="60" t="s">
        <v>10</v>
      </c>
      <c r="C71" s="49" t="s">
        <v>10</v>
      </c>
      <c r="D71" s="61" t="s">
        <v>12</v>
      </c>
      <c r="E71" s="5"/>
      <c r="F71" s="65" t="s">
        <v>4</v>
      </c>
      <c r="G71" s="65" t="s">
        <v>5</v>
      </c>
      <c r="H71" s="65" t="s">
        <v>6</v>
      </c>
      <c r="I71" s="65" t="s">
        <v>7</v>
      </c>
      <c r="J71" s="65" t="s">
        <v>9</v>
      </c>
      <c r="K71" s="65" t="s">
        <v>13</v>
      </c>
      <c r="L71" s="4"/>
      <c r="M71" s="67" t="s">
        <v>12</v>
      </c>
      <c r="N71" s="68" t="s">
        <v>46</v>
      </c>
      <c r="O71" s="3"/>
      <c r="P71" s="49" t="s">
        <v>3</v>
      </c>
      <c r="Q71" s="5"/>
      <c r="R71" s="49" t="s">
        <v>23</v>
      </c>
      <c r="S71" s="53" t="s">
        <v>16</v>
      </c>
      <c r="T71" s="49" t="s">
        <v>17</v>
      </c>
      <c r="U71" s="49" t="s">
        <v>45</v>
      </c>
      <c r="V71" s="49" t="s">
        <v>63</v>
      </c>
      <c r="W71" s="72" t="s">
        <v>21</v>
      </c>
      <c r="X71" s="5" t="s">
        <v>10</v>
      </c>
      <c r="Y71" s="713" t="s">
        <v>26</v>
      </c>
      <c r="Z71" s="714"/>
      <c r="AA71" s="714"/>
      <c r="AB71" s="715"/>
      <c r="AC71" s="39" t="s">
        <v>13</v>
      </c>
      <c r="AD71" s="8"/>
      <c r="AE71" s="716" t="s">
        <v>56</v>
      </c>
      <c r="AF71" s="717"/>
      <c r="AG71" s="717"/>
      <c r="AH71" s="82" t="s">
        <v>58</v>
      </c>
      <c r="AI71" s="5"/>
      <c r="AJ71" s="48" t="s">
        <v>33</v>
      </c>
      <c r="AK71" s="85" t="s">
        <v>27</v>
      </c>
      <c r="AL71" s="48" t="s">
        <v>35</v>
      </c>
      <c r="AM71" s="48" t="s">
        <v>36</v>
      </c>
      <c r="AN71" s="49" t="s">
        <v>40</v>
      </c>
      <c r="AO71" s="20"/>
      <c r="AP71" s="51"/>
      <c r="AQ71" s="52"/>
      <c r="AR71" s="53"/>
      <c r="AS71" s="51" t="s">
        <v>50</v>
      </c>
      <c r="AT71" s="336" t="s">
        <v>200</v>
      </c>
      <c r="AU71" s="53"/>
      <c r="AV71" s="5"/>
      <c r="AW71" s="76" t="s">
        <v>19</v>
      </c>
      <c r="AX71" s="72" t="s">
        <v>19</v>
      </c>
      <c r="AY71" s="49" t="s">
        <v>37</v>
      </c>
      <c r="AZ71" s="49" t="s">
        <v>38</v>
      </c>
      <c r="BA71" s="5"/>
      <c r="BB71" s="4" t="s">
        <v>19</v>
      </c>
      <c r="BC71" s="4" t="s">
        <v>37</v>
      </c>
      <c r="BD71" s="147" t="s">
        <v>38</v>
      </c>
    </row>
    <row r="72" spans="2:56" ht="15.75" thickBot="1">
      <c r="B72" s="62"/>
      <c r="C72" s="63"/>
      <c r="D72" s="64" t="s">
        <v>10</v>
      </c>
      <c r="E72" s="111"/>
      <c r="F72" s="148"/>
      <c r="G72" s="148"/>
      <c r="H72" s="148"/>
      <c r="I72" s="148" t="s">
        <v>8</v>
      </c>
      <c r="J72" s="148"/>
      <c r="K72" s="148"/>
      <c r="L72" s="16"/>
      <c r="M72" s="104" t="s">
        <v>20</v>
      </c>
      <c r="N72" s="148" t="s">
        <v>11</v>
      </c>
      <c r="O72" s="16"/>
      <c r="P72" s="63" t="s">
        <v>10</v>
      </c>
      <c r="Q72" s="111"/>
      <c r="R72" s="63"/>
      <c r="S72" s="149"/>
      <c r="T72" s="63"/>
      <c r="U72" s="63"/>
      <c r="V72" s="63" t="s">
        <v>18</v>
      </c>
      <c r="W72" s="150" t="s">
        <v>22</v>
      </c>
      <c r="X72" s="111"/>
      <c r="Y72" s="151" t="s">
        <v>16</v>
      </c>
      <c r="Z72" s="151" t="s">
        <v>17</v>
      </c>
      <c r="AA72" s="152" t="s">
        <v>25</v>
      </c>
      <c r="AB72" s="79" t="s">
        <v>28</v>
      </c>
      <c r="AC72" s="153"/>
      <c r="AD72" s="111"/>
      <c r="AE72" s="154" t="s">
        <v>16</v>
      </c>
      <c r="AF72" s="155" t="s">
        <v>17</v>
      </c>
      <c r="AG72" s="80" t="s">
        <v>28</v>
      </c>
      <c r="AH72" s="81" t="s">
        <v>28</v>
      </c>
      <c r="AI72" s="156"/>
      <c r="AJ72" s="63" t="s">
        <v>34</v>
      </c>
      <c r="AK72" s="157" t="s">
        <v>34</v>
      </c>
      <c r="AL72" s="63" t="s">
        <v>34</v>
      </c>
      <c r="AM72" s="63" t="s">
        <v>34</v>
      </c>
      <c r="AN72" s="63" t="s">
        <v>34</v>
      </c>
      <c r="AO72" s="111"/>
      <c r="AP72" s="158" t="s">
        <v>70</v>
      </c>
      <c r="AQ72" s="159" t="s">
        <v>69</v>
      </c>
      <c r="AR72" s="160" t="s">
        <v>71</v>
      </c>
      <c r="AS72" s="161" t="s">
        <v>48</v>
      </c>
      <c r="AT72" s="159" t="s">
        <v>47</v>
      </c>
      <c r="AU72" s="160" t="s">
        <v>49</v>
      </c>
      <c r="AV72" s="111"/>
      <c r="AW72" s="162" t="s">
        <v>29</v>
      </c>
      <c r="AX72" s="150" t="s">
        <v>29</v>
      </c>
      <c r="AY72" s="63"/>
      <c r="AZ72" s="63"/>
      <c r="BA72" s="111"/>
      <c r="BB72" s="163">
        <v>1</v>
      </c>
      <c r="BC72" s="164">
        <v>0</v>
      </c>
      <c r="BD72" s="115" t="s">
        <v>41</v>
      </c>
    </row>
    <row r="73" spans="2:56" ht="16.5" thickBot="1">
      <c r="B73" s="17">
        <v>41219</v>
      </c>
      <c r="C73" s="15" t="s">
        <v>65</v>
      </c>
      <c r="D73" s="19">
        <v>8.5</v>
      </c>
      <c r="E73" s="6"/>
      <c r="F73" s="363">
        <v>0</v>
      </c>
      <c r="G73" s="19">
        <v>0</v>
      </c>
      <c r="H73" s="19">
        <v>0</v>
      </c>
      <c r="I73" s="19">
        <v>0</v>
      </c>
      <c r="J73" s="19">
        <v>0</v>
      </c>
      <c r="K73" s="19">
        <f>SUM(F73:J73)</f>
        <v>0</v>
      </c>
      <c r="L73" s="6"/>
      <c r="M73" s="363">
        <v>0</v>
      </c>
      <c r="N73" s="19">
        <v>4</v>
      </c>
      <c r="O73" s="6"/>
      <c r="P73" s="376">
        <f>D73-(M73+N73)</f>
        <v>4.5</v>
      </c>
      <c r="Q73" s="6"/>
      <c r="R73" s="221" t="s">
        <v>66</v>
      </c>
      <c r="S73" s="23">
        <v>0.185</v>
      </c>
      <c r="T73" s="23">
        <v>0.185</v>
      </c>
      <c r="U73" s="23">
        <f>S73+T73</f>
        <v>0.37</v>
      </c>
      <c r="V73" s="223">
        <v>85</v>
      </c>
      <c r="W73" s="339">
        <f>P73*V73</f>
        <v>382.5</v>
      </c>
      <c r="X73" s="5"/>
      <c r="Y73" s="379">
        <v>336</v>
      </c>
      <c r="Z73" s="380">
        <v>336</v>
      </c>
      <c r="AA73" s="380">
        <v>0</v>
      </c>
      <c r="AB73" s="380">
        <v>0</v>
      </c>
      <c r="AC73" s="381">
        <v>336</v>
      </c>
      <c r="AD73" s="197"/>
      <c r="AE73" s="379">
        <v>12</v>
      </c>
      <c r="AF73" s="380">
        <v>12</v>
      </c>
      <c r="AG73" s="380">
        <v>0</v>
      </c>
      <c r="AH73" s="380">
        <v>12</v>
      </c>
      <c r="AI73" s="5"/>
      <c r="AJ73" s="57">
        <f>AC73*U73</f>
        <v>124.32</v>
      </c>
      <c r="AK73" s="171">
        <v>4.46</v>
      </c>
      <c r="AL73" s="19">
        <v>5.18</v>
      </c>
      <c r="AM73" s="19">
        <v>0</v>
      </c>
      <c r="AN73" s="91">
        <f>AK73+AM73</f>
        <v>4.46</v>
      </c>
      <c r="AO73" s="338" t="e">
        <f>#REF!</f>
        <v>#REF!</v>
      </c>
      <c r="AP73" s="11">
        <v>0</v>
      </c>
      <c r="AQ73" s="11">
        <v>10</v>
      </c>
      <c r="AR73" s="387">
        <f>100- ((AP73+AQ73)/(AC73*2))*100</f>
        <v>98.511904761904759</v>
      </c>
      <c r="AS73" s="388">
        <f>AU13</f>
        <v>635.12</v>
      </c>
      <c r="AT73" s="172">
        <f>AJ73+AK73+AL73+AM73</f>
        <v>133.96</v>
      </c>
      <c r="AU73" s="172">
        <f>AS73-AT73</f>
        <v>501.15999999999997</v>
      </c>
      <c r="AV73" s="5"/>
      <c r="AW73" s="57">
        <f>(AC73/W73)*100</f>
        <v>87.843137254901961</v>
      </c>
      <c r="AX73" s="19" t="s">
        <v>59</v>
      </c>
      <c r="AY73" s="91">
        <f>(AK73/(AJ73+AK73))*100</f>
        <v>3.4632706942071754</v>
      </c>
      <c r="AZ73" s="19">
        <f>(AN73/AJ73)*100</f>
        <v>3.5875160875160876</v>
      </c>
      <c r="BA73" s="6"/>
      <c r="BB73" s="363" t="s">
        <v>76</v>
      </c>
      <c r="BC73" s="19" t="s">
        <v>76</v>
      </c>
      <c r="BD73" s="19" t="s">
        <v>76</v>
      </c>
    </row>
    <row r="74" spans="2:56" ht="16.5" thickBot="1">
      <c r="B74" s="374" t="s">
        <v>137</v>
      </c>
      <c r="C74" s="2"/>
      <c r="D74" s="2"/>
      <c r="E74" s="6"/>
      <c r="F74" s="375"/>
      <c r="G74" s="2"/>
      <c r="H74" s="2"/>
      <c r="I74" s="2"/>
      <c r="J74" s="2"/>
      <c r="K74" s="2"/>
      <c r="L74" s="6"/>
      <c r="M74" s="375"/>
      <c r="N74" s="2"/>
      <c r="O74" s="6"/>
      <c r="P74" s="377"/>
      <c r="Q74" s="6"/>
      <c r="R74" s="110"/>
      <c r="S74" s="105"/>
      <c r="T74" s="105"/>
      <c r="U74" s="105"/>
      <c r="V74" s="199"/>
      <c r="W74" s="452"/>
      <c r="X74" s="20"/>
      <c r="Y74" s="382"/>
      <c r="Z74" s="383"/>
      <c r="AA74" s="383"/>
      <c r="AB74" s="383"/>
      <c r="AC74" s="384"/>
      <c r="AD74" s="122"/>
      <c r="AE74" s="382"/>
      <c r="AF74" s="383"/>
      <c r="AG74" s="383"/>
      <c r="AH74" s="383"/>
      <c r="AI74" s="20"/>
      <c r="AJ74" s="436"/>
      <c r="AK74" s="386"/>
      <c r="AL74" s="378"/>
      <c r="AM74" s="378"/>
      <c r="AN74" s="378"/>
      <c r="AO74" s="289"/>
      <c r="AP74" s="347"/>
      <c r="AQ74" s="347"/>
      <c r="AR74" s="373"/>
      <c r="AS74" s="389"/>
      <c r="AT74" s="386"/>
      <c r="AU74" s="386"/>
      <c r="AV74" s="20"/>
      <c r="AW74" s="385"/>
      <c r="AX74" s="378"/>
      <c r="AY74" s="378"/>
      <c r="AZ74" s="378"/>
      <c r="BA74" s="289"/>
      <c r="BB74" s="375"/>
      <c r="BC74" s="2"/>
      <c r="BD74" s="2"/>
    </row>
    <row r="75" spans="2:56" ht="15.75" thickBot="1"/>
    <row r="76" spans="2:56" ht="16.5" thickBot="1">
      <c r="B76" s="17">
        <v>41220</v>
      </c>
      <c r="C76" s="15" t="s">
        <v>0</v>
      </c>
      <c r="D76" s="19">
        <v>8</v>
      </c>
      <c r="E76" s="6"/>
      <c r="F76" s="363">
        <v>0</v>
      </c>
      <c r="G76" s="19">
        <v>0</v>
      </c>
      <c r="H76" s="19">
        <v>0</v>
      </c>
      <c r="I76" s="19">
        <v>0</v>
      </c>
      <c r="J76" s="19">
        <v>0</v>
      </c>
      <c r="K76" s="19">
        <f>SUM(F76:J76)</f>
        <v>0</v>
      </c>
      <c r="L76" s="6"/>
      <c r="M76" s="363">
        <v>0</v>
      </c>
      <c r="N76" s="19">
        <v>0</v>
      </c>
      <c r="O76" s="6"/>
      <c r="P76" s="376">
        <f>D76-(M76+N76)</f>
        <v>8</v>
      </c>
      <c r="Q76" s="6"/>
      <c r="R76" s="221" t="s">
        <v>66</v>
      </c>
      <c r="S76" s="23">
        <v>0.185</v>
      </c>
      <c r="T76" s="23">
        <v>0.185</v>
      </c>
      <c r="U76" s="23">
        <f>S76+T76</f>
        <v>0.37</v>
      </c>
      <c r="V76" s="223">
        <v>85</v>
      </c>
      <c r="W76" s="339">
        <f>P76*V76</f>
        <v>680</v>
      </c>
      <c r="X76" s="5"/>
      <c r="Y76" s="379">
        <v>608</v>
      </c>
      <c r="Z76" s="380">
        <v>608</v>
      </c>
      <c r="AA76" s="380">
        <v>0</v>
      </c>
      <c r="AB76" s="380">
        <v>0</v>
      </c>
      <c r="AC76" s="381">
        <v>608</v>
      </c>
      <c r="AD76" s="197"/>
      <c r="AE76" s="379">
        <v>3</v>
      </c>
      <c r="AF76" s="380">
        <v>4</v>
      </c>
      <c r="AG76" s="380">
        <v>0</v>
      </c>
      <c r="AH76" s="380">
        <v>3</v>
      </c>
      <c r="AI76" s="5"/>
      <c r="AJ76" s="57">
        <f>AC76*U76</f>
        <v>224.96</v>
      </c>
      <c r="AK76" s="171">
        <v>1.42</v>
      </c>
      <c r="AL76" s="19">
        <v>8.1199999999999992</v>
      </c>
      <c r="AM76" s="19">
        <v>0</v>
      </c>
      <c r="AN76" s="91">
        <f>AK76+AM76</f>
        <v>1.42</v>
      </c>
      <c r="AO76" s="338" t="e">
        <f>#REF!</f>
        <v>#REF!</v>
      </c>
      <c r="AP76" s="11">
        <v>0</v>
      </c>
      <c r="AQ76" s="11">
        <v>10</v>
      </c>
      <c r="AR76" s="387">
        <f>100- ((AP76+AQ76)/(AC76*2))*100</f>
        <v>99.17763157894737</v>
      </c>
      <c r="AS76" s="388">
        <f>AU73</f>
        <v>501.15999999999997</v>
      </c>
      <c r="AT76" s="172">
        <f>AJ76+AK76+AL76+AM76</f>
        <v>234.5</v>
      </c>
      <c r="AU76" s="172">
        <f>AS76-AT76</f>
        <v>266.65999999999997</v>
      </c>
      <c r="AV76" s="5"/>
      <c r="AW76" s="57">
        <f>(AC76/W76)*100</f>
        <v>89.411764705882362</v>
      </c>
      <c r="AX76" s="19" t="s">
        <v>59</v>
      </c>
      <c r="AY76" s="91">
        <f>(AK76/(AJ76+AK76))*100</f>
        <v>0.62726389257001502</v>
      </c>
      <c r="AZ76" s="19">
        <f>(AN76/AJ76)*100</f>
        <v>0.63122332859174957</v>
      </c>
      <c r="BA76" s="6"/>
      <c r="BB76" s="363" t="s">
        <v>76</v>
      </c>
      <c r="BC76" s="19" t="s">
        <v>76</v>
      </c>
      <c r="BD76" s="19" t="s">
        <v>97</v>
      </c>
    </row>
    <row r="77" spans="2:56" ht="16.5" thickBot="1">
      <c r="B77" s="374" t="s">
        <v>202</v>
      </c>
      <c r="C77" s="2"/>
      <c r="D77" s="2"/>
      <c r="E77" s="6"/>
      <c r="F77" s="375"/>
      <c r="G77" s="2"/>
      <c r="H77" s="2"/>
      <c r="I77" s="2"/>
      <c r="J77" s="2"/>
      <c r="K77" s="2"/>
      <c r="L77" s="6"/>
      <c r="M77" s="375"/>
      <c r="N77" s="2"/>
      <c r="O77" s="6"/>
      <c r="P77" s="377"/>
      <c r="Q77" s="6"/>
      <c r="R77" s="110"/>
      <c r="S77" s="105"/>
      <c r="T77" s="105"/>
      <c r="U77" s="105"/>
      <c r="V77" s="199"/>
      <c r="W77" s="452"/>
      <c r="X77" s="20"/>
      <c r="Y77" s="382"/>
      <c r="Z77" s="383"/>
      <c r="AA77" s="383"/>
      <c r="AB77" s="383"/>
      <c r="AC77" s="384"/>
      <c r="AD77" s="122"/>
      <c r="AE77" s="382"/>
      <c r="AF77" s="383"/>
      <c r="AG77" s="383"/>
      <c r="AH77" s="383"/>
      <c r="AI77" s="20"/>
      <c r="AJ77" s="436"/>
      <c r="AK77" s="386"/>
      <c r="AL77" s="378"/>
      <c r="AM77" s="378"/>
      <c r="AN77" s="378"/>
      <c r="AO77" s="289"/>
      <c r="AP77" s="347"/>
      <c r="AQ77" s="347"/>
      <c r="AR77" s="373"/>
      <c r="AS77" s="389"/>
      <c r="AT77" s="386"/>
      <c r="AU77" s="386"/>
      <c r="AV77" s="20"/>
      <c r="AW77" s="385"/>
      <c r="AX77" s="378"/>
      <c r="AY77" s="378"/>
      <c r="AZ77" s="378"/>
      <c r="BA77" s="289"/>
      <c r="BB77" s="375"/>
      <c r="BC77" s="2"/>
      <c r="BD77" s="2"/>
    </row>
    <row r="78" spans="2:56" ht="15.75" thickBot="1"/>
    <row r="79" spans="2:56" ht="16.5" thickBot="1">
      <c r="B79" s="17">
        <v>41220</v>
      </c>
      <c r="C79" s="15" t="s">
        <v>1</v>
      </c>
      <c r="D79" s="19">
        <v>7.5</v>
      </c>
      <c r="E79" s="6"/>
      <c r="F79" s="363">
        <v>0</v>
      </c>
      <c r="G79" s="19">
        <v>0</v>
      </c>
      <c r="H79" s="19">
        <v>0</v>
      </c>
      <c r="I79" s="19">
        <v>0</v>
      </c>
      <c r="J79" s="19">
        <v>0</v>
      </c>
      <c r="K79" s="19">
        <f>SUM(F79:J79)</f>
        <v>0</v>
      </c>
      <c r="L79" s="6"/>
      <c r="M79" s="363">
        <v>4.5</v>
      </c>
      <c r="N79" s="19">
        <v>0</v>
      </c>
      <c r="O79" s="6"/>
      <c r="P79" s="376">
        <f>D79-(M79+N79)</f>
        <v>3</v>
      </c>
      <c r="Q79" s="6"/>
      <c r="R79" s="221" t="s">
        <v>66</v>
      </c>
      <c r="S79" s="23">
        <v>0.185</v>
      </c>
      <c r="T79" s="23">
        <v>0.185</v>
      </c>
      <c r="U79" s="23">
        <f>S79+T79</f>
        <v>0.37</v>
      </c>
      <c r="V79" s="223">
        <v>85</v>
      </c>
      <c r="W79" s="91">
        <f>P79*V79</f>
        <v>255</v>
      </c>
      <c r="X79" s="6"/>
      <c r="Y79" s="379">
        <v>243</v>
      </c>
      <c r="Z79" s="380">
        <v>243</v>
      </c>
      <c r="AA79" s="380">
        <v>0</v>
      </c>
      <c r="AB79" s="380">
        <v>0</v>
      </c>
      <c r="AC79" s="381">
        <v>243</v>
      </c>
      <c r="AD79" s="197"/>
      <c r="AE79" s="379">
        <v>0</v>
      </c>
      <c r="AF79" s="380">
        <v>0</v>
      </c>
      <c r="AG79" s="380">
        <v>0</v>
      </c>
      <c r="AH79" s="380">
        <v>0</v>
      </c>
      <c r="AI79" s="5"/>
      <c r="AJ79" s="57">
        <f>AC79*U79</f>
        <v>89.91</v>
      </c>
      <c r="AK79" s="171">
        <v>0</v>
      </c>
      <c r="AL79" s="19">
        <v>1.3</v>
      </c>
      <c r="AM79" s="19">
        <v>0</v>
      </c>
      <c r="AN79" s="91">
        <f>AK79+AM79</f>
        <v>0</v>
      </c>
      <c r="AO79" s="338" t="e">
        <f>#REF!</f>
        <v>#REF!</v>
      </c>
      <c r="AP79" s="11">
        <v>0</v>
      </c>
      <c r="AQ79" s="11">
        <v>10</v>
      </c>
      <c r="AR79" s="387">
        <f>100- ((AP79+AQ79)/(AC79*2))*100</f>
        <v>97.942386831275726</v>
      </c>
      <c r="AS79" s="388">
        <f>AU76</f>
        <v>266.65999999999997</v>
      </c>
      <c r="AT79" s="172">
        <f>AJ79+AK79+AL79+AM79</f>
        <v>91.21</v>
      </c>
      <c r="AU79" s="172">
        <f>AS79-AT79</f>
        <v>175.45</v>
      </c>
      <c r="AV79" s="5"/>
      <c r="AW79" s="57">
        <f>(AC79/W79)*100</f>
        <v>95.294117647058812</v>
      </c>
      <c r="AX79" s="19" t="s">
        <v>59</v>
      </c>
      <c r="AY79" s="91">
        <f>(AK79/(AJ79+AK79))*100</f>
        <v>0</v>
      </c>
      <c r="AZ79" s="19">
        <f>(AN79/AJ79)*100</f>
        <v>0</v>
      </c>
      <c r="BA79" s="6"/>
      <c r="BB79" s="363" t="s">
        <v>76</v>
      </c>
      <c r="BC79" s="19" t="s">
        <v>76</v>
      </c>
      <c r="BD79" s="19" t="s">
        <v>76</v>
      </c>
    </row>
    <row r="80" spans="2:56" ht="15.75">
      <c r="B80" s="374" t="s">
        <v>121</v>
      </c>
      <c r="C80" s="2"/>
      <c r="D80" s="2"/>
      <c r="E80" s="6"/>
      <c r="F80" s="375"/>
      <c r="G80" s="2"/>
      <c r="H80" s="2"/>
      <c r="I80" s="2"/>
      <c r="J80" s="2"/>
      <c r="K80" s="2"/>
      <c r="L80" s="6"/>
      <c r="M80" s="375"/>
      <c r="N80" s="2"/>
      <c r="O80" s="6"/>
      <c r="P80" s="377"/>
      <c r="Q80" s="6"/>
      <c r="R80" s="375"/>
      <c r="S80" s="213"/>
      <c r="T80" s="213"/>
      <c r="U80" s="213"/>
      <c r="V80" s="378"/>
      <c r="W80" s="378"/>
      <c r="X80" s="289"/>
      <c r="Y80" s="382"/>
      <c r="Z80" s="383"/>
      <c r="AA80" s="383"/>
      <c r="AB80" s="383"/>
      <c r="AC80" s="384"/>
      <c r="AD80" s="122"/>
      <c r="AE80" s="382"/>
      <c r="AF80" s="383"/>
      <c r="AG80" s="383"/>
      <c r="AH80" s="383"/>
      <c r="AI80" s="20"/>
      <c r="AJ80" s="436"/>
      <c r="AK80" s="386"/>
      <c r="AL80" s="378"/>
      <c r="AM80" s="378"/>
      <c r="AN80" s="378"/>
      <c r="AO80" s="289"/>
      <c r="AP80" s="347"/>
      <c r="AQ80" s="347"/>
      <c r="AR80" s="373"/>
      <c r="AS80" s="389"/>
      <c r="AT80" s="386"/>
      <c r="AU80" s="386"/>
      <c r="AV80" s="20"/>
      <c r="AW80" s="385"/>
      <c r="AX80" s="378"/>
      <c r="AY80" s="378"/>
      <c r="AZ80" s="378"/>
      <c r="BA80" s="289"/>
      <c r="BB80" s="375"/>
      <c r="BC80" s="2"/>
      <c r="BD80" s="2"/>
    </row>
    <row r="81" spans="2:56" ht="15.75" thickBot="1"/>
    <row r="82" spans="2:56" ht="16.5" thickBot="1">
      <c r="B82" s="17">
        <v>41220</v>
      </c>
      <c r="C82" s="15" t="s">
        <v>65</v>
      </c>
      <c r="D82" s="19">
        <v>4</v>
      </c>
      <c r="E82" s="6"/>
      <c r="F82" s="363">
        <v>0</v>
      </c>
      <c r="G82" s="19">
        <v>0</v>
      </c>
      <c r="H82" s="19">
        <v>0</v>
      </c>
      <c r="I82" s="19">
        <v>0</v>
      </c>
      <c r="J82" s="19">
        <v>0</v>
      </c>
      <c r="K82" s="19">
        <f>SUM(F82:J82)</f>
        <v>0</v>
      </c>
      <c r="L82" s="6"/>
      <c r="M82" s="363">
        <v>0</v>
      </c>
      <c r="N82" s="19">
        <v>0</v>
      </c>
      <c r="O82" s="6"/>
      <c r="P82" s="376">
        <f>D82-(M82+N82)</f>
        <v>4</v>
      </c>
      <c r="Q82" s="6"/>
      <c r="R82" s="221" t="s">
        <v>207</v>
      </c>
      <c r="S82" s="23">
        <v>0.36499999999999999</v>
      </c>
      <c r="T82" s="23">
        <v>0.36499999999999999</v>
      </c>
      <c r="U82" s="23">
        <f>S82+T82</f>
        <v>0.73</v>
      </c>
      <c r="V82" s="223">
        <v>60</v>
      </c>
      <c r="W82" s="339">
        <f>P82*V82</f>
        <v>240</v>
      </c>
      <c r="X82" s="5"/>
      <c r="Y82" s="379">
        <v>182</v>
      </c>
      <c r="Z82" s="380">
        <v>182</v>
      </c>
      <c r="AA82" s="380">
        <v>0</v>
      </c>
      <c r="AB82" s="380">
        <v>0</v>
      </c>
      <c r="AC82" s="381">
        <v>182</v>
      </c>
      <c r="AD82" s="197"/>
      <c r="AE82" s="379">
        <v>9</v>
      </c>
      <c r="AF82" s="380">
        <v>10</v>
      </c>
      <c r="AG82" s="380">
        <v>0</v>
      </c>
      <c r="AH82" s="380">
        <v>9</v>
      </c>
      <c r="AI82" s="5"/>
      <c r="AJ82" s="57">
        <f>AC82*U82</f>
        <v>132.85999999999999</v>
      </c>
      <c r="AK82" s="171">
        <v>7.06</v>
      </c>
      <c r="AL82" s="19">
        <v>6.96</v>
      </c>
      <c r="AM82" s="19">
        <v>0</v>
      </c>
      <c r="AN82" s="91">
        <f>AK82+AM82</f>
        <v>7.06</v>
      </c>
      <c r="AO82" s="338" t="e">
        <f>#REF!</f>
        <v>#REF!</v>
      </c>
      <c r="AP82" s="11">
        <v>0</v>
      </c>
      <c r="AQ82" s="11">
        <v>10</v>
      </c>
      <c r="AR82" s="387">
        <f>100- ((AP82+AQ82)/(AC82*2))*100</f>
        <v>97.252747252747255</v>
      </c>
      <c r="AS82" s="388">
        <v>680</v>
      </c>
      <c r="AT82" s="172">
        <f>AJ82+AK82+AL82+AM82</f>
        <v>146.88</v>
      </c>
      <c r="AU82" s="172">
        <f>AS82-AT82</f>
        <v>533.12</v>
      </c>
      <c r="AV82" s="5"/>
      <c r="AW82" s="57">
        <f>(AC82/W82)*100</f>
        <v>75.833333333333329</v>
      </c>
      <c r="AX82" s="19" t="s">
        <v>59</v>
      </c>
      <c r="AY82" s="91">
        <f>(AK82/(AJ82+AK82))*100</f>
        <v>5.0457404230989136</v>
      </c>
      <c r="AZ82" s="19">
        <f>(AN82/AJ82)*100</f>
        <v>5.3138642179738067</v>
      </c>
      <c r="BA82" s="6"/>
      <c r="BB82" s="363" t="s">
        <v>76</v>
      </c>
      <c r="BC82" s="19" t="s">
        <v>76</v>
      </c>
      <c r="BD82" s="19" t="s">
        <v>76</v>
      </c>
    </row>
    <row r="83" spans="2:56" ht="16.5" thickBot="1">
      <c r="B83" s="374" t="s">
        <v>137</v>
      </c>
      <c r="C83" s="2"/>
      <c r="D83" s="2"/>
      <c r="E83" s="6"/>
      <c r="F83" s="375"/>
      <c r="G83" s="2"/>
      <c r="H83" s="2"/>
      <c r="I83" s="2"/>
      <c r="J83" s="2"/>
      <c r="K83" s="2"/>
      <c r="L83" s="6"/>
      <c r="M83" s="375"/>
      <c r="N83" s="2"/>
      <c r="O83" s="6"/>
      <c r="P83" s="377"/>
      <c r="Q83" s="6"/>
      <c r="R83" s="110"/>
      <c r="S83" s="105"/>
      <c r="T83" s="105"/>
      <c r="U83" s="105"/>
      <c r="V83" s="199"/>
      <c r="W83" s="452"/>
      <c r="X83" s="20"/>
      <c r="Y83" s="382"/>
      <c r="Z83" s="383"/>
      <c r="AA83" s="383"/>
      <c r="AB83" s="383"/>
      <c r="AC83" s="384"/>
      <c r="AD83" s="122"/>
      <c r="AE83" s="382"/>
      <c r="AF83" s="383"/>
      <c r="AG83" s="383"/>
      <c r="AH83" s="383"/>
      <c r="AI83" s="20"/>
      <c r="AJ83" s="436"/>
      <c r="AK83" s="386"/>
      <c r="AL83" s="378"/>
      <c r="AM83" s="378"/>
      <c r="AN83" s="378"/>
      <c r="AO83" s="289"/>
      <c r="AP83" s="347"/>
      <c r="AQ83" s="347"/>
      <c r="AR83" s="373"/>
      <c r="AS83" s="389"/>
      <c r="AT83" s="386"/>
      <c r="AU83" s="386"/>
      <c r="AV83" s="20"/>
      <c r="AW83" s="385"/>
      <c r="AX83" s="378"/>
      <c r="AY83" s="378"/>
      <c r="AZ83" s="378"/>
      <c r="BA83" s="289"/>
      <c r="BB83" s="375"/>
      <c r="BC83" s="2"/>
      <c r="BD83" s="2"/>
    </row>
    <row r="84" spans="2:56" ht="15.75" thickBot="1"/>
    <row r="85" spans="2:56">
      <c r="B85" s="57" t="s">
        <v>42</v>
      </c>
      <c r="C85" s="58" t="s">
        <v>2</v>
      </c>
      <c r="D85" s="59" t="s">
        <v>2</v>
      </c>
      <c r="E85" s="136"/>
      <c r="F85" s="718" t="s">
        <v>14</v>
      </c>
      <c r="G85" s="719"/>
      <c r="H85" s="719"/>
      <c r="I85" s="719"/>
      <c r="J85" s="719"/>
      <c r="K85" s="720"/>
      <c r="L85" s="19"/>
      <c r="M85" s="721" t="s">
        <v>43</v>
      </c>
      <c r="N85" s="722"/>
      <c r="O85" s="19"/>
      <c r="P85" s="91" t="s">
        <v>12</v>
      </c>
      <c r="Q85" s="136"/>
      <c r="R85" s="91" t="s">
        <v>24</v>
      </c>
      <c r="S85" s="718" t="s">
        <v>44</v>
      </c>
      <c r="T85" s="719"/>
      <c r="U85" s="720"/>
      <c r="V85" s="91" t="s">
        <v>39</v>
      </c>
      <c r="W85" s="137" t="s">
        <v>19</v>
      </c>
      <c r="X85" s="136" t="s">
        <v>10</v>
      </c>
      <c r="Y85" s="723" t="s">
        <v>15</v>
      </c>
      <c r="Z85" s="724"/>
      <c r="AA85" s="724"/>
      <c r="AB85" s="724"/>
      <c r="AC85" s="138" t="s">
        <v>19</v>
      </c>
      <c r="AD85" s="139"/>
      <c r="AE85" s="725" t="s">
        <v>55</v>
      </c>
      <c r="AF85" s="726"/>
      <c r="AG85" s="726"/>
      <c r="AH85" s="140" t="s">
        <v>57</v>
      </c>
      <c r="AI85" s="136"/>
      <c r="AJ85" s="141" t="s">
        <v>51</v>
      </c>
      <c r="AK85" s="142"/>
      <c r="AL85" s="143"/>
      <c r="AM85" s="144"/>
      <c r="AN85" s="91" t="s">
        <v>13</v>
      </c>
      <c r="AO85" s="136"/>
      <c r="AP85" s="743" t="s">
        <v>68</v>
      </c>
      <c r="AQ85" s="744"/>
      <c r="AR85" s="745"/>
      <c r="AS85" s="743" t="s">
        <v>52</v>
      </c>
      <c r="AT85" s="744"/>
      <c r="AU85" s="745"/>
      <c r="AV85" s="136"/>
      <c r="AW85" s="145" t="s">
        <v>32</v>
      </c>
      <c r="AX85" s="137" t="s">
        <v>32</v>
      </c>
      <c r="AY85" s="91" t="s">
        <v>29</v>
      </c>
      <c r="AZ85" s="91" t="s">
        <v>29</v>
      </c>
      <c r="BA85" s="136"/>
      <c r="BB85" s="19" t="s">
        <v>32</v>
      </c>
      <c r="BC85" s="19" t="s">
        <v>10</v>
      </c>
      <c r="BD85" s="146" t="s">
        <v>10</v>
      </c>
    </row>
    <row r="86" spans="2:56" ht="15.75" thickBot="1">
      <c r="B86" s="60" t="s">
        <v>10</v>
      </c>
      <c r="C86" s="49" t="s">
        <v>10</v>
      </c>
      <c r="D86" s="61" t="s">
        <v>12</v>
      </c>
      <c r="E86" s="5"/>
      <c r="F86" s="65" t="s">
        <v>4</v>
      </c>
      <c r="G86" s="65" t="s">
        <v>5</v>
      </c>
      <c r="H86" s="65" t="s">
        <v>6</v>
      </c>
      <c r="I86" s="65" t="s">
        <v>7</v>
      </c>
      <c r="J86" s="65" t="s">
        <v>9</v>
      </c>
      <c r="K86" s="65" t="s">
        <v>13</v>
      </c>
      <c r="L86" s="4"/>
      <c r="M86" s="67" t="s">
        <v>12</v>
      </c>
      <c r="N86" s="68" t="s">
        <v>46</v>
      </c>
      <c r="O86" s="3"/>
      <c r="P86" s="49" t="s">
        <v>3</v>
      </c>
      <c r="Q86" s="5"/>
      <c r="R86" s="49" t="s">
        <v>23</v>
      </c>
      <c r="S86" s="53" t="s">
        <v>16</v>
      </c>
      <c r="T86" s="49" t="s">
        <v>17</v>
      </c>
      <c r="U86" s="49" t="s">
        <v>45</v>
      </c>
      <c r="V86" s="49" t="s">
        <v>63</v>
      </c>
      <c r="W86" s="72" t="s">
        <v>21</v>
      </c>
      <c r="X86" s="5" t="s">
        <v>10</v>
      </c>
      <c r="Y86" s="713" t="s">
        <v>26</v>
      </c>
      <c r="Z86" s="714"/>
      <c r="AA86" s="714"/>
      <c r="AB86" s="715"/>
      <c r="AC86" s="39" t="s">
        <v>13</v>
      </c>
      <c r="AD86" s="8"/>
      <c r="AE86" s="716" t="s">
        <v>56</v>
      </c>
      <c r="AF86" s="717"/>
      <c r="AG86" s="717"/>
      <c r="AH86" s="82" t="s">
        <v>58</v>
      </c>
      <c r="AI86" s="5"/>
      <c r="AJ86" s="48" t="s">
        <v>33</v>
      </c>
      <c r="AK86" s="85" t="s">
        <v>27</v>
      </c>
      <c r="AL86" s="48" t="s">
        <v>35</v>
      </c>
      <c r="AM86" s="48" t="s">
        <v>36</v>
      </c>
      <c r="AN86" s="49" t="s">
        <v>40</v>
      </c>
      <c r="AO86" s="20"/>
      <c r="AP86" s="51"/>
      <c r="AQ86" s="52"/>
      <c r="AR86" s="53"/>
      <c r="AS86" s="51" t="s">
        <v>50</v>
      </c>
      <c r="AT86" s="336" t="s">
        <v>200</v>
      </c>
      <c r="AU86" s="53"/>
      <c r="AV86" s="5"/>
      <c r="AW86" s="76" t="s">
        <v>19</v>
      </c>
      <c r="AX86" s="72" t="s">
        <v>19</v>
      </c>
      <c r="AY86" s="49" t="s">
        <v>37</v>
      </c>
      <c r="AZ86" s="49" t="s">
        <v>38</v>
      </c>
      <c r="BA86" s="5"/>
      <c r="BB86" s="4" t="s">
        <v>19</v>
      </c>
      <c r="BC86" s="4" t="s">
        <v>37</v>
      </c>
      <c r="BD86" s="147" t="s">
        <v>38</v>
      </c>
    </row>
    <row r="87" spans="2:56" ht="15.75" thickBot="1">
      <c r="B87" s="62"/>
      <c r="C87" s="63"/>
      <c r="D87" s="64" t="s">
        <v>10</v>
      </c>
      <c r="E87" s="111"/>
      <c r="F87" s="148"/>
      <c r="G87" s="148"/>
      <c r="H87" s="148"/>
      <c r="I87" s="148" t="s">
        <v>8</v>
      </c>
      <c r="J87" s="148"/>
      <c r="K87" s="148"/>
      <c r="L87" s="16"/>
      <c r="M87" s="104" t="s">
        <v>20</v>
      </c>
      <c r="N87" s="148" t="s">
        <v>11</v>
      </c>
      <c r="O87" s="16"/>
      <c r="P87" s="63" t="s">
        <v>10</v>
      </c>
      <c r="Q87" s="111"/>
      <c r="R87" s="63"/>
      <c r="S87" s="149"/>
      <c r="T87" s="63"/>
      <c r="U87" s="63"/>
      <c r="V87" s="63" t="s">
        <v>18</v>
      </c>
      <c r="W87" s="150" t="s">
        <v>22</v>
      </c>
      <c r="X87" s="111"/>
      <c r="Y87" s="151" t="s">
        <v>16</v>
      </c>
      <c r="Z87" s="151" t="s">
        <v>17</v>
      </c>
      <c r="AA87" s="152" t="s">
        <v>25</v>
      </c>
      <c r="AB87" s="79" t="s">
        <v>28</v>
      </c>
      <c r="AC87" s="153"/>
      <c r="AD87" s="111"/>
      <c r="AE87" s="154" t="s">
        <v>16</v>
      </c>
      <c r="AF87" s="155" t="s">
        <v>17</v>
      </c>
      <c r="AG87" s="80" t="s">
        <v>28</v>
      </c>
      <c r="AH87" s="81" t="s">
        <v>28</v>
      </c>
      <c r="AI87" s="156"/>
      <c r="AJ87" s="63" t="s">
        <v>34</v>
      </c>
      <c r="AK87" s="157" t="s">
        <v>34</v>
      </c>
      <c r="AL87" s="63" t="s">
        <v>34</v>
      </c>
      <c r="AM87" s="63" t="s">
        <v>34</v>
      </c>
      <c r="AN87" s="63" t="s">
        <v>34</v>
      </c>
      <c r="AO87" s="111"/>
      <c r="AP87" s="158" t="s">
        <v>70</v>
      </c>
      <c r="AQ87" s="159" t="s">
        <v>69</v>
      </c>
      <c r="AR87" s="160" t="s">
        <v>71</v>
      </c>
      <c r="AS87" s="161" t="s">
        <v>48</v>
      </c>
      <c r="AT87" s="159" t="s">
        <v>47</v>
      </c>
      <c r="AU87" s="160" t="s">
        <v>49</v>
      </c>
      <c r="AV87" s="111"/>
      <c r="AW87" s="162" t="s">
        <v>29</v>
      </c>
      <c r="AX87" s="150" t="s">
        <v>29</v>
      </c>
      <c r="AY87" s="63"/>
      <c r="AZ87" s="63"/>
      <c r="BA87" s="111"/>
      <c r="BB87" s="163">
        <v>1</v>
      </c>
      <c r="BC87" s="164">
        <v>0</v>
      </c>
      <c r="BD87" s="115" t="s">
        <v>41</v>
      </c>
    </row>
    <row r="88" spans="2:56" ht="16.5" thickBot="1">
      <c r="B88" s="17">
        <v>41220</v>
      </c>
      <c r="C88" s="15" t="s">
        <v>65</v>
      </c>
      <c r="D88" s="19">
        <v>4</v>
      </c>
      <c r="E88" s="6"/>
      <c r="F88" s="363">
        <v>0</v>
      </c>
      <c r="G88" s="19">
        <v>0</v>
      </c>
      <c r="H88" s="19">
        <v>0</v>
      </c>
      <c r="I88" s="19">
        <v>0</v>
      </c>
      <c r="J88" s="19">
        <v>0</v>
      </c>
      <c r="K88" s="19">
        <f>SUM(F88:J88)</f>
        <v>0</v>
      </c>
      <c r="L88" s="6"/>
      <c r="M88" s="363">
        <v>0</v>
      </c>
      <c r="N88" s="19">
        <v>2</v>
      </c>
      <c r="O88" s="6"/>
      <c r="P88" s="376">
        <f>D88-(M88+N88)</f>
        <v>2</v>
      </c>
      <c r="Q88" s="6"/>
      <c r="R88" s="221" t="s">
        <v>66</v>
      </c>
      <c r="S88" s="23">
        <v>0.185</v>
      </c>
      <c r="T88" s="23">
        <v>0.185</v>
      </c>
      <c r="U88" s="23">
        <f>S88+T88</f>
        <v>0.37</v>
      </c>
      <c r="V88" s="223">
        <v>85</v>
      </c>
      <c r="W88" s="339">
        <f>P88*V88</f>
        <v>170</v>
      </c>
      <c r="X88" s="5"/>
      <c r="Y88" s="379">
        <v>115</v>
      </c>
      <c r="Z88" s="380">
        <v>115</v>
      </c>
      <c r="AA88" s="380">
        <v>0</v>
      </c>
      <c r="AB88" s="380">
        <v>0</v>
      </c>
      <c r="AC88" s="381">
        <v>115</v>
      </c>
      <c r="AD88" s="197"/>
      <c r="AE88" s="379">
        <v>5</v>
      </c>
      <c r="AF88" s="380">
        <v>5</v>
      </c>
      <c r="AG88" s="380">
        <v>0</v>
      </c>
      <c r="AH88" s="380">
        <v>5</v>
      </c>
      <c r="AI88" s="5"/>
      <c r="AJ88" s="57">
        <f>AC88*U88</f>
        <v>42.55</v>
      </c>
      <c r="AK88" s="171">
        <v>2</v>
      </c>
      <c r="AL88" s="19">
        <v>2.5</v>
      </c>
      <c r="AM88" s="19">
        <v>0</v>
      </c>
      <c r="AN88" s="91">
        <f>AK88+AM88</f>
        <v>2</v>
      </c>
      <c r="AO88" s="338" t="e">
        <f>#REF!</f>
        <v>#REF!</v>
      </c>
      <c r="AP88" s="11">
        <v>0</v>
      </c>
      <c r="AQ88" s="11">
        <v>10</v>
      </c>
      <c r="AR88" s="387">
        <f>100- ((AP88+AQ88)/(AC88*2))*100</f>
        <v>95.652173913043484</v>
      </c>
      <c r="AS88" s="388">
        <f>AU79</f>
        <v>175.45</v>
      </c>
      <c r="AT88" s="172">
        <f>AJ88+AK88+AL88+AM88</f>
        <v>47.05</v>
      </c>
      <c r="AU88" s="172">
        <f>AS88-AT88</f>
        <v>128.39999999999998</v>
      </c>
      <c r="AV88" s="5"/>
      <c r="AW88" s="57">
        <f>(AC88/W88)*100</f>
        <v>67.64705882352942</v>
      </c>
      <c r="AX88" s="19" t="s">
        <v>59</v>
      </c>
      <c r="AY88" s="91">
        <f>(AK88/(AJ88+AK88))*100</f>
        <v>4.489337822671156</v>
      </c>
      <c r="AZ88" s="19">
        <f>(AN88/AJ88)*100</f>
        <v>4.7003525264394828</v>
      </c>
      <c r="BA88" s="6"/>
      <c r="BB88" s="363" t="s">
        <v>76</v>
      </c>
      <c r="BC88" s="19" t="s">
        <v>76</v>
      </c>
      <c r="BD88" s="19" t="s">
        <v>76</v>
      </c>
    </row>
    <row r="89" spans="2:56" ht="16.5" thickBot="1">
      <c r="B89" s="374" t="s">
        <v>137</v>
      </c>
      <c r="C89" s="2"/>
      <c r="D89" s="2"/>
      <c r="E89" s="6"/>
      <c r="F89" s="375"/>
      <c r="G89" s="2"/>
      <c r="H89" s="2"/>
      <c r="I89" s="2"/>
      <c r="J89" s="2"/>
      <c r="K89" s="2"/>
      <c r="L89" s="6"/>
      <c r="M89" s="375"/>
      <c r="N89" s="2"/>
      <c r="O89" s="6"/>
      <c r="P89" s="377"/>
      <c r="Q89" s="6"/>
      <c r="R89" s="110"/>
      <c r="S89" s="105"/>
      <c r="T89" s="105"/>
      <c r="U89" s="105"/>
      <c r="V89" s="199"/>
      <c r="W89" s="452"/>
      <c r="X89" s="20"/>
      <c r="Y89" s="382"/>
      <c r="Z89" s="383"/>
      <c r="AA89" s="383"/>
      <c r="AB89" s="383"/>
      <c r="AC89" s="384"/>
      <c r="AD89" s="122"/>
      <c r="AE89" s="382"/>
      <c r="AF89" s="383"/>
      <c r="AG89" s="383"/>
      <c r="AH89" s="383"/>
      <c r="AI89" s="20"/>
      <c r="AJ89" s="436"/>
      <c r="AK89" s="386"/>
      <c r="AL89" s="378"/>
      <c r="AM89" s="378"/>
      <c r="AN89" s="378"/>
      <c r="AO89" s="289"/>
      <c r="AP89" s="347"/>
      <c r="AQ89" s="347"/>
      <c r="AR89" s="373"/>
      <c r="AS89" s="389"/>
      <c r="AT89" s="386"/>
      <c r="AU89" s="386"/>
      <c r="AV89" s="20"/>
      <c r="AW89" s="385"/>
      <c r="AX89" s="378"/>
      <c r="AY89" s="378"/>
      <c r="AZ89" s="378"/>
      <c r="BA89" s="289"/>
      <c r="BB89" s="375"/>
      <c r="BC89" s="2"/>
      <c r="BD89" s="2"/>
    </row>
    <row r="90" spans="2:56" ht="15.75" thickBot="1"/>
    <row r="91" spans="2:56">
      <c r="B91" s="57" t="s">
        <v>42</v>
      </c>
      <c r="C91" s="58" t="s">
        <v>2</v>
      </c>
      <c r="D91" s="59" t="s">
        <v>2</v>
      </c>
      <c r="E91" s="136"/>
      <c r="F91" s="718" t="s">
        <v>14</v>
      </c>
      <c r="G91" s="719"/>
      <c r="H91" s="719"/>
      <c r="I91" s="719"/>
      <c r="J91" s="719"/>
      <c r="K91" s="720"/>
      <c r="L91" s="19"/>
      <c r="M91" s="721" t="s">
        <v>43</v>
      </c>
      <c r="N91" s="722"/>
      <c r="O91" s="19"/>
      <c r="P91" s="91" t="s">
        <v>12</v>
      </c>
      <c r="Q91" s="136"/>
      <c r="R91" s="91" t="s">
        <v>24</v>
      </c>
      <c r="S91" s="718" t="s">
        <v>44</v>
      </c>
      <c r="T91" s="719"/>
      <c r="U91" s="720"/>
      <c r="V91" s="91" t="s">
        <v>39</v>
      </c>
      <c r="W91" s="137" t="s">
        <v>19</v>
      </c>
      <c r="X91" s="136" t="s">
        <v>10</v>
      </c>
      <c r="Y91" s="723" t="s">
        <v>15</v>
      </c>
      <c r="Z91" s="724"/>
      <c r="AA91" s="724"/>
      <c r="AB91" s="724"/>
      <c r="AC91" s="138" t="s">
        <v>19</v>
      </c>
      <c r="AD91" s="139"/>
      <c r="AE91" s="725" t="s">
        <v>55</v>
      </c>
      <c r="AF91" s="726"/>
      <c r="AG91" s="726"/>
      <c r="AH91" s="140" t="s">
        <v>57</v>
      </c>
      <c r="AI91" s="136"/>
      <c r="AJ91" s="141" t="s">
        <v>51</v>
      </c>
      <c r="AK91" s="142"/>
      <c r="AL91" s="143"/>
      <c r="AM91" s="144"/>
      <c r="AN91" s="91" t="s">
        <v>13</v>
      </c>
      <c r="AO91" s="136"/>
      <c r="AP91" s="743" t="s">
        <v>68</v>
      </c>
      <c r="AQ91" s="744"/>
      <c r="AR91" s="745"/>
      <c r="AS91" s="743" t="s">
        <v>52</v>
      </c>
      <c r="AT91" s="744"/>
      <c r="AU91" s="745"/>
      <c r="AV91" s="136"/>
      <c r="AW91" s="145" t="s">
        <v>32</v>
      </c>
      <c r="AX91" s="137" t="s">
        <v>32</v>
      </c>
      <c r="AY91" s="91" t="s">
        <v>29</v>
      </c>
      <c r="AZ91" s="91" t="s">
        <v>29</v>
      </c>
      <c r="BA91" s="136"/>
      <c r="BB91" s="19" t="s">
        <v>32</v>
      </c>
      <c r="BC91" s="19" t="s">
        <v>10</v>
      </c>
      <c r="BD91" s="146" t="s">
        <v>10</v>
      </c>
    </row>
    <row r="92" spans="2:56" ht="15.75" thickBot="1">
      <c r="B92" s="60" t="s">
        <v>10</v>
      </c>
      <c r="C92" s="49" t="s">
        <v>10</v>
      </c>
      <c r="D92" s="61" t="s">
        <v>12</v>
      </c>
      <c r="E92" s="5"/>
      <c r="F92" s="65" t="s">
        <v>4</v>
      </c>
      <c r="G92" s="65" t="s">
        <v>5</v>
      </c>
      <c r="H92" s="65" t="s">
        <v>6</v>
      </c>
      <c r="I92" s="65" t="s">
        <v>7</v>
      </c>
      <c r="J92" s="65" t="s">
        <v>9</v>
      </c>
      <c r="K92" s="65" t="s">
        <v>13</v>
      </c>
      <c r="L92" s="4"/>
      <c r="M92" s="67" t="s">
        <v>12</v>
      </c>
      <c r="N92" s="68" t="s">
        <v>46</v>
      </c>
      <c r="O92" s="3"/>
      <c r="P92" s="49" t="s">
        <v>3</v>
      </c>
      <c r="Q92" s="5"/>
      <c r="R92" s="49" t="s">
        <v>23</v>
      </c>
      <c r="S92" s="53" t="s">
        <v>16</v>
      </c>
      <c r="T92" s="49" t="s">
        <v>17</v>
      </c>
      <c r="U92" s="49" t="s">
        <v>45</v>
      </c>
      <c r="V92" s="49" t="s">
        <v>63</v>
      </c>
      <c r="W92" s="72" t="s">
        <v>21</v>
      </c>
      <c r="X92" s="5" t="s">
        <v>10</v>
      </c>
      <c r="Y92" s="713" t="s">
        <v>26</v>
      </c>
      <c r="Z92" s="714"/>
      <c r="AA92" s="714"/>
      <c r="AB92" s="715"/>
      <c r="AC92" s="39" t="s">
        <v>13</v>
      </c>
      <c r="AD92" s="8"/>
      <c r="AE92" s="716" t="s">
        <v>56</v>
      </c>
      <c r="AF92" s="717"/>
      <c r="AG92" s="717"/>
      <c r="AH92" s="82" t="s">
        <v>58</v>
      </c>
      <c r="AI92" s="5"/>
      <c r="AJ92" s="48" t="s">
        <v>33</v>
      </c>
      <c r="AK92" s="85" t="s">
        <v>27</v>
      </c>
      <c r="AL92" s="48" t="s">
        <v>35</v>
      </c>
      <c r="AM92" s="48" t="s">
        <v>36</v>
      </c>
      <c r="AN92" s="49" t="s">
        <v>40</v>
      </c>
      <c r="AO92" s="20"/>
      <c r="AP92" s="51"/>
      <c r="AQ92" s="52"/>
      <c r="AR92" s="53"/>
      <c r="AS92" s="51" t="s">
        <v>50</v>
      </c>
      <c r="AT92" s="336" t="s">
        <v>209</v>
      </c>
      <c r="AU92" s="53"/>
      <c r="AV92" s="5"/>
      <c r="AW92" s="76" t="s">
        <v>19</v>
      </c>
      <c r="AX92" s="72" t="s">
        <v>19</v>
      </c>
      <c r="AY92" s="49" t="s">
        <v>37</v>
      </c>
      <c r="AZ92" s="49" t="s">
        <v>38</v>
      </c>
      <c r="BA92" s="5"/>
      <c r="BB92" s="4" t="s">
        <v>19</v>
      </c>
      <c r="BC92" s="4" t="s">
        <v>37</v>
      </c>
      <c r="BD92" s="147" t="s">
        <v>38</v>
      </c>
    </row>
    <row r="93" spans="2:56" ht="15.75" thickBot="1">
      <c r="B93" s="62"/>
      <c r="C93" s="63"/>
      <c r="D93" s="64" t="s">
        <v>10</v>
      </c>
      <c r="E93" s="111"/>
      <c r="F93" s="148"/>
      <c r="G93" s="148"/>
      <c r="H93" s="148"/>
      <c r="I93" s="148" t="s">
        <v>8</v>
      </c>
      <c r="J93" s="148"/>
      <c r="K93" s="148"/>
      <c r="L93" s="16"/>
      <c r="M93" s="104" t="s">
        <v>20</v>
      </c>
      <c r="N93" s="148" t="s">
        <v>11</v>
      </c>
      <c r="O93" s="16"/>
      <c r="P93" s="63" t="s">
        <v>10</v>
      </c>
      <c r="Q93" s="111"/>
      <c r="R93" s="63"/>
      <c r="S93" s="149"/>
      <c r="T93" s="63"/>
      <c r="U93" s="63"/>
      <c r="V93" s="63" t="s">
        <v>18</v>
      </c>
      <c r="W93" s="150" t="s">
        <v>22</v>
      </c>
      <c r="X93" s="111"/>
      <c r="Y93" s="151" t="s">
        <v>16</v>
      </c>
      <c r="Z93" s="151" t="s">
        <v>17</v>
      </c>
      <c r="AA93" s="152" t="s">
        <v>25</v>
      </c>
      <c r="AB93" s="79" t="s">
        <v>28</v>
      </c>
      <c r="AC93" s="153"/>
      <c r="AD93" s="111"/>
      <c r="AE93" s="154" t="s">
        <v>16</v>
      </c>
      <c r="AF93" s="155" t="s">
        <v>17</v>
      </c>
      <c r="AG93" s="80" t="s">
        <v>28</v>
      </c>
      <c r="AH93" s="81" t="s">
        <v>28</v>
      </c>
      <c r="AI93" s="156"/>
      <c r="AJ93" s="63" t="s">
        <v>34</v>
      </c>
      <c r="AK93" s="157" t="s">
        <v>34</v>
      </c>
      <c r="AL93" s="63" t="s">
        <v>34</v>
      </c>
      <c r="AM93" s="63" t="s">
        <v>34</v>
      </c>
      <c r="AN93" s="63" t="s">
        <v>34</v>
      </c>
      <c r="AO93" s="111"/>
      <c r="AP93" s="158" t="s">
        <v>70</v>
      </c>
      <c r="AQ93" s="159" t="s">
        <v>69</v>
      </c>
      <c r="AR93" s="160" t="s">
        <v>71</v>
      </c>
      <c r="AS93" s="161" t="s">
        <v>48</v>
      </c>
      <c r="AT93" s="159" t="s">
        <v>47</v>
      </c>
      <c r="AU93" s="160" t="s">
        <v>49</v>
      </c>
      <c r="AV93" s="111"/>
      <c r="AW93" s="162" t="s">
        <v>29</v>
      </c>
      <c r="AX93" s="150" t="s">
        <v>29</v>
      </c>
      <c r="AY93" s="63"/>
      <c r="AZ93" s="63"/>
      <c r="BA93" s="111"/>
      <c r="BB93" s="163">
        <v>1</v>
      </c>
      <c r="BC93" s="164">
        <v>0</v>
      </c>
      <c r="BD93" s="115" t="s">
        <v>41</v>
      </c>
    </row>
    <row r="94" spans="2:56" ht="16.5" thickBot="1">
      <c r="B94" s="17">
        <v>41221</v>
      </c>
      <c r="C94" s="15" t="s">
        <v>0</v>
      </c>
      <c r="D94" s="19">
        <v>8</v>
      </c>
      <c r="E94" s="6"/>
      <c r="F94" s="363">
        <v>0</v>
      </c>
      <c r="G94" s="19">
        <v>0</v>
      </c>
      <c r="H94" s="19">
        <v>0</v>
      </c>
      <c r="I94" s="19">
        <v>0</v>
      </c>
      <c r="J94" s="19">
        <v>0</v>
      </c>
      <c r="K94" s="19">
        <f>SUM(F94:J94)</f>
        <v>0</v>
      </c>
      <c r="L94" s="6"/>
      <c r="M94" s="363">
        <v>0</v>
      </c>
      <c r="N94" s="19">
        <v>0</v>
      </c>
      <c r="O94" s="6"/>
      <c r="P94" s="376">
        <f>D94-(M94+N94)</f>
        <v>8</v>
      </c>
      <c r="Q94" s="6"/>
      <c r="R94" s="221" t="s">
        <v>66</v>
      </c>
      <c r="S94" s="23">
        <v>0.185</v>
      </c>
      <c r="T94" s="23">
        <v>0.185</v>
      </c>
      <c r="U94" s="23">
        <f>S94+T94</f>
        <v>0.37</v>
      </c>
      <c r="V94" s="223">
        <v>85</v>
      </c>
      <c r="W94" s="339">
        <f>P94*V94</f>
        <v>680</v>
      </c>
      <c r="X94" s="5"/>
      <c r="Y94" s="379">
        <v>702</v>
      </c>
      <c r="Z94" s="380">
        <v>702</v>
      </c>
      <c r="AA94" s="380">
        <v>0</v>
      </c>
      <c r="AB94" s="380">
        <v>0</v>
      </c>
      <c r="AC94" s="381">
        <v>702</v>
      </c>
      <c r="AD94" s="197"/>
      <c r="AE94" s="379">
        <v>5</v>
      </c>
      <c r="AF94" s="380">
        <v>4</v>
      </c>
      <c r="AG94" s="380">
        <v>0</v>
      </c>
      <c r="AH94" s="380">
        <v>4</v>
      </c>
      <c r="AI94" s="5"/>
      <c r="AJ94" s="57">
        <f>AC94*U94</f>
        <v>259.74</v>
      </c>
      <c r="AK94" s="171">
        <v>2</v>
      </c>
      <c r="AL94" s="19">
        <v>9.1999999999999993</v>
      </c>
      <c r="AM94" s="19">
        <v>0</v>
      </c>
      <c r="AN94" s="91">
        <f>AK94+AM94</f>
        <v>2</v>
      </c>
      <c r="AO94" s="338" t="e">
        <f>#REF!</f>
        <v>#REF!</v>
      </c>
      <c r="AP94" s="11">
        <v>0</v>
      </c>
      <c r="AQ94" s="11">
        <v>10</v>
      </c>
      <c r="AR94" s="387">
        <f>100- ((AP94+AQ94)/(AC94*2))*100</f>
        <v>99.287749287749293</v>
      </c>
      <c r="AS94" s="388">
        <v>755</v>
      </c>
      <c r="AT94" s="172">
        <f>AJ94+AK94+AL94+AM94</f>
        <v>270.94</v>
      </c>
      <c r="AU94" s="172">
        <f>AS94-AT94</f>
        <v>484.06</v>
      </c>
      <c r="AV94" s="5"/>
      <c r="AW94" s="57">
        <f>(AC94/W94)*100</f>
        <v>103.23529411764707</v>
      </c>
      <c r="AX94" s="19" t="s">
        <v>59</v>
      </c>
      <c r="AY94" s="91">
        <f>(AK94/(AJ94+AK94))*100</f>
        <v>0.76411706273401081</v>
      </c>
      <c r="AZ94" s="19">
        <f>(AN94/AJ94)*100</f>
        <v>0.77000077000076994</v>
      </c>
      <c r="BA94" s="6"/>
      <c r="BB94" s="363" t="s">
        <v>97</v>
      </c>
      <c r="BC94" s="19" t="s">
        <v>76</v>
      </c>
      <c r="BD94" s="19" t="s">
        <v>97</v>
      </c>
    </row>
    <row r="95" spans="2:56" ht="16.5" thickBot="1">
      <c r="B95" s="374" t="s">
        <v>202</v>
      </c>
      <c r="C95" s="2"/>
      <c r="D95" s="2"/>
      <c r="E95" s="6"/>
      <c r="F95" s="375"/>
      <c r="G95" s="2"/>
      <c r="H95" s="2"/>
      <c r="I95" s="2"/>
      <c r="J95" s="2"/>
      <c r="K95" s="2"/>
      <c r="L95" s="6"/>
      <c r="M95" s="375"/>
      <c r="N95" s="2"/>
      <c r="O95" s="6"/>
      <c r="P95" s="377"/>
      <c r="Q95" s="6"/>
      <c r="R95" s="110"/>
      <c r="S95" s="105"/>
      <c r="T95" s="105"/>
      <c r="U95" s="105"/>
      <c r="V95" s="199"/>
      <c r="W95" s="452"/>
      <c r="X95" s="20"/>
      <c r="Y95" s="382"/>
      <c r="Z95" s="383"/>
      <c r="AA95" s="383"/>
      <c r="AB95" s="383"/>
      <c r="AC95" s="384"/>
      <c r="AD95" s="122"/>
      <c r="AE95" s="382"/>
      <c r="AF95" s="383"/>
      <c r="AG95" s="383"/>
      <c r="AH95" s="383"/>
      <c r="AI95" s="20"/>
      <c r="AJ95" s="436"/>
      <c r="AK95" s="386"/>
      <c r="AL95" s="378"/>
      <c r="AM95" s="378"/>
      <c r="AN95" s="378"/>
      <c r="AO95" s="289"/>
      <c r="AP95" s="347"/>
      <c r="AQ95" s="347"/>
      <c r="AR95" s="373"/>
      <c r="AS95" s="389"/>
      <c r="AT95" s="386"/>
      <c r="AU95" s="386"/>
      <c r="AV95" s="20"/>
      <c r="AW95" s="385"/>
      <c r="AX95" s="378"/>
      <c r="AY95" s="378"/>
      <c r="AZ95" s="378"/>
      <c r="BA95" s="289"/>
      <c r="BB95" s="375"/>
      <c r="BC95" s="2"/>
      <c r="BD95" s="2"/>
    </row>
    <row r="96" spans="2:56" ht="15.75" thickBot="1"/>
    <row r="97" spans="2:56">
      <c r="B97" s="57" t="s">
        <v>42</v>
      </c>
      <c r="C97" s="58" t="s">
        <v>2</v>
      </c>
      <c r="D97" s="59" t="s">
        <v>2</v>
      </c>
      <c r="E97" s="136"/>
      <c r="F97" s="718" t="s">
        <v>14</v>
      </c>
      <c r="G97" s="719"/>
      <c r="H97" s="719"/>
      <c r="I97" s="719"/>
      <c r="J97" s="719"/>
      <c r="K97" s="720"/>
      <c r="L97" s="19"/>
      <c r="M97" s="721" t="s">
        <v>43</v>
      </c>
      <c r="N97" s="722"/>
      <c r="O97" s="19"/>
      <c r="P97" s="91" t="s">
        <v>12</v>
      </c>
      <c r="Q97" s="136"/>
      <c r="R97" s="91" t="s">
        <v>24</v>
      </c>
      <c r="S97" s="718" t="s">
        <v>44</v>
      </c>
      <c r="T97" s="719"/>
      <c r="U97" s="720"/>
      <c r="V97" s="91" t="s">
        <v>39</v>
      </c>
      <c r="W97" s="137" t="s">
        <v>19</v>
      </c>
      <c r="X97" s="136" t="s">
        <v>10</v>
      </c>
      <c r="Y97" s="723" t="s">
        <v>15</v>
      </c>
      <c r="Z97" s="724"/>
      <c r="AA97" s="724"/>
      <c r="AB97" s="724"/>
      <c r="AC97" s="138" t="s">
        <v>19</v>
      </c>
      <c r="AD97" s="139"/>
      <c r="AE97" s="725" t="s">
        <v>55</v>
      </c>
      <c r="AF97" s="726"/>
      <c r="AG97" s="726"/>
      <c r="AH97" s="140" t="s">
        <v>57</v>
      </c>
      <c r="AI97" s="136"/>
      <c r="AJ97" s="141" t="s">
        <v>51</v>
      </c>
      <c r="AK97" s="142"/>
      <c r="AL97" s="143"/>
      <c r="AM97" s="144"/>
      <c r="AN97" s="91" t="s">
        <v>13</v>
      </c>
      <c r="AO97" s="136"/>
      <c r="AP97" s="743" t="s">
        <v>68</v>
      </c>
      <c r="AQ97" s="744"/>
      <c r="AR97" s="745"/>
      <c r="AS97" s="743" t="s">
        <v>52</v>
      </c>
      <c r="AT97" s="744"/>
      <c r="AU97" s="745"/>
      <c r="AV97" s="136"/>
      <c r="AW97" s="145" t="s">
        <v>32</v>
      </c>
      <c r="AX97" s="137" t="s">
        <v>32</v>
      </c>
      <c r="AY97" s="91" t="s">
        <v>29</v>
      </c>
      <c r="AZ97" s="91" t="s">
        <v>29</v>
      </c>
      <c r="BA97" s="136"/>
      <c r="BB97" s="19" t="s">
        <v>32</v>
      </c>
      <c r="BC97" s="19" t="s">
        <v>10</v>
      </c>
      <c r="BD97" s="146" t="s">
        <v>10</v>
      </c>
    </row>
    <row r="98" spans="2:56" ht="15.75" thickBot="1">
      <c r="B98" s="60" t="s">
        <v>10</v>
      </c>
      <c r="C98" s="49" t="s">
        <v>10</v>
      </c>
      <c r="D98" s="61" t="s">
        <v>12</v>
      </c>
      <c r="E98" s="5"/>
      <c r="F98" s="65" t="s">
        <v>4</v>
      </c>
      <c r="G98" s="65" t="s">
        <v>5</v>
      </c>
      <c r="H98" s="65" t="s">
        <v>6</v>
      </c>
      <c r="I98" s="65" t="s">
        <v>7</v>
      </c>
      <c r="J98" s="65" t="s">
        <v>9</v>
      </c>
      <c r="K98" s="65" t="s">
        <v>13</v>
      </c>
      <c r="L98" s="4"/>
      <c r="M98" s="67" t="s">
        <v>12</v>
      </c>
      <c r="N98" s="68" t="s">
        <v>46</v>
      </c>
      <c r="O98" s="3"/>
      <c r="P98" s="49" t="s">
        <v>3</v>
      </c>
      <c r="Q98" s="5"/>
      <c r="R98" s="49" t="s">
        <v>23</v>
      </c>
      <c r="S98" s="53" t="s">
        <v>16</v>
      </c>
      <c r="T98" s="49" t="s">
        <v>17</v>
      </c>
      <c r="U98" s="49" t="s">
        <v>45</v>
      </c>
      <c r="V98" s="49" t="s">
        <v>63</v>
      </c>
      <c r="W98" s="72" t="s">
        <v>21</v>
      </c>
      <c r="X98" s="5" t="s">
        <v>10</v>
      </c>
      <c r="Y98" s="713" t="s">
        <v>26</v>
      </c>
      <c r="Z98" s="714"/>
      <c r="AA98" s="714"/>
      <c r="AB98" s="715"/>
      <c r="AC98" s="39" t="s">
        <v>13</v>
      </c>
      <c r="AD98" s="8"/>
      <c r="AE98" s="716" t="s">
        <v>56</v>
      </c>
      <c r="AF98" s="717"/>
      <c r="AG98" s="717"/>
      <c r="AH98" s="82" t="s">
        <v>58</v>
      </c>
      <c r="AI98" s="5"/>
      <c r="AJ98" s="48" t="s">
        <v>33</v>
      </c>
      <c r="AK98" s="85" t="s">
        <v>27</v>
      </c>
      <c r="AL98" s="48" t="s">
        <v>35</v>
      </c>
      <c r="AM98" s="48" t="s">
        <v>36</v>
      </c>
      <c r="AN98" s="49" t="s">
        <v>40</v>
      </c>
      <c r="AO98" s="20"/>
      <c r="AP98" s="51"/>
      <c r="AQ98" s="52"/>
      <c r="AR98" s="53"/>
      <c r="AS98" s="51" t="s">
        <v>50</v>
      </c>
      <c r="AT98" s="336" t="s">
        <v>210</v>
      </c>
      <c r="AU98" s="53"/>
      <c r="AV98" s="5"/>
      <c r="AW98" s="76" t="s">
        <v>19</v>
      </c>
      <c r="AX98" s="72" t="s">
        <v>19</v>
      </c>
      <c r="AY98" s="49" t="s">
        <v>37</v>
      </c>
      <c r="AZ98" s="49" t="s">
        <v>38</v>
      </c>
      <c r="BA98" s="5"/>
      <c r="BB98" s="4" t="s">
        <v>19</v>
      </c>
      <c r="BC98" s="4" t="s">
        <v>37</v>
      </c>
      <c r="BD98" s="147" t="s">
        <v>38</v>
      </c>
    </row>
    <row r="99" spans="2:56" ht="15.75" thickBot="1">
      <c r="B99" s="62"/>
      <c r="C99" s="63"/>
      <c r="D99" s="64" t="s">
        <v>10</v>
      </c>
      <c r="E99" s="111"/>
      <c r="F99" s="148"/>
      <c r="G99" s="148"/>
      <c r="H99" s="148"/>
      <c r="I99" s="148" t="s">
        <v>8</v>
      </c>
      <c r="J99" s="148"/>
      <c r="K99" s="148"/>
      <c r="L99" s="16"/>
      <c r="M99" s="104" t="s">
        <v>20</v>
      </c>
      <c r="N99" s="148" t="s">
        <v>11</v>
      </c>
      <c r="O99" s="16"/>
      <c r="P99" s="63" t="s">
        <v>10</v>
      </c>
      <c r="Q99" s="111"/>
      <c r="R99" s="63"/>
      <c r="S99" s="149"/>
      <c r="T99" s="63"/>
      <c r="U99" s="63"/>
      <c r="V99" s="63" t="s">
        <v>18</v>
      </c>
      <c r="W99" s="150" t="s">
        <v>22</v>
      </c>
      <c r="X99" s="111"/>
      <c r="Y99" s="151" t="s">
        <v>16</v>
      </c>
      <c r="Z99" s="151" t="s">
        <v>17</v>
      </c>
      <c r="AA99" s="152" t="s">
        <v>25</v>
      </c>
      <c r="AB99" s="79" t="s">
        <v>28</v>
      </c>
      <c r="AC99" s="153"/>
      <c r="AD99" s="111"/>
      <c r="AE99" s="154" t="s">
        <v>16</v>
      </c>
      <c r="AF99" s="155" t="s">
        <v>17</v>
      </c>
      <c r="AG99" s="80" t="s">
        <v>28</v>
      </c>
      <c r="AH99" s="81" t="s">
        <v>28</v>
      </c>
      <c r="AI99" s="156"/>
      <c r="AJ99" s="63" t="s">
        <v>34</v>
      </c>
      <c r="AK99" s="157" t="s">
        <v>34</v>
      </c>
      <c r="AL99" s="63" t="s">
        <v>34</v>
      </c>
      <c r="AM99" s="63" t="s">
        <v>34</v>
      </c>
      <c r="AN99" s="63" t="s">
        <v>34</v>
      </c>
      <c r="AO99" s="111"/>
      <c r="AP99" s="158" t="s">
        <v>70</v>
      </c>
      <c r="AQ99" s="159" t="s">
        <v>69</v>
      </c>
      <c r="AR99" s="160" t="s">
        <v>71</v>
      </c>
      <c r="AS99" s="161" t="s">
        <v>48</v>
      </c>
      <c r="AT99" s="159" t="s">
        <v>47</v>
      </c>
      <c r="AU99" s="160" t="s">
        <v>49</v>
      </c>
      <c r="AV99" s="111"/>
      <c r="AW99" s="162" t="s">
        <v>29</v>
      </c>
      <c r="AX99" s="150" t="s">
        <v>29</v>
      </c>
      <c r="AY99" s="63"/>
      <c r="AZ99" s="63"/>
      <c r="BA99" s="111"/>
      <c r="BB99" s="163">
        <v>1</v>
      </c>
      <c r="BC99" s="164">
        <v>0</v>
      </c>
      <c r="BD99" s="115" t="s">
        <v>41</v>
      </c>
    </row>
    <row r="100" spans="2:56" ht="16.5" thickBot="1">
      <c r="B100" s="17">
        <v>41221</v>
      </c>
      <c r="C100" s="15" t="s">
        <v>1</v>
      </c>
      <c r="D100" s="19">
        <v>7.5</v>
      </c>
      <c r="E100" s="6"/>
      <c r="F100" s="363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f>SUM(F100:J100)</f>
        <v>0</v>
      </c>
      <c r="L100" s="6"/>
      <c r="M100" s="363">
        <v>4.5</v>
      </c>
      <c r="N100" s="19">
        <v>2</v>
      </c>
      <c r="O100" s="6"/>
      <c r="P100" s="376">
        <f>D100-(M100+N100)</f>
        <v>1</v>
      </c>
      <c r="Q100" s="6"/>
      <c r="R100" s="221" t="s">
        <v>207</v>
      </c>
      <c r="S100" s="23">
        <v>0.36499999999999999</v>
      </c>
      <c r="T100" s="23">
        <v>0.36499999999999999</v>
      </c>
      <c r="U100" s="23">
        <f>S100+T100</f>
        <v>0.73</v>
      </c>
      <c r="V100" s="223">
        <v>60</v>
      </c>
      <c r="W100" s="91">
        <f>P100*V100</f>
        <v>60</v>
      </c>
      <c r="X100" s="6"/>
      <c r="Y100" s="379">
        <v>90</v>
      </c>
      <c r="Z100" s="380">
        <v>90</v>
      </c>
      <c r="AA100" s="380">
        <v>0</v>
      </c>
      <c r="AB100" s="380">
        <v>0</v>
      </c>
      <c r="AC100" s="381">
        <v>90</v>
      </c>
      <c r="AD100" s="197"/>
      <c r="AE100" s="379">
        <v>4</v>
      </c>
      <c r="AF100" s="380">
        <v>5</v>
      </c>
      <c r="AG100" s="380">
        <v>0</v>
      </c>
      <c r="AH100" s="380">
        <v>4</v>
      </c>
      <c r="AI100" s="5"/>
      <c r="AJ100" s="57">
        <f>AC100*U100</f>
        <v>65.7</v>
      </c>
      <c r="AK100" s="171">
        <v>3.5</v>
      </c>
      <c r="AL100" s="19">
        <v>1.3</v>
      </c>
      <c r="AM100" s="19">
        <v>0</v>
      </c>
      <c r="AN100" s="91">
        <f>AK100+AM100</f>
        <v>3.5</v>
      </c>
      <c r="AO100" s="338" t="e">
        <f>#REF!</f>
        <v>#REF!</v>
      </c>
      <c r="AP100" s="11">
        <v>0</v>
      </c>
      <c r="AQ100" s="11">
        <v>10</v>
      </c>
      <c r="AR100" s="387">
        <f>100- ((AP100+AQ100)/(AC100*2))*100</f>
        <v>94.444444444444443</v>
      </c>
      <c r="AS100" s="388">
        <v>680</v>
      </c>
      <c r="AT100" s="172">
        <f>AJ100+AK100+AL100+AM100</f>
        <v>70.5</v>
      </c>
      <c r="AU100" s="172">
        <f>AS100-AT100</f>
        <v>609.5</v>
      </c>
      <c r="AV100" s="5"/>
      <c r="AW100" s="57">
        <f>(AC100/W100)*100</f>
        <v>150</v>
      </c>
      <c r="AX100" s="19" t="s">
        <v>59</v>
      </c>
      <c r="AY100" s="91">
        <f>(AK100/(AJ100+AK100))*100</f>
        <v>5.0578034682080917</v>
      </c>
      <c r="AZ100" s="19">
        <f>(AN100/AJ100)*100</f>
        <v>5.32724505327245</v>
      </c>
      <c r="BA100" s="6"/>
      <c r="BB100" s="363" t="s">
        <v>76</v>
      </c>
      <c r="BC100" s="19" t="s">
        <v>76</v>
      </c>
      <c r="BD100" s="19" t="s">
        <v>76</v>
      </c>
    </row>
    <row r="101" spans="2:56" ht="15.75">
      <c r="B101" s="374" t="s">
        <v>121</v>
      </c>
      <c r="C101" s="2"/>
      <c r="D101" s="2"/>
      <c r="E101" s="6"/>
      <c r="F101" s="375"/>
      <c r="G101" s="2"/>
      <c r="H101" s="2"/>
      <c r="I101" s="2"/>
      <c r="J101" s="2"/>
      <c r="K101" s="2"/>
      <c r="L101" s="6"/>
      <c r="M101" s="375"/>
      <c r="N101" s="2"/>
      <c r="O101" s="6"/>
      <c r="P101" s="377"/>
      <c r="Q101" s="6"/>
      <c r="R101" s="375"/>
      <c r="S101" s="213"/>
      <c r="T101" s="213"/>
      <c r="U101" s="213"/>
      <c r="V101" s="378"/>
      <c r="W101" s="378"/>
      <c r="X101" s="289"/>
      <c r="Y101" s="382"/>
      <c r="Z101" s="383"/>
      <c r="AA101" s="383"/>
      <c r="AB101" s="383"/>
      <c r="AC101" s="384"/>
      <c r="AD101" s="122"/>
      <c r="AE101" s="382"/>
      <c r="AF101" s="383"/>
      <c r="AG101" s="383"/>
      <c r="AH101" s="383"/>
      <c r="AI101" s="20"/>
      <c r="AJ101" s="436"/>
      <c r="AK101" s="386"/>
      <c r="AL101" s="378"/>
      <c r="AM101" s="378"/>
      <c r="AN101" s="378"/>
      <c r="AO101" s="289"/>
      <c r="AP101" s="347"/>
      <c r="AQ101" s="347"/>
      <c r="AR101" s="373"/>
      <c r="AS101" s="389"/>
      <c r="AT101" s="386"/>
      <c r="AU101" s="386"/>
      <c r="AV101" s="20"/>
      <c r="AW101" s="385"/>
      <c r="AX101" s="378"/>
      <c r="AY101" s="378"/>
      <c r="AZ101" s="378"/>
      <c r="BA101" s="289"/>
      <c r="BB101" s="375"/>
      <c r="BC101" s="2"/>
      <c r="BD101" s="2"/>
    </row>
    <row r="102" spans="2:56" ht="15.75" thickBot="1"/>
    <row r="103" spans="2:56" ht="16.5" thickBot="1">
      <c r="B103" s="17">
        <v>41221</v>
      </c>
      <c r="C103" s="15" t="s">
        <v>65</v>
      </c>
      <c r="D103" s="19">
        <v>8.5</v>
      </c>
      <c r="E103" s="6"/>
      <c r="F103" s="363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f>SUM(F103:J103)</f>
        <v>0</v>
      </c>
      <c r="L103" s="6"/>
      <c r="M103" s="363">
        <v>0</v>
      </c>
      <c r="N103" s="19">
        <v>0</v>
      </c>
      <c r="O103" s="6"/>
      <c r="P103" s="376">
        <f>D103-(M103+N103)</f>
        <v>8.5</v>
      </c>
      <c r="Q103" s="6"/>
      <c r="R103" s="221" t="s">
        <v>207</v>
      </c>
      <c r="S103" s="23">
        <v>0.36499999999999999</v>
      </c>
      <c r="T103" s="23">
        <v>0.36499999999999999</v>
      </c>
      <c r="U103" s="23">
        <f>S103+T103</f>
        <v>0.73</v>
      </c>
      <c r="V103" s="223">
        <v>60</v>
      </c>
      <c r="W103" s="339">
        <f>P103*V103</f>
        <v>510</v>
      </c>
      <c r="X103" s="5"/>
      <c r="Y103" s="379">
        <v>336</v>
      </c>
      <c r="Z103" s="380">
        <v>336</v>
      </c>
      <c r="AA103" s="380">
        <v>0</v>
      </c>
      <c r="AB103" s="380">
        <v>0</v>
      </c>
      <c r="AC103" s="381">
        <v>336</v>
      </c>
      <c r="AD103" s="197"/>
      <c r="AE103" s="379">
        <v>9</v>
      </c>
      <c r="AF103" s="380">
        <v>9</v>
      </c>
      <c r="AG103" s="380">
        <v>0</v>
      </c>
      <c r="AH103" s="380">
        <v>9</v>
      </c>
      <c r="AI103" s="5"/>
      <c r="AJ103" s="57">
        <f>AC103*U103</f>
        <v>245.28</v>
      </c>
      <c r="AK103" s="171">
        <v>6.92</v>
      </c>
      <c r="AL103" s="19">
        <v>11.4</v>
      </c>
      <c r="AM103" s="19">
        <v>0</v>
      </c>
      <c r="AN103" s="91">
        <f>AK103+AM103</f>
        <v>6.92</v>
      </c>
      <c r="AO103" s="338" t="e">
        <f>#REF!</f>
        <v>#REF!</v>
      </c>
      <c r="AP103" s="11">
        <v>0</v>
      </c>
      <c r="AQ103" s="11">
        <v>10</v>
      </c>
      <c r="AR103" s="387">
        <f>100- ((AP103+AQ103)/(AC103*2))*100</f>
        <v>98.511904761904759</v>
      </c>
      <c r="AS103" s="388">
        <f>AU100</f>
        <v>609.5</v>
      </c>
      <c r="AT103" s="172">
        <f>AJ103+AK103+AL103+AM103</f>
        <v>263.59999999999997</v>
      </c>
      <c r="AU103" s="172">
        <f>AS103-AT103</f>
        <v>345.90000000000003</v>
      </c>
      <c r="AV103" s="5"/>
      <c r="AW103" s="57">
        <f>(AC103/W103)*100</f>
        <v>65.882352941176464</v>
      </c>
      <c r="AX103" s="19" t="s">
        <v>59</v>
      </c>
      <c r="AY103" s="91">
        <f>(AK103/(AJ103+AK103))*100</f>
        <v>2.7438540840602696</v>
      </c>
      <c r="AZ103" s="19">
        <f>(AN103/AJ103)*100</f>
        <v>2.8212654924983691</v>
      </c>
      <c r="BA103" s="6"/>
      <c r="BB103" s="363" t="s">
        <v>76</v>
      </c>
      <c r="BC103" s="19" t="s">
        <v>76</v>
      </c>
      <c r="BD103" s="19" t="s">
        <v>97</v>
      </c>
    </row>
    <row r="104" spans="2:56" ht="16.5" thickBot="1">
      <c r="B104" s="374" t="s">
        <v>137</v>
      </c>
      <c r="C104" s="2"/>
      <c r="D104" s="2"/>
      <c r="E104" s="6"/>
      <c r="F104" s="375"/>
      <c r="G104" s="2"/>
      <c r="H104" s="2"/>
      <c r="I104" s="2"/>
      <c r="J104" s="2"/>
      <c r="K104" s="2"/>
      <c r="L104" s="6"/>
      <c r="M104" s="375"/>
      <c r="N104" s="2"/>
      <c r="O104" s="6"/>
      <c r="P104" s="377"/>
      <c r="Q104" s="6"/>
      <c r="R104" s="110"/>
      <c r="S104" s="105"/>
      <c r="T104" s="105"/>
      <c r="U104" s="105"/>
      <c r="V104" s="199"/>
      <c r="W104" s="452"/>
      <c r="X104" s="20"/>
      <c r="Y104" s="382"/>
      <c r="Z104" s="383"/>
      <c r="AA104" s="383"/>
      <c r="AB104" s="383"/>
      <c r="AC104" s="384"/>
      <c r="AD104" s="122"/>
      <c r="AE104" s="382"/>
      <c r="AF104" s="383"/>
      <c r="AG104" s="383"/>
      <c r="AH104" s="383"/>
      <c r="AI104" s="20"/>
      <c r="AJ104" s="436"/>
      <c r="AK104" s="386"/>
      <c r="AL104" s="378"/>
      <c r="AM104" s="378"/>
      <c r="AN104" s="378"/>
      <c r="AO104" s="289"/>
      <c r="AP104" s="347"/>
      <c r="AQ104" s="347"/>
      <c r="AR104" s="373"/>
      <c r="AS104" s="389"/>
      <c r="AT104" s="386"/>
      <c r="AU104" s="386"/>
      <c r="AV104" s="20"/>
      <c r="AW104" s="385"/>
      <c r="AX104" s="378"/>
      <c r="AY104" s="378"/>
      <c r="AZ104" s="378"/>
      <c r="BA104" s="289"/>
      <c r="BB104" s="375"/>
      <c r="BC104" s="2"/>
      <c r="BD104" s="2"/>
    </row>
    <row r="105" spans="2:56" ht="15.75" thickBot="1"/>
    <row r="106" spans="2:56" ht="16.5" thickBot="1">
      <c r="B106" s="17">
        <v>41222</v>
      </c>
      <c r="C106" s="15" t="s">
        <v>0</v>
      </c>
      <c r="D106" s="19">
        <v>6</v>
      </c>
      <c r="E106" s="6"/>
      <c r="F106" s="363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f>SUM(F106:J106)</f>
        <v>0</v>
      </c>
      <c r="L106" s="6"/>
      <c r="M106" s="363">
        <v>0</v>
      </c>
      <c r="N106" s="19">
        <v>4</v>
      </c>
      <c r="O106" s="6"/>
      <c r="P106" s="376">
        <f>D106-(M106+N106)</f>
        <v>2</v>
      </c>
      <c r="Q106" s="6"/>
      <c r="R106" s="221" t="s">
        <v>207</v>
      </c>
      <c r="S106" s="23">
        <v>0.36499999999999999</v>
      </c>
      <c r="T106" s="23">
        <v>0.36499999999999999</v>
      </c>
      <c r="U106" s="23">
        <f>S106+T106</f>
        <v>0.73</v>
      </c>
      <c r="V106" s="223">
        <v>60</v>
      </c>
      <c r="W106" s="339">
        <f>P106*V106</f>
        <v>120</v>
      </c>
      <c r="X106" s="5"/>
      <c r="Y106" s="379">
        <v>98</v>
      </c>
      <c r="Z106" s="380">
        <v>98</v>
      </c>
      <c r="AA106" s="380">
        <v>0</v>
      </c>
      <c r="AB106" s="380">
        <v>0</v>
      </c>
      <c r="AC106" s="381">
        <v>98</v>
      </c>
      <c r="AD106" s="197"/>
      <c r="AE106" s="379">
        <v>5</v>
      </c>
      <c r="AF106" s="380">
        <v>6</v>
      </c>
      <c r="AG106" s="380">
        <v>0</v>
      </c>
      <c r="AH106" s="380">
        <v>6</v>
      </c>
      <c r="AI106" s="5"/>
      <c r="AJ106" s="57">
        <f>AC106*U106</f>
        <v>71.539999999999992</v>
      </c>
      <c r="AK106" s="171">
        <v>4.12</v>
      </c>
      <c r="AL106" s="19">
        <v>4.12</v>
      </c>
      <c r="AM106" s="19">
        <v>0</v>
      </c>
      <c r="AN106" s="91">
        <f>AK106+AM106</f>
        <v>4.12</v>
      </c>
      <c r="AO106" s="338" t="e">
        <f>#REF!</f>
        <v>#REF!</v>
      </c>
      <c r="AP106" s="11">
        <v>0</v>
      </c>
      <c r="AQ106" s="11">
        <v>10</v>
      </c>
      <c r="AR106" s="387">
        <f>100- ((AP106+AQ106)/(AC106*2))*100</f>
        <v>94.897959183673464</v>
      </c>
      <c r="AS106" s="388">
        <f>AU103</f>
        <v>345.90000000000003</v>
      </c>
      <c r="AT106" s="172">
        <f>AJ106+AK106+AL106+AM106</f>
        <v>79.78</v>
      </c>
      <c r="AU106" s="172">
        <f>AS106-AT106</f>
        <v>266.12</v>
      </c>
      <c r="AV106" s="5"/>
      <c r="AW106" s="57">
        <f>(AC106/W106)*100</f>
        <v>81.666666666666671</v>
      </c>
      <c r="AX106" s="19" t="s">
        <v>59</v>
      </c>
      <c r="AY106" s="91">
        <f>(AK106/(AJ106+AK106))*100</f>
        <v>5.4454136928363734</v>
      </c>
      <c r="AZ106" s="19">
        <f>(AN106/AJ106)*100</f>
        <v>5.7590159351411803</v>
      </c>
      <c r="BA106" s="6"/>
      <c r="BB106" s="363" t="s">
        <v>76</v>
      </c>
      <c r="BC106" s="19" t="s">
        <v>76</v>
      </c>
      <c r="BD106" s="19" t="s">
        <v>76</v>
      </c>
    </row>
    <row r="107" spans="2:56" ht="16.5" thickBot="1">
      <c r="B107" s="374" t="s">
        <v>202</v>
      </c>
      <c r="C107" s="2"/>
      <c r="D107" s="2"/>
      <c r="E107" s="6"/>
      <c r="F107" s="375"/>
      <c r="G107" s="2"/>
      <c r="H107" s="2"/>
      <c r="I107" s="2"/>
      <c r="J107" s="2"/>
      <c r="K107" s="2"/>
      <c r="L107" s="6"/>
      <c r="M107" s="375"/>
      <c r="N107" s="2"/>
      <c r="O107" s="6"/>
      <c r="P107" s="377"/>
      <c r="Q107" s="6"/>
      <c r="R107" s="110"/>
      <c r="S107" s="105"/>
      <c r="T107" s="105"/>
      <c r="U107" s="105"/>
      <c r="V107" s="199"/>
      <c r="W107" s="452"/>
      <c r="X107" s="20"/>
      <c r="Y107" s="382"/>
      <c r="Z107" s="383"/>
      <c r="AA107" s="383"/>
      <c r="AB107" s="383"/>
      <c r="AC107" s="384"/>
      <c r="AD107" s="122"/>
      <c r="AE107" s="382"/>
      <c r="AF107" s="383"/>
      <c r="AG107" s="383"/>
      <c r="AH107" s="383"/>
      <c r="AI107" s="20"/>
      <c r="AJ107" s="436"/>
      <c r="AK107" s="386"/>
      <c r="AL107" s="378"/>
      <c r="AM107" s="378"/>
      <c r="AN107" s="378"/>
      <c r="AO107" s="289"/>
      <c r="AP107" s="347"/>
      <c r="AQ107" s="347"/>
      <c r="AR107" s="373"/>
      <c r="AS107" s="389"/>
      <c r="AT107" s="386"/>
      <c r="AU107" s="386"/>
      <c r="AV107" s="20"/>
      <c r="AW107" s="385"/>
      <c r="AX107" s="378"/>
      <c r="AY107" s="378"/>
      <c r="AZ107" s="378"/>
      <c r="BA107" s="289"/>
      <c r="BB107" s="375"/>
      <c r="BC107" s="2"/>
      <c r="BD107" s="2"/>
    </row>
    <row r="108" spans="2:56" ht="16.5" customHeight="1" thickBot="1"/>
    <row r="109" spans="2:56">
      <c r="B109" s="57" t="s">
        <v>42</v>
      </c>
      <c r="C109" s="58" t="s">
        <v>2</v>
      </c>
      <c r="D109" s="59" t="s">
        <v>2</v>
      </c>
      <c r="E109" s="136"/>
      <c r="F109" s="718" t="s">
        <v>14</v>
      </c>
      <c r="G109" s="719"/>
      <c r="H109" s="719"/>
      <c r="I109" s="719"/>
      <c r="J109" s="719"/>
      <c r="K109" s="720"/>
      <c r="L109" s="19"/>
      <c r="M109" s="721" t="s">
        <v>43</v>
      </c>
      <c r="N109" s="722"/>
      <c r="O109" s="19"/>
      <c r="P109" s="91" t="s">
        <v>12</v>
      </c>
      <c r="Q109" s="136"/>
      <c r="R109" s="91" t="s">
        <v>24</v>
      </c>
      <c r="S109" s="718" t="s">
        <v>44</v>
      </c>
      <c r="T109" s="719"/>
      <c r="U109" s="720"/>
      <c r="V109" s="91" t="s">
        <v>39</v>
      </c>
      <c r="W109" s="137" t="s">
        <v>19</v>
      </c>
      <c r="X109" s="136" t="s">
        <v>10</v>
      </c>
      <c r="Y109" s="723" t="s">
        <v>15</v>
      </c>
      <c r="Z109" s="724"/>
      <c r="AA109" s="724"/>
      <c r="AB109" s="724"/>
      <c r="AC109" s="138" t="s">
        <v>19</v>
      </c>
      <c r="AD109" s="139"/>
      <c r="AE109" s="725" t="s">
        <v>55</v>
      </c>
      <c r="AF109" s="726"/>
      <c r="AG109" s="726"/>
      <c r="AH109" s="140" t="s">
        <v>57</v>
      </c>
      <c r="AI109" s="136"/>
      <c r="AJ109" s="141" t="s">
        <v>51</v>
      </c>
      <c r="AK109" s="142"/>
      <c r="AL109" s="143"/>
      <c r="AM109" s="144"/>
      <c r="AN109" s="91" t="s">
        <v>13</v>
      </c>
      <c r="AO109" s="136"/>
      <c r="AP109" s="743" t="s">
        <v>68</v>
      </c>
      <c r="AQ109" s="744"/>
      <c r="AR109" s="745"/>
      <c r="AS109" s="743" t="s">
        <v>52</v>
      </c>
      <c r="AT109" s="744"/>
      <c r="AU109" s="745"/>
      <c r="AV109" s="136"/>
      <c r="AW109" s="145" t="s">
        <v>32</v>
      </c>
      <c r="AX109" s="137" t="s">
        <v>32</v>
      </c>
      <c r="AY109" s="91" t="s">
        <v>29</v>
      </c>
      <c r="AZ109" s="91" t="s">
        <v>29</v>
      </c>
      <c r="BA109" s="136"/>
      <c r="BB109" s="19" t="s">
        <v>32</v>
      </c>
      <c r="BC109" s="19" t="s">
        <v>10</v>
      </c>
      <c r="BD109" s="146" t="s">
        <v>10</v>
      </c>
    </row>
    <row r="110" spans="2:56" ht="15.75" thickBot="1">
      <c r="B110" s="60" t="s">
        <v>10</v>
      </c>
      <c r="C110" s="49" t="s">
        <v>10</v>
      </c>
      <c r="D110" s="61" t="s">
        <v>12</v>
      </c>
      <c r="E110" s="5"/>
      <c r="F110" s="65" t="s">
        <v>4</v>
      </c>
      <c r="G110" s="65" t="s">
        <v>5</v>
      </c>
      <c r="H110" s="65" t="s">
        <v>6</v>
      </c>
      <c r="I110" s="65" t="s">
        <v>7</v>
      </c>
      <c r="J110" s="65" t="s">
        <v>9</v>
      </c>
      <c r="K110" s="65" t="s">
        <v>13</v>
      </c>
      <c r="L110" s="4"/>
      <c r="M110" s="67" t="s">
        <v>12</v>
      </c>
      <c r="N110" s="68" t="s">
        <v>46</v>
      </c>
      <c r="O110" s="3"/>
      <c r="P110" s="49" t="s">
        <v>3</v>
      </c>
      <c r="Q110" s="5"/>
      <c r="R110" s="49" t="s">
        <v>23</v>
      </c>
      <c r="S110" s="53" t="s">
        <v>16</v>
      </c>
      <c r="T110" s="49" t="s">
        <v>17</v>
      </c>
      <c r="U110" s="49" t="s">
        <v>45</v>
      </c>
      <c r="V110" s="49" t="s">
        <v>63</v>
      </c>
      <c r="W110" s="72" t="s">
        <v>21</v>
      </c>
      <c r="X110" s="5" t="s">
        <v>10</v>
      </c>
      <c r="Y110" s="713" t="s">
        <v>26</v>
      </c>
      <c r="Z110" s="714"/>
      <c r="AA110" s="714"/>
      <c r="AB110" s="715"/>
      <c r="AC110" s="39" t="s">
        <v>13</v>
      </c>
      <c r="AD110" s="8"/>
      <c r="AE110" s="716" t="s">
        <v>56</v>
      </c>
      <c r="AF110" s="717"/>
      <c r="AG110" s="717"/>
      <c r="AH110" s="82" t="s">
        <v>58</v>
      </c>
      <c r="AI110" s="5"/>
      <c r="AJ110" s="48" t="s">
        <v>33</v>
      </c>
      <c r="AK110" s="85" t="s">
        <v>27</v>
      </c>
      <c r="AL110" s="48" t="s">
        <v>35</v>
      </c>
      <c r="AM110" s="48" t="s">
        <v>36</v>
      </c>
      <c r="AN110" s="49" t="s">
        <v>40</v>
      </c>
      <c r="AO110" s="20"/>
      <c r="AP110" s="51"/>
      <c r="AQ110" s="52"/>
      <c r="AR110" s="53"/>
      <c r="AS110" s="51" t="s">
        <v>50</v>
      </c>
      <c r="AT110" s="336" t="s">
        <v>205</v>
      </c>
      <c r="AU110" s="53"/>
      <c r="AV110" s="5"/>
      <c r="AW110" s="76" t="s">
        <v>19</v>
      </c>
      <c r="AX110" s="72" t="s">
        <v>19</v>
      </c>
      <c r="AY110" s="49" t="s">
        <v>37</v>
      </c>
      <c r="AZ110" s="49" t="s">
        <v>38</v>
      </c>
      <c r="BA110" s="5"/>
      <c r="BB110" s="4" t="s">
        <v>19</v>
      </c>
      <c r="BC110" s="4" t="s">
        <v>37</v>
      </c>
      <c r="BD110" s="147" t="s">
        <v>38</v>
      </c>
    </row>
    <row r="111" spans="2:56" ht="15.75" thickBot="1">
      <c r="B111" s="62"/>
      <c r="C111" s="63"/>
      <c r="D111" s="64" t="s">
        <v>10</v>
      </c>
      <c r="E111" s="111"/>
      <c r="F111" s="148"/>
      <c r="G111" s="148"/>
      <c r="H111" s="148"/>
      <c r="I111" s="148" t="s">
        <v>8</v>
      </c>
      <c r="J111" s="148"/>
      <c r="K111" s="148"/>
      <c r="L111" s="16"/>
      <c r="M111" s="104" t="s">
        <v>20</v>
      </c>
      <c r="N111" s="148" t="s">
        <v>11</v>
      </c>
      <c r="O111" s="16"/>
      <c r="P111" s="63" t="s">
        <v>10</v>
      </c>
      <c r="Q111" s="111"/>
      <c r="R111" s="63"/>
      <c r="S111" s="149"/>
      <c r="T111" s="63"/>
      <c r="U111" s="63"/>
      <c r="V111" s="63" t="s">
        <v>18</v>
      </c>
      <c r="W111" s="150" t="s">
        <v>22</v>
      </c>
      <c r="X111" s="111"/>
      <c r="Y111" s="151" t="s">
        <v>16</v>
      </c>
      <c r="Z111" s="151" t="s">
        <v>17</v>
      </c>
      <c r="AA111" s="152" t="s">
        <v>25</v>
      </c>
      <c r="AB111" s="79" t="s">
        <v>28</v>
      </c>
      <c r="AC111" s="153"/>
      <c r="AD111" s="111"/>
      <c r="AE111" s="154" t="s">
        <v>16</v>
      </c>
      <c r="AF111" s="155" t="s">
        <v>17</v>
      </c>
      <c r="AG111" s="80" t="s">
        <v>28</v>
      </c>
      <c r="AH111" s="81" t="s">
        <v>28</v>
      </c>
      <c r="AI111" s="156"/>
      <c r="AJ111" s="63" t="s">
        <v>34</v>
      </c>
      <c r="AK111" s="157" t="s">
        <v>34</v>
      </c>
      <c r="AL111" s="63" t="s">
        <v>34</v>
      </c>
      <c r="AM111" s="63" t="s">
        <v>34</v>
      </c>
      <c r="AN111" s="63" t="s">
        <v>34</v>
      </c>
      <c r="AO111" s="111"/>
      <c r="AP111" s="158" t="s">
        <v>70</v>
      </c>
      <c r="AQ111" s="159" t="s">
        <v>69</v>
      </c>
      <c r="AR111" s="160" t="s">
        <v>71</v>
      </c>
      <c r="AS111" s="161" t="s">
        <v>48</v>
      </c>
      <c r="AT111" s="159" t="s">
        <v>47</v>
      </c>
      <c r="AU111" s="160" t="s">
        <v>49</v>
      </c>
      <c r="AV111" s="111"/>
      <c r="AW111" s="162" t="s">
        <v>29</v>
      </c>
      <c r="AX111" s="150" t="s">
        <v>29</v>
      </c>
      <c r="AY111" s="63"/>
      <c r="AZ111" s="63"/>
      <c r="BA111" s="111"/>
      <c r="BB111" s="163">
        <v>1</v>
      </c>
      <c r="BC111" s="164">
        <v>0</v>
      </c>
      <c r="BD111" s="115" t="s">
        <v>41</v>
      </c>
    </row>
    <row r="112" spans="2:56" ht="16.5" thickBot="1">
      <c r="B112" s="17">
        <v>41222</v>
      </c>
      <c r="C112" s="15" t="s">
        <v>0</v>
      </c>
      <c r="D112" s="19">
        <v>2</v>
      </c>
      <c r="E112" s="6"/>
      <c r="F112" s="363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f>SUM(F112:J112)</f>
        <v>0</v>
      </c>
      <c r="L112" s="6"/>
      <c r="M112" s="363">
        <v>0</v>
      </c>
      <c r="N112" s="19">
        <v>0</v>
      </c>
      <c r="O112" s="6"/>
      <c r="P112" s="376">
        <f>D112-(M112+N112)</f>
        <v>2</v>
      </c>
      <c r="Q112" s="6"/>
      <c r="R112" s="221" t="s">
        <v>54</v>
      </c>
      <c r="S112" s="23">
        <v>0.122</v>
      </c>
      <c r="T112" s="23">
        <v>0.124</v>
      </c>
      <c r="U112" s="23">
        <f>S112+T112</f>
        <v>0.246</v>
      </c>
      <c r="V112" s="223">
        <v>70</v>
      </c>
      <c r="W112" s="339">
        <f>P112*V112</f>
        <v>140</v>
      </c>
      <c r="X112" s="5"/>
      <c r="Y112" s="379">
        <v>132</v>
      </c>
      <c r="Z112" s="380">
        <v>132</v>
      </c>
      <c r="AA112" s="380">
        <v>0</v>
      </c>
      <c r="AB112" s="380">
        <v>0</v>
      </c>
      <c r="AC112" s="381">
        <v>132</v>
      </c>
      <c r="AD112" s="197"/>
      <c r="AE112" s="379">
        <v>14</v>
      </c>
      <c r="AF112" s="380">
        <v>15</v>
      </c>
      <c r="AG112" s="380">
        <v>0</v>
      </c>
      <c r="AH112" s="380">
        <v>14</v>
      </c>
      <c r="AI112" s="5"/>
      <c r="AJ112" s="57">
        <f>AC112*U112</f>
        <v>32.472000000000001</v>
      </c>
      <c r="AK112" s="171">
        <v>6.92</v>
      </c>
      <c r="AL112" s="19">
        <v>1</v>
      </c>
      <c r="AM112" s="19">
        <v>0</v>
      </c>
      <c r="AN112" s="91">
        <f>AK112+AM112</f>
        <v>6.92</v>
      </c>
      <c r="AO112" s="338" t="e">
        <f>#REF!</f>
        <v>#REF!</v>
      </c>
      <c r="AP112" s="11">
        <v>0</v>
      </c>
      <c r="AQ112" s="11">
        <v>10</v>
      </c>
      <c r="AR112" s="387">
        <f>100- ((AP112+AQ112)/(AC112*2))*100</f>
        <v>96.212121212121218</v>
      </c>
      <c r="AS112" s="388">
        <f>AU67</f>
        <v>655.36</v>
      </c>
      <c r="AT112" s="172">
        <f>AJ112+AK112+AL112+AM112</f>
        <v>40.392000000000003</v>
      </c>
      <c r="AU112" s="172">
        <f>AS112-AT112</f>
        <v>614.96799999999996</v>
      </c>
      <c r="AV112" s="5"/>
      <c r="AW112" s="57">
        <f>(AC112/W112)*100</f>
        <v>94.285714285714278</v>
      </c>
      <c r="AX112" s="19" t="s">
        <v>59</v>
      </c>
      <c r="AY112" s="91">
        <f>(AK112/(AJ112+AK112))*100</f>
        <v>17.56701868399675</v>
      </c>
      <c r="AZ112" s="19">
        <f>(AN112/AJ112)*100</f>
        <v>21.310667652131066</v>
      </c>
      <c r="BA112" s="6"/>
      <c r="BB112" s="363" t="s">
        <v>76</v>
      </c>
      <c r="BC112" s="19" t="s">
        <v>76</v>
      </c>
      <c r="BD112" s="19" t="s">
        <v>76</v>
      </c>
    </row>
    <row r="113" spans="2:56" ht="16.5" thickBot="1">
      <c r="B113" s="374" t="s">
        <v>202</v>
      </c>
      <c r="C113" s="2"/>
      <c r="D113" s="2"/>
      <c r="E113" s="6"/>
      <c r="F113" s="375"/>
      <c r="G113" s="2"/>
      <c r="H113" s="2"/>
      <c r="I113" s="2"/>
      <c r="J113" s="2"/>
      <c r="K113" s="2"/>
      <c r="L113" s="6"/>
      <c r="M113" s="375"/>
      <c r="N113" s="2"/>
      <c r="O113" s="6"/>
      <c r="P113" s="377"/>
      <c r="Q113" s="6"/>
      <c r="R113" s="110"/>
      <c r="S113" s="105"/>
      <c r="T113" s="105"/>
      <c r="U113" s="105"/>
      <c r="V113" s="199"/>
      <c r="W113" s="452"/>
      <c r="X113" s="20"/>
      <c r="Y113" s="382"/>
      <c r="Z113" s="383"/>
      <c r="AA113" s="383"/>
      <c r="AB113" s="383"/>
      <c r="AC113" s="384"/>
      <c r="AD113" s="122"/>
      <c r="AE113" s="382"/>
      <c r="AF113" s="383"/>
      <c r="AG113" s="383"/>
      <c r="AH113" s="383"/>
      <c r="AI113" s="20"/>
      <c r="AJ113" s="436"/>
      <c r="AK113" s="386"/>
      <c r="AL113" s="378"/>
      <c r="AM113" s="378"/>
      <c r="AN113" s="378"/>
      <c r="AO113" s="289"/>
      <c r="AP113" s="347"/>
      <c r="AQ113" s="347"/>
      <c r="AR113" s="373"/>
      <c r="AS113" s="389"/>
      <c r="AT113" s="386"/>
      <c r="AU113" s="386"/>
      <c r="AV113" s="20"/>
      <c r="AW113" s="385"/>
      <c r="AX113" s="378"/>
      <c r="AY113" s="378"/>
      <c r="AZ113" s="378"/>
      <c r="BA113" s="289"/>
      <c r="BB113" s="375"/>
      <c r="BC113" s="2"/>
      <c r="BD113" s="2"/>
    </row>
    <row r="114" spans="2:56" ht="15.75" thickBot="1"/>
    <row r="115" spans="2:56" ht="16.5" thickBot="1">
      <c r="B115" s="17">
        <v>41222</v>
      </c>
      <c r="C115" s="15" t="s">
        <v>1</v>
      </c>
      <c r="D115" s="19">
        <v>7.5</v>
      </c>
      <c r="E115" s="6"/>
      <c r="F115" s="363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f>SUM(F115:J115)</f>
        <v>0</v>
      </c>
      <c r="L115" s="6"/>
      <c r="M115" s="363">
        <v>4.5</v>
      </c>
      <c r="N115" s="19">
        <v>0</v>
      </c>
      <c r="O115" s="6"/>
      <c r="P115" s="376">
        <f>D115-(M115+N115)</f>
        <v>3</v>
      </c>
      <c r="Q115" s="6"/>
      <c r="R115" s="221" t="s">
        <v>54</v>
      </c>
      <c r="S115" s="23">
        <v>0.122</v>
      </c>
      <c r="T115" s="23">
        <v>0.124</v>
      </c>
      <c r="U115" s="23">
        <f>S115+T115</f>
        <v>0.246</v>
      </c>
      <c r="V115" s="223">
        <v>70</v>
      </c>
      <c r="W115" s="91">
        <f>P115*V115</f>
        <v>210</v>
      </c>
      <c r="X115" s="6"/>
      <c r="Y115" s="379">
        <v>262</v>
      </c>
      <c r="Z115" s="380">
        <v>262</v>
      </c>
      <c r="AA115" s="380">
        <v>0</v>
      </c>
      <c r="AB115" s="380">
        <v>0</v>
      </c>
      <c r="AC115" s="381">
        <v>262</v>
      </c>
      <c r="AD115" s="197"/>
      <c r="AE115" s="379">
        <v>14</v>
      </c>
      <c r="AF115" s="380">
        <v>14</v>
      </c>
      <c r="AG115" s="380">
        <v>0</v>
      </c>
      <c r="AH115" s="380">
        <v>14</v>
      </c>
      <c r="AI115" s="5"/>
      <c r="AJ115" s="57">
        <f>AC115*U115</f>
        <v>64.451999999999998</v>
      </c>
      <c r="AK115" s="171">
        <v>3.5</v>
      </c>
      <c r="AL115" s="19">
        <v>1</v>
      </c>
      <c r="AM115" s="19">
        <v>0</v>
      </c>
      <c r="AN115" s="91">
        <f>AK115+AM115</f>
        <v>3.5</v>
      </c>
      <c r="AO115" s="338" t="e">
        <f>#REF!</f>
        <v>#REF!</v>
      </c>
      <c r="AP115" s="11">
        <v>0</v>
      </c>
      <c r="AQ115" s="11">
        <v>10</v>
      </c>
      <c r="AR115" s="387">
        <f>100- ((AP115+AQ115)/(AC115*2))*100</f>
        <v>98.091603053435108</v>
      </c>
      <c r="AS115" s="388">
        <f>AU112</f>
        <v>614.96799999999996</v>
      </c>
      <c r="AT115" s="172">
        <f>AJ115+AK115+AL115+AM115</f>
        <v>68.951999999999998</v>
      </c>
      <c r="AU115" s="172">
        <f>AS115-AT115</f>
        <v>546.01599999999996</v>
      </c>
      <c r="AV115" s="5"/>
      <c r="AW115" s="57">
        <f>(AC115/W115)*100</f>
        <v>124.76190476190476</v>
      </c>
      <c r="AX115" s="19" t="s">
        <v>59</v>
      </c>
      <c r="AY115" s="91">
        <f>(AK115/(AJ115+AK115))*100</f>
        <v>5.1506946079585596</v>
      </c>
      <c r="AZ115" s="19">
        <f>(AN115/AJ115)*100</f>
        <v>5.4303978154285355</v>
      </c>
      <c r="BA115" s="6"/>
      <c r="BB115" s="363" t="s">
        <v>75</v>
      </c>
      <c r="BC115" s="19" t="s">
        <v>76</v>
      </c>
      <c r="BD115" s="19" t="s">
        <v>76</v>
      </c>
    </row>
    <row r="116" spans="2:56" ht="15.75">
      <c r="B116" s="374" t="s">
        <v>121</v>
      </c>
      <c r="C116" s="2"/>
      <c r="D116" s="2"/>
      <c r="E116" s="6"/>
      <c r="F116" s="375"/>
      <c r="G116" s="2"/>
      <c r="H116" s="2"/>
      <c r="I116" s="2"/>
      <c r="J116" s="2"/>
      <c r="K116" s="2"/>
      <c r="L116" s="6"/>
      <c r="M116" s="375"/>
      <c r="N116" s="2"/>
      <c r="O116" s="6"/>
      <c r="P116" s="377"/>
      <c r="Q116" s="6"/>
      <c r="R116" s="375"/>
      <c r="S116" s="213"/>
      <c r="T116" s="213"/>
      <c r="U116" s="213"/>
      <c r="V116" s="378"/>
      <c r="W116" s="378"/>
      <c r="X116" s="289"/>
      <c r="Y116" s="382"/>
      <c r="Z116" s="383"/>
      <c r="AA116" s="383"/>
      <c r="AB116" s="383"/>
      <c r="AC116" s="384"/>
      <c r="AD116" s="122"/>
      <c r="AE116" s="382"/>
      <c r="AF116" s="383"/>
      <c r="AG116" s="383"/>
      <c r="AH116" s="383"/>
      <c r="AI116" s="20"/>
      <c r="AJ116" s="436"/>
      <c r="AK116" s="386"/>
      <c r="AL116" s="378"/>
      <c r="AM116" s="378"/>
      <c r="AN116" s="378"/>
      <c r="AO116" s="289"/>
      <c r="AP116" s="347"/>
      <c r="AQ116" s="347"/>
      <c r="AR116" s="373"/>
      <c r="AS116" s="389"/>
      <c r="AT116" s="386"/>
      <c r="AU116" s="386"/>
      <c r="AV116" s="20"/>
      <c r="AW116" s="385"/>
      <c r="AX116" s="378"/>
      <c r="AY116" s="378"/>
      <c r="AZ116" s="378"/>
      <c r="BA116" s="289"/>
      <c r="BB116" s="375"/>
      <c r="BC116" s="2"/>
      <c r="BD116" s="2"/>
    </row>
    <row r="117" spans="2:56" ht="15.75" thickBot="1"/>
    <row r="118" spans="2:56" ht="16.5" thickBot="1">
      <c r="B118" s="17">
        <v>41222</v>
      </c>
      <c r="C118" s="15" t="s">
        <v>65</v>
      </c>
      <c r="D118" s="19">
        <v>8.5</v>
      </c>
      <c r="E118" s="6"/>
      <c r="F118" s="363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f>SUM(F118:J118)</f>
        <v>0</v>
      </c>
      <c r="L118" s="6"/>
      <c r="M118" s="363">
        <v>0</v>
      </c>
      <c r="N118" s="19">
        <v>0</v>
      </c>
      <c r="O118" s="6"/>
      <c r="P118" s="376">
        <f>D118-(M118+N118)</f>
        <v>8.5</v>
      </c>
      <c r="Q118" s="6"/>
      <c r="R118" s="221" t="s">
        <v>54</v>
      </c>
      <c r="S118" s="23">
        <v>0.122</v>
      </c>
      <c r="T118" s="23">
        <v>0.124</v>
      </c>
      <c r="U118" s="23">
        <f>S118+T118</f>
        <v>0.246</v>
      </c>
      <c r="V118" s="223">
        <v>70</v>
      </c>
      <c r="W118" s="339">
        <f>P118*V118</f>
        <v>595</v>
      </c>
      <c r="X118" s="5"/>
      <c r="Y118" s="379">
        <v>0</v>
      </c>
      <c r="Z118" s="380">
        <v>0</v>
      </c>
      <c r="AA118" s="380">
        <v>0</v>
      </c>
      <c r="AB118" s="380">
        <v>0</v>
      </c>
      <c r="AC118" s="381">
        <v>0</v>
      </c>
      <c r="AD118" s="197"/>
      <c r="AE118" s="379">
        <v>0</v>
      </c>
      <c r="AF118" s="380">
        <v>0</v>
      </c>
      <c r="AG118" s="380">
        <v>0</v>
      </c>
      <c r="AH118" s="380">
        <v>0</v>
      </c>
      <c r="AI118" s="5"/>
      <c r="AJ118" s="57">
        <f>AC118*U118</f>
        <v>0</v>
      </c>
      <c r="AK118" s="171">
        <v>0</v>
      </c>
      <c r="AL118" s="19">
        <v>0</v>
      </c>
      <c r="AM118" s="19">
        <v>0</v>
      </c>
      <c r="AN118" s="91">
        <f>AK118+AM118</f>
        <v>0</v>
      </c>
      <c r="AO118" s="338" t="e">
        <f>#REF!</f>
        <v>#REF!</v>
      </c>
      <c r="AP118" s="11">
        <v>0</v>
      </c>
      <c r="AQ118" s="11">
        <v>10</v>
      </c>
      <c r="AR118" s="387" t="e">
        <f>100- ((AP118+AQ118)/(AC118*2))*100</f>
        <v>#DIV/0!</v>
      </c>
      <c r="AS118" s="388">
        <f>AU115</f>
        <v>546.01599999999996</v>
      </c>
      <c r="AT118" s="172">
        <f>AJ118+AK118+AL118+AM118</f>
        <v>0</v>
      </c>
      <c r="AU118" s="172">
        <f>AS118-AT118</f>
        <v>546.01599999999996</v>
      </c>
      <c r="AV118" s="5"/>
      <c r="AW118" s="57">
        <f>(AC118/W118)*100</f>
        <v>0</v>
      </c>
      <c r="AX118" s="19" t="s">
        <v>59</v>
      </c>
      <c r="AY118" s="91" t="e">
        <f>(AK118/(AJ118+AK118))*100</f>
        <v>#DIV/0!</v>
      </c>
      <c r="AZ118" s="19" t="e">
        <f>(AN118/AJ118)*100</f>
        <v>#DIV/0!</v>
      </c>
      <c r="BA118" s="6"/>
      <c r="BB118" s="363" t="s">
        <v>76</v>
      </c>
      <c r="BC118" s="19" t="s">
        <v>76</v>
      </c>
      <c r="BD118" s="19" t="s">
        <v>97</v>
      </c>
    </row>
    <row r="119" spans="2:56" ht="16.5" thickBot="1">
      <c r="B119" s="374" t="s">
        <v>137</v>
      </c>
      <c r="C119" s="2"/>
      <c r="D119" s="2"/>
      <c r="E119" s="6"/>
      <c r="F119" s="375" t="s">
        <v>208</v>
      </c>
      <c r="G119" s="2"/>
      <c r="H119" s="2"/>
      <c r="I119" s="2"/>
      <c r="J119" s="2"/>
      <c r="K119" s="2"/>
      <c r="L119" s="6"/>
      <c r="M119" s="375"/>
      <c r="N119" s="2"/>
      <c r="O119" s="6"/>
      <c r="P119" s="377"/>
      <c r="Q119" s="6"/>
      <c r="R119" s="110"/>
      <c r="S119" s="105"/>
      <c r="T119" s="105"/>
      <c r="U119" s="105"/>
      <c r="V119" s="199"/>
      <c r="W119" s="452"/>
      <c r="X119" s="20"/>
      <c r="Y119" s="382"/>
      <c r="Z119" s="383"/>
      <c r="AA119" s="383"/>
      <c r="AB119" s="383"/>
      <c r="AC119" s="384"/>
      <c r="AD119" s="122"/>
      <c r="AE119" s="382"/>
      <c r="AF119" s="383"/>
      <c r="AG119" s="383"/>
      <c r="AH119" s="383"/>
      <c r="AI119" s="20"/>
      <c r="AJ119" s="436"/>
      <c r="AK119" s="386"/>
      <c r="AL119" s="378"/>
      <c r="AM119" s="378"/>
      <c r="AN119" s="378"/>
      <c r="AO119" s="289"/>
      <c r="AP119" s="347"/>
      <c r="AQ119" s="347"/>
      <c r="AR119" s="373"/>
      <c r="AS119" s="389"/>
      <c r="AT119" s="386"/>
      <c r="AU119" s="386"/>
      <c r="AV119" s="20"/>
      <c r="AW119" s="385"/>
      <c r="AX119" s="378"/>
      <c r="AY119" s="378"/>
      <c r="AZ119" s="378"/>
      <c r="BA119" s="289"/>
      <c r="BB119" s="375"/>
      <c r="BC119" s="2"/>
      <c r="BD119" s="2"/>
    </row>
    <row r="120" spans="2:56" ht="16.5" customHeight="1" thickBot="1"/>
    <row r="121" spans="2:56">
      <c r="B121" s="57" t="s">
        <v>42</v>
      </c>
      <c r="C121" s="58" t="s">
        <v>2</v>
      </c>
      <c r="D121" s="59" t="s">
        <v>2</v>
      </c>
      <c r="E121" s="136"/>
      <c r="F121" s="718" t="s">
        <v>14</v>
      </c>
      <c r="G121" s="719"/>
      <c r="H121" s="719"/>
      <c r="I121" s="719"/>
      <c r="J121" s="719"/>
      <c r="K121" s="720"/>
      <c r="L121" s="19"/>
      <c r="M121" s="721" t="s">
        <v>43</v>
      </c>
      <c r="N121" s="722"/>
      <c r="O121" s="19"/>
      <c r="P121" s="91" t="s">
        <v>12</v>
      </c>
      <c r="Q121" s="136"/>
      <c r="R121" s="91" t="s">
        <v>24</v>
      </c>
      <c r="S121" s="718" t="s">
        <v>44</v>
      </c>
      <c r="T121" s="719"/>
      <c r="U121" s="720"/>
      <c r="V121" s="91" t="s">
        <v>39</v>
      </c>
      <c r="W121" s="137" t="s">
        <v>19</v>
      </c>
      <c r="X121" s="136" t="s">
        <v>10</v>
      </c>
      <c r="Y121" s="723" t="s">
        <v>15</v>
      </c>
      <c r="Z121" s="724"/>
      <c r="AA121" s="724"/>
      <c r="AB121" s="724"/>
      <c r="AC121" s="138" t="s">
        <v>19</v>
      </c>
      <c r="AD121" s="139"/>
      <c r="AE121" s="725" t="s">
        <v>55</v>
      </c>
      <c r="AF121" s="726"/>
      <c r="AG121" s="726"/>
      <c r="AH121" s="140" t="s">
        <v>57</v>
      </c>
      <c r="AI121" s="136"/>
      <c r="AJ121" s="141" t="s">
        <v>51</v>
      </c>
      <c r="AK121" s="142"/>
      <c r="AL121" s="143"/>
      <c r="AM121" s="144"/>
      <c r="AN121" s="91" t="s">
        <v>13</v>
      </c>
      <c r="AO121" s="136"/>
      <c r="AP121" s="743" t="s">
        <v>68</v>
      </c>
      <c r="AQ121" s="744"/>
      <c r="AR121" s="745"/>
      <c r="AS121" s="743" t="s">
        <v>52</v>
      </c>
      <c r="AT121" s="744"/>
      <c r="AU121" s="745"/>
      <c r="AV121" s="136"/>
      <c r="AW121" s="145" t="s">
        <v>32</v>
      </c>
      <c r="AX121" s="137" t="s">
        <v>32</v>
      </c>
      <c r="AY121" s="91" t="s">
        <v>29</v>
      </c>
      <c r="AZ121" s="91" t="s">
        <v>29</v>
      </c>
      <c r="BA121" s="136"/>
      <c r="BB121" s="19" t="s">
        <v>32</v>
      </c>
      <c r="BC121" s="19" t="s">
        <v>10</v>
      </c>
      <c r="BD121" s="146" t="s">
        <v>10</v>
      </c>
    </row>
    <row r="122" spans="2:56" ht="15.75" thickBot="1">
      <c r="B122" s="60" t="s">
        <v>10</v>
      </c>
      <c r="C122" s="49" t="s">
        <v>10</v>
      </c>
      <c r="D122" s="61" t="s">
        <v>12</v>
      </c>
      <c r="E122" s="5"/>
      <c r="F122" s="65" t="s">
        <v>4</v>
      </c>
      <c r="G122" s="65" t="s">
        <v>5</v>
      </c>
      <c r="H122" s="65" t="s">
        <v>6</v>
      </c>
      <c r="I122" s="65" t="s">
        <v>7</v>
      </c>
      <c r="J122" s="65" t="s">
        <v>9</v>
      </c>
      <c r="K122" s="65" t="s">
        <v>13</v>
      </c>
      <c r="L122" s="4"/>
      <c r="M122" s="67" t="s">
        <v>12</v>
      </c>
      <c r="N122" s="68" t="s">
        <v>46</v>
      </c>
      <c r="O122" s="3"/>
      <c r="P122" s="49" t="s">
        <v>3</v>
      </c>
      <c r="Q122" s="5"/>
      <c r="R122" s="49" t="s">
        <v>23</v>
      </c>
      <c r="S122" s="53" t="s">
        <v>16</v>
      </c>
      <c r="T122" s="49" t="s">
        <v>17</v>
      </c>
      <c r="U122" s="49" t="s">
        <v>45</v>
      </c>
      <c r="V122" s="49" t="s">
        <v>63</v>
      </c>
      <c r="W122" s="72" t="s">
        <v>21</v>
      </c>
      <c r="X122" s="5" t="s">
        <v>10</v>
      </c>
      <c r="Y122" s="713" t="s">
        <v>26</v>
      </c>
      <c r="Z122" s="714"/>
      <c r="AA122" s="714"/>
      <c r="AB122" s="715"/>
      <c r="AC122" s="39" t="s">
        <v>13</v>
      </c>
      <c r="AD122" s="8"/>
      <c r="AE122" s="716" t="s">
        <v>56</v>
      </c>
      <c r="AF122" s="717"/>
      <c r="AG122" s="717"/>
      <c r="AH122" s="82" t="s">
        <v>58</v>
      </c>
      <c r="AI122" s="5"/>
      <c r="AJ122" s="48" t="s">
        <v>33</v>
      </c>
      <c r="AK122" s="85" t="s">
        <v>27</v>
      </c>
      <c r="AL122" s="48" t="s">
        <v>35</v>
      </c>
      <c r="AM122" s="48" t="s">
        <v>36</v>
      </c>
      <c r="AN122" s="49" t="s">
        <v>40</v>
      </c>
      <c r="AO122" s="20"/>
      <c r="AP122" s="51"/>
      <c r="AQ122" s="52"/>
      <c r="AR122" s="53"/>
      <c r="AS122" s="51" t="s">
        <v>50</v>
      </c>
      <c r="AT122" s="336" t="s">
        <v>210</v>
      </c>
      <c r="AU122" s="53"/>
      <c r="AV122" s="5"/>
      <c r="AW122" s="76" t="s">
        <v>19</v>
      </c>
      <c r="AX122" s="72" t="s">
        <v>19</v>
      </c>
      <c r="AY122" s="49" t="s">
        <v>37</v>
      </c>
      <c r="AZ122" s="49" t="s">
        <v>38</v>
      </c>
      <c r="BA122" s="5"/>
      <c r="BB122" s="4" t="s">
        <v>19</v>
      </c>
      <c r="BC122" s="4" t="s">
        <v>37</v>
      </c>
      <c r="BD122" s="147" t="s">
        <v>38</v>
      </c>
    </row>
    <row r="123" spans="2:56" ht="15.75" thickBot="1">
      <c r="B123" s="62"/>
      <c r="C123" s="63"/>
      <c r="D123" s="64" t="s">
        <v>10</v>
      </c>
      <c r="E123" s="111"/>
      <c r="F123" s="148"/>
      <c r="G123" s="148"/>
      <c r="H123" s="148"/>
      <c r="I123" s="148" t="s">
        <v>8</v>
      </c>
      <c r="J123" s="148"/>
      <c r="K123" s="148"/>
      <c r="L123" s="16"/>
      <c r="M123" s="104" t="s">
        <v>20</v>
      </c>
      <c r="N123" s="148" t="s">
        <v>11</v>
      </c>
      <c r="O123" s="16"/>
      <c r="P123" s="63" t="s">
        <v>10</v>
      </c>
      <c r="Q123" s="111"/>
      <c r="R123" s="63"/>
      <c r="S123" s="149"/>
      <c r="T123" s="63"/>
      <c r="U123" s="63"/>
      <c r="V123" s="63" t="s">
        <v>18</v>
      </c>
      <c r="W123" s="150" t="s">
        <v>22</v>
      </c>
      <c r="X123" s="111"/>
      <c r="Y123" s="151" t="s">
        <v>16</v>
      </c>
      <c r="Z123" s="151" t="s">
        <v>17</v>
      </c>
      <c r="AA123" s="152" t="s">
        <v>25</v>
      </c>
      <c r="AB123" s="79" t="s">
        <v>28</v>
      </c>
      <c r="AC123" s="153"/>
      <c r="AD123" s="111"/>
      <c r="AE123" s="154" t="s">
        <v>16</v>
      </c>
      <c r="AF123" s="155" t="s">
        <v>17</v>
      </c>
      <c r="AG123" s="80" t="s">
        <v>28</v>
      </c>
      <c r="AH123" s="81" t="s">
        <v>28</v>
      </c>
      <c r="AI123" s="156"/>
      <c r="AJ123" s="63" t="s">
        <v>34</v>
      </c>
      <c r="AK123" s="157" t="s">
        <v>34</v>
      </c>
      <c r="AL123" s="63" t="s">
        <v>34</v>
      </c>
      <c r="AM123" s="63" t="s">
        <v>34</v>
      </c>
      <c r="AN123" s="63" t="s">
        <v>34</v>
      </c>
      <c r="AO123" s="111"/>
      <c r="AP123" s="158" t="s">
        <v>70</v>
      </c>
      <c r="AQ123" s="159" t="s">
        <v>69</v>
      </c>
      <c r="AR123" s="160" t="s">
        <v>71</v>
      </c>
      <c r="AS123" s="161" t="s">
        <v>48</v>
      </c>
      <c r="AT123" s="159" t="s">
        <v>47</v>
      </c>
      <c r="AU123" s="160" t="s">
        <v>49</v>
      </c>
      <c r="AV123" s="111"/>
      <c r="AW123" s="162" t="s">
        <v>29</v>
      </c>
      <c r="AX123" s="150" t="s">
        <v>29</v>
      </c>
      <c r="AY123" s="63"/>
      <c r="AZ123" s="63"/>
      <c r="BA123" s="111"/>
      <c r="BB123" s="163">
        <v>1</v>
      </c>
      <c r="BC123" s="164">
        <v>0</v>
      </c>
      <c r="BD123" s="115" t="s">
        <v>41</v>
      </c>
    </row>
    <row r="124" spans="2:56" ht="16.5" thickBot="1">
      <c r="B124" s="17">
        <v>41223</v>
      </c>
      <c r="C124" s="15" t="s">
        <v>0</v>
      </c>
      <c r="D124" s="19">
        <v>8</v>
      </c>
      <c r="E124" s="6"/>
      <c r="F124" s="363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f>SUM(F124:J124)</f>
        <v>0</v>
      </c>
      <c r="L124" s="6"/>
      <c r="M124" s="363">
        <v>0</v>
      </c>
      <c r="N124" s="19">
        <v>1</v>
      </c>
      <c r="O124" s="6"/>
      <c r="P124" s="376">
        <f>D124-(M124+N124)</f>
        <v>7</v>
      </c>
      <c r="Q124" s="6"/>
      <c r="R124" s="221" t="s">
        <v>207</v>
      </c>
      <c r="S124" s="23">
        <v>0.36499999999999999</v>
      </c>
      <c r="T124" s="23">
        <v>0.36499999999999999</v>
      </c>
      <c r="U124" s="23">
        <f>S124+T124</f>
        <v>0.73</v>
      </c>
      <c r="V124" s="223">
        <v>60</v>
      </c>
      <c r="W124" s="339">
        <f>P124*V124</f>
        <v>420</v>
      </c>
      <c r="X124" s="5"/>
      <c r="Y124" s="379">
        <v>406</v>
      </c>
      <c r="Z124" s="380">
        <v>406</v>
      </c>
      <c r="AA124" s="380">
        <v>0</v>
      </c>
      <c r="AB124" s="380">
        <v>0</v>
      </c>
      <c r="AC124" s="381">
        <v>406</v>
      </c>
      <c r="AD124" s="197"/>
      <c r="AE124" s="379">
        <v>8</v>
      </c>
      <c r="AF124" s="380">
        <v>9</v>
      </c>
      <c r="AG124" s="380">
        <v>0</v>
      </c>
      <c r="AH124" s="380">
        <v>8</v>
      </c>
      <c r="AI124" s="5"/>
      <c r="AJ124" s="57">
        <f>AC124*U124</f>
        <v>296.38</v>
      </c>
      <c r="AK124" s="171">
        <v>6.5</v>
      </c>
      <c r="AL124" s="19">
        <v>11</v>
      </c>
      <c r="AM124" s="19">
        <v>0</v>
      </c>
      <c r="AN124" s="91">
        <f>AK124+AM124</f>
        <v>6.5</v>
      </c>
      <c r="AO124" s="338" t="e">
        <f>#REF!</f>
        <v>#REF!</v>
      </c>
      <c r="AP124" s="11">
        <v>0</v>
      </c>
      <c r="AQ124" s="11">
        <v>10</v>
      </c>
      <c r="AR124" s="387">
        <f>100- ((AP124+AQ124)/(AC124*2))*100</f>
        <v>98.768472906403943</v>
      </c>
      <c r="AS124" s="388">
        <f>AU106</f>
        <v>266.12</v>
      </c>
      <c r="AT124" s="172">
        <f>AJ124+AK124+AL124+AM124</f>
        <v>313.88</v>
      </c>
      <c r="AU124" s="172">
        <f>AS124-AT124</f>
        <v>-47.759999999999991</v>
      </c>
      <c r="AV124" s="5"/>
      <c r="AW124" s="57">
        <f>(AC124/W124)*100</f>
        <v>96.666666666666671</v>
      </c>
      <c r="AX124" s="19" t="s">
        <v>59</v>
      </c>
      <c r="AY124" s="91">
        <f>(AK124/(AJ124+AK124))*100</f>
        <v>2.1460644479661912</v>
      </c>
      <c r="AZ124" s="19">
        <f>(AN124/AJ124)*100</f>
        <v>2.1931304406505161</v>
      </c>
      <c r="BA124" s="6"/>
      <c r="BB124" s="363" t="s">
        <v>76</v>
      </c>
      <c r="BC124" s="19" t="s">
        <v>76</v>
      </c>
      <c r="BD124" s="19" t="s">
        <v>97</v>
      </c>
    </row>
    <row r="125" spans="2:56" ht="16.5" thickBot="1">
      <c r="B125" s="374" t="s">
        <v>202</v>
      </c>
      <c r="C125" s="2"/>
      <c r="D125" s="2"/>
      <c r="E125" s="6"/>
      <c r="F125" s="375"/>
      <c r="G125" s="2"/>
      <c r="H125" s="2"/>
      <c r="I125" s="2"/>
      <c r="J125" s="2"/>
      <c r="K125" s="2"/>
      <c r="L125" s="6"/>
      <c r="M125" s="375"/>
      <c r="N125" s="2"/>
      <c r="O125" s="6"/>
      <c r="P125" s="377"/>
      <c r="Q125" s="6"/>
      <c r="R125" s="110"/>
      <c r="S125" s="105"/>
      <c r="T125" s="105"/>
      <c r="U125" s="105"/>
      <c r="V125" s="199"/>
      <c r="W125" s="452"/>
      <c r="X125" s="20"/>
      <c r="Y125" s="382"/>
      <c r="Z125" s="383"/>
      <c r="AA125" s="383"/>
      <c r="AB125" s="383"/>
      <c r="AC125" s="384"/>
      <c r="AD125" s="122"/>
      <c r="AE125" s="382"/>
      <c r="AF125" s="383"/>
      <c r="AG125" s="383"/>
      <c r="AH125" s="383"/>
      <c r="AI125" s="20"/>
      <c r="AJ125" s="436"/>
      <c r="AK125" s="386"/>
      <c r="AL125" s="378"/>
      <c r="AM125" s="378"/>
      <c r="AN125" s="378"/>
      <c r="AO125" s="289"/>
      <c r="AP125" s="347"/>
      <c r="AQ125" s="347"/>
      <c r="AR125" s="373"/>
      <c r="AS125" s="389"/>
      <c r="AT125" s="386"/>
      <c r="AU125" s="386"/>
      <c r="AV125" s="20"/>
      <c r="AW125" s="385"/>
      <c r="AX125" s="378"/>
      <c r="AY125" s="378"/>
      <c r="AZ125" s="378"/>
      <c r="BA125" s="289"/>
      <c r="BB125" s="375"/>
      <c r="BC125" s="2"/>
      <c r="BD125" s="2"/>
    </row>
    <row r="126" spans="2:56" ht="15.75" thickBot="1"/>
    <row r="127" spans="2:56">
      <c r="B127" s="57" t="s">
        <v>42</v>
      </c>
      <c r="C127" s="58" t="s">
        <v>2</v>
      </c>
      <c r="D127" s="59" t="s">
        <v>2</v>
      </c>
      <c r="E127" s="136"/>
      <c r="F127" s="718" t="s">
        <v>14</v>
      </c>
      <c r="G127" s="719"/>
      <c r="H127" s="719"/>
      <c r="I127" s="719"/>
      <c r="J127" s="719"/>
      <c r="K127" s="720"/>
      <c r="L127" s="19"/>
      <c r="M127" s="721" t="s">
        <v>43</v>
      </c>
      <c r="N127" s="722"/>
      <c r="O127" s="19"/>
      <c r="P127" s="91" t="s">
        <v>12</v>
      </c>
      <c r="Q127" s="136"/>
      <c r="R127" s="91" t="s">
        <v>24</v>
      </c>
      <c r="S127" s="718" t="s">
        <v>44</v>
      </c>
      <c r="T127" s="719"/>
      <c r="U127" s="720"/>
      <c r="V127" s="91" t="s">
        <v>39</v>
      </c>
      <c r="W127" s="137" t="s">
        <v>19</v>
      </c>
      <c r="X127" s="136" t="s">
        <v>10</v>
      </c>
      <c r="Y127" s="723" t="s">
        <v>15</v>
      </c>
      <c r="Z127" s="724"/>
      <c r="AA127" s="724"/>
      <c r="AB127" s="724"/>
      <c r="AC127" s="138" t="s">
        <v>19</v>
      </c>
      <c r="AD127" s="139"/>
      <c r="AE127" s="725" t="s">
        <v>55</v>
      </c>
      <c r="AF127" s="726"/>
      <c r="AG127" s="726"/>
      <c r="AH127" s="140" t="s">
        <v>57</v>
      </c>
      <c r="AI127" s="136"/>
      <c r="AJ127" s="141" t="s">
        <v>51</v>
      </c>
      <c r="AK127" s="142"/>
      <c r="AL127" s="143"/>
      <c r="AM127" s="144"/>
      <c r="AN127" s="91" t="s">
        <v>13</v>
      </c>
      <c r="AO127" s="136"/>
      <c r="AP127" s="743" t="s">
        <v>68</v>
      </c>
      <c r="AQ127" s="744"/>
      <c r="AR127" s="745"/>
      <c r="AS127" s="743" t="s">
        <v>52</v>
      </c>
      <c r="AT127" s="744"/>
      <c r="AU127" s="745"/>
      <c r="AV127" s="136"/>
      <c r="AW127" s="145" t="s">
        <v>32</v>
      </c>
      <c r="AX127" s="137" t="s">
        <v>32</v>
      </c>
      <c r="AY127" s="91" t="s">
        <v>29</v>
      </c>
      <c r="AZ127" s="91" t="s">
        <v>29</v>
      </c>
      <c r="BA127" s="136"/>
      <c r="BB127" s="19" t="s">
        <v>32</v>
      </c>
      <c r="BC127" s="19" t="s">
        <v>10</v>
      </c>
      <c r="BD127" s="146" t="s">
        <v>10</v>
      </c>
    </row>
    <row r="128" spans="2:56" ht="15.75" thickBot="1">
      <c r="B128" s="60" t="s">
        <v>10</v>
      </c>
      <c r="C128" s="49" t="s">
        <v>10</v>
      </c>
      <c r="D128" s="61" t="s">
        <v>12</v>
      </c>
      <c r="E128" s="5"/>
      <c r="F128" s="65" t="s">
        <v>4</v>
      </c>
      <c r="G128" s="65" t="s">
        <v>5</v>
      </c>
      <c r="H128" s="65" t="s">
        <v>6</v>
      </c>
      <c r="I128" s="65" t="s">
        <v>7</v>
      </c>
      <c r="J128" s="65" t="s">
        <v>9</v>
      </c>
      <c r="K128" s="65" t="s">
        <v>13</v>
      </c>
      <c r="L128" s="4"/>
      <c r="M128" s="67" t="s">
        <v>12</v>
      </c>
      <c r="N128" s="68" t="s">
        <v>46</v>
      </c>
      <c r="O128" s="3"/>
      <c r="P128" s="49" t="s">
        <v>3</v>
      </c>
      <c r="Q128" s="5"/>
      <c r="R128" s="49" t="s">
        <v>23</v>
      </c>
      <c r="S128" s="53" t="s">
        <v>16</v>
      </c>
      <c r="T128" s="49" t="s">
        <v>17</v>
      </c>
      <c r="U128" s="49" t="s">
        <v>45</v>
      </c>
      <c r="V128" s="49" t="s">
        <v>63</v>
      </c>
      <c r="W128" s="72" t="s">
        <v>21</v>
      </c>
      <c r="X128" s="5" t="s">
        <v>10</v>
      </c>
      <c r="Y128" s="713" t="s">
        <v>26</v>
      </c>
      <c r="Z128" s="714"/>
      <c r="AA128" s="714"/>
      <c r="AB128" s="715"/>
      <c r="AC128" s="39" t="s">
        <v>13</v>
      </c>
      <c r="AD128" s="8"/>
      <c r="AE128" s="716" t="s">
        <v>56</v>
      </c>
      <c r="AF128" s="717"/>
      <c r="AG128" s="717"/>
      <c r="AH128" s="82" t="s">
        <v>58</v>
      </c>
      <c r="AI128" s="5"/>
      <c r="AJ128" s="48" t="s">
        <v>33</v>
      </c>
      <c r="AK128" s="85" t="s">
        <v>27</v>
      </c>
      <c r="AL128" s="48" t="s">
        <v>35</v>
      </c>
      <c r="AM128" s="48" t="s">
        <v>36</v>
      </c>
      <c r="AN128" s="49" t="s">
        <v>40</v>
      </c>
      <c r="AO128" s="20"/>
      <c r="AP128" s="51"/>
      <c r="AQ128" s="52"/>
      <c r="AR128" s="53"/>
      <c r="AS128" s="51" t="s">
        <v>50</v>
      </c>
      <c r="AT128" s="336" t="s">
        <v>211</v>
      </c>
      <c r="AU128" s="53"/>
      <c r="AV128" s="5"/>
      <c r="AW128" s="76" t="s">
        <v>19</v>
      </c>
      <c r="AX128" s="72" t="s">
        <v>19</v>
      </c>
      <c r="AY128" s="49" t="s">
        <v>37</v>
      </c>
      <c r="AZ128" s="49" t="s">
        <v>38</v>
      </c>
      <c r="BA128" s="5"/>
      <c r="BB128" s="4" t="s">
        <v>19</v>
      </c>
      <c r="BC128" s="4" t="s">
        <v>37</v>
      </c>
      <c r="BD128" s="147" t="s">
        <v>38</v>
      </c>
    </row>
    <row r="129" spans="2:56" ht="15.75" thickBot="1">
      <c r="B129" s="62"/>
      <c r="C129" s="63"/>
      <c r="D129" s="64" t="s">
        <v>10</v>
      </c>
      <c r="E129" s="111"/>
      <c r="F129" s="148"/>
      <c r="G129" s="148"/>
      <c r="H129" s="148"/>
      <c r="I129" s="148" t="s">
        <v>8</v>
      </c>
      <c r="J129" s="148"/>
      <c r="K129" s="148"/>
      <c r="L129" s="16"/>
      <c r="M129" s="104" t="s">
        <v>20</v>
      </c>
      <c r="N129" s="148" t="s">
        <v>11</v>
      </c>
      <c r="O129" s="16"/>
      <c r="P129" s="63" t="s">
        <v>10</v>
      </c>
      <c r="Q129" s="111"/>
      <c r="R129" s="63"/>
      <c r="S129" s="149"/>
      <c r="T129" s="63"/>
      <c r="U129" s="63"/>
      <c r="V129" s="63" t="s">
        <v>18</v>
      </c>
      <c r="W129" s="150" t="s">
        <v>22</v>
      </c>
      <c r="X129" s="111"/>
      <c r="Y129" s="151" t="s">
        <v>16</v>
      </c>
      <c r="Z129" s="151" t="s">
        <v>17</v>
      </c>
      <c r="AA129" s="152" t="s">
        <v>25</v>
      </c>
      <c r="AB129" s="79" t="s">
        <v>28</v>
      </c>
      <c r="AC129" s="153"/>
      <c r="AD129" s="111"/>
      <c r="AE129" s="154" t="s">
        <v>16</v>
      </c>
      <c r="AF129" s="155" t="s">
        <v>17</v>
      </c>
      <c r="AG129" s="80" t="s">
        <v>28</v>
      </c>
      <c r="AH129" s="81" t="s">
        <v>28</v>
      </c>
      <c r="AI129" s="156"/>
      <c r="AJ129" s="63" t="s">
        <v>34</v>
      </c>
      <c r="AK129" s="157" t="s">
        <v>34</v>
      </c>
      <c r="AL129" s="63" t="s">
        <v>34</v>
      </c>
      <c r="AM129" s="63" t="s">
        <v>34</v>
      </c>
      <c r="AN129" s="63" t="s">
        <v>34</v>
      </c>
      <c r="AO129" s="111"/>
      <c r="AP129" s="158" t="s">
        <v>70</v>
      </c>
      <c r="AQ129" s="159" t="s">
        <v>69</v>
      </c>
      <c r="AR129" s="160" t="s">
        <v>71</v>
      </c>
      <c r="AS129" s="161" t="s">
        <v>48</v>
      </c>
      <c r="AT129" s="159" t="s">
        <v>47</v>
      </c>
      <c r="AU129" s="160" t="s">
        <v>49</v>
      </c>
      <c r="AV129" s="111"/>
      <c r="AW129" s="162" t="s">
        <v>29</v>
      </c>
      <c r="AX129" s="150" t="s">
        <v>29</v>
      </c>
      <c r="AY129" s="63"/>
      <c r="AZ129" s="63"/>
      <c r="BA129" s="111"/>
      <c r="BB129" s="163">
        <v>1</v>
      </c>
      <c r="BC129" s="164">
        <v>0</v>
      </c>
      <c r="BD129" s="115" t="s">
        <v>41</v>
      </c>
    </row>
    <row r="130" spans="2:56" ht="16.5" thickBot="1">
      <c r="B130" s="17">
        <v>41223</v>
      </c>
      <c r="C130" s="15" t="s">
        <v>1</v>
      </c>
      <c r="D130" s="19">
        <v>7.5</v>
      </c>
      <c r="E130" s="6"/>
      <c r="F130" s="363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f>SUM(F130:J130)</f>
        <v>0</v>
      </c>
      <c r="L130" s="6"/>
      <c r="M130" s="363">
        <v>4.5</v>
      </c>
      <c r="N130" s="19">
        <v>0</v>
      </c>
      <c r="O130" s="6"/>
      <c r="P130" s="376">
        <f>D130-(M130+N130)</f>
        <v>3</v>
      </c>
      <c r="Q130" s="6"/>
      <c r="R130" s="221" t="s">
        <v>207</v>
      </c>
      <c r="S130" s="23">
        <v>0.36499999999999999</v>
      </c>
      <c r="T130" s="23">
        <v>0.36499999999999999</v>
      </c>
      <c r="U130" s="23">
        <f>S130+T130</f>
        <v>0.73</v>
      </c>
      <c r="V130" s="223">
        <v>60</v>
      </c>
      <c r="W130" s="91">
        <f>P130*V130</f>
        <v>180</v>
      </c>
      <c r="X130" s="6"/>
      <c r="Y130" s="379">
        <v>206</v>
      </c>
      <c r="Z130" s="380">
        <v>206</v>
      </c>
      <c r="AA130" s="380">
        <v>0</v>
      </c>
      <c r="AB130" s="380">
        <v>0</v>
      </c>
      <c r="AC130" s="381">
        <v>206</v>
      </c>
      <c r="AD130" s="197"/>
      <c r="AE130" s="379">
        <v>9</v>
      </c>
      <c r="AF130" s="380">
        <v>9</v>
      </c>
      <c r="AG130" s="380">
        <v>0</v>
      </c>
      <c r="AH130" s="380">
        <v>9</v>
      </c>
      <c r="AI130" s="5"/>
      <c r="AJ130" s="57">
        <f>AC130*U130</f>
        <v>150.38</v>
      </c>
      <c r="AK130" s="171">
        <v>3.3</v>
      </c>
      <c r="AL130" s="19">
        <v>1.2</v>
      </c>
      <c r="AM130" s="19">
        <v>0</v>
      </c>
      <c r="AN130" s="91">
        <f>AK130+AM130</f>
        <v>3.3</v>
      </c>
      <c r="AO130" s="338" t="e">
        <f>#REF!</f>
        <v>#REF!</v>
      </c>
      <c r="AP130" s="11">
        <v>0</v>
      </c>
      <c r="AQ130" s="11">
        <v>10</v>
      </c>
      <c r="AR130" s="387">
        <f>100- ((AP130+AQ130)/(AC130*2))*100</f>
        <v>97.572815533980588</v>
      </c>
      <c r="AS130" s="388">
        <v>680</v>
      </c>
      <c r="AT130" s="172">
        <f>AJ130+AK130+AL130+AM130</f>
        <v>154.88</v>
      </c>
      <c r="AU130" s="172">
        <f>AS130-AT130</f>
        <v>525.12</v>
      </c>
      <c r="AV130" s="5"/>
      <c r="AW130" s="57">
        <f>(AC130/W130)*100</f>
        <v>114.44444444444444</v>
      </c>
      <c r="AX130" s="19" t="s">
        <v>59</v>
      </c>
      <c r="AY130" s="91">
        <f>(AK130/(AJ130+AK130))*100</f>
        <v>2.1473191046330031</v>
      </c>
      <c r="AZ130" s="19">
        <f>(AN130/AJ130)*100</f>
        <v>2.1944407500997474</v>
      </c>
      <c r="BA130" s="6"/>
      <c r="BB130" s="363" t="s">
        <v>75</v>
      </c>
      <c r="BC130" s="19" t="s">
        <v>76</v>
      </c>
      <c r="BD130" s="19" t="s">
        <v>97</v>
      </c>
    </row>
    <row r="131" spans="2:56" ht="15.75">
      <c r="B131" s="374" t="s">
        <v>121</v>
      </c>
      <c r="C131" s="2"/>
      <c r="D131" s="2"/>
      <c r="E131" s="6"/>
      <c r="F131" s="375"/>
      <c r="G131" s="2"/>
      <c r="H131" s="2"/>
      <c r="I131" s="2"/>
      <c r="J131" s="2"/>
      <c r="K131" s="2"/>
      <c r="L131" s="6"/>
      <c r="M131" s="375"/>
      <c r="N131" s="2"/>
      <c r="O131" s="6"/>
      <c r="P131" s="377"/>
      <c r="Q131" s="6"/>
      <c r="R131" s="375"/>
      <c r="S131" s="213"/>
      <c r="T131" s="213"/>
      <c r="U131" s="213"/>
      <c r="V131" s="378"/>
      <c r="W131" s="378"/>
      <c r="X131" s="289"/>
      <c r="Y131" s="382"/>
      <c r="Z131" s="383"/>
      <c r="AA131" s="383"/>
      <c r="AB131" s="383"/>
      <c r="AC131" s="384"/>
      <c r="AD131" s="122"/>
      <c r="AE131" s="382"/>
      <c r="AF131" s="383"/>
      <c r="AG131" s="383"/>
      <c r="AH131" s="383"/>
      <c r="AI131" s="20"/>
      <c r="AJ131" s="436"/>
      <c r="AK131" s="386"/>
      <c r="AL131" s="378"/>
      <c r="AM131" s="378"/>
      <c r="AN131" s="378"/>
      <c r="AO131" s="289"/>
      <c r="AP131" s="347"/>
      <c r="AQ131" s="347"/>
      <c r="AR131" s="373"/>
      <c r="AS131" s="389"/>
      <c r="AT131" s="386"/>
      <c r="AU131" s="386"/>
      <c r="AV131" s="20"/>
      <c r="AW131" s="385"/>
      <c r="AX131" s="378"/>
      <c r="AY131" s="378"/>
      <c r="AZ131" s="378"/>
      <c r="BA131" s="289"/>
      <c r="BB131" s="375"/>
      <c r="BC131" s="2"/>
      <c r="BD131" s="2"/>
    </row>
    <row r="132" spans="2:56" ht="15.75" thickBot="1"/>
    <row r="133" spans="2:56" ht="16.5" thickBot="1">
      <c r="B133" s="17">
        <v>41225</v>
      </c>
      <c r="C133" s="15" t="s">
        <v>0</v>
      </c>
      <c r="D133" s="19">
        <v>8</v>
      </c>
      <c r="E133" s="6"/>
      <c r="F133" s="363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f>SUM(F133:J133)</f>
        <v>0</v>
      </c>
      <c r="L133" s="6"/>
      <c r="M133" s="363">
        <v>0</v>
      </c>
      <c r="N133" s="19">
        <v>0</v>
      </c>
      <c r="O133" s="6"/>
      <c r="P133" s="376">
        <f>D133-(M133+N133)</f>
        <v>8</v>
      </c>
      <c r="Q133" s="6"/>
      <c r="R133" s="221" t="s">
        <v>207</v>
      </c>
      <c r="S133" s="23">
        <v>0.36499999999999999</v>
      </c>
      <c r="T133" s="23">
        <v>0.36499999999999999</v>
      </c>
      <c r="U133" s="23">
        <f>S133+T133</f>
        <v>0.73</v>
      </c>
      <c r="V133" s="223">
        <v>60</v>
      </c>
      <c r="W133" s="91">
        <f>P133*V133</f>
        <v>480</v>
      </c>
      <c r="X133" s="6"/>
      <c r="Y133" s="379">
        <v>150</v>
      </c>
      <c r="Z133" s="380">
        <v>150</v>
      </c>
      <c r="AA133" s="380">
        <v>0</v>
      </c>
      <c r="AB133" s="380">
        <v>0</v>
      </c>
      <c r="AC133" s="381">
        <v>150</v>
      </c>
      <c r="AD133" s="197"/>
      <c r="AE133" s="379">
        <v>14</v>
      </c>
      <c r="AF133" s="380">
        <v>14</v>
      </c>
      <c r="AG133" s="380">
        <v>0</v>
      </c>
      <c r="AH133" s="380">
        <v>14</v>
      </c>
      <c r="AI133" s="5"/>
      <c r="AJ133" s="57">
        <f>AC133*U133</f>
        <v>109.5</v>
      </c>
      <c r="AK133" s="171">
        <v>10.1</v>
      </c>
      <c r="AL133" s="19">
        <v>2.5</v>
      </c>
      <c r="AM133" s="19">
        <v>0</v>
      </c>
      <c r="AN133" s="91">
        <f>AK133+AM133</f>
        <v>10.1</v>
      </c>
      <c r="AO133" s="338" t="e">
        <f>#REF!</f>
        <v>#REF!</v>
      </c>
      <c r="AP133" s="11">
        <v>0</v>
      </c>
      <c r="AQ133" s="11">
        <v>10</v>
      </c>
      <c r="AR133" s="387">
        <f>100- ((AP133+AQ133)/(AC133*2))*100</f>
        <v>96.666666666666671</v>
      </c>
      <c r="AS133" s="388">
        <f>AU130</f>
        <v>525.12</v>
      </c>
      <c r="AT133" s="172">
        <f>AJ133+AK133+AL133+AM133</f>
        <v>122.1</v>
      </c>
      <c r="AU133" s="172">
        <f>AS133-AT133</f>
        <v>403.02</v>
      </c>
      <c r="AV133" s="5"/>
      <c r="AW133" s="57">
        <f>(AC133/W133)*100</f>
        <v>31.25</v>
      </c>
      <c r="AX133" s="19" t="s">
        <v>59</v>
      </c>
      <c r="AY133" s="91">
        <f>(AK133/(AJ133+AK133))*100</f>
        <v>8.4448160535117047</v>
      </c>
      <c r="AZ133" s="19">
        <f>(AN133/AJ133)*100</f>
        <v>9.2237442922374431</v>
      </c>
      <c r="BA133" s="6"/>
      <c r="BB133" s="363" t="s">
        <v>76</v>
      </c>
      <c r="BC133" s="19" t="s">
        <v>76</v>
      </c>
      <c r="BD133" s="19" t="s">
        <v>76</v>
      </c>
    </row>
    <row r="134" spans="2:56" ht="15.75">
      <c r="B134" s="374" t="s">
        <v>121</v>
      </c>
      <c r="C134" s="2"/>
      <c r="D134" s="2"/>
      <c r="E134" s="6"/>
      <c r="F134" s="375"/>
      <c r="G134" s="2"/>
      <c r="H134" s="2"/>
      <c r="I134" s="2"/>
      <c r="J134" s="2"/>
      <c r="K134" s="2"/>
      <c r="L134" s="6"/>
      <c r="M134" s="375"/>
      <c r="N134" s="2"/>
      <c r="O134" s="6"/>
      <c r="P134" s="377"/>
      <c r="Q134" s="6"/>
      <c r="R134" s="375"/>
      <c r="S134" s="213"/>
      <c r="T134" s="213"/>
      <c r="U134" s="213"/>
      <c r="V134" s="378"/>
      <c r="W134" s="378"/>
      <c r="X134" s="289"/>
      <c r="Y134" s="382"/>
      <c r="Z134" s="383"/>
      <c r="AA134" s="383"/>
      <c r="AB134" s="383"/>
      <c r="AC134" s="384"/>
      <c r="AD134" s="122"/>
      <c r="AE134" s="382"/>
      <c r="AF134" s="383"/>
      <c r="AG134" s="383"/>
      <c r="AH134" s="383"/>
      <c r="AI134" s="20"/>
      <c r="AJ134" s="436"/>
      <c r="AK134" s="386"/>
      <c r="AL134" s="378"/>
      <c r="AM134" s="378"/>
      <c r="AN134" s="378"/>
      <c r="AO134" s="289"/>
      <c r="AP134" s="347"/>
      <c r="AQ134" s="347"/>
      <c r="AR134" s="373"/>
      <c r="AS134" s="389"/>
      <c r="AT134" s="386"/>
      <c r="AU134" s="386"/>
      <c r="AV134" s="20"/>
      <c r="AW134" s="385"/>
      <c r="AX134" s="378"/>
      <c r="AY134" s="378"/>
      <c r="AZ134" s="378"/>
      <c r="BA134" s="289"/>
      <c r="BB134" s="375"/>
      <c r="BC134" s="2"/>
      <c r="BD134" s="2"/>
    </row>
    <row r="135" spans="2:56" ht="15.75" thickBot="1"/>
    <row r="136" spans="2:56" ht="16.5" thickBot="1">
      <c r="B136" s="17">
        <v>41225</v>
      </c>
      <c r="C136" s="15" t="s">
        <v>1</v>
      </c>
      <c r="D136" s="19">
        <v>7.5</v>
      </c>
      <c r="E136" s="6"/>
      <c r="F136" s="363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f>SUM(F136:J136)</f>
        <v>0</v>
      </c>
      <c r="L136" s="6"/>
      <c r="M136" s="363">
        <v>4.5</v>
      </c>
      <c r="N136" s="19">
        <v>0</v>
      </c>
      <c r="O136" s="6"/>
      <c r="P136" s="376">
        <f>D136-(M136+N136)</f>
        <v>3</v>
      </c>
      <c r="Q136" s="6"/>
      <c r="R136" s="221" t="s">
        <v>207</v>
      </c>
      <c r="S136" s="23">
        <v>0.36499999999999999</v>
      </c>
      <c r="T136" s="23">
        <v>0.36499999999999999</v>
      </c>
      <c r="U136" s="23">
        <f>S136+T136</f>
        <v>0.73</v>
      </c>
      <c r="V136" s="223">
        <v>60</v>
      </c>
      <c r="W136" s="91">
        <f>P136*V136</f>
        <v>180</v>
      </c>
      <c r="X136" s="6"/>
      <c r="Y136" s="379">
        <v>130</v>
      </c>
      <c r="Z136" s="380">
        <v>130</v>
      </c>
      <c r="AA136" s="380">
        <v>0</v>
      </c>
      <c r="AB136" s="380">
        <v>0</v>
      </c>
      <c r="AC136" s="381">
        <v>130</v>
      </c>
      <c r="AD136" s="197"/>
      <c r="AE136" s="379">
        <v>5</v>
      </c>
      <c r="AF136" s="380">
        <v>5</v>
      </c>
      <c r="AG136" s="380">
        <v>0</v>
      </c>
      <c r="AH136" s="380">
        <v>5</v>
      </c>
      <c r="AI136" s="5"/>
      <c r="AJ136" s="57">
        <f>AC136*U136</f>
        <v>94.899999999999991</v>
      </c>
      <c r="AK136" s="171">
        <v>2</v>
      </c>
      <c r="AL136" s="19">
        <v>5.3</v>
      </c>
      <c r="AM136" s="19">
        <v>0</v>
      </c>
      <c r="AN136" s="91">
        <f>AK136+AM136</f>
        <v>2</v>
      </c>
      <c r="AO136" s="338" t="e">
        <f>#REF!</f>
        <v>#REF!</v>
      </c>
      <c r="AP136" s="11">
        <v>0</v>
      </c>
      <c r="AQ136" s="11">
        <v>10</v>
      </c>
      <c r="AR136" s="387">
        <f>100- ((AP136+AQ136)/(AC136*2))*100</f>
        <v>96.15384615384616</v>
      </c>
      <c r="AS136" s="388">
        <f>AU133</f>
        <v>403.02</v>
      </c>
      <c r="AT136" s="172">
        <f>AJ136+AK136+AL136+AM136</f>
        <v>102.19999999999999</v>
      </c>
      <c r="AU136" s="172">
        <f>AS136-AT136</f>
        <v>300.82</v>
      </c>
      <c r="AV136" s="5"/>
      <c r="AW136" s="57">
        <f>(AC136/W136)*100</f>
        <v>72.222222222222214</v>
      </c>
      <c r="AX136" s="19" t="s">
        <v>59</v>
      </c>
      <c r="AY136" s="91">
        <f>(AK136/(AJ136+AK136))*100</f>
        <v>2.0639834881320951</v>
      </c>
      <c r="AZ136" s="19">
        <f>(AN136/AJ136)*100</f>
        <v>2.1074815595363545</v>
      </c>
      <c r="BA136" s="6"/>
      <c r="BB136" s="363" t="s">
        <v>76</v>
      </c>
      <c r="BC136" s="19" t="s">
        <v>76</v>
      </c>
      <c r="BD136" s="19" t="s">
        <v>97</v>
      </c>
    </row>
    <row r="137" spans="2:56" ht="15.75">
      <c r="B137" s="374" t="s">
        <v>202</v>
      </c>
      <c r="C137" s="2"/>
      <c r="D137" s="2"/>
      <c r="E137" s="6"/>
      <c r="F137" s="375"/>
      <c r="G137" s="2"/>
      <c r="H137" s="2"/>
      <c r="I137" s="2"/>
      <c r="J137" s="2"/>
      <c r="K137" s="2"/>
      <c r="L137" s="6"/>
      <c r="M137" s="375"/>
      <c r="N137" s="2"/>
      <c r="O137" s="6"/>
      <c r="P137" s="377"/>
      <c r="Q137" s="6"/>
      <c r="R137" s="375"/>
      <c r="S137" s="213"/>
      <c r="T137" s="213"/>
      <c r="U137" s="213"/>
      <c r="V137" s="378"/>
      <c r="W137" s="378"/>
      <c r="X137" s="289"/>
      <c r="Y137" s="382"/>
      <c r="Z137" s="383"/>
      <c r="AA137" s="383"/>
      <c r="AB137" s="383"/>
      <c r="AC137" s="384"/>
      <c r="AD137" s="122"/>
      <c r="AE137" s="382"/>
      <c r="AF137" s="383"/>
      <c r="AG137" s="383"/>
      <c r="AH137" s="383"/>
      <c r="AI137" s="20"/>
      <c r="AJ137" s="436"/>
      <c r="AK137" s="386"/>
      <c r="AL137" s="378"/>
      <c r="AM137" s="378"/>
      <c r="AN137" s="378"/>
      <c r="AO137" s="289"/>
      <c r="AP137" s="347"/>
      <c r="AQ137" s="347"/>
      <c r="AR137" s="373"/>
      <c r="AS137" s="389"/>
      <c r="AT137" s="386"/>
      <c r="AU137" s="386"/>
      <c r="AV137" s="20"/>
      <c r="AW137" s="385"/>
      <c r="AX137" s="378"/>
      <c r="AY137" s="378"/>
      <c r="AZ137" s="378"/>
      <c r="BA137" s="289"/>
      <c r="BB137" s="375"/>
      <c r="BC137" s="2"/>
      <c r="BD137" s="2"/>
    </row>
    <row r="138" spans="2:56" ht="15.75" thickBot="1"/>
    <row r="139" spans="2:56" ht="16.5" thickBot="1">
      <c r="B139" s="17">
        <v>41226</v>
      </c>
      <c r="C139" s="15" t="s">
        <v>0</v>
      </c>
      <c r="D139" s="19">
        <v>8</v>
      </c>
      <c r="E139" s="6"/>
      <c r="F139" s="363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f>SUM(F139:J139)</f>
        <v>0</v>
      </c>
      <c r="L139" s="6"/>
      <c r="M139" s="363">
        <v>0</v>
      </c>
      <c r="N139" s="19">
        <v>0</v>
      </c>
      <c r="O139" s="6"/>
      <c r="P139" s="376">
        <f>D139-(M139+N139)</f>
        <v>8</v>
      </c>
      <c r="Q139" s="6"/>
      <c r="R139" s="221" t="s">
        <v>207</v>
      </c>
      <c r="S139" s="23">
        <v>0.36499999999999999</v>
      </c>
      <c r="T139" s="23">
        <v>0.36499999999999999</v>
      </c>
      <c r="U139" s="23">
        <f>S139+T139</f>
        <v>0.73</v>
      </c>
      <c r="V139" s="223">
        <v>60</v>
      </c>
      <c r="W139" s="91">
        <f>P139*V139</f>
        <v>480</v>
      </c>
      <c r="X139" s="6"/>
      <c r="Y139" s="379">
        <v>315</v>
      </c>
      <c r="Z139" s="380">
        <v>315</v>
      </c>
      <c r="AA139" s="380">
        <v>0</v>
      </c>
      <c r="AB139" s="380">
        <v>0</v>
      </c>
      <c r="AC139" s="381">
        <v>315</v>
      </c>
      <c r="AD139" s="197"/>
      <c r="AE139" s="379">
        <v>20</v>
      </c>
      <c r="AF139" s="380">
        <v>20</v>
      </c>
      <c r="AG139" s="380">
        <v>0</v>
      </c>
      <c r="AH139" s="380">
        <v>20</v>
      </c>
      <c r="AI139" s="5"/>
      <c r="AJ139" s="57">
        <f>AC139*U139</f>
        <v>229.95</v>
      </c>
      <c r="AK139" s="171">
        <v>14.09</v>
      </c>
      <c r="AL139" s="19">
        <v>9.8000000000000007</v>
      </c>
      <c r="AM139" s="19">
        <v>0</v>
      </c>
      <c r="AN139" s="91">
        <f>AK139+AM139</f>
        <v>14.09</v>
      </c>
      <c r="AO139" s="338" t="e">
        <f>#REF!</f>
        <v>#REF!</v>
      </c>
      <c r="AP139" s="11">
        <v>0</v>
      </c>
      <c r="AQ139" s="11">
        <v>10</v>
      </c>
      <c r="AR139" s="387">
        <f>100- ((AP139+AQ139)/(AC139*2))*100</f>
        <v>98.412698412698418</v>
      </c>
      <c r="AS139" s="388">
        <f>AU136</f>
        <v>300.82</v>
      </c>
      <c r="AT139" s="172">
        <f>AJ139+AK139+AL139+AM139</f>
        <v>253.84</v>
      </c>
      <c r="AU139" s="172">
        <f>AS139-AT139</f>
        <v>46.97999999999999</v>
      </c>
      <c r="AV139" s="5"/>
      <c r="AW139" s="57">
        <f>(AC139/W139)*100</f>
        <v>65.625</v>
      </c>
      <c r="AX139" s="19" t="s">
        <v>59</v>
      </c>
      <c r="AY139" s="91">
        <f>(AK139/(AJ139+AK139))*100</f>
        <v>5.7736436649729557</v>
      </c>
      <c r="AZ139" s="19">
        <f>(AN139/AJ139)*100</f>
        <v>6.1274190041313332</v>
      </c>
      <c r="BA139" s="6"/>
      <c r="BB139" s="363" t="s">
        <v>76</v>
      </c>
      <c r="BC139" s="19" t="s">
        <v>76</v>
      </c>
      <c r="BD139" s="19" t="s">
        <v>76</v>
      </c>
    </row>
    <row r="140" spans="2:56" ht="15.75">
      <c r="B140" s="374" t="s">
        <v>121</v>
      </c>
      <c r="C140" s="2"/>
      <c r="D140" s="2"/>
      <c r="E140" s="6"/>
      <c r="F140" s="375"/>
      <c r="G140" s="2"/>
      <c r="H140" s="2"/>
      <c r="I140" s="2"/>
      <c r="J140" s="2"/>
      <c r="K140" s="2"/>
      <c r="L140" s="6"/>
      <c r="M140" s="375"/>
      <c r="N140" s="2"/>
      <c r="O140" s="6"/>
      <c r="P140" s="377"/>
      <c r="Q140" s="6"/>
      <c r="R140" s="375"/>
      <c r="S140" s="213"/>
      <c r="T140" s="213"/>
      <c r="U140" s="213"/>
      <c r="V140" s="378"/>
      <c r="W140" s="378"/>
      <c r="X140" s="289"/>
      <c r="Y140" s="382"/>
      <c r="Z140" s="383"/>
      <c r="AA140" s="383"/>
      <c r="AB140" s="383"/>
      <c r="AC140" s="384"/>
      <c r="AD140" s="122"/>
      <c r="AE140" s="382"/>
      <c r="AF140" s="383"/>
      <c r="AG140" s="383"/>
      <c r="AH140" s="383"/>
      <c r="AI140" s="20"/>
      <c r="AJ140" s="436"/>
      <c r="AK140" s="386"/>
      <c r="AL140" s="378"/>
      <c r="AM140" s="378"/>
      <c r="AN140" s="378"/>
      <c r="AO140" s="289"/>
      <c r="AP140" s="347"/>
      <c r="AQ140" s="347"/>
      <c r="AR140" s="373"/>
      <c r="AS140" s="389"/>
      <c r="AT140" s="386"/>
      <c r="AU140" s="386"/>
      <c r="AV140" s="20"/>
      <c r="AW140" s="385"/>
      <c r="AX140" s="378"/>
      <c r="AY140" s="378"/>
      <c r="AZ140" s="378"/>
      <c r="BA140" s="289"/>
      <c r="BB140" s="375"/>
      <c r="BC140" s="2"/>
      <c r="BD140" s="2"/>
    </row>
    <row r="141" spans="2:56" ht="15.75" thickBot="1"/>
    <row r="142" spans="2:56">
      <c r="B142" s="57" t="s">
        <v>42</v>
      </c>
      <c r="C142" s="58" t="s">
        <v>2</v>
      </c>
      <c r="D142" s="59" t="s">
        <v>2</v>
      </c>
      <c r="E142" s="136"/>
      <c r="F142" s="718" t="s">
        <v>14</v>
      </c>
      <c r="G142" s="719"/>
      <c r="H142" s="719"/>
      <c r="I142" s="719"/>
      <c r="J142" s="719"/>
      <c r="K142" s="720"/>
      <c r="L142" s="19"/>
      <c r="M142" s="721" t="s">
        <v>43</v>
      </c>
      <c r="N142" s="722"/>
      <c r="O142" s="19"/>
      <c r="P142" s="91" t="s">
        <v>12</v>
      </c>
      <c r="Q142" s="136"/>
      <c r="R142" s="91" t="s">
        <v>24</v>
      </c>
      <c r="S142" s="718" t="s">
        <v>44</v>
      </c>
      <c r="T142" s="719"/>
      <c r="U142" s="720"/>
      <c r="V142" s="91" t="s">
        <v>39</v>
      </c>
      <c r="W142" s="137" t="s">
        <v>19</v>
      </c>
      <c r="X142" s="136" t="s">
        <v>10</v>
      </c>
      <c r="Y142" s="723" t="s">
        <v>15</v>
      </c>
      <c r="Z142" s="724"/>
      <c r="AA142" s="724"/>
      <c r="AB142" s="724"/>
      <c r="AC142" s="138" t="s">
        <v>19</v>
      </c>
      <c r="AD142" s="139"/>
      <c r="AE142" s="725" t="s">
        <v>55</v>
      </c>
      <c r="AF142" s="726"/>
      <c r="AG142" s="726"/>
      <c r="AH142" s="140" t="s">
        <v>57</v>
      </c>
      <c r="AI142" s="136"/>
      <c r="AJ142" s="141" t="s">
        <v>51</v>
      </c>
      <c r="AK142" s="142"/>
      <c r="AL142" s="143"/>
      <c r="AM142" s="144"/>
      <c r="AN142" s="91" t="s">
        <v>13</v>
      </c>
      <c r="AO142" s="136"/>
      <c r="AP142" s="743" t="s">
        <v>68</v>
      </c>
      <c r="AQ142" s="744"/>
      <c r="AR142" s="745"/>
      <c r="AS142" s="743" t="s">
        <v>52</v>
      </c>
      <c r="AT142" s="744"/>
      <c r="AU142" s="745"/>
      <c r="AV142" s="136"/>
      <c r="AW142" s="145" t="s">
        <v>32</v>
      </c>
      <c r="AX142" s="137" t="s">
        <v>32</v>
      </c>
      <c r="AY142" s="91" t="s">
        <v>29</v>
      </c>
      <c r="AZ142" s="91" t="s">
        <v>29</v>
      </c>
      <c r="BA142" s="136"/>
      <c r="BB142" s="19" t="s">
        <v>32</v>
      </c>
      <c r="BC142" s="19" t="s">
        <v>10</v>
      </c>
      <c r="BD142" s="146" t="s">
        <v>10</v>
      </c>
    </row>
    <row r="143" spans="2:56" ht="15.75" thickBot="1">
      <c r="B143" s="60" t="s">
        <v>10</v>
      </c>
      <c r="C143" s="49" t="s">
        <v>10</v>
      </c>
      <c r="D143" s="61" t="s">
        <v>12</v>
      </c>
      <c r="E143" s="5"/>
      <c r="F143" s="65" t="s">
        <v>4</v>
      </c>
      <c r="G143" s="65" t="s">
        <v>5</v>
      </c>
      <c r="H143" s="65" t="s">
        <v>6</v>
      </c>
      <c r="I143" s="65" t="s">
        <v>7</v>
      </c>
      <c r="J143" s="65" t="s">
        <v>9</v>
      </c>
      <c r="K143" s="65" t="s">
        <v>13</v>
      </c>
      <c r="L143" s="4"/>
      <c r="M143" s="67" t="s">
        <v>12</v>
      </c>
      <c r="N143" s="68" t="s">
        <v>46</v>
      </c>
      <c r="O143" s="3"/>
      <c r="P143" s="49" t="s">
        <v>3</v>
      </c>
      <c r="Q143" s="5"/>
      <c r="R143" s="49" t="s">
        <v>23</v>
      </c>
      <c r="S143" s="53" t="s">
        <v>16</v>
      </c>
      <c r="T143" s="49" t="s">
        <v>17</v>
      </c>
      <c r="U143" s="49" t="s">
        <v>45</v>
      </c>
      <c r="V143" s="49" t="s">
        <v>63</v>
      </c>
      <c r="W143" s="72" t="s">
        <v>21</v>
      </c>
      <c r="X143" s="5" t="s">
        <v>10</v>
      </c>
      <c r="Y143" s="713" t="s">
        <v>26</v>
      </c>
      <c r="Z143" s="714"/>
      <c r="AA143" s="714"/>
      <c r="AB143" s="715"/>
      <c r="AC143" s="39" t="s">
        <v>13</v>
      </c>
      <c r="AD143" s="8"/>
      <c r="AE143" s="716" t="s">
        <v>56</v>
      </c>
      <c r="AF143" s="717"/>
      <c r="AG143" s="717"/>
      <c r="AH143" s="82" t="s">
        <v>58</v>
      </c>
      <c r="AI143" s="5"/>
      <c r="AJ143" s="48" t="s">
        <v>33</v>
      </c>
      <c r="AK143" s="85" t="s">
        <v>27</v>
      </c>
      <c r="AL143" s="48" t="s">
        <v>35</v>
      </c>
      <c r="AM143" s="48" t="s">
        <v>36</v>
      </c>
      <c r="AN143" s="49" t="s">
        <v>40</v>
      </c>
      <c r="AO143" s="20"/>
      <c r="AP143" s="51"/>
      <c r="AQ143" s="52"/>
      <c r="AR143" s="53"/>
      <c r="AS143" s="51" t="s">
        <v>50</v>
      </c>
      <c r="AT143" s="336" t="s">
        <v>328</v>
      </c>
      <c r="AU143" s="53"/>
      <c r="AV143" s="5"/>
      <c r="AW143" s="76" t="s">
        <v>19</v>
      </c>
      <c r="AX143" s="72" t="s">
        <v>19</v>
      </c>
      <c r="AY143" s="49" t="s">
        <v>37</v>
      </c>
      <c r="AZ143" s="49" t="s">
        <v>38</v>
      </c>
      <c r="BA143" s="5"/>
      <c r="BB143" s="4" t="s">
        <v>19</v>
      </c>
      <c r="BC143" s="4" t="s">
        <v>37</v>
      </c>
      <c r="BD143" s="147" t="s">
        <v>38</v>
      </c>
    </row>
    <row r="144" spans="2:56" ht="15.75" thickBot="1">
      <c r="B144" s="62"/>
      <c r="C144" s="63"/>
      <c r="D144" s="64" t="s">
        <v>10</v>
      </c>
      <c r="E144" s="111"/>
      <c r="F144" s="148"/>
      <c r="G144" s="148"/>
      <c r="H144" s="148"/>
      <c r="I144" s="148" t="s">
        <v>8</v>
      </c>
      <c r="J144" s="148"/>
      <c r="K144" s="148"/>
      <c r="L144" s="16"/>
      <c r="M144" s="104" t="s">
        <v>20</v>
      </c>
      <c r="N144" s="148" t="s">
        <v>11</v>
      </c>
      <c r="O144" s="16"/>
      <c r="P144" s="63" t="s">
        <v>10</v>
      </c>
      <c r="Q144" s="111"/>
      <c r="R144" s="63"/>
      <c r="S144" s="149"/>
      <c r="T144" s="63"/>
      <c r="U144" s="63"/>
      <c r="V144" s="63" t="s">
        <v>18</v>
      </c>
      <c r="W144" s="150" t="s">
        <v>22</v>
      </c>
      <c r="X144" s="111"/>
      <c r="Y144" s="151" t="s">
        <v>16</v>
      </c>
      <c r="Z144" s="151" t="s">
        <v>17</v>
      </c>
      <c r="AA144" s="152" t="s">
        <v>25</v>
      </c>
      <c r="AB144" s="79" t="s">
        <v>28</v>
      </c>
      <c r="AC144" s="153"/>
      <c r="AD144" s="111"/>
      <c r="AE144" s="154" t="s">
        <v>16</v>
      </c>
      <c r="AF144" s="155" t="s">
        <v>17</v>
      </c>
      <c r="AG144" s="80" t="s">
        <v>28</v>
      </c>
      <c r="AH144" s="81" t="s">
        <v>28</v>
      </c>
      <c r="AI144" s="156"/>
      <c r="AJ144" s="63" t="s">
        <v>34</v>
      </c>
      <c r="AK144" s="157" t="s">
        <v>34</v>
      </c>
      <c r="AL144" s="63" t="s">
        <v>34</v>
      </c>
      <c r="AM144" s="63" t="s">
        <v>34</v>
      </c>
      <c r="AN144" s="63" t="s">
        <v>34</v>
      </c>
      <c r="AO144" s="111"/>
      <c r="AP144" s="158" t="s">
        <v>70</v>
      </c>
      <c r="AQ144" s="159" t="s">
        <v>69</v>
      </c>
      <c r="AR144" s="160" t="s">
        <v>71</v>
      </c>
      <c r="AS144" s="161" t="s">
        <v>48</v>
      </c>
      <c r="AT144" s="159" t="s">
        <v>47</v>
      </c>
      <c r="AU144" s="160" t="s">
        <v>49</v>
      </c>
      <c r="AV144" s="111"/>
      <c r="AW144" s="162" t="s">
        <v>29</v>
      </c>
      <c r="AX144" s="150" t="s">
        <v>29</v>
      </c>
      <c r="AY144" s="63"/>
      <c r="AZ144" s="63"/>
      <c r="BA144" s="111"/>
      <c r="BB144" s="163">
        <v>1</v>
      </c>
      <c r="BC144" s="164">
        <v>0</v>
      </c>
      <c r="BD144" s="115" t="s">
        <v>41</v>
      </c>
    </row>
    <row r="145" spans="2:56" ht="16.5" thickBot="1">
      <c r="B145" s="17">
        <v>41226</v>
      </c>
      <c r="C145" s="15" t="s">
        <v>1</v>
      </c>
      <c r="D145" s="19">
        <v>7.5</v>
      </c>
      <c r="E145" s="6"/>
      <c r="F145" s="363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f>SUM(F145:J145)</f>
        <v>0</v>
      </c>
      <c r="L145" s="6"/>
      <c r="M145" s="363">
        <v>4.5</v>
      </c>
      <c r="N145" s="19">
        <v>0</v>
      </c>
      <c r="O145" s="6"/>
      <c r="P145" s="376">
        <f>D145-(M145+N145)</f>
        <v>3</v>
      </c>
      <c r="Q145" s="6"/>
      <c r="R145" s="221" t="s">
        <v>207</v>
      </c>
      <c r="S145" s="23">
        <v>0.36499999999999999</v>
      </c>
      <c r="T145" s="23">
        <v>0.36499999999999999</v>
      </c>
      <c r="U145" s="23">
        <f>S145+T145</f>
        <v>0.73</v>
      </c>
      <c r="V145" s="223">
        <v>60</v>
      </c>
      <c r="W145" s="91">
        <f>P145*V145</f>
        <v>180</v>
      </c>
      <c r="X145" s="6"/>
      <c r="Y145" s="379">
        <v>94</v>
      </c>
      <c r="Z145" s="380">
        <v>94</v>
      </c>
      <c r="AA145" s="380">
        <v>0</v>
      </c>
      <c r="AB145" s="380">
        <v>0</v>
      </c>
      <c r="AC145" s="381">
        <v>94</v>
      </c>
      <c r="AD145" s="197"/>
      <c r="AE145" s="379">
        <v>5</v>
      </c>
      <c r="AF145" s="380">
        <v>5</v>
      </c>
      <c r="AG145" s="380">
        <v>0</v>
      </c>
      <c r="AH145" s="380">
        <v>5</v>
      </c>
      <c r="AI145" s="5"/>
      <c r="AJ145" s="57">
        <f>AC145*U145</f>
        <v>68.62</v>
      </c>
      <c r="AK145" s="171">
        <v>3</v>
      </c>
      <c r="AL145" s="19">
        <v>5</v>
      </c>
      <c r="AM145" s="19">
        <v>0</v>
      </c>
      <c r="AN145" s="91">
        <f>AK145+AM145</f>
        <v>3</v>
      </c>
      <c r="AO145" s="338" t="e">
        <f>#REF!</f>
        <v>#REF!</v>
      </c>
      <c r="AP145" s="11">
        <v>0</v>
      </c>
      <c r="AQ145" s="11">
        <v>10</v>
      </c>
      <c r="AR145" s="387">
        <f>100- ((AP145+AQ145)/(AC145*2))*100</f>
        <v>94.680851063829792</v>
      </c>
      <c r="AS145" s="388">
        <v>680</v>
      </c>
      <c r="AT145" s="172">
        <f>AJ145+AK145+AL145+AM145</f>
        <v>76.62</v>
      </c>
      <c r="AU145" s="172">
        <f>AS145-AT145</f>
        <v>603.38</v>
      </c>
      <c r="AV145" s="5"/>
      <c r="AW145" s="57">
        <f>(AC145/W145)*100</f>
        <v>52.222222222222229</v>
      </c>
      <c r="AX145" s="19" t="s">
        <v>59</v>
      </c>
      <c r="AY145" s="91">
        <f>(AK145/(AJ145+AK145))*100</f>
        <v>4.1887740854509916</v>
      </c>
      <c r="AZ145" s="19">
        <f>(AN145/AJ145)*100</f>
        <v>4.3719032352083937</v>
      </c>
      <c r="BA145" s="6"/>
      <c r="BB145" s="363" t="s">
        <v>76</v>
      </c>
      <c r="BC145" s="19" t="s">
        <v>76</v>
      </c>
      <c r="BD145" s="19" t="s">
        <v>76</v>
      </c>
    </row>
    <row r="146" spans="2:56" ht="15.75">
      <c r="B146" s="374" t="s">
        <v>202</v>
      </c>
      <c r="C146" s="2"/>
      <c r="D146" s="2"/>
      <c r="E146" s="6"/>
      <c r="F146" s="375"/>
      <c r="G146" s="2"/>
      <c r="H146" s="2"/>
      <c r="I146" s="2"/>
      <c r="J146" s="2"/>
      <c r="K146" s="2"/>
      <c r="L146" s="6"/>
      <c r="M146" s="375"/>
      <c r="N146" s="2"/>
      <c r="O146" s="6"/>
      <c r="P146" s="377"/>
      <c r="Q146" s="6"/>
      <c r="R146" s="375"/>
      <c r="S146" s="213"/>
      <c r="T146" s="213"/>
      <c r="U146" s="213"/>
      <c r="V146" s="378"/>
      <c r="W146" s="378"/>
      <c r="X146" s="289"/>
      <c r="Y146" s="382"/>
      <c r="Z146" s="383"/>
      <c r="AA146" s="383"/>
      <c r="AB146" s="383"/>
      <c r="AC146" s="384"/>
      <c r="AD146" s="122"/>
      <c r="AE146" s="382"/>
      <c r="AF146" s="383"/>
      <c r="AG146" s="383"/>
      <c r="AH146" s="383"/>
      <c r="AI146" s="20"/>
      <c r="AJ146" s="436"/>
      <c r="AK146" s="386"/>
      <c r="AL146" s="378"/>
      <c r="AM146" s="378"/>
      <c r="AN146" s="378"/>
      <c r="AO146" s="289"/>
      <c r="AP146" s="347"/>
      <c r="AQ146" s="347"/>
      <c r="AR146" s="373"/>
      <c r="AS146" s="389"/>
      <c r="AT146" s="386"/>
      <c r="AU146" s="386"/>
      <c r="AV146" s="20"/>
      <c r="AW146" s="385"/>
      <c r="AX146" s="378"/>
      <c r="AY146" s="378"/>
      <c r="AZ146" s="378"/>
      <c r="BA146" s="289"/>
      <c r="BB146" s="375"/>
      <c r="BC146" s="2"/>
      <c r="BD146" s="2"/>
    </row>
    <row r="147" spans="2:56" ht="15.75" thickBot="1"/>
    <row r="148" spans="2:56" ht="16.5" thickBot="1">
      <c r="B148" s="17">
        <v>41227</v>
      </c>
      <c r="C148" s="15" t="s">
        <v>0</v>
      </c>
      <c r="D148" s="19">
        <v>8</v>
      </c>
      <c r="E148" s="6"/>
      <c r="F148" s="363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f>SUM(F148:J148)</f>
        <v>0</v>
      </c>
      <c r="L148" s="6"/>
      <c r="M148" s="363">
        <v>0</v>
      </c>
      <c r="N148" s="19">
        <v>0</v>
      </c>
      <c r="O148" s="6"/>
      <c r="P148" s="376">
        <f>D148-(M148+N148)</f>
        <v>8</v>
      </c>
      <c r="Q148" s="6"/>
      <c r="R148" s="221" t="s">
        <v>207</v>
      </c>
      <c r="S148" s="23">
        <v>0.36499999999999999</v>
      </c>
      <c r="T148" s="23">
        <v>0.36499999999999999</v>
      </c>
      <c r="U148" s="23">
        <f>S148+T148</f>
        <v>0.73</v>
      </c>
      <c r="V148" s="223">
        <v>60</v>
      </c>
      <c r="W148" s="91">
        <f>P148*V148</f>
        <v>480</v>
      </c>
      <c r="X148" s="6"/>
      <c r="Y148" s="379">
        <v>130</v>
      </c>
      <c r="Z148" s="380">
        <v>130</v>
      </c>
      <c r="AA148" s="380">
        <v>0</v>
      </c>
      <c r="AB148" s="380">
        <v>0</v>
      </c>
      <c r="AC148" s="381">
        <v>294</v>
      </c>
      <c r="AD148" s="197"/>
      <c r="AE148" s="379">
        <v>14</v>
      </c>
      <c r="AF148" s="380">
        <v>13</v>
      </c>
      <c r="AG148" s="380">
        <v>0</v>
      </c>
      <c r="AH148" s="380">
        <v>14</v>
      </c>
      <c r="AI148" s="5"/>
      <c r="AJ148" s="57">
        <f>AC148*U148</f>
        <v>214.62</v>
      </c>
      <c r="AK148" s="171">
        <v>10</v>
      </c>
      <c r="AL148" s="19">
        <v>7</v>
      </c>
      <c r="AM148" s="19">
        <v>0</v>
      </c>
      <c r="AN148" s="91">
        <f>AK148+AM148</f>
        <v>10</v>
      </c>
      <c r="AO148" s="338" t="e">
        <f>#REF!</f>
        <v>#REF!</v>
      </c>
      <c r="AP148" s="11">
        <v>0</v>
      </c>
      <c r="AQ148" s="11">
        <v>10</v>
      </c>
      <c r="AR148" s="387">
        <f>100- ((AP148+AQ148)/(AC148*2))*100</f>
        <v>98.299319727891159</v>
      </c>
      <c r="AS148" s="388">
        <f>AU151</f>
        <v>506.38</v>
      </c>
      <c r="AT148" s="172">
        <f>AJ148+AK148+AL148+AM148</f>
        <v>231.62</v>
      </c>
      <c r="AU148" s="172">
        <f>AS148-AT148</f>
        <v>274.76</v>
      </c>
      <c r="AV148" s="5"/>
      <c r="AW148" s="57">
        <f>(AC148/W148)*100</f>
        <v>61.250000000000007</v>
      </c>
      <c r="AX148" s="19" t="s">
        <v>59</v>
      </c>
      <c r="AY148" s="91">
        <f>(AK148/(AJ148+AK148))*100</f>
        <v>4.4519633158222778</v>
      </c>
      <c r="AZ148" s="19">
        <f>(AN148/AJ148)*100</f>
        <v>4.6593980057776534</v>
      </c>
      <c r="BA148" s="6"/>
      <c r="BB148" s="363" t="s">
        <v>76</v>
      </c>
      <c r="BC148" s="19" t="s">
        <v>76</v>
      </c>
      <c r="BD148" s="19" t="s">
        <v>76</v>
      </c>
    </row>
    <row r="149" spans="2:56" ht="15.75">
      <c r="B149" s="374" t="s">
        <v>327</v>
      </c>
      <c r="C149" s="2"/>
      <c r="D149" s="2"/>
      <c r="E149" s="6"/>
      <c r="F149" s="375"/>
      <c r="G149" s="2"/>
      <c r="H149" s="2"/>
      <c r="I149" s="2"/>
      <c r="J149" s="2"/>
      <c r="K149" s="2"/>
      <c r="L149" s="6"/>
      <c r="M149" s="375"/>
      <c r="N149" s="2"/>
      <c r="O149" s="6"/>
      <c r="P149" s="377"/>
      <c r="Q149" s="6"/>
      <c r="R149" s="375"/>
      <c r="S149" s="213"/>
      <c r="T149" s="213"/>
      <c r="U149" s="213"/>
      <c r="V149" s="378"/>
      <c r="W149" s="378"/>
      <c r="X149" s="289"/>
      <c r="Y149" s="382"/>
      <c r="Z149" s="383"/>
      <c r="AA149" s="383"/>
      <c r="AB149" s="383"/>
      <c r="AC149" s="384"/>
      <c r="AD149" s="122"/>
      <c r="AE149" s="382"/>
      <c r="AF149" s="383"/>
      <c r="AG149" s="383"/>
      <c r="AH149" s="383"/>
      <c r="AI149" s="20"/>
      <c r="AJ149" s="436"/>
      <c r="AK149" s="386"/>
      <c r="AL149" s="378"/>
      <c r="AM149" s="378"/>
      <c r="AN149" s="378"/>
      <c r="AO149" s="289"/>
      <c r="AP149" s="347"/>
      <c r="AQ149" s="347"/>
      <c r="AR149" s="373"/>
      <c r="AS149" s="389"/>
      <c r="AT149" s="386"/>
      <c r="AU149" s="386"/>
      <c r="AV149" s="20"/>
      <c r="AW149" s="385"/>
      <c r="AX149" s="378"/>
      <c r="AY149" s="378"/>
      <c r="AZ149" s="378"/>
      <c r="BA149" s="289"/>
      <c r="BB149" s="375"/>
      <c r="BC149" s="2"/>
      <c r="BD149" s="2"/>
    </row>
    <row r="150" spans="2:56" ht="15.75" thickBot="1"/>
    <row r="151" spans="2:56" ht="16.5" thickBot="1">
      <c r="B151" s="17">
        <v>41227</v>
      </c>
      <c r="C151" s="15" t="s">
        <v>1</v>
      </c>
      <c r="D151" s="19">
        <v>7.5</v>
      </c>
      <c r="E151" s="6"/>
      <c r="F151" s="363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f>SUM(F151:J151)</f>
        <v>0</v>
      </c>
      <c r="L151" s="6"/>
      <c r="M151" s="363">
        <v>4.5</v>
      </c>
      <c r="N151" s="19">
        <v>0</v>
      </c>
      <c r="O151" s="6"/>
      <c r="P151" s="376">
        <f>D151-(M151+N151)</f>
        <v>3</v>
      </c>
      <c r="Q151" s="6"/>
      <c r="R151" s="221" t="s">
        <v>207</v>
      </c>
      <c r="S151" s="23">
        <v>0.36499999999999999</v>
      </c>
      <c r="T151" s="23">
        <v>0.36499999999999999</v>
      </c>
      <c r="U151" s="23">
        <f>S151+T151</f>
        <v>0.73</v>
      </c>
      <c r="V151" s="223">
        <v>60</v>
      </c>
      <c r="W151" s="91">
        <f>P151*V151</f>
        <v>180</v>
      </c>
      <c r="X151" s="6"/>
      <c r="Y151" s="379">
        <v>130</v>
      </c>
      <c r="Z151" s="380">
        <v>130</v>
      </c>
      <c r="AA151" s="380">
        <v>0</v>
      </c>
      <c r="AB151" s="380">
        <v>0</v>
      </c>
      <c r="AC151" s="381">
        <v>100</v>
      </c>
      <c r="AD151" s="197"/>
      <c r="AE151" s="379">
        <v>15</v>
      </c>
      <c r="AF151" s="380">
        <v>16</v>
      </c>
      <c r="AG151" s="380">
        <v>0</v>
      </c>
      <c r="AH151" s="380">
        <v>15</v>
      </c>
      <c r="AI151" s="5"/>
      <c r="AJ151" s="57">
        <f>AC151*U151</f>
        <v>73</v>
      </c>
      <c r="AK151" s="171">
        <v>11</v>
      </c>
      <c r="AL151" s="19">
        <v>13</v>
      </c>
      <c r="AM151" s="19">
        <v>0</v>
      </c>
      <c r="AN151" s="91">
        <f>AK151+AM151</f>
        <v>11</v>
      </c>
      <c r="AO151" s="338" t="e">
        <f>#REF!</f>
        <v>#REF!</v>
      </c>
      <c r="AP151" s="11">
        <v>0</v>
      </c>
      <c r="AQ151" s="11">
        <v>10</v>
      </c>
      <c r="AR151" s="387">
        <f>100- ((AP151+AQ151)/(AC151*2))*100</f>
        <v>95</v>
      </c>
      <c r="AS151" s="388">
        <f>AU145</f>
        <v>603.38</v>
      </c>
      <c r="AT151" s="172">
        <f>AJ151+AK151+AL151+AM151</f>
        <v>97</v>
      </c>
      <c r="AU151" s="172">
        <f>AS151-AT151</f>
        <v>506.38</v>
      </c>
      <c r="AV151" s="5"/>
      <c r="AW151" s="57">
        <f>(AC151/W151)*100</f>
        <v>55.555555555555557</v>
      </c>
      <c r="AX151" s="19" t="s">
        <v>59</v>
      </c>
      <c r="AY151" s="91">
        <f>(AK151/(AJ151+AK151))*100</f>
        <v>13.095238095238097</v>
      </c>
      <c r="AZ151" s="19">
        <f>(AN151/AJ151)*100</f>
        <v>15.068493150684931</v>
      </c>
      <c r="BA151" s="6"/>
      <c r="BB151" s="363" t="s">
        <v>76</v>
      </c>
      <c r="BC151" s="19" t="s">
        <v>76</v>
      </c>
      <c r="BD151" s="19" t="s">
        <v>76</v>
      </c>
    </row>
    <row r="152" spans="2:56" ht="15.75">
      <c r="B152" s="374" t="s">
        <v>202</v>
      </c>
      <c r="C152" s="2"/>
      <c r="D152" s="2"/>
      <c r="E152" s="6"/>
      <c r="F152" s="375"/>
      <c r="G152" s="2"/>
      <c r="H152" s="2"/>
      <c r="I152" s="2"/>
      <c r="J152" s="2"/>
      <c r="K152" s="2"/>
      <c r="L152" s="6"/>
      <c r="M152" s="375"/>
      <c r="N152" s="2"/>
      <c r="O152" s="6"/>
      <c r="P152" s="377"/>
      <c r="Q152" s="6"/>
      <c r="R152" s="375"/>
      <c r="S152" s="213"/>
      <c r="T152" s="213"/>
      <c r="U152" s="213"/>
      <c r="V152" s="378"/>
      <c r="W152" s="378"/>
      <c r="X152" s="289"/>
      <c r="Y152" s="382"/>
      <c r="Z152" s="383"/>
      <c r="AA152" s="383"/>
      <c r="AB152" s="383"/>
      <c r="AC152" s="384"/>
      <c r="AD152" s="122"/>
      <c r="AE152" s="382"/>
      <c r="AF152" s="383"/>
      <c r="AG152" s="383"/>
      <c r="AH152" s="383"/>
      <c r="AI152" s="20"/>
      <c r="AJ152" s="436"/>
      <c r="AK152" s="386"/>
      <c r="AL152" s="378"/>
      <c r="AM152" s="378"/>
      <c r="AN152" s="378"/>
      <c r="AO152" s="289"/>
      <c r="AP152" s="347"/>
      <c r="AQ152" s="347"/>
      <c r="AR152" s="373"/>
      <c r="AS152" s="389"/>
      <c r="AT152" s="386"/>
      <c r="AU152" s="386"/>
      <c r="AV152" s="20"/>
      <c r="AW152" s="385"/>
      <c r="AX152" s="378"/>
      <c r="AY152" s="378"/>
      <c r="AZ152" s="378"/>
      <c r="BA152" s="289"/>
      <c r="BB152" s="375"/>
      <c r="BC152" s="2"/>
      <c r="BD152" s="2"/>
    </row>
    <row r="153" spans="2:56" ht="15.75" thickBot="1"/>
    <row r="154" spans="2:56" ht="16.5" thickBot="1">
      <c r="B154" s="17">
        <v>41228</v>
      </c>
      <c r="C154" s="15" t="s">
        <v>0</v>
      </c>
      <c r="D154" s="19">
        <v>8</v>
      </c>
      <c r="E154" s="6"/>
      <c r="F154" s="363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f>SUM(F154:J154)</f>
        <v>0</v>
      </c>
      <c r="L154" s="6"/>
      <c r="M154" s="363">
        <v>0</v>
      </c>
      <c r="N154" s="19">
        <v>2</v>
      </c>
      <c r="O154" s="6"/>
      <c r="P154" s="376">
        <f>D154-(M154+N154)</f>
        <v>6</v>
      </c>
      <c r="Q154" s="6"/>
      <c r="R154" s="221" t="s">
        <v>207</v>
      </c>
      <c r="S154" s="23">
        <v>0.36499999999999999</v>
      </c>
      <c r="T154" s="23">
        <v>0.36499999999999999</v>
      </c>
      <c r="U154" s="23">
        <f>S154+T154</f>
        <v>0.73</v>
      </c>
      <c r="V154" s="223">
        <v>60</v>
      </c>
      <c r="W154" s="91">
        <f>P154*V154</f>
        <v>360</v>
      </c>
      <c r="X154" s="6"/>
      <c r="Y154" s="379">
        <v>280</v>
      </c>
      <c r="Z154" s="380">
        <v>280</v>
      </c>
      <c r="AA154" s="380">
        <v>0</v>
      </c>
      <c r="AB154" s="380">
        <v>0</v>
      </c>
      <c r="AC154" s="381">
        <v>280</v>
      </c>
      <c r="AD154" s="197"/>
      <c r="AE154" s="379">
        <v>0</v>
      </c>
      <c r="AF154" s="380">
        <v>0</v>
      </c>
      <c r="AG154" s="380">
        <v>0</v>
      </c>
      <c r="AH154" s="380">
        <v>0</v>
      </c>
      <c r="AI154" s="5"/>
      <c r="AJ154" s="57">
        <f>AC154*U154</f>
        <v>204.4</v>
      </c>
      <c r="AK154" s="171">
        <v>0</v>
      </c>
      <c r="AL154" s="19">
        <v>0</v>
      </c>
      <c r="AM154" s="19">
        <v>0</v>
      </c>
      <c r="AN154" s="91">
        <f>AK154+AM154</f>
        <v>0</v>
      </c>
      <c r="AO154" s="338" t="e">
        <f>#REF!</f>
        <v>#REF!</v>
      </c>
      <c r="AP154" s="11">
        <v>0</v>
      </c>
      <c r="AQ154" s="11">
        <v>10</v>
      </c>
      <c r="AR154" s="387">
        <f>100- ((AP154+AQ154)/(AC154*2))*100</f>
        <v>98.214285714285708</v>
      </c>
      <c r="AS154" s="388">
        <f>AU151</f>
        <v>506.38</v>
      </c>
      <c r="AT154" s="172">
        <f>AJ154+AK154+AL154+AM154</f>
        <v>204.4</v>
      </c>
      <c r="AU154" s="172">
        <f>AS154-AT154</f>
        <v>301.98</v>
      </c>
      <c r="AV154" s="5"/>
      <c r="AW154" s="57">
        <f>(AC154/W154)*100</f>
        <v>77.777777777777786</v>
      </c>
      <c r="AX154" s="19" t="s">
        <v>59</v>
      </c>
      <c r="AY154" s="91">
        <f>(AK154/(AJ154+AK154))*100</f>
        <v>0</v>
      </c>
      <c r="AZ154" s="19">
        <f>(AN154/AJ154)*100</f>
        <v>0</v>
      </c>
      <c r="BA154" s="6"/>
      <c r="BB154" s="363" t="s">
        <v>76</v>
      </c>
      <c r="BC154" s="19" t="s">
        <v>76</v>
      </c>
      <c r="BD154" s="19" t="s">
        <v>76</v>
      </c>
    </row>
    <row r="155" spans="2:56" ht="15.75">
      <c r="B155" s="374" t="s">
        <v>121</v>
      </c>
      <c r="C155" s="2"/>
      <c r="D155" s="2"/>
      <c r="E155" s="6"/>
      <c r="F155" s="375"/>
      <c r="G155" s="2"/>
      <c r="H155" s="2"/>
      <c r="I155" s="2"/>
      <c r="J155" s="2"/>
      <c r="K155" s="2"/>
      <c r="L155" s="6"/>
      <c r="M155" s="375"/>
      <c r="N155" s="2"/>
      <c r="O155" s="6"/>
      <c r="P155" s="377"/>
      <c r="Q155" s="6"/>
      <c r="R155" s="375"/>
      <c r="S155" s="213"/>
      <c r="T155" s="213"/>
      <c r="U155" s="213"/>
      <c r="V155" s="378"/>
      <c r="W155" s="378"/>
      <c r="X155" s="289"/>
      <c r="Y155" s="382"/>
      <c r="Z155" s="383"/>
      <c r="AA155" s="383"/>
      <c r="AB155" s="383"/>
      <c r="AC155" s="384"/>
      <c r="AD155" s="122"/>
      <c r="AE155" s="382" t="s">
        <v>329</v>
      </c>
      <c r="AF155" s="383"/>
      <c r="AG155" s="383"/>
      <c r="AH155" s="383"/>
      <c r="AI155" s="20"/>
      <c r="AJ155" s="436"/>
      <c r="AK155" s="386"/>
      <c r="AL155" s="378"/>
      <c r="AM155" s="378"/>
      <c r="AN155" s="378"/>
      <c r="AO155" s="289"/>
      <c r="AP155" s="347"/>
      <c r="AQ155" s="347"/>
      <c r="AR155" s="373"/>
      <c r="AS155" s="389"/>
      <c r="AT155" s="386"/>
      <c r="AU155" s="386"/>
      <c r="AV155" s="20"/>
      <c r="AW155" s="385"/>
      <c r="AX155" s="378"/>
      <c r="AY155" s="378"/>
      <c r="AZ155" s="378"/>
      <c r="BA155" s="289"/>
      <c r="BB155" s="375"/>
      <c r="BC155" s="2"/>
      <c r="BD155" s="2"/>
    </row>
    <row r="156" spans="2:56" ht="15.75" thickBot="1"/>
    <row r="157" spans="2:56">
      <c r="B157" s="57" t="s">
        <v>42</v>
      </c>
      <c r="C157" s="58" t="s">
        <v>2</v>
      </c>
      <c r="D157" s="59" t="s">
        <v>2</v>
      </c>
      <c r="E157" s="136"/>
      <c r="F157" s="718" t="s">
        <v>14</v>
      </c>
      <c r="G157" s="719"/>
      <c r="H157" s="719"/>
      <c r="I157" s="719"/>
      <c r="J157" s="719"/>
      <c r="K157" s="720"/>
      <c r="L157" s="19"/>
      <c r="M157" s="721" t="s">
        <v>43</v>
      </c>
      <c r="N157" s="722"/>
      <c r="O157" s="19"/>
      <c r="P157" s="91" t="s">
        <v>12</v>
      </c>
      <c r="Q157" s="136"/>
      <c r="R157" s="91" t="s">
        <v>24</v>
      </c>
      <c r="S157" s="718" t="s">
        <v>44</v>
      </c>
      <c r="T157" s="719"/>
      <c r="U157" s="720"/>
      <c r="V157" s="91" t="s">
        <v>39</v>
      </c>
      <c r="W157" s="137" t="s">
        <v>19</v>
      </c>
      <c r="X157" s="136" t="s">
        <v>10</v>
      </c>
      <c r="Y157" s="723" t="s">
        <v>15</v>
      </c>
      <c r="Z157" s="724"/>
      <c r="AA157" s="724"/>
      <c r="AB157" s="724"/>
      <c r="AC157" s="138" t="s">
        <v>19</v>
      </c>
      <c r="AD157" s="139"/>
      <c r="AE157" s="725" t="s">
        <v>55</v>
      </c>
      <c r="AF157" s="726"/>
      <c r="AG157" s="726"/>
      <c r="AH157" s="140" t="s">
        <v>57</v>
      </c>
      <c r="AI157" s="136"/>
      <c r="AJ157" s="141" t="s">
        <v>51</v>
      </c>
      <c r="AK157" s="142"/>
      <c r="AL157" s="143"/>
      <c r="AM157" s="144"/>
      <c r="AN157" s="91" t="s">
        <v>13</v>
      </c>
      <c r="AO157" s="136"/>
      <c r="AP157" s="743" t="s">
        <v>68</v>
      </c>
      <c r="AQ157" s="744"/>
      <c r="AR157" s="745"/>
      <c r="AS157" s="743" t="s">
        <v>52</v>
      </c>
      <c r="AT157" s="744"/>
      <c r="AU157" s="745"/>
      <c r="AV157" s="136"/>
      <c r="AW157" s="145" t="s">
        <v>32</v>
      </c>
      <c r="AX157" s="137" t="s">
        <v>32</v>
      </c>
      <c r="AY157" s="91" t="s">
        <v>29</v>
      </c>
      <c r="AZ157" s="91" t="s">
        <v>29</v>
      </c>
      <c r="BA157" s="136"/>
      <c r="BB157" s="19" t="s">
        <v>32</v>
      </c>
      <c r="BC157" s="19" t="s">
        <v>10</v>
      </c>
      <c r="BD157" s="146" t="s">
        <v>10</v>
      </c>
    </row>
    <row r="158" spans="2:56" ht="15.75" thickBot="1">
      <c r="B158" s="60" t="s">
        <v>10</v>
      </c>
      <c r="C158" s="49" t="s">
        <v>10</v>
      </c>
      <c r="D158" s="61" t="s">
        <v>12</v>
      </c>
      <c r="E158" s="5"/>
      <c r="F158" s="65" t="s">
        <v>4</v>
      </c>
      <c r="G158" s="65" t="s">
        <v>5</v>
      </c>
      <c r="H158" s="65" t="s">
        <v>6</v>
      </c>
      <c r="I158" s="65" t="s">
        <v>7</v>
      </c>
      <c r="J158" s="65" t="s">
        <v>9</v>
      </c>
      <c r="K158" s="65" t="s">
        <v>13</v>
      </c>
      <c r="L158" s="4"/>
      <c r="M158" s="67" t="s">
        <v>12</v>
      </c>
      <c r="N158" s="68" t="s">
        <v>46</v>
      </c>
      <c r="O158" s="3"/>
      <c r="P158" s="49" t="s">
        <v>3</v>
      </c>
      <c r="Q158" s="5"/>
      <c r="R158" s="49" t="s">
        <v>23</v>
      </c>
      <c r="S158" s="53" t="s">
        <v>16</v>
      </c>
      <c r="T158" s="49" t="s">
        <v>17</v>
      </c>
      <c r="U158" s="49" t="s">
        <v>45</v>
      </c>
      <c r="V158" s="49" t="s">
        <v>63</v>
      </c>
      <c r="W158" s="72" t="s">
        <v>21</v>
      </c>
      <c r="X158" s="5" t="s">
        <v>10</v>
      </c>
      <c r="Y158" s="713" t="s">
        <v>26</v>
      </c>
      <c r="Z158" s="714"/>
      <c r="AA158" s="714"/>
      <c r="AB158" s="715"/>
      <c r="AC158" s="39" t="s">
        <v>13</v>
      </c>
      <c r="AD158" s="8"/>
      <c r="AE158" s="716" t="s">
        <v>56</v>
      </c>
      <c r="AF158" s="717"/>
      <c r="AG158" s="717"/>
      <c r="AH158" s="82" t="s">
        <v>58</v>
      </c>
      <c r="AI158" s="5"/>
      <c r="AJ158" s="48" t="s">
        <v>33</v>
      </c>
      <c r="AK158" s="85" t="s">
        <v>27</v>
      </c>
      <c r="AL158" s="48" t="s">
        <v>35</v>
      </c>
      <c r="AM158" s="48" t="s">
        <v>36</v>
      </c>
      <c r="AN158" s="49" t="s">
        <v>40</v>
      </c>
      <c r="AO158" s="20"/>
      <c r="AP158" s="51"/>
      <c r="AQ158" s="52"/>
      <c r="AR158" s="53"/>
      <c r="AS158" s="51" t="s">
        <v>50</v>
      </c>
      <c r="AT158" s="336" t="s">
        <v>205</v>
      </c>
      <c r="AU158" s="53"/>
      <c r="AV158" s="5"/>
      <c r="AW158" s="76" t="s">
        <v>19</v>
      </c>
      <c r="AX158" s="72" t="s">
        <v>19</v>
      </c>
      <c r="AY158" s="49" t="s">
        <v>37</v>
      </c>
      <c r="AZ158" s="49" t="s">
        <v>38</v>
      </c>
      <c r="BA158" s="5"/>
      <c r="BB158" s="4" t="s">
        <v>19</v>
      </c>
      <c r="BC158" s="4" t="s">
        <v>37</v>
      </c>
      <c r="BD158" s="147" t="s">
        <v>38</v>
      </c>
    </row>
    <row r="159" spans="2:56" ht="15.75" thickBot="1">
      <c r="B159" s="62"/>
      <c r="C159" s="63"/>
      <c r="D159" s="64" t="s">
        <v>10</v>
      </c>
      <c r="E159" s="111"/>
      <c r="F159" s="148"/>
      <c r="G159" s="148"/>
      <c r="H159" s="148"/>
      <c r="I159" s="148" t="s">
        <v>8</v>
      </c>
      <c r="J159" s="148"/>
      <c r="K159" s="148"/>
      <c r="L159" s="16"/>
      <c r="M159" s="104" t="s">
        <v>20</v>
      </c>
      <c r="N159" s="148" t="s">
        <v>11</v>
      </c>
      <c r="O159" s="16"/>
      <c r="P159" s="63" t="s">
        <v>10</v>
      </c>
      <c r="Q159" s="111"/>
      <c r="R159" s="63"/>
      <c r="S159" s="149"/>
      <c r="T159" s="63"/>
      <c r="U159" s="63"/>
      <c r="V159" s="63" t="s">
        <v>18</v>
      </c>
      <c r="W159" s="150" t="s">
        <v>22</v>
      </c>
      <c r="X159" s="111"/>
      <c r="Y159" s="151" t="s">
        <v>16</v>
      </c>
      <c r="Z159" s="151" t="s">
        <v>17</v>
      </c>
      <c r="AA159" s="152" t="s">
        <v>25</v>
      </c>
      <c r="AB159" s="79" t="s">
        <v>28</v>
      </c>
      <c r="AC159" s="153"/>
      <c r="AD159" s="111"/>
      <c r="AE159" s="154" t="s">
        <v>16</v>
      </c>
      <c r="AF159" s="155" t="s">
        <v>17</v>
      </c>
      <c r="AG159" s="80" t="s">
        <v>28</v>
      </c>
      <c r="AH159" s="81" t="s">
        <v>28</v>
      </c>
      <c r="AI159" s="156"/>
      <c r="AJ159" s="63" t="s">
        <v>34</v>
      </c>
      <c r="AK159" s="157" t="s">
        <v>34</v>
      </c>
      <c r="AL159" s="63" t="s">
        <v>34</v>
      </c>
      <c r="AM159" s="63" t="s">
        <v>34</v>
      </c>
      <c r="AN159" s="63" t="s">
        <v>34</v>
      </c>
      <c r="AO159" s="111"/>
      <c r="AP159" s="158" t="s">
        <v>70</v>
      </c>
      <c r="AQ159" s="159" t="s">
        <v>69</v>
      </c>
      <c r="AR159" s="160" t="s">
        <v>71</v>
      </c>
      <c r="AS159" s="161" t="s">
        <v>48</v>
      </c>
      <c r="AT159" s="159" t="s">
        <v>47</v>
      </c>
      <c r="AU159" s="160" t="s">
        <v>49</v>
      </c>
      <c r="AV159" s="111"/>
      <c r="AW159" s="162" t="s">
        <v>29</v>
      </c>
      <c r="AX159" s="150" t="s">
        <v>29</v>
      </c>
      <c r="AY159" s="63"/>
      <c r="AZ159" s="63"/>
      <c r="BA159" s="111"/>
      <c r="BB159" s="163">
        <v>1</v>
      </c>
      <c r="BC159" s="164">
        <v>0</v>
      </c>
      <c r="BD159" s="115" t="s">
        <v>41</v>
      </c>
    </row>
    <row r="160" spans="2:56" ht="16.5" thickBot="1">
      <c r="B160" s="17">
        <v>41228</v>
      </c>
      <c r="C160" s="15" t="s">
        <v>1</v>
      </c>
      <c r="D160" s="19">
        <v>7.5</v>
      </c>
      <c r="E160" s="6"/>
      <c r="F160" s="363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f>SUM(F160:J160)</f>
        <v>0</v>
      </c>
      <c r="L160" s="6"/>
      <c r="M160" s="363">
        <v>4.5</v>
      </c>
      <c r="N160" s="19">
        <v>0</v>
      </c>
      <c r="O160" s="6"/>
      <c r="P160" s="376">
        <f>D160-(M160+N160)</f>
        <v>3</v>
      </c>
      <c r="Q160" s="6"/>
      <c r="R160" s="221" t="s">
        <v>158</v>
      </c>
      <c r="S160" s="23">
        <v>0.13</v>
      </c>
      <c r="T160" s="23">
        <v>0.13</v>
      </c>
      <c r="U160" s="23">
        <f>S160+T160</f>
        <v>0.26</v>
      </c>
      <c r="V160" s="223">
        <v>80</v>
      </c>
      <c r="W160" s="339">
        <f>P160*V160</f>
        <v>240</v>
      </c>
      <c r="X160" s="5"/>
      <c r="Y160" s="379">
        <v>100</v>
      </c>
      <c r="Z160" s="380">
        <v>100</v>
      </c>
      <c r="AA160" s="380">
        <v>0</v>
      </c>
      <c r="AB160" s="380">
        <v>0</v>
      </c>
      <c r="AC160" s="381">
        <v>100</v>
      </c>
      <c r="AD160" s="197"/>
      <c r="AE160" s="379">
        <v>8</v>
      </c>
      <c r="AF160" s="380">
        <v>9</v>
      </c>
      <c r="AG160" s="380">
        <v>0</v>
      </c>
      <c r="AH160" s="380">
        <v>8</v>
      </c>
      <c r="AI160" s="5"/>
      <c r="AJ160" s="57">
        <f>AC160*U160</f>
        <v>26</v>
      </c>
      <c r="AK160" s="171">
        <v>2.25</v>
      </c>
      <c r="AL160" s="19">
        <v>1.5</v>
      </c>
      <c r="AM160" s="19">
        <v>0</v>
      </c>
      <c r="AN160" s="91">
        <f>AK160+AM160</f>
        <v>2.25</v>
      </c>
      <c r="AO160" s="338" t="e">
        <f>#REF!</f>
        <v>#REF!</v>
      </c>
      <c r="AP160" s="11">
        <v>0</v>
      </c>
      <c r="AQ160" s="11">
        <v>10</v>
      </c>
      <c r="AR160" s="387">
        <f>100- ((AP160+AQ160)/(AC160*2))*100</f>
        <v>95</v>
      </c>
      <c r="AS160" s="388">
        <f>AU118</f>
        <v>546.01599999999996</v>
      </c>
      <c r="AT160" s="172">
        <f>AJ160+AK160+AL160+AM160</f>
        <v>29.75</v>
      </c>
      <c r="AU160" s="172">
        <f>AS160-AT160</f>
        <v>516.26599999999996</v>
      </c>
      <c r="AV160" s="5"/>
      <c r="AW160" s="57">
        <f>(AC160/W160)*100</f>
        <v>41.666666666666671</v>
      </c>
      <c r="AX160" s="19" t="s">
        <v>59</v>
      </c>
      <c r="AY160" s="91">
        <f>(AK160/(AJ160+AK160))*100</f>
        <v>7.9646017699115044</v>
      </c>
      <c r="AZ160" s="19">
        <f>(AN160/AJ160)*100</f>
        <v>8.6538461538461533</v>
      </c>
      <c r="BA160" s="6"/>
      <c r="BB160" s="363" t="s">
        <v>76</v>
      </c>
      <c r="BC160" s="19" t="s">
        <v>76</v>
      </c>
      <c r="BD160" s="19" t="s">
        <v>76</v>
      </c>
    </row>
    <row r="161" spans="2:56" ht="16.5" thickBot="1">
      <c r="B161" s="374" t="s">
        <v>153</v>
      </c>
      <c r="C161" s="2"/>
      <c r="D161" s="2"/>
      <c r="E161" s="6"/>
      <c r="F161" s="375"/>
      <c r="G161" s="2"/>
      <c r="H161" s="2"/>
      <c r="I161" s="2"/>
      <c r="J161" s="2"/>
      <c r="K161" s="2"/>
      <c r="L161" s="6"/>
      <c r="M161" s="375"/>
      <c r="N161" s="2"/>
      <c r="O161" s="6"/>
      <c r="P161" s="377"/>
      <c r="Q161" s="6"/>
      <c r="R161" s="110"/>
      <c r="S161" s="105"/>
      <c r="T161" s="105"/>
      <c r="U161" s="105"/>
      <c r="V161" s="199"/>
      <c r="W161" s="452"/>
      <c r="X161" s="20"/>
      <c r="Y161" s="382"/>
      <c r="Z161" s="383"/>
      <c r="AA161" s="383"/>
      <c r="AB161" s="383"/>
      <c r="AC161" s="384"/>
      <c r="AD161" s="122"/>
      <c r="AE161" s="382"/>
      <c r="AF161" s="383"/>
      <c r="AG161" s="383"/>
      <c r="AH161" s="383"/>
      <c r="AI161" s="20"/>
      <c r="AJ161" s="436"/>
      <c r="AK161" s="386"/>
      <c r="AL161" s="378"/>
      <c r="AM161" s="378"/>
      <c r="AN161" s="378"/>
      <c r="AO161" s="289"/>
      <c r="AP161" s="347"/>
      <c r="AQ161" s="347"/>
      <c r="AR161" s="373"/>
      <c r="AS161" s="389"/>
      <c r="AT161" s="386"/>
      <c r="AU161" s="386"/>
      <c r="AV161" s="20"/>
      <c r="AW161" s="385"/>
      <c r="AX161" s="378"/>
      <c r="AY161" s="378"/>
      <c r="AZ161" s="378"/>
      <c r="BA161" s="289"/>
      <c r="BB161" s="375"/>
      <c r="BC161" s="2"/>
      <c r="BD161" s="2"/>
    </row>
    <row r="162" spans="2:56" ht="15.75" thickBot="1"/>
    <row r="163" spans="2:56" ht="16.5" thickBot="1">
      <c r="B163" s="17">
        <v>41229</v>
      </c>
      <c r="C163" s="15" t="s">
        <v>0</v>
      </c>
      <c r="D163" s="19">
        <v>8</v>
      </c>
      <c r="E163" s="6"/>
      <c r="F163" s="363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f>SUM(F163:J163)</f>
        <v>0</v>
      </c>
      <c r="L163" s="6"/>
      <c r="M163" s="363">
        <v>0</v>
      </c>
      <c r="N163" s="19">
        <v>0</v>
      </c>
      <c r="O163" s="6"/>
      <c r="P163" s="376">
        <f>D163-(M163+N163)</f>
        <v>8</v>
      </c>
      <c r="Q163" s="6"/>
      <c r="R163" s="221" t="s">
        <v>158</v>
      </c>
      <c r="S163" s="23">
        <v>0.13</v>
      </c>
      <c r="T163" s="23">
        <v>0.13</v>
      </c>
      <c r="U163" s="23">
        <f>S163+T163</f>
        <v>0.26</v>
      </c>
      <c r="V163" s="223">
        <v>80</v>
      </c>
      <c r="W163" s="91">
        <f>P163*V163</f>
        <v>640</v>
      </c>
      <c r="X163" s="6"/>
      <c r="Y163" s="379">
        <v>324</v>
      </c>
      <c r="Z163" s="380">
        <v>324</v>
      </c>
      <c r="AA163" s="380">
        <v>0</v>
      </c>
      <c r="AB163" s="380">
        <v>0</v>
      </c>
      <c r="AC163" s="381">
        <v>324</v>
      </c>
      <c r="AD163" s="197"/>
      <c r="AE163" s="379">
        <v>0</v>
      </c>
      <c r="AF163" s="380">
        <v>0</v>
      </c>
      <c r="AG163" s="380">
        <v>0</v>
      </c>
      <c r="AH163" s="380">
        <v>0</v>
      </c>
      <c r="AI163" s="5"/>
      <c r="AJ163" s="57">
        <f>AC163*U163</f>
        <v>84.240000000000009</v>
      </c>
      <c r="AK163" s="171">
        <v>0</v>
      </c>
      <c r="AL163" s="19">
        <v>0</v>
      </c>
      <c r="AM163" s="19">
        <v>0</v>
      </c>
      <c r="AN163" s="91">
        <f>AK163+AM163</f>
        <v>0</v>
      </c>
      <c r="AO163" s="338" t="e">
        <f>#REF!</f>
        <v>#REF!</v>
      </c>
      <c r="AP163" s="11">
        <v>0</v>
      </c>
      <c r="AQ163" s="11">
        <v>10</v>
      </c>
      <c r="AR163" s="387">
        <f>100- ((AP163+AQ163)/(AC163*2))*100</f>
        <v>98.456790123456784</v>
      </c>
      <c r="AS163" s="388">
        <f>AU160</f>
        <v>516.26599999999996</v>
      </c>
      <c r="AT163" s="172">
        <f>AJ163+AK163+AL163+AM163</f>
        <v>84.240000000000009</v>
      </c>
      <c r="AU163" s="172">
        <f>AS163-AT163</f>
        <v>432.02599999999995</v>
      </c>
      <c r="AV163" s="5"/>
      <c r="AW163" s="57">
        <f>(AC163/W163)*100</f>
        <v>50.625</v>
      </c>
      <c r="AX163" s="19" t="s">
        <v>59</v>
      </c>
      <c r="AY163" s="91">
        <f>(AK163/(AJ163+AK163))*100</f>
        <v>0</v>
      </c>
      <c r="AZ163" s="19">
        <f>(AN163/AJ163)*100</f>
        <v>0</v>
      </c>
      <c r="BA163" s="6"/>
      <c r="BB163" s="363" t="s">
        <v>76</v>
      </c>
      <c r="BC163" s="19" t="s">
        <v>76</v>
      </c>
      <c r="BD163" s="19" t="s">
        <v>76</v>
      </c>
    </row>
    <row r="164" spans="2:56" ht="15.75">
      <c r="B164" s="374" t="s">
        <v>121</v>
      </c>
      <c r="C164" s="2"/>
      <c r="D164" s="2"/>
      <c r="E164" s="6"/>
      <c r="F164" s="375"/>
      <c r="G164" s="2"/>
      <c r="H164" s="2"/>
      <c r="I164" s="2"/>
      <c r="J164" s="2"/>
      <c r="K164" s="2"/>
      <c r="L164" s="6"/>
      <c r="M164" s="375"/>
      <c r="N164" s="2"/>
      <c r="O164" s="6"/>
      <c r="P164" s="377"/>
      <c r="Q164" s="6"/>
      <c r="R164" s="375"/>
      <c r="S164" s="213"/>
      <c r="T164" s="213"/>
      <c r="U164" s="213"/>
      <c r="V164" s="378"/>
      <c r="W164" s="378"/>
      <c r="X164" s="289"/>
      <c r="Y164" s="382"/>
      <c r="Z164" s="383"/>
      <c r="AA164" s="383"/>
      <c r="AB164" s="383"/>
      <c r="AC164" s="384"/>
      <c r="AD164" s="122"/>
      <c r="AE164" s="382" t="s">
        <v>329</v>
      </c>
      <c r="AF164" s="383"/>
      <c r="AG164" s="383"/>
      <c r="AH164" s="383"/>
      <c r="AI164" s="20"/>
      <c r="AJ164" s="436"/>
      <c r="AK164" s="386"/>
      <c r="AL164" s="378"/>
      <c r="AM164" s="378"/>
      <c r="AN164" s="378"/>
      <c r="AO164" s="289"/>
      <c r="AP164" s="347"/>
      <c r="AQ164" s="347"/>
      <c r="AR164" s="373"/>
      <c r="AS164" s="389"/>
      <c r="AT164" s="386"/>
      <c r="AU164" s="386"/>
      <c r="AV164" s="20"/>
      <c r="AW164" s="385"/>
      <c r="AX164" s="378"/>
      <c r="AY164" s="378"/>
      <c r="AZ164" s="378"/>
      <c r="BA164" s="289"/>
      <c r="BB164" s="375"/>
      <c r="BC164" s="2"/>
      <c r="BD164" s="2"/>
    </row>
    <row r="165" spans="2:56" ht="15.75" thickBot="1"/>
    <row r="166" spans="2:56" ht="16.5" thickBot="1">
      <c r="B166" s="17">
        <v>41229</v>
      </c>
      <c r="C166" s="15" t="s">
        <v>1</v>
      </c>
      <c r="D166" s="19">
        <v>7.5</v>
      </c>
      <c r="E166" s="6"/>
      <c r="F166" s="363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f>SUM(F166:J166)</f>
        <v>0</v>
      </c>
      <c r="L166" s="6"/>
      <c r="M166" s="363">
        <v>4.5</v>
      </c>
      <c r="N166" s="19">
        <v>0</v>
      </c>
      <c r="O166" s="6"/>
      <c r="P166" s="376">
        <f>D166-(M166+N166)</f>
        <v>3</v>
      </c>
      <c r="Q166" s="6"/>
      <c r="R166" s="221" t="s">
        <v>158</v>
      </c>
      <c r="S166" s="23">
        <v>0.13</v>
      </c>
      <c r="T166" s="23">
        <v>0.13</v>
      </c>
      <c r="U166" s="23">
        <f>S166+T166</f>
        <v>0.26</v>
      </c>
      <c r="V166" s="223">
        <v>80</v>
      </c>
      <c r="W166" s="339">
        <f>P166*V166</f>
        <v>240</v>
      </c>
      <c r="X166" s="5"/>
      <c r="Y166" s="379">
        <v>112</v>
      </c>
      <c r="Z166" s="380">
        <v>112</v>
      </c>
      <c r="AA166" s="380">
        <v>0</v>
      </c>
      <c r="AB166" s="380">
        <v>0</v>
      </c>
      <c r="AC166" s="381">
        <v>112</v>
      </c>
      <c r="AD166" s="197"/>
      <c r="AE166" s="379">
        <v>25</v>
      </c>
      <c r="AF166" s="380">
        <v>25</v>
      </c>
      <c r="AG166" s="380">
        <v>0</v>
      </c>
      <c r="AH166" s="380">
        <v>25</v>
      </c>
      <c r="AI166" s="5"/>
      <c r="AJ166" s="57">
        <f>AC166*U166</f>
        <v>29.12</v>
      </c>
      <c r="AK166" s="171">
        <v>6.5</v>
      </c>
      <c r="AL166" s="19">
        <v>2</v>
      </c>
      <c r="AM166" s="19">
        <v>0</v>
      </c>
      <c r="AN166" s="91">
        <f>AK166+AM166</f>
        <v>6.5</v>
      </c>
      <c r="AO166" s="338" t="e">
        <f>#REF!</f>
        <v>#REF!</v>
      </c>
      <c r="AP166" s="11">
        <v>0</v>
      </c>
      <c r="AQ166" s="11">
        <v>10</v>
      </c>
      <c r="AR166" s="387">
        <f>100- ((AP166+AQ166)/(AC166*2))*100</f>
        <v>95.535714285714292</v>
      </c>
      <c r="AS166" s="388">
        <f>AU163</f>
        <v>432.02599999999995</v>
      </c>
      <c r="AT166" s="172">
        <f>AJ166+AK166+AL166+AM166</f>
        <v>37.620000000000005</v>
      </c>
      <c r="AU166" s="172">
        <f>AS166-AT166</f>
        <v>394.40599999999995</v>
      </c>
      <c r="AV166" s="5"/>
      <c r="AW166" s="57">
        <f>(AC166/W166)*100</f>
        <v>46.666666666666664</v>
      </c>
      <c r="AX166" s="19" t="s">
        <v>59</v>
      </c>
      <c r="AY166" s="91">
        <f>(AK166/(AJ166+AK166))*100</f>
        <v>18.248175182481749</v>
      </c>
      <c r="AZ166" s="19">
        <f>(AN166/AJ166)*100</f>
        <v>22.321428571428569</v>
      </c>
      <c r="BA166" s="6"/>
      <c r="BB166" s="363" t="s">
        <v>76</v>
      </c>
      <c r="BC166" s="19" t="s">
        <v>76</v>
      </c>
      <c r="BD166" s="19" t="s">
        <v>76</v>
      </c>
    </row>
    <row r="167" spans="2:56" ht="16.5" thickBot="1">
      <c r="B167" s="374" t="s">
        <v>137</v>
      </c>
      <c r="C167" s="2"/>
      <c r="D167" s="2"/>
      <c r="E167" s="6"/>
      <c r="F167" s="375"/>
      <c r="G167" s="2"/>
      <c r="H167" s="2"/>
      <c r="I167" s="2"/>
      <c r="J167" s="2"/>
      <c r="K167" s="2"/>
      <c r="L167" s="6"/>
      <c r="M167" s="375"/>
      <c r="N167" s="2"/>
      <c r="O167" s="6"/>
      <c r="P167" s="377"/>
      <c r="Q167" s="6"/>
      <c r="R167" s="110"/>
      <c r="S167" s="105"/>
      <c r="T167" s="105"/>
      <c r="U167" s="105"/>
      <c r="V167" s="199"/>
      <c r="W167" s="452"/>
      <c r="X167" s="20"/>
      <c r="Y167" s="382"/>
      <c r="Z167" s="383"/>
      <c r="AA167" s="383"/>
      <c r="AB167" s="383"/>
      <c r="AC167" s="384"/>
      <c r="AD167" s="122"/>
      <c r="AE167" s="382"/>
      <c r="AF167" s="383"/>
      <c r="AG167" s="383"/>
      <c r="AH167" s="383"/>
      <c r="AI167" s="20"/>
      <c r="AJ167" s="436"/>
      <c r="AK167" s="386"/>
      <c r="AL167" s="378"/>
      <c r="AM167" s="378"/>
      <c r="AN167" s="378"/>
      <c r="AO167" s="289"/>
      <c r="AP167" s="347"/>
      <c r="AQ167" s="347"/>
      <c r="AR167" s="373"/>
      <c r="AS167" s="389"/>
      <c r="AT167" s="386"/>
      <c r="AU167" s="386"/>
      <c r="AV167" s="20"/>
      <c r="AW167" s="385"/>
      <c r="AX167" s="378"/>
      <c r="AY167" s="378"/>
      <c r="AZ167" s="378"/>
      <c r="BA167" s="289"/>
      <c r="BB167" s="375"/>
      <c r="BC167" s="2"/>
      <c r="BD167" s="2"/>
    </row>
    <row r="168" spans="2:56" ht="15.75" thickBot="1"/>
    <row r="169" spans="2:56">
      <c r="B169" s="57" t="s">
        <v>42</v>
      </c>
      <c r="C169" s="58" t="s">
        <v>2</v>
      </c>
      <c r="D169" s="59" t="s">
        <v>2</v>
      </c>
      <c r="E169" s="136"/>
      <c r="F169" s="718" t="s">
        <v>14</v>
      </c>
      <c r="G169" s="719"/>
      <c r="H169" s="719"/>
      <c r="I169" s="719"/>
      <c r="J169" s="719"/>
      <c r="K169" s="720"/>
      <c r="L169" s="19"/>
      <c r="M169" s="721" t="s">
        <v>43</v>
      </c>
      <c r="N169" s="722"/>
      <c r="O169" s="19"/>
      <c r="P169" s="91" t="s">
        <v>12</v>
      </c>
      <c r="Q169" s="136"/>
      <c r="R169" s="91" t="s">
        <v>24</v>
      </c>
      <c r="S169" s="718" t="s">
        <v>44</v>
      </c>
      <c r="T169" s="719"/>
      <c r="U169" s="720"/>
      <c r="V169" s="91" t="s">
        <v>39</v>
      </c>
      <c r="W169" s="137" t="s">
        <v>19</v>
      </c>
      <c r="X169" s="136" t="s">
        <v>10</v>
      </c>
      <c r="Y169" s="723" t="s">
        <v>15</v>
      </c>
      <c r="Z169" s="724"/>
      <c r="AA169" s="724"/>
      <c r="AB169" s="724"/>
      <c r="AC169" s="138" t="s">
        <v>19</v>
      </c>
      <c r="AD169" s="139"/>
      <c r="AE169" s="725" t="s">
        <v>55</v>
      </c>
      <c r="AF169" s="726"/>
      <c r="AG169" s="726"/>
      <c r="AH169" s="140" t="s">
        <v>57</v>
      </c>
      <c r="AI169" s="136"/>
      <c r="AJ169" s="141" t="s">
        <v>51</v>
      </c>
      <c r="AK169" s="142"/>
      <c r="AL169" s="143"/>
      <c r="AM169" s="144"/>
      <c r="AN169" s="91" t="s">
        <v>13</v>
      </c>
      <c r="AO169" s="136"/>
      <c r="AP169" s="743" t="s">
        <v>68</v>
      </c>
      <c r="AQ169" s="744"/>
      <c r="AR169" s="745"/>
      <c r="AS169" s="743" t="s">
        <v>52</v>
      </c>
      <c r="AT169" s="744"/>
      <c r="AU169" s="745"/>
      <c r="AV169" s="136"/>
      <c r="AW169" s="145" t="s">
        <v>32</v>
      </c>
      <c r="AX169" s="137" t="s">
        <v>32</v>
      </c>
      <c r="AY169" s="91" t="s">
        <v>29</v>
      </c>
      <c r="AZ169" s="91" t="s">
        <v>29</v>
      </c>
      <c r="BA169" s="136"/>
      <c r="BB169" s="19" t="s">
        <v>32</v>
      </c>
      <c r="BC169" s="19" t="s">
        <v>10</v>
      </c>
      <c r="BD169" s="146" t="s">
        <v>10</v>
      </c>
    </row>
    <row r="170" spans="2:56" ht="15.75" thickBot="1">
      <c r="B170" s="60" t="s">
        <v>10</v>
      </c>
      <c r="C170" s="49" t="s">
        <v>10</v>
      </c>
      <c r="D170" s="61" t="s">
        <v>12</v>
      </c>
      <c r="E170" s="5"/>
      <c r="F170" s="65" t="s">
        <v>4</v>
      </c>
      <c r="G170" s="65" t="s">
        <v>5</v>
      </c>
      <c r="H170" s="65" t="s">
        <v>6</v>
      </c>
      <c r="I170" s="65" t="s">
        <v>7</v>
      </c>
      <c r="J170" s="65" t="s">
        <v>9</v>
      </c>
      <c r="K170" s="65" t="s">
        <v>13</v>
      </c>
      <c r="L170" s="4"/>
      <c r="M170" s="67" t="s">
        <v>12</v>
      </c>
      <c r="N170" s="68" t="s">
        <v>46</v>
      </c>
      <c r="O170" s="3"/>
      <c r="P170" s="49" t="s">
        <v>3</v>
      </c>
      <c r="Q170" s="5"/>
      <c r="R170" s="49" t="s">
        <v>23</v>
      </c>
      <c r="S170" s="53" t="s">
        <v>16</v>
      </c>
      <c r="T170" s="49" t="s">
        <v>17</v>
      </c>
      <c r="U170" s="49" t="s">
        <v>45</v>
      </c>
      <c r="V170" s="49" t="s">
        <v>63</v>
      </c>
      <c r="W170" s="72" t="s">
        <v>21</v>
      </c>
      <c r="X170" s="5" t="s">
        <v>10</v>
      </c>
      <c r="Y170" s="713" t="s">
        <v>26</v>
      </c>
      <c r="Z170" s="714"/>
      <c r="AA170" s="714"/>
      <c r="AB170" s="715"/>
      <c r="AC170" s="39" t="s">
        <v>13</v>
      </c>
      <c r="AD170" s="8"/>
      <c r="AE170" s="716" t="s">
        <v>56</v>
      </c>
      <c r="AF170" s="717"/>
      <c r="AG170" s="717"/>
      <c r="AH170" s="82" t="s">
        <v>58</v>
      </c>
      <c r="AI170" s="5"/>
      <c r="AJ170" s="48" t="s">
        <v>33</v>
      </c>
      <c r="AK170" s="85" t="s">
        <v>27</v>
      </c>
      <c r="AL170" s="48" t="s">
        <v>35</v>
      </c>
      <c r="AM170" s="48" t="s">
        <v>36</v>
      </c>
      <c r="AN170" s="49" t="s">
        <v>40</v>
      </c>
      <c r="AO170" s="20"/>
      <c r="AP170" s="51"/>
      <c r="AQ170" s="52"/>
      <c r="AR170" s="53"/>
      <c r="AS170" s="51" t="s">
        <v>50</v>
      </c>
      <c r="AT170" s="336" t="s">
        <v>328</v>
      </c>
      <c r="AU170" s="53"/>
      <c r="AV170" s="5"/>
      <c r="AW170" s="76" t="s">
        <v>19</v>
      </c>
      <c r="AX170" s="72" t="s">
        <v>19</v>
      </c>
      <c r="AY170" s="49" t="s">
        <v>37</v>
      </c>
      <c r="AZ170" s="49" t="s">
        <v>38</v>
      </c>
      <c r="BA170" s="5"/>
      <c r="BB170" s="4" t="s">
        <v>19</v>
      </c>
      <c r="BC170" s="4" t="s">
        <v>37</v>
      </c>
      <c r="BD170" s="147" t="s">
        <v>38</v>
      </c>
    </row>
    <row r="171" spans="2:56" ht="15.75" thickBot="1">
      <c r="B171" s="62"/>
      <c r="C171" s="63"/>
      <c r="D171" s="64" t="s">
        <v>10</v>
      </c>
      <c r="E171" s="111"/>
      <c r="F171" s="148"/>
      <c r="G171" s="148"/>
      <c r="H171" s="148"/>
      <c r="I171" s="148" t="s">
        <v>8</v>
      </c>
      <c r="J171" s="148"/>
      <c r="K171" s="148"/>
      <c r="L171" s="16"/>
      <c r="M171" s="104" t="s">
        <v>20</v>
      </c>
      <c r="N171" s="148" t="s">
        <v>11</v>
      </c>
      <c r="O171" s="16"/>
      <c r="P171" s="63" t="s">
        <v>10</v>
      </c>
      <c r="Q171" s="111"/>
      <c r="R171" s="63"/>
      <c r="S171" s="149"/>
      <c r="T171" s="63"/>
      <c r="U171" s="63"/>
      <c r="V171" s="63" t="s">
        <v>18</v>
      </c>
      <c r="W171" s="150" t="s">
        <v>22</v>
      </c>
      <c r="X171" s="111"/>
      <c r="Y171" s="151" t="s">
        <v>16</v>
      </c>
      <c r="Z171" s="151" t="s">
        <v>17</v>
      </c>
      <c r="AA171" s="152" t="s">
        <v>25</v>
      </c>
      <c r="AB171" s="79" t="s">
        <v>28</v>
      </c>
      <c r="AC171" s="153"/>
      <c r="AD171" s="111"/>
      <c r="AE171" s="154" t="s">
        <v>16</v>
      </c>
      <c r="AF171" s="155" t="s">
        <v>17</v>
      </c>
      <c r="AG171" s="80" t="s">
        <v>28</v>
      </c>
      <c r="AH171" s="81" t="s">
        <v>28</v>
      </c>
      <c r="AI171" s="156"/>
      <c r="AJ171" s="63" t="s">
        <v>34</v>
      </c>
      <c r="AK171" s="157" t="s">
        <v>34</v>
      </c>
      <c r="AL171" s="63" t="s">
        <v>34</v>
      </c>
      <c r="AM171" s="63" t="s">
        <v>34</v>
      </c>
      <c r="AN171" s="63" t="s">
        <v>34</v>
      </c>
      <c r="AO171" s="111"/>
      <c r="AP171" s="158" t="s">
        <v>70</v>
      </c>
      <c r="AQ171" s="159" t="s">
        <v>69</v>
      </c>
      <c r="AR171" s="160" t="s">
        <v>71</v>
      </c>
      <c r="AS171" s="161" t="s">
        <v>48</v>
      </c>
      <c r="AT171" s="159" t="s">
        <v>47</v>
      </c>
      <c r="AU171" s="160" t="s">
        <v>49</v>
      </c>
      <c r="AV171" s="111"/>
      <c r="AW171" s="162" t="s">
        <v>29</v>
      </c>
      <c r="AX171" s="150" t="s">
        <v>29</v>
      </c>
      <c r="AY171" s="63"/>
      <c r="AZ171" s="63"/>
      <c r="BA171" s="111"/>
      <c r="BB171" s="163">
        <v>1</v>
      </c>
      <c r="BC171" s="164">
        <v>0</v>
      </c>
      <c r="BD171" s="115" t="s">
        <v>41</v>
      </c>
    </row>
    <row r="172" spans="2:56" ht="16.5" thickBot="1">
      <c r="B172" s="17">
        <v>41229</v>
      </c>
      <c r="C172" s="15" t="s">
        <v>65</v>
      </c>
      <c r="D172" s="19">
        <v>8</v>
      </c>
      <c r="E172" s="6"/>
      <c r="F172" s="363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f>SUM(F172:J172)</f>
        <v>0</v>
      </c>
      <c r="L172" s="6"/>
      <c r="M172" s="363">
        <v>0</v>
      </c>
      <c r="N172" s="19">
        <v>0</v>
      </c>
      <c r="O172" s="6"/>
      <c r="P172" s="376">
        <f>D172-(M172+N172)</f>
        <v>8</v>
      </c>
      <c r="Q172" s="6"/>
      <c r="R172" s="221" t="s">
        <v>207</v>
      </c>
      <c r="S172" s="23">
        <v>0.36499999999999999</v>
      </c>
      <c r="T172" s="23">
        <v>0.36499999999999999</v>
      </c>
      <c r="U172" s="23">
        <f>S172+T172</f>
        <v>0.73</v>
      </c>
      <c r="V172" s="223">
        <v>60</v>
      </c>
      <c r="W172" s="91">
        <f>P172*V172</f>
        <v>480</v>
      </c>
      <c r="X172" s="6"/>
      <c r="Y172" s="379">
        <v>256</v>
      </c>
      <c r="Z172" s="380">
        <v>256</v>
      </c>
      <c r="AA172" s="380">
        <v>0</v>
      </c>
      <c r="AB172" s="380">
        <v>0</v>
      </c>
      <c r="AC172" s="381">
        <v>256</v>
      </c>
      <c r="AD172" s="197"/>
      <c r="AE172" s="379">
        <v>9</v>
      </c>
      <c r="AF172" s="380">
        <v>9</v>
      </c>
      <c r="AG172" s="380">
        <v>0</v>
      </c>
      <c r="AH172" s="380">
        <v>9</v>
      </c>
      <c r="AI172" s="5"/>
      <c r="AJ172" s="57">
        <f>AC172*U172</f>
        <v>186.88</v>
      </c>
      <c r="AK172" s="171">
        <v>6.57</v>
      </c>
      <c r="AL172" s="19">
        <v>5.8</v>
      </c>
      <c r="AM172" s="19">
        <v>0</v>
      </c>
      <c r="AN172" s="91">
        <f>AK172+AM172</f>
        <v>6.57</v>
      </c>
      <c r="AO172" s="338" t="e">
        <f>#REF!</f>
        <v>#REF!</v>
      </c>
      <c r="AP172" s="11">
        <v>0</v>
      </c>
      <c r="AQ172" s="11">
        <v>10</v>
      </c>
      <c r="AR172" s="387">
        <f>100- ((AP172+AQ172)/(AC172*2))*100</f>
        <v>98.046875</v>
      </c>
      <c r="AS172" s="388">
        <f>AU166</f>
        <v>394.40599999999995</v>
      </c>
      <c r="AT172" s="172">
        <f>AJ172+AK172+AL172+AM172</f>
        <v>199.25</v>
      </c>
      <c r="AU172" s="172">
        <f>AS172-AT172</f>
        <v>195.15599999999995</v>
      </c>
      <c r="AV172" s="5"/>
      <c r="AW172" s="57">
        <f>(AC172/W172)*100</f>
        <v>53.333333333333336</v>
      </c>
      <c r="AX172" s="19" t="s">
        <v>59</v>
      </c>
      <c r="AY172" s="91">
        <f>(AK172/(AJ172+AK172))*100</f>
        <v>3.3962264150943402</v>
      </c>
      <c r="AZ172" s="19">
        <f>(AN172/AJ172)*100</f>
        <v>3.515625</v>
      </c>
      <c r="BA172" s="6"/>
      <c r="BB172" s="363" t="s">
        <v>76</v>
      </c>
      <c r="BC172" s="19" t="s">
        <v>76</v>
      </c>
      <c r="BD172" s="19" t="s">
        <v>76</v>
      </c>
    </row>
    <row r="173" spans="2:56" ht="15.75">
      <c r="B173" s="374" t="s">
        <v>137</v>
      </c>
      <c r="C173" s="2"/>
      <c r="D173" s="2"/>
      <c r="E173" s="6"/>
      <c r="F173" s="375"/>
      <c r="G173" s="2"/>
      <c r="H173" s="2"/>
      <c r="I173" s="2"/>
      <c r="J173" s="2"/>
      <c r="K173" s="2"/>
      <c r="L173" s="6"/>
      <c r="M173" s="375"/>
      <c r="N173" s="2"/>
      <c r="O173" s="6"/>
      <c r="P173" s="377"/>
      <c r="Q173" s="6"/>
      <c r="R173" s="375"/>
      <c r="S173" s="213"/>
      <c r="T173" s="213"/>
      <c r="U173" s="213"/>
      <c r="V173" s="378"/>
      <c r="W173" s="378"/>
      <c r="X173" s="289"/>
      <c r="Y173" s="382"/>
      <c r="Z173" s="383"/>
      <c r="AA173" s="383"/>
      <c r="AB173" s="383"/>
      <c r="AC173" s="384"/>
      <c r="AD173" s="122"/>
      <c r="AE173" s="382"/>
      <c r="AF173" s="383"/>
      <c r="AG173" s="383"/>
      <c r="AH173" s="383"/>
      <c r="AI173" s="20"/>
      <c r="AJ173" s="436"/>
      <c r="AK173" s="386"/>
      <c r="AL173" s="378"/>
      <c r="AM173" s="378"/>
      <c r="AN173" s="378"/>
      <c r="AO173" s="289"/>
      <c r="AP173" s="347"/>
      <c r="AQ173" s="347"/>
      <c r="AR173" s="373"/>
      <c r="AS173" s="389"/>
      <c r="AT173" s="386"/>
      <c r="AU173" s="386"/>
      <c r="AV173" s="20"/>
      <c r="AW173" s="385"/>
      <c r="AX173" s="378"/>
      <c r="AY173" s="378"/>
      <c r="AZ173" s="378"/>
      <c r="BA173" s="289"/>
      <c r="BB173" s="375"/>
      <c r="BC173" s="2"/>
      <c r="BD173" s="2"/>
    </row>
    <row r="174" spans="2:56" ht="15.75" thickBot="1"/>
    <row r="175" spans="2:56" ht="16.5" thickBot="1">
      <c r="B175" s="17">
        <v>41230</v>
      </c>
      <c r="C175" s="15" t="s">
        <v>0</v>
      </c>
      <c r="D175" s="19">
        <v>8</v>
      </c>
      <c r="E175" s="6"/>
      <c r="F175" s="363">
        <v>0</v>
      </c>
      <c r="G175" s="19">
        <v>0</v>
      </c>
      <c r="H175" s="19">
        <v>0</v>
      </c>
      <c r="I175" s="19">
        <v>0</v>
      </c>
      <c r="J175" s="19">
        <v>1.5</v>
      </c>
      <c r="K175" s="19">
        <f>SUM(F175:J175)</f>
        <v>1.5</v>
      </c>
      <c r="L175" s="6"/>
      <c r="M175" s="363">
        <v>0</v>
      </c>
      <c r="N175" s="19">
        <v>0</v>
      </c>
      <c r="O175" s="6"/>
      <c r="P175" s="376">
        <f>D175-(M175+N175)</f>
        <v>8</v>
      </c>
      <c r="Q175" s="6"/>
      <c r="R175" s="221" t="s">
        <v>207</v>
      </c>
      <c r="S175" s="23">
        <v>0.36499999999999999</v>
      </c>
      <c r="T175" s="23">
        <v>0.36499999999999999</v>
      </c>
      <c r="U175" s="23">
        <f>S175+T175</f>
        <v>0.73</v>
      </c>
      <c r="V175" s="223">
        <v>60</v>
      </c>
      <c r="W175" s="91">
        <f>P175*V175</f>
        <v>480</v>
      </c>
      <c r="X175" s="6"/>
      <c r="Y175" s="379">
        <v>422</v>
      </c>
      <c r="Z175" s="380">
        <v>422</v>
      </c>
      <c r="AA175" s="380">
        <v>0</v>
      </c>
      <c r="AB175" s="380">
        <v>0</v>
      </c>
      <c r="AC175" s="381">
        <v>422</v>
      </c>
      <c r="AD175" s="197"/>
      <c r="AE175" s="379">
        <v>11</v>
      </c>
      <c r="AF175" s="380">
        <v>12</v>
      </c>
      <c r="AG175" s="380">
        <v>0</v>
      </c>
      <c r="AH175" s="380">
        <v>11</v>
      </c>
      <c r="AI175" s="5"/>
      <c r="AJ175" s="57">
        <f>AC175*U175</f>
        <v>308.06</v>
      </c>
      <c r="AK175" s="171">
        <v>8</v>
      </c>
      <c r="AL175" s="19">
        <v>5</v>
      </c>
      <c r="AM175" s="19">
        <v>0</v>
      </c>
      <c r="AN175" s="91">
        <f>AK175+AM175</f>
        <v>8</v>
      </c>
      <c r="AO175" s="338" t="e">
        <f>#REF!</f>
        <v>#REF!</v>
      </c>
      <c r="AP175" s="11">
        <v>0</v>
      </c>
      <c r="AQ175" s="11">
        <v>10</v>
      </c>
      <c r="AR175" s="387">
        <f>100- ((AP175+AQ175)/(AC175*2))*100</f>
        <v>98.815165876777257</v>
      </c>
      <c r="AS175" s="388">
        <f>AU172</f>
        <v>195.15599999999995</v>
      </c>
      <c r="AT175" s="172">
        <f>AJ175+AK175+AL175+AM175</f>
        <v>321.06</v>
      </c>
      <c r="AU175" s="172">
        <f>AS175-AT175</f>
        <v>-125.90400000000005</v>
      </c>
      <c r="AV175" s="5"/>
      <c r="AW175" s="57">
        <f>(AC175/W175)*100</f>
        <v>87.916666666666671</v>
      </c>
      <c r="AX175" s="19" t="s">
        <v>59</v>
      </c>
      <c r="AY175" s="91">
        <f>(AK175/(AJ175+AK175))*100</f>
        <v>2.5311649686768334</v>
      </c>
      <c r="AZ175" s="19">
        <f>(AN175/AJ175)*100</f>
        <v>2.5968967084334218</v>
      </c>
      <c r="BA175" s="6"/>
      <c r="BB175" s="363" t="s">
        <v>76</v>
      </c>
      <c r="BC175" s="19" t="s">
        <v>76</v>
      </c>
      <c r="BD175" s="19" t="s">
        <v>76</v>
      </c>
    </row>
    <row r="176" spans="2:56" ht="15.75">
      <c r="B176" s="374" t="s">
        <v>121</v>
      </c>
      <c r="C176" s="2"/>
      <c r="D176" s="2"/>
      <c r="E176" s="6"/>
      <c r="F176" s="375"/>
      <c r="G176" s="2"/>
      <c r="H176" s="2"/>
      <c r="I176" s="2"/>
      <c r="J176" s="2"/>
      <c r="K176" s="2"/>
      <c r="L176" s="6"/>
      <c r="M176" s="375"/>
      <c r="N176" s="2"/>
      <c r="O176" s="6"/>
      <c r="P176" s="377"/>
      <c r="Q176" s="6"/>
      <c r="R176" s="375"/>
      <c r="S176" s="213"/>
      <c r="T176" s="213"/>
      <c r="U176" s="213"/>
      <c r="V176" s="378"/>
      <c r="W176" s="378"/>
      <c r="X176" s="289"/>
      <c r="Y176" s="382"/>
      <c r="Z176" s="383"/>
      <c r="AA176" s="383"/>
      <c r="AB176" s="383"/>
      <c r="AC176" s="384"/>
      <c r="AD176" s="122"/>
      <c r="AE176" s="382"/>
      <c r="AF176" s="383"/>
      <c r="AG176" s="383"/>
      <c r="AH176" s="383"/>
      <c r="AI176" s="20"/>
      <c r="AJ176" s="436"/>
      <c r="AK176" s="386"/>
      <c r="AL176" s="378"/>
      <c r="AM176" s="378"/>
      <c r="AN176" s="378"/>
      <c r="AO176" s="289"/>
      <c r="AP176" s="347"/>
      <c r="AQ176" s="347"/>
      <c r="AR176" s="373"/>
      <c r="AS176" s="389"/>
      <c r="AT176" s="386"/>
      <c r="AU176" s="386"/>
      <c r="AV176" s="20"/>
      <c r="AW176" s="385"/>
      <c r="AX176" s="378"/>
      <c r="AY176" s="378"/>
      <c r="AZ176" s="378"/>
      <c r="BA176" s="289"/>
      <c r="BB176" s="375"/>
      <c r="BC176" s="2"/>
      <c r="BD176" s="2"/>
    </row>
    <row r="177" spans="2:56" ht="15.75" thickBot="1"/>
    <row r="178" spans="2:56" ht="16.5" thickBot="1">
      <c r="B178" s="17">
        <v>41230</v>
      </c>
      <c r="C178" s="15" t="s">
        <v>1</v>
      </c>
      <c r="D178" s="19">
        <v>7.5</v>
      </c>
      <c r="E178" s="6"/>
      <c r="F178" s="363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f>SUM(F178:J178)</f>
        <v>0</v>
      </c>
      <c r="L178" s="6"/>
      <c r="M178" s="363">
        <v>4.5</v>
      </c>
      <c r="N178" s="19">
        <v>0</v>
      </c>
      <c r="O178" s="6"/>
      <c r="P178" s="376">
        <f>D178-(M178+N178)</f>
        <v>3</v>
      </c>
      <c r="Q178" s="6"/>
      <c r="R178" s="221" t="s">
        <v>207</v>
      </c>
      <c r="S178" s="23">
        <v>0.36499999999999999</v>
      </c>
      <c r="T178" s="23">
        <v>0.36499999999999999</v>
      </c>
      <c r="U178" s="23">
        <f>S178+T178</f>
        <v>0.73</v>
      </c>
      <c r="V178" s="223">
        <v>60</v>
      </c>
      <c r="W178" s="339">
        <f>P178*V178</f>
        <v>180</v>
      </c>
      <c r="X178" s="5"/>
      <c r="Y178" s="379">
        <v>100</v>
      </c>
      <c r="Z178" s="380">
        <v>100</v>
      </c>
      <c r="AA178" s="380">
        <v>0</v>
      </c>
      <c r="AB178" s="380">
        <v>0</v>
      </c>
      <c r="AC178" s="381">
        <v>100</v>
      </c>
      <c r="AD178" s="197"/>
      <c r="AE178" s="379">
        <v>11</v>
      </c>
      <c r="AF178" s="380">
        <v>12</v>
      </c>
      <c r="AG178" s="380">
        <v>0</v>
      </c>
      <c r="AH178" s="380">
        <v>11</v>
      </c>
      <c r="AI178" s="5"/>
      <c r="AJ178" s="57">
        <f>AC178*U178</f>
        <v>73</v>
      </c>
      <c r="AK178" s="171">
        <v>7.8</v>
      </c>
      <c r="AL178" s="19">
        <v>3</v>
      </c>
      <c r="AM178" s="19">
        <v>0</v>
      </c>
      <c r="AN178" s="91">
        <f>AK178+AM178</f>
        <v>7.8</v>
      </c>
      <c r="AO178" s="338" t="e">
        <f>#REF!</f>
        <v>#REF!</v>
      </c>
      <c r="AP178" s="11">
        <v>0</v>
      </c>
      <c r="AQ178" s="11">
        <v>10</v>
      </c>
      <c r="AR178" s="387">
        <f>100- ((AP178+AQ178)/(AC178*2))*100</f>
        <v>95</v>
      </c>
      <c r="AS178" s="388">
        <f>AU175</f>
        <v>-125.90400000000005</v>
      </c>
      <c r="AT178" s="172">
        <f>AJ178+AK178+AL178+AM178</f>
        <v>83.8</v>
      </c>
      <c r="AU178" s="172">
        <f>AS178-AT178</f>
        <v>-209.70400000000006</v>
      </c>
      <c r="AV178" s="5"/>
      <c r="AW178" s="57">
        <f>(AC178/W178)*100</f>
        <v>55.555555555555557</v>
      </c>
      <c r="AX178" s="19" t="s">
        <v>59</v>
      </c>
      <c r="AY178" s="91">
        <f>(AK178/(AJ178+AK178))*100</f>
        <v>9.653465346534654</v>
      </c>
      <c r="AZ178" s="19">
        <f>(AN178/AJ178)*100</f>
        <v>10.684931506849313</v>
      </c>
      <c r="BA178" s="6"/>
      <c r="BB178" s="363" t="s">
        <v>76</v>
      </c>
      <c r="BC178" s="19" t="s">
        <v>76</v>
      </c>
      <c r="BD178" s="19" t="s">
        <v>76</v>
      </c>
    </row>
    <row r="179" spans="2:56" ht="16.5" thickBot="1">
      <c r="B179" s="374" t="s">
        <v>137</v>
      </c>
      <c r="C179" s="2"/>
      <c r="D179" s="2"/>
      <c r="E179" s="6"/>
      <c r="F179" s="375"/>
      <c r="G179" s="2"/>
      <c r="H179" s="2"/>
      <c r="I179" s="2"/>
      <c r="J179" s="2"/>
      <c r="K179" s="2"/>
      <c r="L179" s="6"/>
      <c r="M179" s="375"/>
      <c r="N179" s="2"/>
      <c r="O179" s="6"/>
      <c r="P179" s="377"/>
      <c r="Q179" s="6"/>
      <c r="R179" s="110"/>
      <c r="S179" s="105"/>
      <c r="T179" s="105"/>
      <c r="U179" s="105"/>
      <c r="V179" s="199"/>
      <c r="W179" s="452"/>
      <c r="X179" s="20"/>
      <c r="Y179" s="382"/>
      <c r="Z179" s="383"/>
      <c r="AA179" s="383"/>
      <c r="AB179" s="383"/>
      <c r="AC179" s="384"/>
      <c r="AD179" s="122"/>
      <c r="AE179" s="382"/>
      <c r="AF179" s="383"/>
      <c r="AG179" s="383"/>
      <c r="AH179" s="383"/>
      <c r="AI179" s="20"/>
      <c r="AJ179" s="436"/>
      <c r="AK179" s="386"/>
      <c r="AL179" s="378"/>
      <c r="AM179" s="378"/>
      <c r="AN179" s="378"/>
      <c r="AO179" s="289"/>
      <c r="AP179" s="347"/>
      <c r="AQ179" s="347"/>
      <c r="AR179" s="373"/>
      <c r="AS179" s="389"/>
      <c r="AT179" s="386"/>
      <c r="AU179" s="386"/>
      <c r="AV179" s="20"/>
      <c r="AW179" s="385"/>
      <c r="AX179" s="378"/>
      <c r="AY179" s="378"/>
      <c r="AZ179" s="378"/>
      <c r="BA179" s="289"/>
      <c r="BB179" s="375"/>
      <c r="BC179" s="2"/>
      <c r="BD179" s="2"/>
    </row>
    <row r="180" spans="2:56" ht="15.75" thickBot="1"/>
    <row r="181" spans="2:56" ht="16.5" thickBot="1">
      <c r="B181" s="17">
        <v>41231</v>
      </c>
      <c r="C181" s="15" t="s">
        <v>0</v>
      </c>
      <c r="D181" s="19">
        <v>8</v>
      </c>
      <c r="E181" s="6"/>
      <c r="F181" s="363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f>SUM(F181:J181)</f>
        <v>0</v>
      </c>
      <c r="L181" s="6"/>
      <c r="M181" s="363">
        <v>0</v>
      </c>
      <c r="N181" s="19">
        <v>2</v>
      </c>
      <c r="O181" s="6"/>
      <c r="P181" s="376">
        <f>D181-(M181+N181)</f>
        <v>6</v>
      </c>
      <c r="Q181" s="6"/>
      <c r="R181" s="221" t="s">
        <v>207</v>
      </c>
      <c r="S181" s="23">
        <v>0.36499999999999999</v>
      </c>
      <c r="T181" s="23">
        <v>0.36499999999999999</v>
      </c>
      <c r="U181" s="23">
        <f>S181+T181</f>
        <v>0.73</v>
      </c>
      <c r="V181" s="223">
        <v>60</v>
      </c>
      <c r="W181" s="91">
        <f>P181*V181</f>
        <v>360</v>
      </c>
      <c r="X181" s="6"/>
      <c r="Y181" s="379">
        <v>147</v>
      </c>
      <c r="Z181" s="380">
        <v>147</v>
      </c>
      <c r="AA181" s="380">
        <v>0</v>
      </c>
      <c r="AB181" s="380">
        <v>0</v>
      </c>
      <c r="AC181" s="381">
        <v>147</v>
      </c>
      <c r="AD181" s="197"/>
      <c r="AE181" s="379">
        <v>17</v>
      </c>
      <c r="AF181" s="380">
        <v>18</v>
      </c>
      <c r="AG181" s="380">
        <v>0</v>
      </c>
      <c r="AH181" s="380">
        <v>17</v>
      </c>
      <c r="AI181" s="5"/>
      <c r="AJ181" s="57">
        <f>AC181*U181</f>
        <v>107.31</v>
      </c>
      <c r="AK181" s="171">
        <v>12.1</v>
      </c>
      <c r="AL181" s="19">
        <v>3.31</v>
      </c>
      <c r="AM181" s="19">
        <v>0</v>
      </c>
      <c r="AN181" s="91">
        <f>AK181+AM181</f>
        <v>12.1</v>
      </c>
      <c r="AO181" s="338" t="e">
        <f>#REF!</f>
        <v>#REF!</v>
      </c>
      <c r="AP181" s="11">
        <v>0</v>
      </c>
      <c r="AQ181" s="11">
        <v>10</v>
      </c>
      <c r="AR181" s="387">
        <f>100- ((AP181+AQ181)/(AC181*2))*100</f>
        <v>96.598639455782319</v>
      </c>
      <c r="AS181" s="388">
        <f>AU178</f>
        <v>-209.70400000000006</v>
      </c>
      <c r="AT181" s="172">
        <f>AJ181+AK181+AL181+AM181</f>
        <v>122.72</v>
      </c>
      <c r="AU181" s="172">
        <f>AS181-AT181</f>
        <v>-332.42400000000009</v>
      </c>
      <c r="AV181" s="5"/>
      <c r="AW181" s="57">
        <f>(AC181/W181)*100</f>
        <v>40.833333333333336</v>
      </c>
      <c r="AX181" s="19" t="s">
        <v>59</v>
      </c>
      <c r="AY181" s="91">
        <f>(AK181/(AJ181+AK181))*100</f>
        <v>10.133154677162718</v>
      </c>
      <c r="AZ181" s="19">
        <f>(AN181/AJ181)*100</f>
        <v>11.275743173981921</v>
      </c>
      <c r="BA181" s="6"/>
      <c r="BB181" s="363" t="s">
        <v>76</v>
      </c>
      <c r="BC181" s="19" t="s">
        <v>76</v>
      </c>
      <c r="BD181" s="19" t="s">
        <v>76</v>
      </c>
    </row>
    <row r="182" spans="2:56" ht="15.75">
      <c r="B182" s="374" t="s">
        <v>153</v>
      </c>
      <c r="C182" s="2"/>
      <c r="D182" s="2"/>
      <c r="E182" s="6"/>
      <c r="F182" s="375"/>
      <c r="G182" s="2"/>
      <c r="H182" s="2"/>
      <c r="I182" s="2"/>
      <c r="J182" s="2"/>
      <c r="K182" s="2"/>
      <c r="L182" s="6"/>
      <c r="M182" s="375"/>
      <c r="N182" s="2"/>
      <c r="O182" s="6"/>
      <c r="P182" s="377"/>
      <c r="Q182" s="6"/>
      <c r="R182" s="375"/>
      <c r="S182" s="213"/>
      <c r="T182" s="213"/>
      <c r="U182" s="213"/>
      <c r="V182" s="378"/>
      <c r="W182" s="378"/>
      <c r="X182" s="289"/>
      <c r="Y182" s="382"/>
      <c r="Z182" s="383"/>
      <c r="AA182" s="383"/>
      <c r="AB182" s="383"/>
      <c r="AC182" s="384"/>
      <c r="AD182" s="122"/>
      <c r="AE182" s="382"/>
      <c r="AF182" s="383"/>
      <c r="AG182" s="383"/>
      <c r="AH182" s="383"/>
      <c r="AI182" s="20"/>
      <c r="AJ182" s="436"/>
      <c r="AK182" s="386"/>
      <c r="AL182" s="378"/>
      <c r="AM182" s="378"/>
      <c r="AN182" s="378"/>
      <c r="AO182" s="289"/>
      <c r="AP182" s="347"/>
      <c r="AQ182" s="347"/>
      <c r="AR182" s="373"/>
      <c r="AS182" s="389"/>
      <c r="AT182" s="386"/>
      <c r="AU182" s="386"/>
      <c r="AV182" s="20"/>
      <c r="AW182" s="385"/>
      <c r="AX182" s="378"/>
      <c r="AY182" s="378"/>
      <c r="AZ182" s="378"/>
      <c r="BA182" s="289"/>
      <c r="BB182" s="375"/>
      <c r="BC182" s="2"/>
      <c r="BD182" s="2"/>
    </row>
    <row r="183" spans="2:56" ht="15.75" thickBot="1"/>
    <row r="184" spans="2:56">
      <c r="B184" s="57" t="s">
        <v>42</v>
      </c>
      <c r="C184" s="58" t="s">
        <v>2</v>
      </c>
      <c r="D184" s="59" t="s">
        <v>2</v>
      </c>
      <c r="E184" s="136"/>
      <c r="F184" s="718" t="s">
        <v>14</v>
      </c>
      <c r="G184" s="719"/>
      <c r="H184" s="719"/>
      <c r="I184" s="719"/>
      <c r="J184" s="719"/>
      <c r="K184" s="720"/>
      <c r="L184" s="19"/>
      <c r="M184" s="721" t="s">
        <v>43</v>
      </c>
      <c r="N184" s="722"/>
      <c r="O184" s="19"/>
      <c r="P184" s="91" t="s">
        <v>12</v>
      </c>
      <c r="Q184" s="136"/>
      <c r="R184" s="91" t="s">
        <v>24</v>
      </c>
      <c r="S184" s="718" t="s">
        <v>44</v>
      </c>
      <c r="T184" s="719"/>
      <c r="U184" s="720"/>
      <c r="V184" s="91" t="s">
        <v>39</v>
      </c>
      <c r="W184" s="137" t="s">
        <v>19</v>
      </c>
      <c r="X184" s="136" t="s">
        <v>10</v>
      </c>
      <c r="Y184" s="723" t="s">
        <v>15</v>
      </c>
      <c r="Z184" s="724"/>
      <c r="AA184" s="724"/>
      <c r="AB184" s="724"/>
      <c r="AC184" s="138" t="s">
        <v>19</v>
      </c>
      <c r="AD184" s="139"/>
      <c r="AE184" s="725" t="s">
        <v>55</v>
      </c>
      <c r="AF184" s="726"/>
      <c r="AG184" s="726"/>
      <c r="AH184" s="140" t="s">
        <v>57</v>
      </c>
      <c r="AI184" s="136"/>
      <c r="AJ184" s="141" t="s">
        <v>51</v>
      </c>
      <c r="AK184" s="142"/>
      <c r="AL184" s="143"/>
      <c r="AM184" s="144"/>
      <c r="AN184" s="91" t="s">
        <v>13</v>
      </c>
      <c r="AO184" s="136"/>
      <c r="AP184" s="743" t="s">
        <v>68</v>
      </c>
      <c r="AQ184" s="744"/>
      <c r="AR184" s="745"/>
      <c r="AS184" s="743" t="s">
        <v>52</v>
      </c>
      <c r="AT184" s="744"/>
      <c r="AU184" s="745"/>
      <c r="AV184" s="136"/>
      <c r="AW184" s="145" t="s">
        <v>32</v>
      </c>
      <c r="AX184" s="137" t="s">
        <v>32</v>
      </c>
      <c r="AY184" s="91" t="s">
        <v>29</v>
      </c>
      <c r="AZ184" s="91" t="s">
        <v>29</v>
      </c>
      <c r="BA184" s="136"/>
      <c r="BB184" s="19" t="s">
        <v>32</v>
      </c>
      <c r="BC184" s="19" t="s">
        <v>10</v>
      </c>
      <c r="BD184" s="146" t="s">
        <v>10</v>
      </c>
    </row>
    <row r="185" spans="2:56" ht="15.75" thickBot="1">
      <c r="B185" s="60" t="s">
        <v>10</v>
      </c>
      <c r="C185" s="49" t="s">
        <v>10</v>
      </c>
      <c r="D185" s="61" t="s">
        <v>12</v>
      </c>
      <c r="E185" s="5"/>
      <c r="F185" s="65" t="s">
        <v>4</v>
      </c>
      <c r="G185" s="65" t="s">
        <v>5</v>
      </c>
      <c r="H185" s="65" t="s">
        <v>6</v>
      </c>
      <c r="I185" s="65" t="s">
        <v>7</v>
      </c>
      <c r="J185" s="65" t="s">
        <v>9</v>
      </c>
      <c r="K185" s="65" t="s">
        <v>13</v>
      </c>
      <c r="L185" s="4"/>
      <c r="M185" s="67" t="s">
        <v>12</v>
      </c>
      <c r="N185" s="68" t="s">
        <v>46</v>
      </c>
      <c r="O185" s="3"/>
      <c r="P185" s="49" t="s">
        <v>3</v>
      </c>
      <c r="Q185" s="5"/>
      <c r="R185" s="49" t="s">
        <v>23</v>
      </c>
      <c r="S185" s="53" t="s">
        <v>16</v>
      </c>
      <c r="T185" s="49" t="s">
        <v>17</v>
      </c>
      <c r="U185" s="49" t="s">
        <v>45</v>
      </c>
      <c r="V185" s="49" t="s">
        <v>63</v>
      </c>
      <c r="W185" s="72" t="s">
        <v>21</v>
      </c>
      <c r="X185" s="5" t="s">
        <v>10</v>
      </c>
      <c r="Y185" s="713" t="s">
        <v>26</v>
      </c>
      <c r="Z185" s="714"/>
      <c r="AA185" s="714"/>
      <c r="AB185" s="715"/>
      <c r="AC185" s="39" t="s">
        <v>13</v>
      </c>
      <c r="AD185" s="8"/>
      <c r="AE185" s="716" t="s">
        <v>56</v>
      </c>
      <c r="AF185" s="717"/>
      <c r="AG185" s="717"/>
      <c r="AH185" s="82" t="s">
        <v>58</v>
      </c>
      <c r="AI185" s="5"/>
      <c r="AJ185" s="48" t="s">
        <v>33</v>
      </c>
      <c r="AK185" s="85" t="s">
        <v>27</v>
      </c>
      <c r="AL185" s="48" t="s">
        <v>35</v>
      </c>
      <c r="AM185" s="48" t="s">
        <v>36</v>
      </c>
      <c r="AN185" s="49" t="s">
        <v>40</v>
      </c>
      <c r="AO185" s="20"/>
      <c r="AP185" s="51"/>
      <c r="AQ185" s="52"/>
      <c r="AR185" s="53"/>
      <c r="AS185" s="51" t="s">
        <v>50</v>
      </c>
      <c r="AT185" s="336" t="s">
        <v>209</v>
      </c>
      <c r="AU185" s="53"/>
      <c r="AV185" s="5"/>
      <c r="AW185" s="76" t="s">
        <v>19</v>
      </c>
      <c r="AX185" s="72" t="s">
        <v>19</v>
      </c>
      <c r="AY185" s="49" t="s">
        <v>37</v>
      </c>
      <c r="AZ185" s="49" t="s">
        <v>38</v>
      </c>
      <c r="BA185" s="5"/>
      <c r="BB185" s="4" t="s">
        <v>19</v>
      </c>
      <c r="BC185" s="4" t="s">
        <v>37</v>
      </c>
      <c r="BD185" s="147" t="s">
        <v>38</v>
      </c>
    </row>
    <row r="186" spans="2:56" ht="15.75" thickBot="1">
      <c r="B186" s="62"/>
      <c r="C186" s="63"/>
      <c r="D186" s="64" t="s">
        <v>10</v>
      </c>
      <c r="E186" s="111"/>
      <c r="F186" s="148"/>
      <c r="G186" s="148"/>
      <c r="H186" s="148"/>
      <c r="I186" s="148" t="s">
        <v>8</v>
      </c>
      <c r="J186" s="148"/>
      <c r="K186" s="148"/>
      <c r="L186" s="16"/>
      <c r="M186" s="104" t="s">
        <v>20</v>
      </c>
      <c r="N186" s="148" t="s">
        <v>11</v>
      </c>
      <c r="O186" s="16"/>
      <c r="P186" s="63" t="s">
        <v>10</v>
      </c>
      <c r="Q186" s="111"/>
      <c r="R186" s="63"/>
      <c r="S186" s="149"/>
      <c r="T186" s="63"/>
      <c r="U186" s="63"/>
      <c r="V186" s="63" t="s">
        <v>18</v>
      </c>
      <c r="W186" s="150" t="s">
        <v>22</v>
      </c>
      <c r="X186" s="111"/>
      <c r="Y186" s="151" t="s">
        <v>16</v>
      </c>
      <c r="Z186" s="151" t="s">
        <v>17</v>
      </c>
      <c r="AA186" s="152" t="s">
        <v>25</v>
      </c>
      <c r="AB186" s="79" t="s">
        <v>28</v>
      </c>
      <c r="AC186" s="153"/>
      <c r="AD186" s="111"/>
      <c r="AE186" s="154" t="s">
        <v>16</v>
      </c>
      <c r="AF186" s="155" t="s">
        <v>17</v>
      </c>
      <c r="AG186" s="80" t="s">
        <v>28</v>
      </c>
      <c r="AH186" s="81" t="s">
        <v>28</v>
      </c>
      <c r="AI186" s="156"/>
      <c r="AJ186" s="63" t="s">
        <v>34</v>
      </c>
      <c r="AK186" s="157" t="s">
        <v>34</v>
      </c>
      <c r="AL186" s="63" t="s">
        <v>34</v>
      </c>
      <c r="AM186" s="63" t="s">
        <v>34</v>
      </c>
      <c r="AN186" s="63" t="s">
        <v>34</v>
      </c>
      <c r="AO186" s="111"/>
      <c r="AP186" s="158" t="s">
        <v>70</v>
      </c>
      <c r="AQ186" s="159" t="s">
        <v>69</v>
      </c>
      <c r="AR186" s="160" t="s">
        <v>71</v>
      </c>
      <c r="AS186" s="161" t="s">
        <v>48</v>
      </c>
      <c r="AT186" s="159" t="s">
        <v>47</v>
      </c>
      <c r="AU186" s="160" t="s">
        <v>49</v>
      </c>
      <c r="AV186" s="111"/>
      <c r="AW186" s="162" t="s">
        <v>29</v>
      </c>
      <c r="AX186" s="150" t="s">
        <v>29</v>
      </c>
      <c r="AY186" s="63"/>
      <c r="AZ186" s="63"/>
      <c r="BA186" s="111"/>
      <c r="BB186" s="163">
        <v>1</v>
      </c>
      <c r="BC186" s="164">
        <v>0</v>
      </c>
      <c r="BD186" s="115" t="s">
        <v>41</v>
      </c>
    </row>
    <row r="187" spans="2:56" ht="16.5" thickBot="1">
      <c r="B187" s="17">
        <v>41232</v>
      </c>
      <c r="C187" s="15" t="s">
        <v>0</v>
      </c>
      <c r="D187" s="19">
        <v>8</v>
      </c>
      <c r="E187" s="6"/>
      <c r="F187" s="363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f>SUM(F187:J187)</f>
        <v>0</v>
      </c>
      <c r="L187" s="6"/>
      <c r="M187" s="363">
        <v>0</v>
      </c>
      <c r="N187" s="19">
        <v>0</v>
      </c>
      <c r="O187" s="6"/>
      <c r="P187" s="376">
        <f>D187-(M187+N187)</f>
        <v>8</v>
      </c>
      <c r="Q187" s="6"/>
      <c r="R187" s="221" t="s">
        <v>66</v>
      </c>
      <c r="S187" s="23">
        <v>0.185</v>
      </c>
      <c r="T187" s="23">
        <v>0.185</v>
      </c>
      <c r="U187" s="23">
        <f>S187+T187</f>
        <v>0.37</v>
      </c>
      <c r="V187" s="223">
        <v>85</v>
      </c>
      <c r="W187" s="91">
        <f>P187*V187</f>
        <v>680</v>
      </c>
      <c r="X187" s="6"/>
      <c r="Y187" s="379">
        <v>400</v>
      </c>
      <c r="Z187" s="380">
        <v>400</v>
      </c>
      <c r="AA187" s="380">
        <v>0</v>
      </c>
      <c r="AB187" s="380">
        <v>0</v>
      </c>
      <c r="AC187" s="381">
        <v>400</v>
      </c>
      <c r="AD187" s="197"/>
      <c r="AE187" s="379">
        <v>25</v>
      </c>
      <c r="AF187" s="380">
        <v>25</v>
      </c>
      <c r="AG187" s="380">
        <v>0</v>
      </c>
      <c r="AH187" s="380">
        <v>25</v>
      </c>
      <c r="AI187" s="5"/>
      <c r="AJ187" s="57">
        <f>AC187*U187</f>
        <v>148</v>
      </c>
      <c r="AK187" s="171">
        <v>15</v>
      </c>
      <c r="AL187" s="19">
        <v>7</v>
      </c>
      <c r="AM187" s="19">
        <v>0</v>
      </c>
      <c r="AN187" s="91">
        <f>AK187+AM187</f>
        <v>15</v>
      </c>
      <c r="AO187" s="338" t="e">
        <f>#REF!</f>
        <v>#REF!</v>
      </c>
      <c r="AP187" s="11">
        <v>0</v>
      </c>
      <c r="AQ187" s="11">
        <v>10</v>
      </c>
      <c r="AR187" s="387">
        <f>100- ((AP187+AQ187)/(AC187*2))*100</f>
        <v>98.75</v>
      </c>
      <c r="AS187" s="388">
        <f>AU94</f>
        <v>484.06</v>
      </c>
      <c r="AT187" s="172">
        <f>AJ187+AK187+AL187+AM187</f>
        <v>170</v>
      </c>
      <c r="AU187" s="172">
        <f>AS187-AT187</f>
        <v>314.06</v>
      </c>
      <c r="AV187" s="5"/>
      <c r="AW187" s="57">
        <f>(AC187/W187)*100</f>
        <v>58.82352941176471</v>
      </c>
      <c r="AX187" s="19" t="s">
        <v>59</v>
      </c>
      <c r="AY187" s="91">
        <f>(AK187/(AJ187+AK187))*100</f>
        <v>9.2024539877300615</v>
      </c>
      <c r="AZ187" s="19">
        <f>(AN187/AJ187)*100</f>
        <v>10.135135135135135</v>
      </c>
      <c r="BA187" s="6"/>
      <c r="BB187" s="363" t="s">
        <v>76</v>
      </c>
      <c r="BC187" s="19" t="s">
        <v>76</v>
      </c>
      <c r="BD187" s="19" t="s">
        <v>76</v>
      </c>
    </row>
    <row r="188" spans="2:56" ht="15.75">
      <c r="B188" s="374" t="s">
        <v>153</v>
      </c>
      <c r="C188" s="2"/>
      <c r="D188" s="2"/>
      <c r="E188" s="6"/>
      <c r="F188" s="375"/>
      <c r="G188" s="2"/>
      <c r="H188" s="2"/>
      <c r="I188" s="2"/>
      <c r="J188" s="2"/>
      <c r="K188" s="2"/>
      <c r="L188" s="6"/>
      <c r="M188" s="375"/>
      <c r="N188" s="2"/>
      <c r="O188" s="6"/>
      <c r="P188" s="377"/>
      <c r="Q188" s="6"/>
      <c r="R188" s="375"/>
      <c r="S188" s="213"/>
      <c r="T188" s="213"/>
      <c r="U188" s="213"/>
      <c r="V188" s="378"/>
      <c r="W188" s="378"/>
      <c r="X188" s="289"/>
      <c r="Y188" s="382"/>
      <c r="Z188" s="383"/>
      <c r="AA188" s="383"/>
      <c r="AB188" s="383"/>
      <c r="AC188" s="384"/>
      <c r="AD188" s="122"/>
      <c r="AE188" s="382"/>
      <c r="AF188" s="383"/>
      <c r="AG188" s="383"/>
      <c r="AH188" s="383"/>
      <c r="AI188" s="20"/>
      <c r="AJ188" s="436"/>
      <c r="AK188" s="386"/>
      <c r="AL188" s="378"/>
      <c r="AM188" s="378"/>
      <c r="AN188" s="378"/>
      <c r="AO188" s="289"/>
      <c r="AP188" s="347"/>
      <c r="AQ188" s="347"/>
      <c r="AR188" s="373"/>
      <c r="AS188" s="389"/>
      <c r="AT188" s="386"/>
      <c r="AU188" s="386"/>
      <c r="AV188" s="20"/>
      <c r="AW188" s="385"/>
      <c r="AX188" s="378"/>
      <c r="AY188" s="378"/>
      <c r="AZ188" s="378"/>
      <c r="BA188" s="289"/>
      <c r="BB188" s="375"/>
      <c r="BC188" s="2"/>
      <c r="BD188" s="2"/>
    </row>
    <row r="189" spans="2:56" ht="15.75" thickBot="1"/>
    <row r="190" spans="2:56" ht="16.5" thickBot="1">
      <c r="B190" s="17">
        <v>41233</v>
      </c>
      <c r="C190" s="15" t="s">
        <v>0</v>
      </c>
      <c r="D190" s="19">
        <v>8</v>
      </c>
      <c r="E190" s="6"/>
      <c r="F190" s="363">
        <v>0</v>
      </c>
      <c r="G190" s="19">
        <v>0</v>
      </c>
      <c r="H190" s="19">
        <v>0</v>
      </c>
      <c r="I190" s="19">
        <v>0</v>
      </c>
      <c r="J190" s="19">
        <v>0</v>
      </c>
      <c r="K190" s="19">
        <f>SUM(F190:J190)</f>
        <v>0</v>
      </c>
      <c r="L190" s="6"/>
      <c r="M190" s="363">
        <v>0</v>
      </c>
      <c r="N190" s="19">
        <v>0</v>
      </c>
      <c r="O190" s="6"/>
      <c r="P190" s="376">
        <f>D190-(M190+N190)</f>
        <v>8</v>
      </c>
      <c r="Q190" s="6"/>
      <c r="R190" s="221" t="s">
        <v>66</v>
      </c>
      <c r="S190" s="23">
        <v>0.185</v>
      </c>
      <c r="T190" s="23">
        <v>0.185</v>
      </c>
      <c r="U190" s="23">
        <f>S190+T190</f>
        <v>0.37</v>
      </c>
      <c r="V190" s="223">
        <v>85</v>
      </c>
      <c r="W190" s="91">
        <f>P190*V190</f>
        <v>680</v>
      </c>
      <c r="X190" s="6"/>
      <c r="Y190" s="379">
        <v>445</v>
      </c>
      <c r="Z190" s="380">
        <v>445</v>
      </c>
      <c r="AA190" s="380">
        <v>0</v>
      </c>
      <c r="AB190" s="380">
        <v>0</v>
      </c>
      <c r="AC190" s="381">
        <v>445</v>
      </c>
      <c r="AD190" s="197"/>
      <c r="AE190" s="379">
        <v>20</v>
      </c>
      <c r="AF190" s="380">
        <v>21</v>
      </c>
      <c r="AG190" s="380">
        <v>0</v>
      </c>
      <c r="AH190" s="380">
        <v>20</v>
      </c>
      <c r="AI190" s="5"/>
      <c r="AJ190" s="57">
        <f>AC190*U190</f>
        <v>164.65</v>
      </c>
      <c r="AK190" s="171">
        <v>7.62</v>
      </c>
      <c r="AL190" s="19">
        <v>4</v>
      </c>
      <c r="AM190" s="19">
        <v>0</v>
      </c>
      <c r="AN190" s="91">
        <f>AK190+AM190</f>
        <v>7.62</v>
      </c>
      <c r="AO190" s="338" t="e">
        <f>#REF!</f>
        <v>#REF!</v>
      </c>
      <c r="AP190" s="11">
        <v>0</v>
      </c>
      <c r="AQ190" s="11">
        <v>10</v>
      </c>
      <c r="AR190" s="387">
        <f>100- ((AP190+AQ190)/(AC190*2))*100</f>
        <v>98.876404494382029</v>
      </c>
      <c r="AS190" s="388">
        <f>AU187</f>
        <v>314.06</v>
      </c>
      <c r="AT190" s="172">
        <f>AJ190+AK190+AL190+AM190</f>
        <v>176.27</v>
      </c>
      <c r="AU190" s="172">
        <f>AS190-AT190</f>
        <v>137.79</v>
      </c>
      <c r="AV190" s="5"/>
      <c r="AW190" s="57">
        <f>(AC190/W190)*100</f>
        <v>65.441176470588232</v>
      </c>
      <c r="AX190" s="19" t="s">
        <v>59</v>
      </c>
      <c r="AY190" s="91">
        <f>(AK190/(AJ190+AK190))*100</f>
        <v>4.4232890230452195</v>
      </c>
      <c r="AZ190" s="19">
        <f>(AN190/AJ190)*100</f>
        <v>4.6279987853021556</v>
      </c>
      <c r="BA190" s="6"/>
      <c r="BB190" s="363" t="s">
        <v>76</v>
      </c>
      <c r="BC190" s="19" t="s">
        <v>76</v>
      </c>
      <c r="BD190" s="19" t="s">
        <v>76</v>
      </c>
    </row>
    <row r="191" spans="2:56" ht="15.75">
      <c r="B191" s="374" t="s">
        <v>153</v>
      </c>
      <c r="C191" s="2"/>
      <c r="D191" s="2"/>
      <c r="E191" s="6"/>
      <c r="F191" s="375"/>
      <c r="G191" s="2"/>
      <c r="H191" s="2"/>
      <c r="I191" s="2"/>
      <c r="J191" s="2"/>
      <c r="K191" s="2"/>
      <c r="L191" s="6"/>
      <c r="M191" s="375"/>
      <c r="N191" s="2"/>
      <c r="O191" s="6"/>
      <c r="P191" s="377"/>
      <c r="Q191" s="6"/>
      <c r="R191" s="375"/>
      <c r="S191" s="213"/>
      <c r="T191" s="213"/>
      <c r="U191" s="213"/>
      <c r="V191" s="378"/>
      <c r="W191" s="378"/>
      <c r="X191" s="289"/>
      <c r="Y191" s="382"/>
      <c r="Z191" s="383"/>
      <c r="AA191" s="383"/>
      <c r="AB191" s="383"/>
      <c r="AC191" s="384"/>
      <c r="AD191" s="122"/>
      <c r="AE191" s="382"/>
      <c r="AF191" s="383"/>
      <c r="AG191" s="383"/>
      <c r="AH191" s="383"/>
      <c r="AI191" s="20"/>
      <c r="AJ191" s="436"/>
      <c r="AK191" s="386"/>
      <c r="AL191" s="378"/>
      <c r="AM191" s="378"/>
      <c r="AN191" s="378"/>
      <c r="AO191" s="289"/>
      <c r="AP191" s="347"/>
      <c r="AQ191" s="347"/>
      <c r="AR191" s="373"/>
      <c r="AS191" s="389"/>
      <c r="AT191" s="386"/>
      <c r="AU191" s="386"/>
      <c r="AV191" s="20"/>
      <c r="AW191" s="385"/>
      <c r="AX191" s="378"/>
      <c r="AY191" s="378"/>
      <c r="AZ191" s="378"/>
      <c r="BA191" s="289"/>
      <c r="BB191" s="375"/>
      <c r="BC191" s="2"/>
      <c r="BD191" s="2"/>
    </row>
    <row r="192" spans="2:56" ht="15.75" thickBot="1"/>
    <row r="193" spans="2:56" ht="16.5" thickBot="1">
      <c r="B193" s="17">
        <v>41233</v>
      </c>
      <c r="C193" s="15" t="s">
        <v>1</v>
      </c>
      <c r="D193" s="19">
        <v>7.5</v>
      </c>
      <c r="E193" s="6"/>
      <c r="F193" s="363">
        <v>0</v>
      </c>
      <c r="G193" s="19">
        <v>0</v>
      </c>
      <c r="H193" s="19">
        <v>0</v>
      </c>
      <c r="I193" s="19">
        <v>0</v>
      </c>
      <c r="J193" s="19">
        <v>0</v>
      </c>
      <c r="K193" s="19">
        <f>SUM(F193:J193)</f>
        <v>0</v>
      </c>
      <c r="L193" s="6"/>
      <c r="M193" s="363">
        <v>0</v>
      </c>
      <c r="N193" s="19">
        <v>0</v>
      </c>
      <c r="O193" s="6"/>
      <c r="P193" s="376">
        <f>D193-(M193+N193)</f>
        <v>7.5</v>
      </c>
      <c r="Q193" s="6"/>
      <c r="R193" s="221" t="s">
        <v>66</v>
      </c>
      <c r="S193" s="23">
        <v>0.185</v>
      </c>
      <c r="T193" s="23">
        <v>0.185</v>
      </c>
      <c r="U193" s="23">
        <f>S193+T193</f>
        <v>0.37</v>
      </c>
      <c r="V193" s="223">
        <v>85</v>
      </c>
      <c r="W193" s="91">
        <f>P193*V193</f>
        <v>637.5</v>
      </c>
      <c r="X193" s="6"/>
      <c r="Y193" s="379">
        <v>310</v>
      </c>
      <c r="Z193" s="380">
        <v>310</v>
      </c>
      <c r="AA193" s="380">
        <v>0</v>
      </c>
      <c r="AB193" s="380">
        <v>0</v>
      </c>
      <c r="AC193" s="381">
        <v>310</v>
      </c>
      <c r="AD193" s="197"/>
      <c r="AE193" s="379">
        <v>27</v>
      </c>
      <c r="AF193" s="380">
        <v>27</v>
      </c>
      <c r="AG193" s="380">
        <v>0</v>
      </c>
      <c r="AH193" s="380">
        <v>27</v>
      </c>
      <c r="AI193" s="5"/>
      <c r="AJ193" s="57">
        <f>AC193*U193</f>
        <v>114.7</v>
      </c>
      <c r="AK193" s="171">
        <v>10.1</v>
      </c>
      <c r="AL193" s="19">
        <v>4</v>
      </c>
      <c r="AM193" s="19">
        <v>0</v>
      </c>
      <c r="AN193" s="91">
        <f>AK193+AM193</f>
        <v>10.1</v>
      </c>
      <c r="AO193" s="338" t="e">
        <f>#REF!</f>
        <v>#REF!</v>
      </c>
      <c r="AP193" s="11">
        <v>0</v>
      </c>
      <c r="AQ193" s="11">
        <v>10</v>
      </c>
      <c r="AR193" s="387">
        <f>100- ((AP193+AQ193)/(AC193*2))*100</f>
        <v>98.387096774193552</v>
      </c>
      <c r="AS193" s="388">
        <f>AU190</f>
        <v>137.79</v>
      </c>
      <c r="AT193" s="172">
        <f>AJ193+AK193+AL193+AM193</f>
        <v>128.80000000000001</v>
      </c>
      <c r="AU193" s="172">
        <f>AS193-AT193</f>
        <v>8.9899999999999807</v>
      </c>
      <c r="AV193" s="5"/>
      <c r="AW193" s="57">
        <f>(AC193/W193)*100</f>
        <v>48.627450980392155</v>
      </c>
      <c r="AX193" s="19" t="s">
        <v>59</v>
      </c>
      <c r="AY193" s="91">
        <f>(AK193/(AJ193+AK193))*100</f>
        <v>8.092948717948719</v>
      </c>
      <c r="AZ193" s="19">
        <f>(AN193/AJ193)*100</f>
        <v>8.8055797733217087</v>
      </c>
      <c r="BA193" s="6"/>
      <c r="BB193" s="363" t="s">
        <v>76</v>
      </c>
      <c r="BC193" s="19" t="s">
        <v>76</v>
      </c>
      <c r="BD193" s="19" t="s">
        <v>76</v>
      </c>
    </row>
    <row r="194" spans="2:56" ht="15.75">
      <c r="B194" s="374" t="s">
        <v>137</v>
      </c>
      <c r="C194" s="2"/>
      <c r="D194" s="2"/>
      <c r="E194" s="6"/>
      <c r="F194" s="375"/>
      <c r="G194" s="2"/>
      <c r="H194" s="2"/>
      <c r="I194" s="2"/>
      <c r="J194" s="2"/>
      <c r="K194" s="2"/>
      <c r="L194" s="6"/>
      <c r="M194" s="375"/>
      <c r="N194" s="2"/>
      <c r="O194" s="6"/>
      <c r="P194" s="377"/>
      <c r="Q194" s="6"/>
      <c r="R194" s="375"/>
      <c r="S194" s="213"/>
      <c r="T194" s="213"/>
      <c r="U194" s="213"/>
      <c r="V194" s="378"/>
      <c r="W194" s="378"/>
      <c r="X194" s="289"/>
      <c r="Y194" s="382"/>
      <c r="Z194" s="383"/>
      <c r="AA194" s="383"/>
      <c r="AB194" s="383"/>
      <c r="AC194" s="384"/>
      <c r="AD194" s="122"/>
      <c r="AE194" s="382"/>
      <c r="AF194" s="383"/>
      <c r="AG194" s="383"/>
      <c r="AH194" s="383"/>
      <c r="AI194" s="20"/>
      <c r="AJ194" s="436"/>
      <c r="AK194" s="386"/>
      <c r="AL194" s="378"/>
      <c r="AM194" s="378"/>
      <c r="AN194" s="378"/>
      <c r="AO194" s="289"/>
      <c r="AP194" s="347"/>
      <c r="AQ194" s="347"/>
      <c r="AR194" s="373"/>
      <c r="AS194" s="389"/>
      <c r="AT194" s="386"/>
      <c r="AU194" s="386"/>
      <c r="AV194" s="20"/>
      <c r="AW194" s="385"/>
      <c r="AX194" s="378"/>
      <c r="AY194" s="378"/>
      <c r="AZ194" s="378"/>
      <c r="BA194" s="289"/>
      <c r="BB194" s="375"/>
      <c r="BC194" s="2"/>
      <c r="BD194" s="2"/>
    </row>
    <row r="195" spans="2:56" ht="15.75" thickBot="1"/>
    <row r="196" spans="2:56">
      <c r="B196" s="57" t="s">
        <v>42</v>
      </c>
      <c r="C196" s="58" t="s">
        <v>2</v>
      </c>
      <c r="D196" s="59" t="s">
        <v>2</v>
      </c>
      <c r="E196" s="136"/>
      <c r="F196" s="718" t="s">
        <v>14</v>
      </c>
      <c r="G196" s="719"/>
      <c r="H196" s="719"/>
      <c r="I196" s="719"/>
      <c r="J196" s="719"/>
      <c r="K196" s="720"/>
      <c r="L196" s="19"/>
      <c r="M196" s="721" t="s">
        <v>43</v>
      </c>
      <c r="N196" s="722"/>
      <c r="O196" s="19"/>
      <c r="P196" s="91" t="s">
        <v>12</v>
      </c>
      <c r="Q196" s="136"/>
      <c r="R196" s="91" t="s">
        <v>24</v>
      </c>
      <c r="S196" s="718" t="s">
        <v>44</v>
      </c>
      <c r="T196" s="719"/>
      <c r="U196" s="720"/>
      <c r="V196" s="91" t="s">
        <v>39</v>
      </c>
      <c r="W196" s="137" t="s">
        <v>19</v>
      </c>
      <c r="X196" s="136" t="s">
        <v>10</v>
      </c>
      <c r="Y196" s="723" t="s">
        <v>15</v>
      </c>
      <c r="Z196" s="724"/>
      <c r="AA196" s="724"/>
      <c r="AB196" s="724"/>
      <c r="AC196" s="138" t="s">
        <v>19</v>
      </c>
      <c r="AD196" s="139"/>
      <c r="AE196" s="725" t="s">
        <v>55</v>
      </c>
      <c r="AF196" s="726"/>
      <c r="AG196" s="726"/>
      <c r="AH196" s="140" t="s">
        <v>57</v>
      </c>
      <c r="AI196" s="136"/>
      <c r="AJ196" s="141" t="s">
        <v>51</v>
      </c>
      <c r="AK196" s="142"/>
      <c r="AL196" s="143"/>
      <c r="AM196" s="144"/>
      <c r="AN196" s="91" t="s">
        <v>13</v>
      </c>
      <c r="AO196" s="136"/>
      <c r="AP196" s="743" t="s">
        <v>68</v>
      </c>
      <c r="AQ196" s="744"/>
      <c r="AR196" s="745"/>
      <c r="AS196" s="743" t="s">
        <v>52</v>
      </c>
      <c r="AT196" s="744"/>
      <c r="AU196" s="745"/>
      <c r="AV196" s="136"/>
      <c r="AW196" s="145" t="s">
        <v>32</v>
      </c>
      <c r="AX196" s="137" t="s">
        <v>32</v>
      </c>
      <c r="AY196" s="91" t="s">
        <v>29</v>
      </c>
      <c r="AZ196" s="91" t="s">
        <v>29</v>
      </c>
      <c r="BA196" s="136"/>
      <c r="BB196" s="19" t="s">
        <v>32</v>
      </c>
      <c r="BC196" s="19" t="s">
        <v>10</v>
      </c>
      <c r="BD196" s="146" t="s">
        <v>10</v>
      </c>
    </row>
    <row r="197" spans="2:56" ht="15.75" thickBot="1">
      <c r="B197" s="60" t="s">
        <v>10</v>
      </c>
      <c r="C197" s="49" t="s">
        <v>10</v>
      </c>
      <c r="D197" s="61" t="s">
        <v>12</v>
      </c>
      <c r="E197" s="5"/>
      <c r="F197" s="65" t="s">
        <v>4</v>
      </c>
      <c r="G197" s="65" t="s">
        <v>5</v>
      </c>
      <c r="H197" s="65" t="s">
        <v>6</v>
      </c>
      <c r="I197" s="65" t="s">
        <v>7</v>
      </c>
      <c r="J197" s="65" t="s">
        <v>9</v>
      </c>
      <c r="K197" s="65" t="s">
        <v>13</v>
      </c>
      <c r="L197" s="4"/>
      <c r="M197" s="67" t="s">
        <v>12</v>
      </c>
      <c r="N197" s="68" t="s">
        <v>46</v>
      </c>
      <c r="O197" s="3"/>
      <c r="P197" s="49" t="s">
        <v>3</v>
      </c>
      <c r="Q197" s="5"/>
      <c r="R197" s="49" t="s">
        <v>23</v>
      </c>
      <c r="S197" s="53" t="s">
        <v>16</v>
      </c>
      <c r="T197" s="49" t="s">
        <v>17</v>
      </c>
      <c r="U197" s="49" t="s">
        <v>45</v>
      </c>
      <c r="V197" s="49" t="s">
        <v>63</v>
      </c>
      <c r="W197" s="72" t="s">
        <v>21</v>
      </c>
      <c r="X197" s="5" t="s">
        <v>10</v>
      </c>
      <c r="Y197" s="713" t="s">
        <v>26</v>
      </c>
      <c r="Z197" s="714"/>
      <c r="AA197" s="714"/>
      <c r="AB197" s="715"/>
      <c r="AC197" s="39" t="s">
        <v>13</v>
      </c>
      <c r="AD197" s="8"/>
      <c r="AE197" s="716" t="s">
        <v>56</v>
      </c>
      <c r="AF197" s="717"/>
      <c r="AG197" s="717"/>
      <c r="AH197" s="82" t="s">
        <v>58</v>
      </c>
      <c r="AI197" s="5"/>
      <c r="AJ197" s="48" t="s">
        <v>33</v>
      </c>
      <c r="AK197" s="85" t="s">
        <v>27</v>
      </c>
      <c r="AL197" s="48" t="s">
        <v>35</v>
      </c>
      <c r="AM197" s="48" t="s">
        <v>36</v>
      </c>
      <c r="AN197" s="49" t="s">
        <v>40</v>
      </c>
      <c r="AO197" s="20"/>
      <c r="AP197" s="51"/>
      <c r="AQ197" s="52"/>
      <c r="AR197" s="53"/>
      <c r="AS197" s="51" t="s">
        <v>50</v>
      </c>
      <c r="AT197" s="336" t="s">
        <v>205</v>
      </c>
      <c r="AU197" s="53"/>
      <c r="AV197" s="5"/>
      <c r="AW197" s="76" t="s">
        <v>19</v>
      </c>
      <c r="AX197" s="72" t="s">
        <v>19</v>
      </c>
      <c r="AY197" s="49" t="s">
        <v>37</v>
      </c>
      <c r="AZ197" s="49" t="s">
        <v>38</v>
      </c>
      <c r="BA197" s="5"/>
      <c r="BB197" s="4" t="s">
        <v>19</v>
      </c>
      <c r="BC197" s="4" t="s">
        <v>37</v>
      </c>
      <c r="BD197" s="147" t="s">
        <v>38</v>
      </c>
    </row>
    <row r="198" spans="2:56" ht="15.75" thickBot="1">
      <c r="B198" s="62"/>
      <c r="C198" s="63"/>
      <c r="D198" s="64" t="s">
        <v>10</v>
      </c>
      <c r="E198" s="111"/>
      <c r="F198" s="148"/>
      <c r="G198" s="148"/>
      <c r="H198" s="148"/>
      <c r="I198" s="148" t="s">
        <v>8</v>
      </c>
      <c r="J198" s="148"/>
      <c r="K198" s="148"/>
      <c r="L198" s="16"/>
      <c r="M198" s="104" t="s">
        <v>20</v>
      </c>
      <c r="N198" s="148" t="s">
        <v>11</v>
      </c>
      <c r="O198" s="16"/>
      <c r="P198" s="63" t="s">
        <v>10</v>
      </c>
      <c r="Q198" s="111"/>
      <c r="R198" s="63"/>
      <c r="S198" s="149"/>
      <c r="T198" s="63"/>
      <c r="U198" s="63"/>
      <c r="V198" s="63" t="s">
        <v>18</v>
      </c>
      <c r="W198" s="150" t="s">
        <v>22</v>
      </c>
      <c r="X198" s="111"/>
      <c r="Y198" s="151" t="s">
        <v>16</v>
      </c>
      <c r="Z198" s="151" t="s">
        <v>17</v>
      </c>
      <c r="AA198" s="152" t="s">
        <v>25</v>
      </c>
      <c r="AB198" s="79" t="s">
        <v>28</v>
      </c>
      <c r="AC198" s="153"/>
      <c r="AD198" s="111"/>
      <c r="AE198" s="154" t="s">
        <v>16</v>
      </c>
      <c r="AF198" s="155" t="s">
        <v>17</v>
      </c>
      <c r="AG198" s="80" t="s">
        <v>28</v>
      </c>
      <c r="AH198" s="81" t="s">
        <v>28</v>
      </c>
      <c r="AI198" s="156"/>
      <c r="AJ198" s="63" t="s">
        <v>34</v>
      </c>
      <c r="AK198" s="157" t="s">
        <v>34</v>
      </c>
      <c r="AL198" s="63" t="s">
        <v>34</v>
      </c>
      <c r="AM198" s="63" t="s">
        <v>34</v>
      </c>
      <c r="AN198" s="63" t="s">
        <v>34</v>
      </c>
      <c r="AO198" s="111"/>
      <c r="AP198" s="158" t="s">
        <v>70</v>
      </c>
      <c r="AQ198" s="159" t="s">
        <v>69</v>
      </c>
      <c r="AR198" s="160" t="s">
        <v>71</v>
      </c>
      <c r="AS198" s="161" t="s">
        <v>48</v>
      </c>
      <c r="AT198" s="159" t="s">
        <v>47</v>
      </c>
      <c r="AU198" s="160" t="s">
        <v>49</v>
      </c>
      <c r="AV198" s="111"/>
      <c r="AW198" s="162" t="s">
        <v>29</v>
      </c>
      <c r="AX198" s="150" t="s">
        <v>29</v>
      </c>
      <c r="AY198" s="63"/>
      <c r="AZ198" s="63"/>
      <c r="BA198" s="111"/>
      <c r="BB198" s="163">
        <v>1</v>
      </c>
      <c r="BC198" s="164">
        <v>0</v>
      </c>
      <c r="BD198" s="115" t="s">
        <v>41</v>
      </c>
    </row>
    <row r="199" spans="2:56" ht="16.5" thickBot="1">
      <c r="B199" s="17">
        <v>41234</v>
      </c>
      <c r="C199" s="15" t="s">
        <v>0</v>
      </c>
      <c r="D199" s="19">
        <v>8</v>
      </c>
      <c r="E199" s="6"/>
      <c r="F199" s="363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f>SUM(F199:J199)</f>
        <v>0</v>
      </c>
      <c r="L199" s="6"/>
      <c r="M199" s="363">
        <v>0</v>
      </c>
      <c r="N199" s="19">
        <v>2</v>
      </c>
      <c r="O199" s="6"/>
      <c r="P199" s="376">
        <f>D199-(M199+N199)</f>
        <v>6</v>
      </c>
      <c r="Q199" s="6"/>
      <c r="R199" s="221" t="s">
        <v>111</v>
      </c>
      <c r="S199" s="23">
        <v>0.122</v>
      </c>
      <c r="T199" s="23">
        <v>0.124</v>
      </c>
      <c r="U199" s="23">
        <f>S199+T199</f>
        <v>0.246</v>
      </c>
      <c r="V199" s="223">
        <v>70</v>
      </c>
      <c r="W199" s="339">
        <f>P199*V199</f>
        <v>420</v>
      </c>
      <c r="X199" s="5"/>
      <c r="Y199" s="379">
        <v>44</v>
      </c>
      <c r="Z199" s="380">
        <v>44</v>
      </c>
      <c r="AA199" s="380">
        <v>0</v>
      </c>
      <c r="AB199" s="380">
        <v>0</v>
      </c>
      <c r="AC199" s="381">
        <v>44</v>
      </c>
      <c r="AD199" s="197"/>
      <c r="AE199" s="379">
        <v>108</v>
      </c>
      <c r="AF199" s="380">
        <v>108</v>
      </c>
      <c r="AG199" s="380">
        <v>0</v>
      </c>
      <c r="AH199" s="380">
        <v>108</v>
      </c>
      <c r="AI199" s="5"/>
      <c r="AJ199" s="57">
        <f>AC199*U199</f>
        <v>10.824</v>
      </c>
      <c r="AK199" s="171">
        <v>0</v>
      </c>
      <c r="AL199" s="19">
        <v>0</v>
      </c>
      <c r="AM199" s="19">
        <v>0</v>
      </c>
      <c r="AN199" s="91">
        <f>AK199+AM199</f>
        <v>0</v>
      </c>
      <c r="AO199" s="338" t="e">
        <f>#REF!</f>
        <v>#REF!</v>
      </c>
      <c r="AP199" s="11">
        <v>0</v>
      </c>
      <c r="AQ199" s="11">
        <v>10</v>
      </c>
      <c r="AR199" s="387">
        <f>100- ((AP199+AQ199)/(AC199*2))*100</f>
        <v>88.63636363636364</v>
      </c>
      <c r="AS199" s="388">
        <f>AU166</f>
        <v>394.40599999999995</v>
      </c>
      <c r="AT199" s="172">
        <f>AJ199+AK199+AL199+AM199</f>
        <v>10.824</v>
      </c>
      <c r="AU199" s="172">
        <f>AS199-AT199</f>
        <v>383.58199999999994</v>
      </c>
      <c r="AV199" s="5"/>
      <c r="AW199" s="57">
        <f>(AC199/W199)*100</f>
        <v>10.476190476190476</v>
      </c>
      <c r="AX199" s="19" t="s">
        <v>59</v>
      </c>
      <c r="AY199" s="91">
        <f>(AK199/(AJ199+AK199))*100</f>
        <v>0</v>
      </c>
      <c r="AZ199" s="19">
        <f>(AN199/AJ199)*100</f>
        <v>0</v>
      </c>
      <c r="BA199" s="6"/>
      <c r="BB199" s="363" t="s">
        <v>76</v>
      </c>
      <c r="BC199" s="19" t="s">
        <v>76</v>
      </c>
      <c r="BD199" s="19" t="s">
        <v>76</v>
      </c>
    </row>
    <row r="200" spans="2:56" ht="16.5" thickBot="1">
      <c r="B200" s="374" t="s">
        <v>137</v>
      </c>
      <c r="C200" s="2"/>
      <c r="D200" s="2"/>
      <c r="E200" s="6"/>
      <c r="F200" s="447" t="s">
        <v>334</v>
      </c>
      <c r="G200" s="2"/>
      <c r="H200" s="2"/>
      <c r="I200" s="2"/>
      <c r="J200" s="2"/>
      <c r="K200" s="2"/>
      <c r="L200" s="6"/>
      <c r="M200" s="375"/>
      <c r="N200" s="2"/>
      <c r="O200" s="6"/>
      <c r="P200" s="377"/>
      <c r="Q200" s="6"/>
      <c r="R200" s="110"/>
      <c r="S200" s="105"/>
      <c r="T200" s="105"/>
      <c r="U200" s="105"/>
      <c r="V200" s="199"/>
      <c r="W200" s="452"/>
      <c r="X200" s="20"/>
      <c r="Y200" s="382"/>
      <c r="Z200" s="383"/>
      <c r="AA200" s="383"/>
      <c r="AB200" s="383"/>
      <c r="AC200" s="384"/>
      <c r="AD200" s="122"/>
      <c r="AE200" s="382"/>
      <c r="AF200" s="383"/>
      <c r="AG200" s="383"/>
      <c r="AH200" s="383"/>
      <c r="AI200" s="20"/>
      <c r="AJ200" s="436"/>
      <c r="AK200" s="386"/>
      <c r="AL200" s="378"/>
      <c r="AM200" s="378"/>
      <c r="AN200" s="378"/>
      <c r="AO200" s="289"/>
      <c r="AP200" s="347"/>
      <c r="AQ200" s="347"/>
      <c r="AR200" s="373"/>
      <c r="AS200" s="389"/>
      <c r="AT200" s="386"/>
      <c r="AU200" s="386"/>
      <c r="AV200" s="20"/>
      <c r="AW200" s="385"/>
      <c r="AX200" s="378"/>
      <c r="AY200" s="378"/>
      <c r="AZ200" s="378"/>
      <c r="BA200" s="289"/>
      <c r="BB200" s="375"/>
      <c r="BC200" s="2"/>
      <c r="BD200" s="2"/>
    </row>
    <row r="201" spans="2:56" ht="15.75" thickBot="1"/>
    <row r="202" spans="2:56" ht="16.5" thickBot="1">
      <c r="B202" s="17">
        <v>41234</v>
      </c>
      <c r="C202" s="15" t="s">
        <v>1</v>
      </c>
      <c r="D202" s="19">
        <v>7.5</v>
      </c>
      <c r="E202" s="6"/>
      <c r="F202" s="363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f>SUM(F202:J202)</f>
        <v>0</v>
      </c>
      <c r="L202" s="6"/>
      <c r="M202" s="363">
        <v>0</v>
      </c>
      <c r="N202" s="19">
        <v>0</v>
      </c>
      <c r="O202" s="6"/>
      <c r="P202" s="376">
        <f>D202-(M202+N202)</f>
        <v>7.5</v>
      </c>
      <c r="Q202" s="6"/>
      <c r="R202" s="221" t="s">
        <v>111</v>
      </c>
      <c r="S202" s="23">
        <v>0.122</v>
      </c>
      <c r="T202" s="23">
        <v>0.124</v>
      </c>
      <c r="U202" s="23">
        <f>S202+T202</f>
        <v>0.246</v>
      </c>
      <c r="V202" s="223">
        <v>70</v>
      </c>
      <c r="W202" s="339">
        <f>P202*V202</f>
        <v>525</v>
      </c>
      <c r="X202" s="5"/>
      <c r="Y202" s="379">
        <v>230</v>
      </c>
      <c r="Z202" s="380">
        <v>230</v>
      </c>
      <c r="AA202" s="380">
        <v>0</v>
      </c>
      <c r="AB202" s="380">
        <v>0</v>
      </c>
      <c r="AC202" s="381">
        <v>230</v>
      </c>
      <c r="AD202" s="197"/>
      <c r="AE202" s="379">
        <v>0</v>
      </c>
      <c r="AF202" s="380">
        <v>0</v>
      </c>
      <c r="AG202" s="380">
        <v>0</v>
      </c>
      <c r="AH202" s="380">
        <v>0</v>
      </c>
      <c r="AI202" s="5"/>
      <c r="AJ202" s="57">
        <f>AC202*U202</f>
        <v>56.58</v>
      </c>
      <c r="AK202" s="171">
        <v>0</v>
      </c>
      <c r="AL202" s="19">
        <v>0</v>
      </c>
      <c r="AM202" s="19">
        <v>0</v>
      </c>
      <c r="AN202" s="91">
        <f>AK202+AM202</f>
        <v>0</v>
      </c>
      <c r="AO202" s="338" t="e">
        <f>#REF!</f>
        <v>#REF!</v>
      </c>
      <c r="AP202" s="11">
        <v>0</v>
      </c>
      <c r="AQ202" s="11">
        <v>10</v>
      </c>
      <c r="AR202" s="387">
        <f>100- ((AP202+AQ202)/(AC202*2))*100</f>
        <v>97.826086956521735</v>
      </c>
      <c r="AS202" s="388">
        <f>AU199</f>
        <v>383.58199999999994</v>
      </c>
      <c r="AT202" s="172">
        <f>AJ202+AK202+AL202+AM202</f>
        <v>56.58</v>
      </c>
      <c r="AU202" s="172">
        <f>AS202-AT202</f>
        <v>327.00199999999995</v>
      </c>
      <c r="AV202" s="5"/>
      <c r="AW202" s="57">
        <f>(AC202/W202)*100</f>
        <v>43.80952380952381</v>
      </c>
      <c r="AX202" s="19" t="s">
        <v>59</v>
      </c>
      <c r="AY202" s="91">
        <f>(AK202/(AJ202+AK202))*100</f>
        <v>0</v>
      </c>
      <c r="AZ202" s="19">
        <f>(AN202/AJ202)*100</f>
        <v>0</v>
      </c>
      <c r="BA202" s="6"/>
      <c r="BB202" s="363" t="s">
        <v>76</v>
      </c>
      <c r="BC202" s="19" t="s">
        <v>76</v>
      </c>
      <c r="BD202" s="19" t="s">
        <v>76</v>
      </c>
    </row>
    <row r="203" spans="2:56" ht="16.5" thickBot="1">
      <c r="B203" s="374" t="s">
        <v>137</v>
      </c>
      <c r="C203" s="2"/>
      <c r="D203" s="2"/>
      <c r="E203" s="6"/>
      <c r="F203" s="375"/>
      <c r="G203" s="2"/>
      <c r="H203" s="2"/>
      <c r="I203" s="2"/>
      <c r="J203" s="2"/>
      <c r="K203" s="2"/>
      <c r="L203" s="6"/>
      <c r="M203" s="375"/>
      <c r="N203" s="2"/>
      <c r="O203" s="6"/>
      <c r="P203" s="377"/>
      <c r="Q203" s="6"/>
      <c r="R203" s="110"/>
      <c r="S203" s="105"/>
      <c r="T203" s="105"/>
      <c r="U203" s="105"/>
      <c r="V203" s="199"/>
      <c r="W203" s="452"/>
      <c r="X203" s="20"/>
      <c r="Y203" s="382"/>
      <c r="Z203" s="383"/>
      <c r="AA203" s="383"/>
      <c r="AB203" s="383"/>
      <c r="AC203" s="384"/>
      <c r="AD203" s="122"/>
      <c r="AE203" s="382"/>
      <c r="AF203" s="383"/>
      <c r="AG203" s="383"/>
      <c r="AH203" s="383"/>
      <c r="AI203" s="20"/>
      <c r="AJ203" s="436"/>
      <c r="AK203" s="386"/>
      <c r="AL203" s="378"/>
      <c r="AM203" s="378"/>
      <c r="AN203" s="378"/>
      <c r="AO203" s="289"/>
      <c r="AP203" s="347"/>
      <c r="AQ203" s="347"/>
      <c r="AR203" s="373"/>
      <c r="AS203" s="480" t="s">
        <v>335</v>
      </c>
      <c r="AT203" s="386"/>
      <c r="AU203" s="386"/>
      <c r="AV203" s="20"/>
      <c r="AW203" s="385"/>
      <c r="AX203" s="378"/>
      <c r="AY203" s="378"/>
      <c r="AZ203" s="378"/>
      <c r="BA203" s="289"/>
      <c r="BB203" s="375"/>
      <c r="BC203" s="2"/>
      <c r="BD203" s="2"/>
    </row>
    <row r="204" spans="2:56" ht="15.75" thickBot="1"/>
    <row r="205" spans="2:56" ht="16.5" thickBot="1">
      <c r="B205" s="17">
        <v>41235</v>
      </c>
      <c r="C205" s="15" t="s">
        <v>0</v>
      </c>
      <c r="D205" s="19">
        <v>8</v>
      </c>
      <c r="E205" s="6"/>
      <c r="F205" s="363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f>SUM(F205:J205)</f>
        <v>0</v>
      </c>
      <c r="L205" s="6"/>
      <c r="M205" s="363">
        <v>0</v>
      </c>
      <c r="N205" s="19">
        <v>2</v>
      </c>
      <c r="O205" s="6"/>
      <c r="P205" s="376">
        <f>D205-(M205+N205)</f>
        <v>6</v>
      </c>
      <c r="Q205" s="6"/>
      <c r="R205" s="221" t="s">
        <v>111</v>
      </c>
      <c r="S205" s="23">
        <v>0.122</v>
      </c>
      <c r="T205" s="23">
        <v>0.124</v>
      </c>
      <c r="U205" s="23">
        <f>S205+T205</f>
        <v>0.246</v>
      </c>
      <c r="V205" s="223">
        <v>70</v>
      </c>
      <c r="W205" s="339">
        <f>P205*V205</f>
        <v>420</v>
      </c>
      <c r="X205" s="5"/>
      <c r="Y205" s="379">
        <v>286</v>
      </c>
      <c r="Z205" s="380">
        <v>286</v>
      </c>
      <c r="AA205" s="380">
        <v>0</v>
      </c>
      <c r="AB205" s="380">
        <v>0</v>
      </c>
      <c r="AC205" s="381">
        <v>286</v>
      </c>
      <c r="AD205" s="197"/>
      <c r="AE205" s="379">
        <v>0</v>
      </c>
      <c r="AF205" s="380">
        <v>0</v>
      </c>
      <c r="AG205" s="380">
        <v>0</v>
      </c>
      <c r="AH205" s="380">
        <v>0</v>
      </c>
      <c r="AI205" s="5"/>
      <c r="AJ205" s="57">
        <f>AC205*U205</f>
        <v>70.355999999999995</v>
      </c>
      <c r="AK205" s="171">
        <v>0</v>
      </c>
      <c r="AL205" s="19">
        <v>4.5</v>
      </c>
      <c r="AM205" s="19">
        <v>0</v>
      </c>
      <c r="AN205" s="91">
        <f>AK205+AM205</f>
        <v>0</v>
      </c>
      <c r="AO205" s="338" t="e">
        <f>#REF!</f>
        <v>#REF!</v>
      </c>
      <c r="AP205" s="11">
        <v>0</v>
      </c>
      <c r="AQ205" s="11">
        <v>10</v>
      </c>
      <c r="AR205" s="387">
        <f>100- ((AP205+AQ205)/(AC205*2))*100</f>
        <v>98.251748251748253</v>
      </c>
      <c r="AS205" s="388">
        <f>AU172</f>
        <v>195.15599999999995</v>
      </c>
      <c r="AT205" s="172">
        <f>AJ205+AK205+AL205+AM205</f>
        <v>74.855999999999995</v>
      </c>
      <c r="AU205" s="172">
        <f>AS205-AT205</f>
        <v>120.29999999999995</v>
      </c>
      <c r="AV205" s="5"/>
      <c r="AW205" s="57">
        <f>(AC205/W205)*100</f>
        <v>68.095238095238102</v>
      </c>
      <c r="AX205" s="19" t="s">
        <v>59</v>
      </c>
      <c r="AY205" s="91">
        <f>(AK205/(AJ205+AK205))*100</f>
        <v>0</v>
      </c>
      <c r="AZ205" s="19">
        <f>(AN205/AJ205)*100</f>
        <v>0</v>
      </c>
      <c r="BA205" s="6"/>
      <c r="BB205" s="363" t="s">
        <v>76</v>
      </c>
      <c r="BC205" s="19" t="s">
        <v>76</v>
      </c>
      <c r="BD205" s="19" t="s">
        <v>76</v>
      </c>
    </row>
    <row r="206" spans="2:56" ht="16.5" thickBot="1">
      <c r="B206" s="374" t="s">
        <v>153</v>
      </c>
      <c r="C206" s="2"/>
      <c r="D206" s="2"/>
      <c r="E206" s="6"/>
      <c r="F206" s="447"/>
      <c r="G206" s="2"/>
      <c r="H206" s="2"/>
      <c r="I206" s="2"/>
      <c r="J206" s="2"/>
      <c r="K206" s="2"/>
      <c r="L206" s="6"/>
      <c r="M206" s="375"/>
      <c r="N206" s="2"/>
      <c r="O206" s="6"/>
      <c r="P206" s="377"/>
      <c r="Q206" s="6"/>
      <c r="R206" s="110"/>
      <c r="S206" s="105"/>
      <c r="T206" s="105"/>
      <c r="U206" s="105"/>
      <c r="V206" s="199"/>
      <c r="W206" s="452"/>
      <c r="X206" s="20"/>
      <c r="Y206" s="382"/>
      <c r="Z206" s="383"/>
      <c r="AA206" s="383"/>
      <c r="AB206" s="383"/>
      <c r="AC206" s="384"/>
      <c r="AD206" s="122"/>
      <c r="AE206" s="382"/>
      <c r="AF206" s="383"/>
      <c r="AG206" s="383"/>
      <c r="AH206" s="383"/>
      <c r="AI206" s="20"/>
      <c r="AJ206" s="436"/>
      <c r="AK206" s="386"/>
      <c r="AL206" s="378"/>
      <c r="AM206" s="378"/>
      <c r="AN206" s="378"/>
      <c r="AO206" s="289"/>
      <c r="AP206" s="347"/>
      <c r="AQ206" s="347"/>
      <c r="AR206" s="373"/>
      <c r="AS206" s="480" t="s">
        <v>335</v>
      </c>
      <c r="AT206" s="386"/>
      <c r="AU206" s="386"/>
      <c r="AV206" s="20"/>
      <c r="AW206" s="385"/>
      <c r="AX206" s="378"/>
      <c r="AY206" s="378"/>
      <c r="AZ206" s="378"/>
      <c r="BA206" s="289"/>
      <c r="BB206" s="375"/>
      <c r="BC206" s="2"/>
      <c r="BD206" s="2"/>
    </row>
    <row r="207" spans="2:56" ht="15.75" thickBot="1"/>
    <row r="208" spans="2:56" ht="16.5" thickBot="1">
      <c r="B208" s="17">
        <v>41235</v>
      </c>
      <c r="C208" s="15" t="s">
        <v>1</v>
      </c>
      <c r="D208" s="19">
        <v>7.5</v>
      </c>
      <c r="E208" s="6"/>
      <c r="F208" s="363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f>SUM(F208:J208)</f>
        <v>0</v>
      </c>
      <c r="L208" s="6"/>
      <c r="M208" s="363">
        <v>0</v>
      </c>
      <c r="N208" s="19">
        <v>0</v>
      </c>
      <c r="O208" s="6"/>
      <c r="P208" s="376">
        <f>D208-(M208+N208)</f>
        <v>7.5</v>
      </c>
      <c r="Q208" s="6"/>
      <c r="R208" s="221" t="s">
        <v>111</v>
      </c>
      <c r="S208" s="23">
        <v>0.122</v>
      </c>
      <c r="T208" s="23">
        <v>0.124</v>
      </c>
      <c r="U208" s="23">
        <f>S208+T208</f>
        <v>0.246</v>
      </c>
      <c r="V208" s="223">
        <v>70</v>
      </c>
      <c r="W208" s="339">
        <f>P208*V208</f>
        <v>525</v>
      </c>
      <c r="X208" s="5"/>
      <c r="Y208" s="379">
        <v>511</v>
      </c>
      <c r="Z208" s="380">
        <v>511</v>
      </c>
      <c r="AA208" s="380">
        <v>0</v>
      </c>
      <c r="AB208" s="380">
        <v>0</v>
      </c>
      <c r="AC208" s="381">
        <v>511</v>
      </c>
      <c r="AD208" s="197"/>
      <c r="AE208" s="379">
        <v>0</v>
      </c>
      <c r="AF208" s="380">
        <v>0</v>
      </c>
      <c r="AG208" s="380">
        <v>0</v>
      </c>
      <c r="AH208" s="380">
        <v>0</v>
      </c>
      <c r="AI208" s="5"/>
      <c r="AJ208" s="57">
        <f>AC208*U208</f>
        <v>125.706</v>
      </c>
      <c r="AK208" s="171">
        <v>0</v>
      </c>
      <c r="AL208" s="19">
        <v>8</v>
      </c>
      <c r="AM208" s="19">
        <v>0</v>
      </c>
      <c r="AN208" s="91">
        <f>AK208+AM208</f>
        <v>0</v>
      </c>
      <c r="AO208" s="338" t="e">
        <f>#REF!</f>
        <v>#REF!</v>
      </c>
      <c r="AP208" s="11">
        <v>0</v>
      </c>
      <c r="AQ208" s="11">
        <v>10</v>
      </c>
      <c r="AR208" s="387">
        <f>100- ((AP208+AQ208)/(AC208*2))*100</f>
        <v>99.021526418786692</v>
      </c>
      <c r="AS208" s="388">
        <f>AU205</f>
        <v>120.29999999999995</v>
      </c>
      <c r="AT208" s="172">
        <f>AJ208+AK208+AL208+AM208</f>
        <v>133.70600000000002</v>
      </c>
      <c r="AU208" s="172">
        <f>AS208-AT208</f>
        <v>-13.406000000000063</v>
      </c>
      <c r="AV208" s="5"/>
      <c r="AW208" s="57">
        <f>(AC208/W208)*100</f>
        <v>97.333333333333343</v>
      </c>
      <c r="AX208" s="19" t="s">
        <v>59</v>
      </c>
      <c r="AY208" s="91">
        <f>(AK208/(AJ208+AK208))*100</f>
        <v>0</v>
      </c>
      <c r="AZ208" s="19">
        <f>(AN208/AJ208)*100</f>
        <v>0</v>
      </c>
      <c r="BA208" s="6"/>
      <c r="BB208" s="363" t="s">
        <v>76</v>
      </c>
      <c r="BC208" s="19" t="s">
        <v>76</v>
      </c>
      <c r="BD208" s="19" t="s">
        <v>76</v>
      </c>
    </row>
    <row r="209" spans="2:56" ht="16.5" thickBot="1">
      <c r="B209" s="374" t="s">
        <v>137</v>
      </c>
      <c r="C209" s="2"/>
      <c r="D209" s="2"/>
      <c r="E209" s="6"/>
      <c r="F209" s="375"/>
      <c r="G209" s="2"/>
      <c r="H209" s="2"/>
      <c r="I209" s="2"/>
      <c r="J209" s="2"/>
      <c r="K209" s="2"/>
      <c r="L209" s="6"/>
      <c r="M209" s="375"/>
      <c r="N209" s="2"/>
      <c r="O209" s="6"/>
      <c r="P209" s="377"/>
      <c r="Q209" s="6"/>
      <c r="R209" s="110"/>
      <c r="S209" s="105"/>
      <c r="T209" s="105"/>
      <c r="U209" s="105"/>
      <c r="V209" s="199"/>
      <c r="W209" s="452"/>
      <c r="X209" s="20"/>
      <c r="Y209" s="382"/>
      <c r="Z209" s="383"/>
      <c r="AA209" s="383"/>
      <c r="AB209" s="383"/>
      <c r="AC209" s="384"/>
      <c r="AD209" s="122"/>
      <c r="AE209" s="382"/>
      <c r="AF209" s="383"/>
      <c r="AG209" s="383"/>
      <c r="AH209" s="383"/>
      <c r="AI209" s="20"/>
      <c r="AJ209" s="436"/>
      <c r="AK209" s="386"/>
      <c r="AL209" s="378"/>
      <c r="AM209" s="378"/>
      <c r="AN209" s="378"/>
      <c r="AO209" s="289"/>
      <c r="AP209" s="347"/>
      <c r="AQ209" s="347"/>
      <c r="AR209" s="373"/>
      <c r="AS209" s="480" t="s">
        <v>335</v>
      </c>
      <c r="AT209" s="386"/>
      <c r="AU209" s="386"/>
      <c r="AV209" s="20"/>
      <c r="AW209" s="385"/>
      <c r="AX209" s="378"/>
      <c r="AY209" s="378"/>
      <c r="AZ209" s="378"/>
      <c r="BA209" s="289"/>
      <c r="BB209" s="375"/>
      <c r="BC209" s="2"/>
      <c r="BD209" s="2"/>
    </row>
    <row r="210" spans="2:56" ht="15.75" thickBot="1"/>
    <row r="211" spans="2:56">
      <c r="B211" s="57" t="s">
        <v>42</v>
      </c>
      <c r="C211" s="58" t="s">
        <v>2</v>
      </c>
      <c r="D211" s="59" t="s">
        <v>2</v>
      </c>
      <c r="E211" s="136"/>
      <c r="F211" s="718" t="s">
        <v>14</v>
      </c>
      <c r="G211" s="719"/>
      <c r="H211" s="719"/>
      <c r="I211" s="719"/>
      <c r="J211" s="719"/>
      <c r="K211" s="720"/>
      <c r="L211" s="19"/>
      <c r="M211" s="721" t="s">
        <v>43</v>
      </c>
      <c r="N211" s="722"/>
      <c r="O211" s="19"/>
      <c r="P211" s="91" t="s">
        <v>12</v>
      </c>
      <c r="Q211" s="136"/>
      <c r="R211" s="91" t="s">
        <v>24</v>
      </c>
      <c r="S211" s="718" t="s">
        <v>44</v>
      </c>
      <c r="T211" s="719"/>
      <c r="U211" s="720"/>
      <c r="V211" s="91" t="s">
        <v>39</v>
      </c>
      <c r="W211" s="137" t="s">
        <v>19</v>
      </c>
      <c r="X211" s="136" t="s">
        <v>10</v>
      </c>
      <c r="Y211" s="723" t="s">
        <v>15</v>
      </c>
      <c r="Z211" s="724"/>
      <c r="AA211" s="724"/>
      <c r="AB211" s="724"/>
      <c r="AC211" s="138" t="s">
        <v>19</v>
      </c>
      <c r="AD211" s="139"/>
      <c r="AE211" s="725" t="s">
        <v>55</v>
      </c>
      <c r="AF211" s="726"/>
      <c r="AG211" s="726"/>
      <c r="AH211" s="140" t="s">
        <v>57</v>
      </c>
      <c r="AI211" s="136"/>
      <c r="AJ211" s="141" t="s">
        <v>51</v>
      </c>
      <c r="AK211" s="142"/>
      <c r="AL211" s="143"/>
      <c r="AM211" s="144"/>
      <c r="AN211" s="91" t="s">
        <v>13</v>
      </c>
      <c r="AO211" s="136"/>
      <c r="AP211" s="743" t="s">
        <v>68</v>
      </c>
      <c r="AQ211" s="744"/>
      <c r="AR211" s="745"/>
      <c r="AS211" s="743" t="s">
        <v>52</v>
      </c>
      <c r="AT211" s="744"/>
      <c r="AU211" s="745"/>
      <c r="AV211" s="136"/>
      <c r="AW211" s="145" t="s">
        <v>32</v>
      </c>
      <c r="AX211" s="137" t="s">
        <v>32</v>
      </c>
      <c r="AY211" s="91" t="s">
        <v>29</v>
      </c>
      <c r="AZ211" s="91" t="s">
        <v>29</v>
      </c>
      <c r="BA211" s="136"/>
      <c r="BB211" s="19" t="s">
        <v>32</v>
      </c>
      <c r="BC211" s="19" t="s">
        <v>10</v>
      </c>
      <c r="BD211" s="146" t="s">
        <v>10</v>
      </c>
    </row>
    <row r="212" spans="2:56" ht="15.75" thickBot="1">
      <c r="B212" s="60" t="s">
        <v>10</v>
      </c>
      <c r="C212" s="49" t="s">
        <v>10</v>
      </c>
      <c r="D212" s="61" t="s">
        <v>12</v>
      </c>
      <c r="E212" s="5"/>
      <c r="F212" s="65" t="s">
        <v>4</v>
      </c>
      <c r="G212" s="65" t="s">
        <v>5</v>
      </c>
      <c r="H212" s="65" t="s">
        <v>6</v>
      </c>
      <c r="I212" s="65" t="s">
        <v>7</v>
      </c>
      <c r="J212" s="65" t="s">
        <v>9</v>
      </c>
      <c r="K212" s="65" t="s">
        <v>13</v>
      </c>
      <c r="L212" s="4"/>
      <c r="M212" s="67" t="s">
        <v>12</v>
      </c>
      <c r="N212" s="68" t="s">
        <v>46</v>
      </c>
      <c r="O212" s="3"/>
      <c r="P212" s="49" t="s">
        <v>3</v>
      </c>
      <c r="Q212" s="5"/>
      <c r="R212" s="49" t="s">
        <v>23</v>
      </c>
      <c r="S212" s="53" t="s">
        <v>16</v>
      </c>
      <c r="T212" s="49" t="s">
        <v>17</v>
      </c>
      <c r="U212" s="49" t="s">
        <v>45</v>
      </c>
      <c r="V212" s="49" t="s">
        <v>63</v>
      </c>
      <c r="W212" s="72" t="s">
        <v>21</v>
      </c>
      <c r="X212" s="5" t="s">
        <v>10</v>
      </c>
      <c r="Y212" s="713" t="s">
        <v>26</v>
      </c>
      <c r="Z212" s="714"/>
      <c r="AA212" s="714"/>
      <c r="AB212" s="715"/>
      <c r="AC212" s="39" t="s">
        <v>13</v>
      </c>
      <c r="AD212" s="8"/>
      <c r="AE212" s="716" t="s">
        <v>56</v>
      </c>
      <c r="AF212" s="717"/>
      <c r="AG212" s="717"/>
      <c r="AH212" s="82" t="s">
        <v>58</v>
      </c>
      <c r="AI212" s="5"/>
      <c r="AJ212" s="48" t="s">
        <v>33</v>
      </c>
      <c r="AK212" s="85" t="s">
        <v>27</v>
      </c>
      <c r="AL212" s="48" t="s">
        <v>35</v>
      </c>
      <c r="AM212" s="48" t="s">
        <v>36</v>
      </c>
      <c r="AN212" s="49" t="s">
        <v>40</v>
      </c>
      <c r="AO212" s="20"/>
      <c r="AP212" s="51"/>
      <c r="AQ212" s="52"/>
      <c r="AR212" s="53"/>
      <c r="AS212" s="51" t="s">
        <v>50</v>
      </c>
      <c r="AT212" s="336" t="s">
        <v>217</v>
      </c>
      <c r="AU212" s="53"/>
      <c r="AV212" s="5"/>
      <c r="AW212" s="76" t="s">
        <v>19</v>
      </c>
      <c r="AX212" s="72" t="s">
        <v>19</v>
      </c>
      <c r="AY212" s="49" t="s">
        <v>37</v>
      </c>
      <c r="AZ212" s="49" t="s">
        <v>38</v>
      </c>
      <c r="BA212" s="5"/>
      <c r="BB212" s="4" t="s">
        <v>19</v>
      </c>
      <c r="BC212" s="4" t="s">
        <v>37</v>
      </c>
      <c r="BD212" s="147" t="s">
        <v>38</v>
      </c>
    </row>
    <row r="213" spans="2:56" ht="15.75" thickBot="1">
      <c r="B213" s="62"/>
      <c r="C213" s="63"/>
      <c r="D213" s="64" t="s">
        <v>10</v>
      </c>
      <c r="E213" s="111"/>
      <c r="F213" s="148"/>
      <c r="G213" s="148"/>
      <c r="H213" s="148"/>
      <c r="I213" s="148" t="s">
        <v>8</v>
      </c>
      <c r="J213" s="148"/>
      <c r="K213" s="148"/>
      <c r="L213" s="16"/>
      <c r="M213" s="104" t="s">
        <v>20</v>
      </c>
      <c r="N213" s="148" t="s">
        <v>11</v>
      </c>
      <c r="O213" s="16"/>
      <c r="P213" s="63" t="s">
        <v>10</v>
      </c>
      <c r="Q213" s="111"/>
      <c r="R213" s="63"/>
      <c r="S213" s="149"/>
      <c r="T213" s="63"/>
      <c r="U213" s="63"/>
      <c r="V213" s="63" t="s">
        <v>18</v>
      </c>
      <c r="W213" s="150" t="s">
        <v>22</v>
      </c>
      <c r="X213" s="111"/>
      <c r="Y213" s="151" t="s">
        <v>16</v>
      </c>
      <c r="Z213" s="151" t="s">
        <v>17</v>
      </c>
      <c r="AA213" s="152" t="s">
        <v>25</v>
      </c>
      <c r="AB213" s="79" t="s">
        <v>28</v>
      </c>
      <c r="AC213" s="153"/>
      <c r="AD213" s="111"/>
      <c r="AE213" s="154" t="s">
        <v>16</v>
      </c>
      <c r="AF213" s="155" t="s">
        <v>17</v>
      </c>
      <c r="AG213" s="80" t="s">
        <v>28</v>
      </c>
      <c r="AH213" s="81" t="s">
        <v>28</v>
      </c>
      <c r="AI213" s="156"/>
      <c r="AJ213" s="63" t="s">
        <v>34</v>
      </c>
      <c r="AK213" s="157" t="s">
        <v>34</v>
      </c>
      <c r="AL213" s="63" t="s">
        <v>34</v>
      </c>
      <c r="AM213" s="63" t="s">
        <v>34</v>
      </c>
      <c r="AN213" s="63" t="s">
        <v>34</v>
      </c>
      <c r="AO213" s="111"/>
      <c r="AP213" s="158" t="s">
        <v>70</v>
      </c>
      <c r="AQ213" s="159" t="s">
        <v>69</v>
      </c>
      <c r="AR213" s="160" t="s">
        <v>71</v>
      </c>
      <c r="AS213" s="161" t="s">
        <v>48</v>
      </c>
      <c r="AT213" s="159" t="s">
        <v>47</v>
      </c>
      <c r="AU213" s="160" t="s">
        <v>49</v>
      </c>
      <c r="AV213" s="111"/>
      <c r="AW213" s="162" t="s">
        <v>29</v>
      </c>
      <c r="AX213" s="150" t="s">
        <v>29</v>
      </c>
      <c r="AY213" s="63"/>
      <c r="AZ213" s="63"/>
      <c r="BA213" s="111"/>
      <c r="BB213" s="163">
        <v>1</v>
      </c>
      <c r="BC213" s="164">
        <v>0</v>
      </c>
      <c r="BD213" s="115" t="s">
        <v>41</v>
      </c>
    </row>
    <row r="214" spans="2:56" ht="16.5" thickBot="1">
      <c r="B214" s="17">
        <v>41236</v>
      </c>
      <c r="C214" s="15" t="s">
        <v>0</v>
      </c>
      <c r="D214" s="19">
        <v>8</v>
      </c>
      <c r="E214" s="6"/>
      <c r="F214" s="363">
        <v>0</v>
      </c>
      <c r="G214" s="19">
        <v>0</v>
      </c>
      <c r="H214" s="19">
        <v>0</v>
      </c>
      <c r="I214" s="19">
        <v>0</v>
      </c>
      <c r="J214" s="19">
        <v>0</v>
      </c>
      <c r="K214" s="19">
        <f>SUM(F214:J214)</f>
        <v>0</v>
      </c>
      <c r="L214" s="6"/>
      <c r="M214" s="363">
        <v>0</v>
      </c>
      <c r="N214" s="19">
        <v>2</v>
      </c>
      <c r="O214" s="6"/>
      <c r="P214" s="376">
        <f>D214-(M214+N214)</f>
        <v>6</v>
      </c>
      <c r="Q214" s="6"/>
      <c r="R214" s="221" t="s">
        <v>111</v>
      </c>
      <c r="S214" s="23">
        <v>0.122</v>
      </c>
      <c r="T214" s="23">
        <v>0.124</v>
      </c>
      <c r="U214" s="23">
        <f>S214+T214</f>
        <v>0.246</v>
      </c>
      <c r="V214" s="223">
        <v>70</v>
      </c>
      <c r="W214" s="339">
        <f>P214*V214</f>
        <v>420</v>
      </c>
      <c r="X214" s="5"/>
      <c r="Y214" s="379">
        <v>264</v>
      </c>
      <c r="Z214" s="380">
        <v>264</v>
      </c>
      <c r="AA214" s="380">
        <v>0</v>
      </c>
      <c r="AB214" s="380">
        <v>0</v>
      </c>
      <c r="AC214" s="381">
        <v>396</v>
      </c>
      <c r="AD214" s="197"/>
      <c r="AE214" s="379">
        <v>88</v>
      </c>
      <c r="AF214" s="380">
        <v>88</v>
      </c>
      <c r="AG214" s="380">
        <v>0</v>
      </c>
      <c r="AH214" s="380">
        <v>88</v>
      </c>
      <c r="AI214" s="5"/>
      <c r="AJ214" s="57">
        <f>AC214*U214</f>
        <v>97.415999999999997</v>
      </c>
      <c r="AK214" s="171">
        <v>18.91</v>
      </c>
      <c r="AL214" s="19">
        <v>8</v>
      </c>
      <c r="AM214" s="19">
        <v>0</v>
      </c>
      <c r="AN214" s="91">
        <f>AK214+AM214</f>
        <v>18.91</v>
      </c>
      <c r="AO214" s="338" t="e">
        <f>#REF!</f>
        <v>#REF!</v>
      </c>
      <c r="AP214" s="11">
        <v>0</v>
      </c>
      <c r="AQ214" s="11">
        <v>10</v>
      </c>
      <c r="AR214" s="387">
        <f>100- ((AP214+AQ214)/(AC214*2))*100</f>
        <v>98.737373737373744</v>
      </c>
      <c r="AS214" s="388">
        <v>680</v>
      </c>
      <c r="AT214" s="172">
        <f>AJ214+AK214+AL214+AM214</f>
        <v>124.32599999999999</v>
      </c>
      <c r="AU214" s="172">
        <f>AS214-AT214</f>
        <v>555.67399999999998</v>
      </c>
      <c r="AV214" s="5"/>
      <c r="AW214" s="57">
        <f>((AC214+AC215)/W214)*100</f>
        <v>117.14285714285715</v>
      </c>
      <c r="AX214" s="19" t="s">
        <v>59</v>
      </c>
      <c r="AY214" s="91">
        <f>(AK214/(AJ214+AK214))*100</f>
        <v>16.256039062634322</v>
      </c>
      <c r="AZ214" s="19">
        <f>(AN214/AJ214)*100</f>
        <v>19.411595631107829</v>
      </c>
      <c r="BA214" s="6"/>
      <c r="BB214" s="363" t="s">
        <v>75</v>
      </c>
      <c r="BC214" s="19" t="s">
        <v>76</v>
      </c>
      <c r="BD214" s="19" t="s">
        <v>76</v>
      </c>
    </row>
    <row r="215" spans="2:56" ht="16.5" thickBot="1">
      <c r="B215" s="374" t="s">
        <v>153</v>
      </c>
      <c r="C215" s="2"/>
      <c r="D215" s="2"/>
      <c r="E215" s="6"/>
      <c r="F215" s="447"/>
      <c r="G215" s="2"/>
      <c r="H215" s="2"/>
      <c r="I215" s="2"/>
      <c r="J215" s="2"/>
      <c r="K215" s="2"/>
      <c r="L215" s="6"/>
      <c r="M215" s="375"/>
      <c r="N215" s="2"/>
      <c r="O215" s="6"/>
      <c r="P215" s="377"/>
      <c r="Q215" s="6"/>
      <c r="R215" s="110" t="s">
        <v>67</v>
      </c>
      <c r="S215" s="105">
        <v>0.13</v>
      </c>
      <c r="T215" s="105">
        <v>0.13</v>
      </c>
      <c r="U215" s="105">
        <v>0.26</v>
      </c>
      <c r="V215" s="199">
        <v>85</v>
      </c>
      <c r="W215" s="452"/>
      <c r="X215" s="20"/>
      <c r="Y215" s="382">
        <v>128</v>
      </c>
      <c r="Z215" s="383">
        <v>128</v>
      </c>
      <c r="AA215" s="383">
        <v>0</v>
      </c>
      <c r="AB215" s="383">
        <v>0</v>
      </c>
      <c r="AC215" s="384">
        <v>96</v>
      </c>
      <c r="AD215" s="122"/>
      <c r="AE215" s="382"/>
      <c r="AF215" s="383"/>
      <c r="AG215" s="383"/>
      <c r="AH215" s="383"/>
      <c r="AI215" s="20"/>
      <c r="AJ215" s="436"/>
      <c r="AK215" s="386"/>
      <c r="AL215" s="378"/>
      <c r="AM215" s="378"/>
      <c r="AN215" s="378"/>
      <c r="AO215" s="289"/>
      <c r="AP215" s="347"/>
      <c r="AQ215" s="347"/>
      <c r="AR215" s="373"/>
      <c r="AS215" s="389"/>
      <c r="AT215" s="386"/>
      <c r="AU215" s="386"/>
      <c r="AV215" s="20"/>
      <c r="AW215" s="385"/>
      <c r="AX215" s="378"/>
      <c r="AY215" s="378"/>
      <c r="AZ215" s="378"/>
      <c r="BA215" s="289"/>
      <c r="BB215" s="375"/>
      <c r="BC215" s="2"/>
      <c r="BD215" s="2"/>
    </row>
    <row r="216" spans="2:56" ht="15.75" thickBot="1"/>
    <row r="217" spans="2:56">
      <c r="B217" s="57" t="s">
        <v>42</v>
      </c>
      <c r="C217" s="58" t="s">
        <v>2</v>
      </c>
      <c r="D217" s="59" t="s">
        <v>2</v>
      </c>
      <c r="E217" s="136"/>
      <c r="F217" s="718" t="s">
        <v>14</v>
      </c>
      <c r="G217" s="719"/>
      <c r="H217" s="719"/>
      <c r="I217" s="719"/>
      <c r="J217" s="719"/>
      <c r="K217" s="720"/>
      <c r="L217" s="19"/>
      <c r="M217" s="721" t="s">
        <v>43</v>
      </c>
      <c r="N217" s="722"/>
      <c r="O217" s="19"/>
      <c r="P217" s="91" t="s">
        <v>12</v>
      </c>
      <c r="Q217" s="136"/>
      <c r="R217" s="91" t="s">
        <v>24</v>
      </c>
      <c r="S217" s="718" t="s">
        <v>44</v>
      </c>
      <c r="T217" s="719"/>
      <c r="U217" s="720"/>
      <c r="V217" s="91" t="s">
        <v>39</v>
      </c>
      <c r="W217" s="137" t="s">
        <v>19</v>
      </c>
      <c r="X217" s="136" t="s">
        <v>10</v>
      </c>
      <c r="Y217" s="723" t="s">
        <v>15</v>
      </c>
      <c r="Z217" s="724"/>
      <c r="AA217" s="724"/>
      <c r="AB217" s="724"/>
      <c r="AC217" s="138" t="s">
        <v>19</v>
      </c>
      <c r="AD217" s="139"/>
      <c r="AE217" s="725" t="s">
        <v>55</v>
      </c>
      <c r="AF217" s="726"/>
      <c r="AG217" s="726"/>
      <c r="AH217" s="140" t="s">
        <v>57</v>
      </c>
      <c r="AI217" s="136"/>
      <c r="AJ217" s="141" t="s">
        <v>51</v>
      </c>
      <c r="AK217" s="142"/>
      <c r="AL217" s="143"/>
      <c r="AM217" s="144"/>
      <c r="AN217" s="91" t="s">
        <v>13</v>
      </c>
      <c r="AO217" s="136"/>
      <c r="AP217" s="743" t="s">
        <v>68</v>
      </c>
      <c r="AQ217" s="744"/>
      <c r="AR217" s="745"/>
      <c r="AS217" s="743" t="s">
        <v>52</v>
      </c>
      <c r="AT217" s="744"/>
      <c r="AU217" s="745"/>
      <c r="AV217" s="136"/>
      <c r="AW217" s="145" t="s">
        <v>32</v>
      </c>
      <c r="AX217" s="137" t="s">
        <v>32</v>
      </c>
      <c r="AY217" s="91" t="s">
        <v>29</v>
      </c>
      <c r="AZ217" s="91" t="s">
        <v>29</v>
      </c>
      <c r="BA217" s="136"/>
      <c r="BB217" s="19" t="s">
        <v>32</v>
      </c>
      <c r="BC217" s="19" t="s">
        <v>10</v>
      </c>
      <c r="BD217" s="146" t="s">
        <v>10</v>
      </c>
    </row>
    <row r="218" spans="2:56" ht="15.75" thickBot="1">
      <c r="B218" s="60" t="s">
        <v>10</v>
      </c>
      <c r="C218" s="49" t="s">
        <v>10</v>
      </c>
      <c r="D218" s="61" t="s">
        <v>12</v>
      </c>
      <c r="E218" s="5"/>
      <c r="F218" s="65" t="s">
        <v>4</v>
      </c>
      <c r="G218" s="65" t="s">
        <v>5</v>
      </c>
      <c r="H218" s="65" t="s">
        <v>6</v>
      </c>
      <c r="I218" s="65" t="s">
        <v>7</v>
      </c>
      <c r="J218" s="65" t="s">
        <v>9</v>
      </c>
      <c r="K218" s="65" t="s">
        <v>13</v>
      </c>
      <c r="L218" s="4"/>
      <c r="M218" s="67" t="s">
        <v>12</v>
      </c>
      <c r="N218" s="68" t="s">
        <v>46</v>
      </c>
      <c r="O218" s="3"/>
      <c r="P218" s="49" t="s">
        <v>3</v>
      </c>
      <c r="Q218" s="5"/>
      <c r="R218" s="49" t="s">
        <v>23</v>
      </c>
      <c r="S218" s="53" t="s">
        <v>16</v>
      </c>
      <c r="T218" s="49" t="s">
        <v>17</v>
      </c>
      <c r="U218" s="49" t="s">
        <v>45</v>
      </c>
      <c r="V218" s="49" t="s">
        <v>63</v>
      </c>
      <c r="W218" s="72" t="s">
        <v>21</v>
      </c>
      <c r="X218" s="5" t="s">
        <v>10</v>
      </c>
      <c r="Y218" s="713" t="s">
        <v>26</v>
      </c>
      <c r="Z218" s="714"/>
      <c r="AA218" s="714"/>
      <c r="AB218" s="715"/>
      <c r="AC218" s="39" t="s">
        <v>13</v>
      </c>
      <c r="AD218" s="8"/>
      <c r="AE218" s="716" t="s">
        <v>56</v>
      </c>
      <c r="AF218" s="717"/>
      <c r="AG218" s="717"/>
      <c r="AH218" s="82" t="s">
        <v>58</v>
      </c>
      <c r="AI218" s="5"/>
      <c r="AJ218" s="48" t="s">
        <v>33</v>
      </c>
      <c r="AK218" s="85" t="s">
        <v>27</v>
      </c>
      <c r="AL218" s="48" t="s">
        <v>35</v>
      </c>
      <c r="AM218" s="48" t="s">
        <v>36</v>
      </c>
      <c r="AN218" s="49" t="s">
        <v>40</v>
      </c>
      <c r="AO218" s="20"/>
      <c r="AP218" s="51"/>
      <c r="AQ218" s="52"/>
      <c r="AR218" s="53"/>
      <c r="AS218" s="51" t="s">
        <v>50</v>
      </c>
      <c r="AT218" s="336" t="s">
        <v>330</v>
      </c>
      <c r="AU218" s="53"/>
      <c r="AV218" s="5"/>
      <c r="AW218" s="76" t="s">
        <v>19</v>
      </c>
      <c r="AX218" s="72" t="s">
        <v>19</v>
      </c>
      <c r="AY218" s="49" t="s">
        <v>37</v>
      </c>
      <c r="AZ218" s="49" t="s">
        <v>38</v>
      </c>
      <c r="BA218" s="5"/>
      <c r="BB218" s="4" t="s">
        <v>19</v>
      </c>
      <c r="BC218" s="4" t="s">
        <v>37</v>
      </c>
      <c r="BD218" s="147" t="s">
        <v>38</v>
      </c>
    </row>
    <row r="219" spans="2:56" ht="15.75" thickBot="1">
      <c r="B219" s="62"/>
      <c r="C219" s="63"/>
      <c r="D219" s="64" t="s">
        <v>10</v>
      </c>
      <c r="E219" s="111"/>
      <c r="F219" s="148"/>
      <c r="G219" s="148"/>
      <c r="H219" s="148"/>
      <c r="I219" s="148" t="s">
        <v>8</v>
      </c>
      <c r="J219" s="148"/>
      <c r="K219" s="148"/>
      <c r="L219" s="16"/>
      <c r="M219" s="104" t="s">
        <v>20</v>
      </c>
      <c r="N219" s="148" t="s">
        <v>11</v>
      </c>
      <c r="O219" s="16"/>
      <c r="P219" s="63" t="s">
        <v>10</v>
      </c>
      <c r="Q219" s="111"/>
      <c r="R219" s="63"/>
      <c r="S219" s="149"/>
      <c r="T219" s="63"/>
      <c r="U219" s="63"/>
      <c r="V219" s="63" t="s">
        <v>18</v>
      </c>
      <c r="W219" s="150" t="s">
        <v>22</v>
      </c>
      <c r="X219" s="111"/>
      <c r="Y219" s="151" t="s">
        <v>16</v>
      </c>
      <c r="Z219" s="151" t="s">
        <v>17</v>
      </c>
      <c r="AA219" s="152" t="s">
        <v>25</v>
      </c>
      <c r="AB219" s="79" t="s">
        <v>28</v>
      </c>
      <c r="AC219" s="153"/>
      <c r="AD219" s="111"/>
      <c r="AE219" s="154" t="s">
        <v>16</v>
      </c>
      <c r="AF219" s="155" t="s">
        <v>17</v>
      </c>
      <c r="AG219" s="80" t="s">
        <v>28</v>
      </c>
      <c r="AH219" s="81" t="s">
        <v>28</v>
      </c>
      <c r="AI219" s="156"/>
      <c r="AJ219" s="63" t="s">
        <v>34</v>
      </c>
      <c r="AK219" s="157" t="s">
        <v>34</v>
      </c>
      <c r="AL219" s="63" t="s">
        <v>34</v>
      </c>
      <c r="AM219" s="63" t="s">
        <v>34</v>
      </c>
      <c r="AN219" s="63" t="s">
        <v>34</v>
      </c>
      <c r="AO219" s="111"/>
      <c r="AP219" s="158" t="s">
        <v>70</v>
      </c>
      <c r="AQ219" s="159" t="s">
        <v>69</v>
      </c>
      <c r="AR219" s="160" t="s">
        <v>71</v>
      </c>
      <c r="AS219" s="161" t="s">
        <v>48</v>
      </c>
      <c r="AT219" s="159" t="s">
        <v>47</v>
      </c>
      <c r="AU219" s="160" t="s">
        <v>49</v>
      </c>
      <c r="AV219" s="111"/>
      <c r="AW219" s="162" t="s">
        <v>29</v>
      </c>
      <c r="AX219" s="150" t="s">
        <v>29</v>
      </c>
      <c r="AY219" s="63"/>
      <c r="AZ219" s="63"/>
      <c r="BA219" s="111"/>
      <c r="BB219" s="163">
        <v>1</v>
      </c>
      <c r="BC219" s="164">
        <v>0</v>
      </c>
      <c r="BD219" s="115" t="s">
        <v>41</v>
      </c>
    </row>
    <row r="220" spans="2:56" ht="16.5" thickBot="1">
      <c r="B220" s="17">
        <v>41236</v>
      </c>
      <c r="C220" s="15" t="s">
        <v>1</v>
      </c>
      <c r="D220" s="19">
        <v>7.5</v>
      </c>
      <c r="E220" s="6"/>
      <c r="F220" s="363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f>SUM(F220:J220)</f>
        <v>0</v>
      </c>
      <c r="L220" s="6"/>
      <c r="M220" s="363">
        <v>0</v>
      </c>
      <c r="N220" s="19">
        <v>0</v>
      </c>
      <c r="O220" s="6"/>
      <c r="P220" s="376">
        <f>D220-(M220+N220)</f>
        <v>7.5</v>
      </c>
      <c r="Q220" s="6"/>
      <c r="R220" s="221" t="s">
        <v>207</v>
      </c>
      <c r="S220" s="23">
        <v>0.36499999999999999</v>
      </c>
      <c r="T220" s="23">
        <v>0.36499999999999999</v>
      </c>
      <c r="U220" s="23">
        <f>S220+T220</f>
        <v>0.73</v>
      </c>
      <c r="V220" s="223">
        <v>60</v>
      </c>
      <c r="W220" s="91">
        <f>P220*V220</f>
        <v>450</v>
      </c>
      <c r="X220" s="6"/>
      <c r="Y220" s="379">
        <v>190</v>
      </c>
      <c r="Z220" s="380">
        <v>190</v>
      </c>
      <c r="AA220" s="380">
        <v>0</v>
      </c>
      <c r="AB220" s="380">
        <v>0</v>
      </c>
      <c r="AC220" s="381">
        <v>190</v>
      </c>
      <c r="AD220" s="197"/>
      <c r="AE220" s="379">
        <v>14</v>
      </c>
      <c r="AF220" s="380">
        <v>14</v>
      </c>
      <c r="AG220" s="380">
        <v>0</v>
      </c>
      <c r="AH220" s="380">
        <v>14</v>
      </c>
      <c r="AI220" s="5"/>
      <c r="AJ220" s="57">
        <f>AC220*U220</f>
        <v>138.69999999999999</v>
      </c>
      <c r="AK220" s="171">
        <v>10</v>
      </c>
      <c r="AL220" s="19">
        <v>4</v>
      </c>
      <c r="AM220" s="19">
        <v>0</v>
      </c>
      <c r="AN220" s="91">
        <f>AK220+AM220</f>
        <v>10</v>
      </c>
      <c r="AO220" s="338" t="e">
        <f>#REF!</f>
        <v>#REF!</v>
      </c>
      <c r="AP220" s="11">
        <v>0</v>
      </c>
      <c r="AQ220" s="11">
        <v>10</v>
      </c>
      <c r="AR220" s="387">
        <f>100- ((AP220+AQ220)/(AC220*2))*100</f>
        <v>97.368421052631575</v>
      </c>
      <c r="AS220" s="388">
        <v>680</v>
      </c>
      <c r="AT220" s="172">
        <f>AJ220+AK220+AL220+AM220</f>
        <v>152.69999999999999</v>
      </c>
      <c r="AU220" s="172">
        <f>AS220-AT220</f>
        <v>527.29999999999995</v>
      </c>
      <c r="AV220" s="5"/>
      <c r="AW220" s="57">
        <f>(AC220/W220)*100</f>
        <v>42.222222222222221</v>
      </c>
      <c r="AX220" s="19" t="s">
        <v>59</v>
      </c>
      <c r="AY220" s="91">
        <f>(AK220/(AJ220+AK220))*100</f>
        <v>6.7249495628782796</v>
      </c>
      <c r="AZ220" s="19">
        <f>(AN220/AJ220)*100</f>
        <v>7.2098053352559495</v>
      </c>
      <c r="BA220" s="6"/>
      <c r="BB220" s="363" t="s">
        <v>76</v>
      </c>
      <c r="BC220" s="19" t="s">
        <v>76</v>
      </c>
      <c r="BD220" s="19" t="s">
        <v>76</v>
      </c>
    </row>
    <row r="221" spans="2:56" ht="15.75">
      <c r="B221" s="374" t="s">
        <v>137</v>
      </c>
      <c r="C221" s="2"/>
      <c r="D221" s="2"/>
      <c r="E221" s="6"/>
      <c r="F221" s="375"/>
      <c r="G221" s="2"/>
      <c r="H221" s="2"/>
      <c r="I221" s="2"/>
      <c r="J221" s="2"/>
      <c r="K221" s="2"/>
      <c r="L221" s="6"/>
      <c r="M221" s="375"/>
      <c r="N221" s="2"/>
      <c r="O221" s="6"/>
      <c r="P221" s="377"/>
      <c r="Q221" s="6"/>
      <c r="R221" s="375"/>
      <c r="S221" s="213"/>
      <c r="T221" s="213"/>
      <c r="U221" s="213"/>
      <c r="V221" s="378"/>
      <c r="W221" s="378"/>
      <c r="X221" s="289"/>
      <c r="Y221" s="382"/>
      <c r="Z221" s="383"/>
      <c r="AA221" s="383"/>
      <c r="AB221" s="383"/>
      <c r="AC221" s="384"/>
      <c r="AD221" s="122"/>
      <c r="AE221" s="382"/>
      <c r="AF221" s="383"/>
      <c r="AG221" s="383"/>
      <c r="AH221" s="383"/>
      <c r="AI221" s="20"/>
      <c r="AJ221" s="436"/>
      <c r="AK221" s="386"/>
      <c r="AL221" s="378"/>
      <c r="AM221" s="378"/>
      <c r="AN221" s="378"/>
      <c r="AO221" s="289"/>
      <c r="AP221" s="347"/>
      <c r="AQ221" s="347"/>
      <c r="AR221" s="373"/>
      <c r="AS221" s="389"/>
      <c r="AT221" s="386"/>
      <c r="AU221" s="386"/>
      <c r="AV221" s="20"/>
      <c r="AW221" s="385"/>
      <c r="AX221" s="378"/>
      <c r="AY221" s="378"/>
      <c r="AZ221" s="378"/>
      <c r="BA221" s="289"/>
      <c r="BB221" s="375"/>
      <c r="BC221" s="2"/>
      <c r="BD221" s="2"/>
    </row>
    <row r="222" spans="2:56" ht="15.75" thickBot="1"/>
    <row r="223" spans="2:56" ht="16.5" thickBot="1">
      <c r="B223" s="17">
        <v>41237</v>
      </c>
      <c r="C223" s="15" t="s">
        <v>0</v>
      </c>
      <c r="D223" s="19">
        <v>8</v>
      </c>
      <c r="E223" s="6"/>
      <c r="F223" s="363">
        <v>0</v>
      </c>
      <c r="G223" s="19">
        <v>0</v>
      </c>
      <c r="H223" s="19">
        <v>0</v>
      </c>
      <c r="I223" s="19">
        <v>0</v>
      </c>
      <c r="J223" s="19">
        <v>0</v>
      </c>
      <c r="K223" s="19">
        <f>SUM(F223:J223)</f>
        <v>0</v>
      </c>
      <c r="L223" s="6"/>
      <c r="M223" s="363">
        <v>0</v>
      </c>
      <c r="N223" s="19">
        <v>0</v>
      </c>
      <c r="O223" s="6"/>
      <c r="P223" s="376">
        <f>D223-(M223+N223)</f>
        <v>8</v>
      </c>
      <c r="Q223" s="6"/>
      <c r="R223" s="221" t="s">
        <v>207</v>
      </c>
      <c r="S223" s="23">
        <v>0.36499999999999999</v>
      </c>
      <c r="T223" s="23">
        <v>0.36499999999999999</v>
      </c>
      <c r="U223" s="23">
        <f>S223+T223</f>
        <v>0.73</v>
      </c>
      <c r="V223" s="223">
        <v>60</v>
      </c>
      <c r="W223" s="91">
        <f>P223*V223</f>
        <v>480</v>
      </c>
      <c r="X223" s="6"/>
      <c r="Y223" s="379">
        <v>400</v>
      </c>
      <c r="Z223" s="380">
        <v>400</v>
      </c>
      <c r="AA223" s="380">
        <v>0</v>
      </c>
      <c r="AB223" s="380">
        <v>0</v>
      </c>
      <c r="AC223" s="381">
        <v>400</v>
      </c>
      <c r="AD223" s="197"/>
      <c r="AE223" s="379">
        <v>13</v>
      </c>
      <c r="AF223" s="380">
        <v>14</v>
      </c>
      <c r="AG223" s="380">
        <v>0</v>
      </c>
      <c r="AH223" s="380">
        <v>14</v>
      </c>
      <c r="AI223" s="5"/>
      <c r="AJ223" s="57">
        <f>AC223*U223</f>
        <v>292</v>
      </c>
      <c r="AK223" s="171">
        <v>10</v>
      </c>
      <c r="AL223" s="19">
        <v>10</v>
      </c>
      <c r="AM223" s="19">
        <v>0</v>
      </c>
      <c r="AN223" s="91">
        <f>AK223+AM223</f>
        <v>10</v>
      </c>
      <c r="AO223" s="338" t="e">
        <f>#REF!</f>
        <v>#REF!</v>
      </c>
      <c r="AP223" s="11">
        <v>0</v>
      </c>
      <c r="AQ223" s="11">
        <v>10</v>
      </c>
      <c r="AR223" s="387">
        <f>100- ((AP223+AQ223)/(AC223*2))*100</f>
        <v>98.75</v>
      </c>
      <c r="AS223" s="388">
        <f>AU220</f>
        <v>527.29999999999995</v>
      </c>
      <c r="AT223" s="172">
        <f>AJ223+AK223+AL223+AM223</f>
        <v>312</v>
      </c>
      <c r="AU223" s="172">
        <f>AS223-AT223</f>
        <v>215.29999999999995</v>
      </c>
      <c r="AV223" s="5"/>
      <c r="AW223" s="57">
        <f>(AC223/W223)*100</f>
        <v>83.333333333333343</v>
      </c>
      <c r="AX223" s="19" t="s">
        <v>59</v>
      </c>
      <c r="AY223" s="91">
        <f>(AK223/(AJ223+AK223))*100</f>
        <v>3.3112582781456954</v>
      </c>
      <c r="AZ223" s="19">
        <f>(AN223/AJ223)*100</f>
        <v>3.4246575342465753</v>
      </c>
      <c r="BA223" s="6"/>
      <c r="BB223" s="363" t="s">
        <v>76</v>
      </c>
      <c r="BC223" s="19" t="s">
        <v>76</v>
      </c>
      <c r="BD223" s="19" t="s">
        <v>76</v>
      </c>
    </row>
    <row r="224" spans="2:56" ht="15.75">
      <c r="B224" s="374" t="s">
        <v>153</v>
      </c>
      <c r="C224" s="2"/>
      <c r="D224" s="2"/>
      <c r="E224" s="6"/>
      <c r="F224" s="375"/>
      <c r="G224" s="2"/>
      <c r="H224" s="2"/>
      <c r="I224" s="2"/>
      <c r="J224" s="2"/>
      <c r="K224" s="2"/>
      <c r="L224" s="6"/>
      <c r="M224" s="375"/>
      <c r="N224" s="2"/>
      <c r="O224" s="6"/>
      <c r="P224" s="377"/>
      <c r="Q224" s="6"/>
      <c r="R224" s="375"/>
      <c r="S224" s="213"/>
      <c r="T224" s="213"/>
      <c r="U224" s="213"/>
      <c r="V224" s="378"/>
      <c r="W224" s="378"/>
      <c r="X224" s="289"/>
      <c r="Y224" s="382"/>
      <c r="Z224" s="383"/>
      <c r="AA224" s="383"/>
      <c r="AB224" s="383"/>
      <c r="AC224" s="384"/>
      <c r="AD224" s="122"/>
      <c r="AE224" s="382"/>
      <c r="AF224" s="383"/>
      <c r="AG224" s="383"/>
      <c r="AH224" s="383"/>
      <c r="AI224" s="20"/>
      <c r="AJ224" s="436"/>
      <c r="AK224" s="386"/>
      <c r="AL224" s="378"/>
      <c r="AM224" s="378"/>
      <c r="AN224" s="378"/>
      <c r="AO224" s="289"/>
      <c r="AP224" s="347"/>
      <c r="AQ224" s="347"/>
      <c r="AR224" s="373"/>
      <c r="AS224" s="389"/>
      <c r="AT224" s="386"/>
      <c r="AU224" s="386"/>
      <c r="AV224" s="20"/>
      <c r="AW224" s="385"/>
      <c r="AX224" s="378"/>
      <c r="AY224" s="378"/>
      <c r="AZ224" s="378"/>
      <c r="BA224" s="289"/>
      <c r="BB224" s="375"/>
      <c r="BC224" s="2"/>
      <c r="BD224" s="2"/>
    </row>
    <row r="225" spans="2:56" ht="15.75" thickBot="1"/>
    <row r="226" spans="2:56" ht="16.5" thickBot="1">
      <c r="B226" s="17">
        <v>41237</v>
      </c>
      <c r="C226" s="15" t="s">
        <v>1</v>
      </c>
      <c r="D226" s="19">
        <v>7.5</v>
      </c>
      <c r="E226" s="6"/>
      <c r="F226" s="363">
        <v>0</v>
      </c>
      <c r="G226" s="19">
        <v>0</v>
      </c>
      <c r="H226" s="19">
        <v>0</v>
      </c>
      <c r="I226" s="19">
        <v>0</v>
      </c>
      <c r="J226" s="19">
        <v>0</v>
      </c>
      <c r="K226" s="19">
        <f>SUM(F226:J226)</f>
        <v>0</v>
      </c>
      <c r="L226" s="6"/>
      <c r="M226" s="363">
        <v>4.5</v>
      </c>
      <c r="N226" s="19">
        <v>0</v>
      </c>
      <c r="O226" s="6"/>
      <c r="P226" s="376">
        <f>D226-(M226+N226)</f>
        <v>3</v>
      </c>
      <c r="Q226" s="6"/>
      <c r="R226" s="221" t="s">
        <v>207</v>
      </c>
      <c r="S226" s="23">
        <v>0.36499999999999999</v>
      </c>
      <c r="T226" s="23">
        <v>0.36499999999999999</v>
      </c>
      <c r="U226" s="23">
        <f>S226+T226</f>
        <v>0.73</v>
      </c>
      <c r="V226" s="223">
        <v>60</v>
      </c>
      <c r="W226" s="91">
        <f>P226*V226</f>
        <v>180</v>
      </c>
      <c r="X226" s="6"/>
      <c r="Y226" s="379">
        <v>250</v>
      </c>
      <c r="Z226" s="380">
        <v>250</v>
      </c>
      <c r="AA226" s="380">
        <v>0</v>
      </c>
      <c r="AB226" s="380">
        <v>0</v>
      </c>
      <c r="AC226" s="381">
        <v>250</v>
      </c>
      <c r="AD226" s="197"/>
      <c r="AE226" s="379">
        <v>8</v>
      </c>
      <c r="AF226" s="380">
        <v>8</v>
      </c>
      <c r="AG226" s="380">
        <v>0</v>
      </c>
      <c r="AH226" s="380">
        <v>8</v>
      </c>
      <c r="AI226" s="5"/>
      <c r="AJ226" s="57">
        <f>AC226*U226</f>
        <v>182.5</v>
      </c>
      <c r="AK226" s="171">
        <v>6</v>
      </c>
      <c r="AL226" s="19">
        <v>4</v>
      </c>
      <c r="AM226" s="19">
        <v>0</v>
      </c>
      <c r="AN226" s="91">
        <f>AK226+AM226</f>
        <v>6</v>
      </c>
      <c r="AO226" s="338" t="e">
        <f>#REF!</f>
        <v>#REF!</v>
      </c>
      <c r="AP226" s="11">
        <v>0</v>
      </c>
      <c r="AQ226" s="11">
        <v>10</v>
      </c>
      <c r="AR226" s="387">
        <f>100- ((AP226+AQ226)/(AC226*2))*100</f>
        <v>98</v>
      </c>
      <c r="AS226" s="388">
        <f>AU223</f>
        <v>215.29999999999995</v>
      </c>
      <c r="AT226" s="172">
        <f>AJ226+AK226+AL226+AM226</f>
        <v>192.5</v>
      </c>
      <c r="AU226" s="172">
        <f>AS226-AT226</f>
        <v>22.799999999999955</v>
      </c>
      <c r="AV226" s="5"/>
      <c r="AW226" s="57">
        <f>(AC226/W226)*100</f>
        <v>138.88888888888889</v>
      </c>
      <c r="AX226" s="19" t="s">
        <v>59</v>
      </c>
      <c r="AY226" s="91">
        <f>(AK226/(AJ226+AK226))*100</f>
        <v>3.183023872679045</v>
      </c>
      <c r="AZ226" s="19">
        <f>(AN226/AJ226)*100</f>
        <v>3.2876712328767121</v>
      </c>
      <c r="BA226" s="6"/>
      <c r="BB226" s="363" t="s">
        <v>76</v>
      </c>
      <c r="BC226" s="19" t="s">
        <v>76</v>
      </c>
      <c r="BD226" s="19" t="s">
        <v>76</v>
      </c>
    </row>
    <row r="227" spans="2:56" ht="15.75">
      <c r="B227" s="374" t="s">
        <v>137</v>
      </c>
      <c r="C227" s="2"/>
      <c r="D227" s="2"/>
      <c r="E227" s="6"/>
      <c r="F227" s="375"/>
      <c r="G227" s="2"/>
      <c r="H227" s="2"/>
      <c r="I227" s="2"/>
      <c r="J227" s="2"/>
      <c r="K227" s="2"/>
      <c r="L227" s="6"/>
      <c r="M227" s="375"/>
      <c r="N227" s="2"/>
      <c r="O227" s="6"/>
      <c r="P227" s="377"/>
      <c r="Q227" s="6"/>
      <c r="R227" s="375"/>
      <c r="S227" s="213"/>
      <c r="T227" s="213"/>
      <c r="U227" s="213"/>
      <c r="V227" s="378"/>
      <c r="W227" s="378"/>
      <c r="X227" s="289"/>
      <c r="Y227" s="382"/>
      <c r="Z227" s="383"/>
      <c r="AA227" s="383"/>
      <c r="AB227" s="383"/>
      <c r="AC227" s="384"/>
      <c r="AD227" s="122"/>
      <c r="AE227" s="382"/>
      <c r="AF227" s="383"/>
      <c r="AG227" s="383"/>
      <c r="AH227" s="383"/>
      <c r="AI227" s="20"/>
      <c r="AJ227" s="436"/>
      <c r="AK227" s="386"/>
      <c r="AL227" s="378"/>
      <c r="AM227" s="378"/>
      <c r="AN227" s="378"/>
      <c r="AO227" s="289"/>
      <c r="AP227" s="347"/>
      <c r="AQ227" s="347"/>
      <c r="AR227" s="373"/>
      <c r="AS227" s="389"/>
      <c r="AT227" s="386"/>
      <c r="AU227" s="386"/>
      <c r="AV227" s="20"/>
      <c r="AW227" s="385"/>
      <c r="AX227" s="378"/>
      <c r="AY227" s="378"/>
      <c r="AZ227" s="378"/>
      <c r="BA227" s="289"/>
      <c r="BB227" s="375"/>
      <c r="BC227" s="2"/>
      <c r="BD227" s="2"/>
    </row>
    <row r="228" spans="2:56" ht="15.75" thickBot="1"/>
    <row r="229" spans="2:56">
      <c r="B229" s="57" t="s">
        <v>42</v>
      </c>
      <c r="C229" s="58" t="s">
        <v>2</v>
      </c>
      <c r="D229" s="59" t="s">
        <v>2</v>
      </c>
      <c r="E229" s="136"/>
      <c r="F229" s="718" t="s">
        <v>14</v>
      </c>
      <c r="G229" s="719"/>
      <c r="H229" s="719"/>
      <c r="I229" s="719"/>
      <c r="J229" s="719"/>
      <c r="K229" s="720"/>
      <c r="L229" s="19"/>
      <c r="M229" s="721" t="s">
        <v>43</v>
      </c>
      <c r="N229" s="722"/>
      <c r="O229" s="19"/>
      <c r="P229" s="91" t="s">
        <v>12</v>
      </c>
      <c r="Q229" s="136"/>
      <c r="R229" s="91" t="s">
        <v>24</v>
      </c>
      <c r="S229" s="718" t="s">
        <v>44</v>
      </c>
      <c r="T229" s="719"/>
      <c r="U229" s="720"/>
      <c r="V229" s="91" t="s">
        <v>39</v>
      </c>
      <c r="W229" s="137" t="s">
        <v>19</v>
      </c>
      <c r="X229" s="136" t="s">
        <v>10</v>
      </c>
      <c r="Y229" s="723" t="s">
        <v>15</v>
      </c>
      <c r="Z229" s="724"/>
      <c r="AA229" s="724"/>
      <c r="AB229" s="724"/>
      <c r="AC229" s="138" t="s">
        <v>19</v>
      </c>
      <c r="AD229" s="139"/>
      <c r="AE229" s="725" t="s">
        <v>55</v>
      </c>
      <c r="AF229" s="726"/>
      <c r="AG229" s="726"/>
      <c r="AH229" s="140" t="s">
        <v>57</v>
      </c>
      <c r="AI229" s="136"/>
      <c r="AJ229" s="141" t="s">
        <v>51</v>
      </c>
      <c r="AK229" s="142"/>
      <c r="AL229" s="143"/>
      <c r="AM229" s="144"/>
      <c r="AN229" s="91" t="s">
        <v>13</v>
      </c>
      <c r="AO229" s="136"/>
      <c r="AP229" s="743" t="s">
        <v>68</v>
      </c>
      <c r="AQ229" s="744"/>
      <c r="AR229" s="745"/>
      <c r="AS229" s="743" t="s">
        <v>52</v>
      </c>
      <c r="AT229" s="744"/>
      <c r="AU229" s="745"/>
      <c r="AV229" s="136"/>
      <c r="AW229" s="145" t="s">
        <v>32</v>
      </c>
      <c r="AX229" s="137" t="s">
        <v>32</v>
      </c>
      <c r="AY229" s="91" t="s">
        <v>29</v>
      </c>
      <c r="AZ229" s="91" t="s">
        <v>29</v>
      </c>
      <c r="BA229" s="136"/>
      <c r="BB229" s="19" t="s">
        <v>32</v>
      </c>
      <c r="BC229" s="19" t="s">
        <v>10</v>
      </c>
      <c r="BD229" s="146" t="s">
        <v>10</v>
      </c>
    </row>
    <row r="230" spans="2:56" ht="15.75" thickBot="1">
      <c r="B230" s="60" t="s">
        <v>10</v>
      </c>
      <c r="C230" s="49" t="s">
        <v>10</v>
      </c>
      <c r="D230" s="61" t="s">
        <v>12</v>
      </c>
      <c r="E230" s="5"/>
      <c r="F230" s="65" t="s">
        <v>4</v>
      </c>
      <c r="G230" s="65" t="s">
        <v>5</v>
      </c>
      <c r="H230" s="65" t="s">
        <v>6</v>
      </c>
      <c r="I230" s="65" t="s">
        <v>7</v>
      </c>
      <c r="J230" s="65" t="s">
        <v>9</v>
      </c>
      <c r="K230" s="65" t="s">
        <v>13</v>
      </c>
      <c r="L230" s="4"/>
      <c r="M230" s="67" t="s">
        <v>12</v>
      </c>
      <c r="N230" s="68" t="s">
        <v>46</v>
      </c>
      <c r="O230" s="3"/>
      <c r="P230" s="49" t="s">
        <v>3</v>
      </c>
      <c r="Q230" s="5"/>
      <c r="R230" s="49" t="s">
        <v>23</v>
      </c>
      <c r="S230" s="53" t="s">
        <v>16</v>
      </c>
      <c r="T230" s="49" t="s">
        <v>17</v>
      </c>
      <c r="U230" s="49" t="s">
        <v>45</v>
      </c>
      <c r="V230" s="49" t="s">
        <v>63</v>
      </c>
      <c r="W230" s="72" t="s">
        <v>21</v>
      </c>
      <c r="X230" s="5" t="s">
        <v>10</v>
      </c>
      <c r="Y230" s="713" t="s">
        <v>26</v>
      </c>
      <c r="Z230" s="714"/>
      <c r="AA230" s="714"/>
      <c r="AB230" s="715"/>
      <c r="AC230" s="39" t="s">
        <v>13</v>
      </c>
      <c r="AD230" s="8"/>
      <c r="AE230" s="716" t="s">
        <v>56</v>
      </c>
      <c r="AF230" s="717"/>
      <c r="AG230" s="717"/>
      <c r="AH230" s="82" t="s">
        <v>58</v>
      </c>
      <c r="AI230" s="5"/>
      <c r="AJ230" s="48" t="s">
        <v>33</v>
      </c>
      <c r="AK230" s="85" t="s">
        <v>27</v>
      </c>
      <c r="AL230" s="48" t="s">
        <v>35</v>
      </c>
      <c r="AM230" s="48" t="s">
        <v>36</v>
      </c>
      <c r="AN230" s="49" t="s">
        <v>40</v>
      </c>
      <c r="AO230" s="20"/>
      <c r="AP230" s="51"/>
      <c r="AQ230" s="52"/>
      <c r="AR230" s="53"/>
      <c r="AS230" s="51" t="s">
        <v>50</v>
      </c>
      <c r="AT230" s="336" t="s">
        <v>331</v>
      </c>
      <c r="AU230" s="53"/>
      <c r="AV230" s="5"/>
      <c r="AW230" s="76" t="s">
        <v>19</v>
      </c>
      <c r="AX230" s="72" t="s">
        <v>19</v>
      </c>
      <c r="AY230" s="49" t="s">
        <v>37</v>
      </c>
      <c r="AZ230" s="49" t="s">
        <v>38</v>
      </c>
      <c r="BA230" s="5"/>
      <c r="BB230" s="4" t="s">
        <v>19</v>
      </c>
      <c r="BC230" s="4" t="s">
        <v>37</v>
      </c>
      <c r="BD230" s="147" t="s">
        <v>38</v>
      </c>
    </row>
    <row r="231" spans="2:56" ht="15.75" thickBot="1">
      <c r="B231" s="62"/>
      <c r="C231" s="63"/>
      <c r="D231" s="64" t="s">
        <v>10</v>
      </c>
      <c r="E231" s="111"/>
      <c r="F231" s="148"/>
      <c r="G231" s="148"/>
      <c r="H231" s="148"/>
      <c r="I231" s="148" t="s">
        <v>8</v>
      </c>
      <c r="J231" s="148"/>
      <c r="K231" s="148"/>
      <c r="L231" s="16"/>
      <c r="M231" s="104" t="s">
        <v>20</v>
      </c>
      <c r="N231" s="148" t="s">
        <v>11</v>
      </c>
      <c r="O231" s="16"/>
      <c r="P231" s="63" t="s">
        <v>10</v>
      </c>
      <c r="Q231" s="111"/>
      <c r="R231" s="63"/>
      <c r="S231" s="149"/>
      <c r="T231" s="63"/>
      <c r="U231" s="63"/>
      <c r="V231" s="63" t="s">
        <v>18</v>
      </c>
      <c r="W231" s="150" t="s">
        <v>22</v>
      </c>
      <c r="X231" s="111"/>
      <c r="Y231" s="151" t="s">
        <v>16</v>
      </c>
      <c r="Z231" s="151" t="s">
        <v>17</v>
      </c>
      <c r="AA231" s="152" t="s">
        <v>25</v>
      </c>
      <c r="AB231" s="79" t="s">
        <v>28</v>
      </c>
      <c r="AC231" s="153"/>
      <c r="AD231" s="111"/>
      <c r="AE231" s="154" t="s">
        <v>16</v>
      </c>
      <c r="AF231" s="155" t="s">
        <v>17</v>
      </c>
      <c r="AG231" s="80" t="s">
        <v>28</v>
      </c>
      <c r="AH231" s="81" t="s">
        <v>28</v>
      </c>
      <c r="AI231" s="156"/>
      <c r="AJ231" s="63" t="s">
        <v>34</v>
      </c>
      <c r="AK231" s="157" t="s">
        <v>34</v>
      </c>
      <c r="AL231" s="63" t="s">
        <v>34</v>
      </c>
      <c r="AM231" s="63" t="s">
        <v>34</v>
      </c>
      <c r="AN231" s="63" t="s">
        <v>34</v>
      </c>
      <c r="AO231" s="111"/>
      <c r="AP231" s="158" t="s">
        <v>70</v>
      </c>
      <c r="AQ231" s="159" t="s">
        <v>69</v>
      </c>
      <c r="AR231" s="160" t="s">
        <v>71</v>
      </c>
      <c r="AS231" s="161" t="s">
        <v>48</v>
      </c>
      <c r="AT231" s="159" t="s">
        <v>47</v>
      </c>
      <c r="AU231" s="160" t="s">
        <v>49</v>
      </c>
      <c r="AV231" s="111"/>
      <c r="AW231" s="162" t="s">
        <v>29</v>
      </c>
      <c r="AX231" s="150" t="s">
        <v>29</v>
      </c>
      <c r="AY231" s="63"/>
      <c r="AZ231" s="63"/>
      <c r="BA231" s="111"/>
      <c r="BB231" s="163">
        <v>1</v>
      </c>
      <c r="BC231" s="164">
        <v>0</v>
      </c>
      <c r="BD231" s="115" t="s">
        <v>41</v>
      </c>
    </row>
    <row r="232" spans="2:56" ht="16.5" thickBot="1">
      <c r="B232" s="17">
        <v>41238</v>
      </c>
      <c r="C232" s="15" t="s">
        <v>0</v>
      </c>
      <c r="D232" s="19">
        <v>8</v>
      </c>
      <c r="E232" s="6"/>
      <c r="F232" s="363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f>SUM(F232:J232)</f>
        <v>0</v>
      </c>
      <c r="L232" s="6"/>
      <c r="M232" s="363">
        <v>0</v>
      </c>
      <c r="N232" s="19">
        <v>0</v>
      </c>
      <c r="O232" s="6"/>
      <c r="P232" s="376">
        <f>D232-(M232+N232)</f>
        <v>8</v>
      </c>
      <c r="Q232" s="6"/>
      <c r="R232" s="221" t="s">
        <v>207</v>
      </c>
      <c r="S232" s="23">
        <v>0.36499999999999999</v>
      </c>
      <c r="T232" s="23">
        <v>0.36499999999999999</v>
      </c>
      <c r="U232" s="23">
        <f>S232+T232</f>
        <v>0.73</v>
      </c>
      <c r="V232" s="223">
        <v>60</v>
      </c>
      <c r="W232" s="91">
        <f>P232*V232</f>
        <v>480</v>
      </c>
      <c r="X232" s="6"/>
      <c r="Y232" s="379">
        <v>375</v>
      </c>
      <c r="Z232" s="380">
        <v>375</v>
      </c>
      <c r="AA232" s="380">
        <v>0</v>
      </c>
      <c r="AB232" s="380">
        <v>0</v>
      </c>
      <c r="AC232" s="381">
        <v>375</v>
      </c>
      <c r="AD232" s="197"/>
      <c r="AE232" s="379">
        <v>7</v>
      </c>
      <c r="AF232" s="380">
        <v>8</v>
      </c>
      <c r="AG232" s="380">
        <v>0</v>
      </c>
      <c r="AH232" s="380">
        <v>7</v>
      </c>
      <c r="AI232" s="5"/>
      <c r="AJ232" s="57">
        <f>AC232*U232</f>
        <v>273.75</v>
      </c>
      <c r="AK232" s="171">
        <v>4.9000000000000004</v>
      </c>
      <c r="AL232" s="19">
        <v>8.36</v>
      </c>
      <c r="AM232" s="19">
        <v>0</v>
      </c>
      <c r="AN232" s="91">
        <f>AK232+AM232</f>
        <v>4.9000000000000004</v>
      </c>
      <c r="AO232" s="338" t="e">
        <f>#REF!</f>
        <v>#REF!</v>
      </c>
      <c r="AP232" s="11">
        <v>0</v>
      </c>
      <c r="AQ232" s="11">
        <v>10</v>
      </c>
      <c r="AR232" s="387">
        <f>100- ((AP232+AQ232)/(AC232*2))*100</f>
        <v>98.666666666666671</v>
      </c>
      <c r="AS232" s="388">
        <v>680</v>
      </c>
      <c r="AT232" s="172">
        <f>AJ232+AK232+AL232+AM232</f>
        <v>287.01</v>
      </c>
      <c r="AU232" s="172">
        <f>AS232-AT232</f>
        <v>392.99</v>
      </c>
      <c r="AV232" s="5"/>
      <c r="AW232" s="57">
        <f>(AC232/W232)*100</f>
        <v>78.125</v>
      </c>
      <c r="AX232" s="19" t="s">
        <v>59</v>
      </c>
      <c r="AY232" s="91">
        <f>(AK232/(AJ232+AK232))*100</f>
        <v>1.758478377893415</v>
      </c>
      <c r="AZ232" s="19">
        <f>(AN232/AJ232)*100</f>
        <v>1.7899543378995437</v>
      </c>
      <c r="BA232" s="6"/>
      <c r="BB232" s="363" t="s">
        <v>76</v>
      </c>
      <c r="BC232" s="19" t="s">
        <v>76</v>
      </c>
      <c r="BD232" s="19" t="s">
        <v>76</v>
      </c>
    </row>
    <row r="233" spans="2:56" ht="15.75">
      <c r="B233" s="374" t="s">
        <v>153</v>
      </c>
      <c r="C233" s="2"/>
      <c r="D233" s="2"/>
      <c r="E233" s="6"/>
      <c r="F233" s="375"/>
      <c r="G233" s="2"/>
      <c r="H233" s="2"/>
      <c r="I233" s="2"/>
      <c r="J233" s="2"/>
      <c r="K233" s="2"/>
      <c r="L233" s="6"/>
      <c r="M233" s="375"/>
      <c r="N233" s="2"/>
      <c r="O233" s="6"/>
      <c r="P233" s="377"/>
      <c r="Q233" s="6"/>
      <c r="R233" s="375"/>
      <c r="S233" s="213"/>
      <c r="T233" s="213"/>
      <c r="U233" s="213"/>
      <c r="V233" s="378"/>
      <c r="W233" s="378"/>
      <c r="X233" s="289"/>
      <c r="Y233" s="382"/>
      <c r="Z233" s="383"/>
      <c r="AA233" s="383"/>
      <c r="AB233" s="383"/>
      <c r="AC233" s="384"/>
      <c r="AD233" s="122"/>
      <c r="AE233" s="382"/>
      <c r="AF233" s="383"/>
      <c r="AG233" s="383"/>
      <c r="AH233" s="383"/>
      <c r="AI233" s="20"/>
      <c r="AJ233" s="436"/>
      <c r="AK233" s="386"/>
      <c r="AL233" s="378"/>
      <c r="AM233" s="378"/>
      <c r="AN233" s="378"/>
      <c r="AO233" s="289"/>
      <c r="AP233" s="347"/>
      <c r="AQ233" s="347"/>
      <c r="AR233" s="373"/>
      <c r="AS233" s="389"/>
      <c r="AT233" s="386"/>
      <c r="AU233" s="386"/>
      <c r="AV233" s="20"/>
      <c r="AW233" s="385"/>
      <c r="AX233" s="378"/>
      <c r="AY233" s="378"/>
      <c r="AZ233" s="378"/>
      <c r="BA233" s="289"/>
      <c r="BB233" s="375"/>
      <c r="BC233" s="2"/>
      <c r="BD233" s="2"/>
    </row>
    <row r="234" spans="2:56" ht="15.75" thickBot="1"/>
    <row r="235" spans="2:56" ht="16.5" thickBot="1">
      <c r="B235" s="17">
        <v>41239</v>
      </c>
      <c r="C235" s="15" t="s">
        <v>0</v>
      </c>
      <c r="D235" s="19">
        <v>8</v>
      </c>
      <c r="E235" s="6"/>
      <c r="F235" s="363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f>SUM(F235:J235)</f>
        <v>0</v>
      </c>
      <c r="L235" s="6"/>
      <c r="M235" s="363">
        <v>0</v>
      </c>
      <c r="N235" s="19">
        <v>0</v>
      </c>
      <c r="O235" s="6"/>
      <c r="P235" s="376">
        <f>D235-(M235+N235)</f>
        <v>8</v>
      </c>
      <c r="Q235" s="6"/>
      <c r="R235" s="221" t="s">
        <v>207</v>
      </c>
      <c r="S235" s="23">
        <v>0.36499999999999999</v>
      </c>
      <c r="T235" s="23">
        <v>0.36499999999999999</v>
      </c>
      <c r="U235" s="23">
        <f>S235+T235</f>
        <v>0.73</v>
      </c>
      <c r="V235" s="223">
        <v>60</v>
      </c>
      <c r="W235" s="91">
        <f>P235*V235</f>
        <v>480</v>
      </c>
      <c r="X235" s="6"/>
      <c r="Y235" s="379">
        <v>300</v>
      </c>
      <c r="Z235" s="380">
        <v>300</v>
      </c>
      <c r="AA235" s="380">
        <v>0</v>
      </c>
      <c r="AB235" s="380">
        <v>0</v>
      </c>
      <c r="AC235" s="381">
        <v>300</v>
      </c>
      <c r="AD235" s="197"/>
      <c r="AE235" s="379">
        <v>16</v>
      </c>
      <c r="AF235" s="380">
        <v>16</v>
      </c>
      <c r="AG235" s="380">
        <v>0</v>
      </c>
      <c r="AH235" s="380">
        <v>16</v>
      </c>
      <c r="AI235" s="5"/>
      <c r="AJ235" s="57">
        <f>AC235*U235</f>
        <v>219</v>
      </c>
      <c r="AK235" s="171">
        <v>12</v>
      </c>
      <c r="AL235" s="19">
        <v>7</v>
      </c>
      <c r="AM235" s="19">
        <v>0</v>
      </c>
      <c r="AN235" s="91">
        <f>AK235+AM235</f>
        <v>12</v>
      </c>
      <c r="AO235" s="338" t="e">
        <f>#REF!</f>
        <v>#REF!</v>
      </c>
      <c r="AP235" s="11">
        <v>0</v>
      </c>
      <c r="AQ235" s="11">
        <v>10</v>
      </c>
      <c r="AR235" s="387">
        <f>100- ((AP235+AQ235)/(AC235*2))*100</f>
        <v>98.333333333333329</v>
      </c>
      <c r="AS235" s="388">
        <f>AU232</f>
        <v>392.99</v>
      </c>
      <c r="AT235" s="172">
        <f>AJ235+AK235+AL235+AM235</f>
        <v>238</v>
      </c>
      <c r="AU235" s="172">
        <f>AS235-AT235</f>
        <v>154.99</v>
      </c>
      <c r="AV235" s="5"/>
      <c r="AW235" s="57">
        <f>(AC235/W235)*100</f>
        <v>62.5</v>
      </c>
      <c r="AX235" s="19" t="s">
        <v>59</v>
      </c>
      <c r="AY235" s="91">
        <f>(AK235/(AJ235+AK235))*100</f>
        <v>5.1948051948051948</v>
      </c>
      <c r="AZ235" s="19">
        <f>(AN235/AJ235)*100</f>
        <v>5.4794520547945202</v>
      </c>
      <c r="BA235" s="6"/>
      <c r="BB235" s="363" t="s">
        <v>76</v>
      </c>
      <c r="BC235" s="19" t="s">
        <v>76</v>
      </c>
      <c r="BD235" s="19" t="s">
        <v>76</v>
      </c>
    </row>
    <row r="236" spans="2:56" ht="15.75">
      <c r="B236" s="374" t="s">
        <v>137</v>
      </c>
      <c r="C236" s="2"/>
      <c r="D236" s="2"/>
      <c r="E236" s="6"/>
      <c r="F236" s="375"/>
      <c r="G236" s="2"/>
      <c r="H236" s="2"/>
      <c r="I236" s="2"/>
      <c r="J236" s="2"/>
      <c r="K236" s="2"/>
      <c r="L236" s="6"/>
      <c r="M236" s="375"/>
      <c r="N236" s="2"/>
      <c r="O236" s="6"/>
      <c r="P236" s="377"/>
      <c r="Q236" s="6"/>
      <c r="R236" s="375"/>
      <c r="S236" s="213"/>
      <c r="T236" s="213"/>
      <c r="U236" s="213"/>
      <c r="V236" s="378"/>
      <c r="W236" s="378"/>
      <c r="X236" s="289"/>
      <c r="Y236" s="382"/>
      <c r="Z236" s="383"/>
      <c r="AA236" s="383"/>
      <c r="AB236" s="383"/>
      <c r="AC236" s="384"/>
      <c r="AD236" s="122"/>
      <c r="AE236" s="382"/>
      <c r="AF236" s="383"/>
      <c r="AG236" s="383"/>
      <c r="AH236" s="383"/>
      <c r="AI236" s="20"/>
      <c r="AJ236" s="436"/>
      <c r="AK236" s="386"/>
      <c r="AL236" s="378"/>
      <c r="AM236" s="378"/>
      <c r="AN236" s="378"/>
      <c r="AO236" s="289"/>
      <c r="AP236" s="347"/>
      <c r="AQ236" s="347"/>
      <c r="AR236" s="373"/>
      <c r="AS236" s="389"/>
      <c r="AT236" s="386"/>
      <c r="AU236" s="386"/>
      <c r="AV236" s="20"/>
      <c r="AW236" s="385"/>
      <c r="AX236" s="378"/>
      <c r="AY236" s="378"/>
      <c r="AZ236" s="378"/>
      <c r="BA236" s="289"/>
      <c r="BB236" s="375"/>
      <c r="BC236" s="2"/>
      <c r="BD236" s="2"/>
    </row>
    <row r="237" spans="2:56" ht="15.75" thickBot="1"/>
    <row r="238" spans="2:56">
      <c r="B238" s="57" t="s">
        <v>42</v>
      </c>
      <c r="C238" s="58" t="s">
        <v>2</v>
      </c>
      <c r="D238" s="59" t="s">
        <v>2</v>
      </c>
      <c r="E238" s="136"/>
      <c r="F238" s="718" t="s">
        <v>14</v>
      </c>
      <c r="G238" s="719"/>
      <c r="H238" s="719"/>
      <c r="I238" s="719"/>
      <c r="J238" s="719"/>
      <c r="K238" s="720"/>
      <c r="L238" s="19"/>
      <c r="M238" s="721" t="s">
        <v>43</v>
      </c>
      <c r="N238" s="722"/>
      <c r="O238" s="19"/>
      <c r="P238" s="91" t="s">
        <v>12</v>
      </c>
      <c r="Q238" s="136"/>
      <c r="R238" s="91" t="s">
        <v>24</v>
      </c>
      <c r="S238" s="718" t="s">
        <v>44</v>
      </c>
      <c r="T238" s="719"/>
      <c r="U238" s="720"/>
      <c r="V238" s="91" t="s">
        <v>39</v>
      </c>
      <c r="W238" s="137" t="s">
        <v>19</v>
      </c>
      <c r="X238" s="136" t="s">
        <v>10</v>
      </c>
      <c r="Y238" s="723" t="s">
        <v>15</v>
      </c>
      <c r="Z238" s="724"/>
      <c r="AA238" s="724"/>
      <c r="AB238" s="724"/>
      <c r="AC238" s="138" t="s">
        <v>19</v>
      </c>
      <c r="AD238" s="139"/>
      <c r="AE238" s="725" t="s">
        <v>55</v>
      </c>
      <c r="AF238" s="726"/>
      <c r="AG238" s="726"/>
      <c r="AH238" s="140" t="s">
        <v>57</v>
      </c>
      <c r="AI238" s="136"/>
      <c r="AJ238" s="141" t="s">
        <v>51</v>
      </c>
      <c r="AK238" s="142"/>
      <c r="AL238" s="143"/>
      <c r="AM238" s="144"/>
      <c r="AN238" s="91" t="s">
        <v>13</v>
      </c>
      <c r="AO238" s="136"/>
      <c r="AP238" s="743" t="s">
        <v>68</v>
      </c>
      <c r="AQ238" s="744"/>
      <c r="AR238" s="745"/>
      <c r="AS238" s="743" t="s">
        <v>52</v>
      </c>
      <c r="AT238" s="744"/>
      <c r="AU238" s="745"/>
      <c r="AV238" s="136"/>
      <c r="AW238" s="145" t="s">
        <v>32</v>
      </c>
      <c r="AX238" s="137" t="s">
        <v>32</v>
      </c>
      <c r="AY238" s="91" t="s">
        <v>29</v>
      </c>
      <c r="AZ238" s="91" t="s">
        <v>29</v>
      </c>
      <c r="BA238" s="136"/>
      <c r="BB238" s="19" t="s">
        <v>32</v>
      </c>
      <c r="BC238" s="19" t="s">
        <v>10</v>
      </c>
      <c r="BD238" s="146" t="s">
        <v>10</v>
      </c>
    </row>
    <row r="239" spans="2:56" ht="15.75" thickBot="1">
      <c r="B239" s="60" t="s">
        <v>10</v>
      </c>
      <c r="C239" s="49" t="s">
        <v>10</v>
      </c>
      <c r="D239" s="61" t="s">
        <v>12</v>
      </c>
      <c r="E239" s="5"/>
      <c r="F239" s="65" t="s">
        <v>4</v>
      </c>
      <c r="G239" s="65" t="s">
        <v>5</v>
      </c>
      <c r="H239" s="65" t="s">
        <v>6</v>
      </c>
      <c r="I239" s="65" t="s">
        <v>7</v>
      </c>
      <c r="J239" s="65" t="s">
        <v>9</v>
      </c>
      <c r="K239" s="65" t="s">
        <v>13</v>
      </c>
      <c r="L239" s="4"/>
      <c r="M239" s="67" t="s">
        <v>12</v>
      </c>
      <c r="N239" s="68" t="s">
        <v>46</v>
      </c>
      <c r="O239" s="3"/>
      <c r="P239" s="49" t="s">
        <v>3</v>
      </c>
      <c r="Q239" s="5"/>
      <c r="R239" s="49" t="s">
        <v>23</v>
      </c>
      <c r="S239" s="53" t="s">
        <v>16</v>
      </c>
      <c r="T239" s="49" t="s">
        <v>17</v>
      </c>
      <c r="U239" s="49" t="s">
        <v>45</v>
      </c>
      <c r="V239" s="49" t="s">
        <v>63</v>
      </c>
      <c r="W239" s="72" t="s">
        <v>21</v>
      </c>
      <c r="X239" s="5" t="s">
        <v>10</v>
      </c>
      <c r="Y239" s="713" t="s">
        <v>26</v>
      </c>
      <c r="Z239" s="714"/>
      <c r="AA239" s="714"/>
      <c r="AB239" s="715"/>
      <c r="AC239" s="39" t="s">
        <v>13</v>
      </c>
      <c r="AD239" s="8"/>
      <c r="AE239" s="716" t="s">
        <v>56</v>
      </c>
      <c r="AF239" s="717"/>
      <c r="AG239" s="717"/>
      <c r="AH239" s="82" t="s">
        <v>58</v>
      </c>
      <c r="AI239" s="5"/>
      <c r="AJ239" s="48" t="s">
        <v>33</v>
      </c>
      <c r="AK239" s="85" t="s">
        <v>27</v>
      </c>
      <c r="AL239" s="48" t="s">
        <v>35</v>
      </c>
      <c r="AM239" s="48" t="s">
        <v>36</v>
      </c>
      <c r="AN239" s="49" t="s">
        <v>40</v>
      </c>
      <c r="AO239" s="20"/>
      <c r="AP239" s="51"/>
      <c r="AQ239" s="52"/>
      <c r="AR239" s="53"/>
      <c r="AS239" s="51" t="s">
        <v>50</v>
      </c>
      <c r="AT239" s="336" t="s">
        <v>217</v>
      </c>
      <c r="AU239" s="53"/>
      <c r="AV239" s="5"/>
      <c r="AW239" s="76" t="s">
        <v>19</v>
      </c>
      <c r="AX239" s="72" t="s">
        <v>19</v>
      </c>
      <c r="AY239" s="49" t="s">
        <v>37</v>
      </c>
      <c r="AZ239" s="49" t="s">
        <v>38</v>
      </c>
      <c r="BA239" s="5"/>
      <c r="BB239" s="4" t="s">
        <v>19</v>
      </c>
      <c r="BC239" s="4" t="s">
        <v>37</v>
      </c>
      <c r="BD239" s="147" t="s">
        <v>38</v>
      </c>
    </row>
    <row r="240" spans="2:56" ht="15.75" thickBot="1">
      <c r="B240" s="62"/>
      <c r="C240" s="63"/>
      <c r="D240" s="64" t="s">
        <v>10</v>
      </c>
      <c r="E240" s="111"/>
      <c r="F240" s="148"/>
      <c r="G240" s="148"/>
      <c r="H240" s="148"/>
      <c r="I240" s="148" t="s">
        <v>8</v>
      </c>
      <c r="J240" s="148"/>
      <c r="K240" s="148"/>
      <c r="L240" s="16"/>
      <c r="M240" s="104" t="s">
        <v>20</v>
      </c>
      <c r="N240" s="148" t="s">
        <v>11</v>
      </c>
      <c r="O240" s="16"/>
      <c r="P240" s="63" t="s">
        <v>10</v>
      </c>
      <c r="Q240" s="111"/>
      <c r="R240" s="63"/>
      <c r="S240" s="149"/>
      <c r="T240" s="63"/>
      <c r="U240" s="63"/>
      <c r="V240" s="63" t="s">
        <v>18</v>
      </c>
      <c r="W240" s="150" t="s">
        <v>22</v>
      </c>
      <c r="X240" s="111"/>
      <c r="Y240" s="151" t="s">
        <v>16</v>
      </c>
      <c r="Z240" s="151" t="s">
        <v>17</v>
      </c>
      <c r="AA240" s="152" t="s">
        <v>25</v>
      </c>
      <c r="AB240" s="79" t="s">
        <v>28</v>
      </c>
      <c r="AC240" s="153"/>
      <c r="AD240" s="111"/>
      <c r="AE240" s="154" t="s">
        <v>16</v>
      </c>
      <c r="AF240" s="155" t="s">
        <v>17</v>
      </c>
      <c r="AG240" s="80" t="s">
        <v>28</v>
      </c>
      <c r="AH240" s="81" t="s">
        <v>28</v>
      </c>
      <c r="AI240" s="156"/>
      <c r="AJ240" s="63" t="s">
        <v>34</v>
      </c>
      <c r="AK240" s="157" t="s">
        <v>34</v>
      </c>
      <c r="AL240" s="63" t="s">
        <v>34</v>
      </c>
      <c r="AM240" s="63" t="s">
        <v>34</v>
      </c>
      <c r="AN240" s="63" t="s">
        <v>34</v>
      </c>
      <c r="AO240" s="111"/>
      <c r="AP240" s="158" t="s">
        <v>70</v>
      </c>
      <c r="AQ240" s="159" t="s">
        <v>69</v>
      </c>
      <c r="AR240" s="160" t="s">
        <v>71</v>
      </c>
      <c r="AS240" s="161" t="s">
        <v>48</v>
      </c>
      <c r="AT240" s="159" t="s">
        <v>47</v>
      </c>
      <c r="AU240" s="160" t="s">
        <v>49</v>
      </c>
      <c r="AV240" s="111"/>
      <c r="AW240" s="162" t="s">
        <v>29</v>
      </c>
      <c r="AX240" s="150" t="s">
        <v>29</v>
      </c>
      <c r="AY240" s="63"/>
      <c r="AZ240" s="63"/>
      <c r="BA240" s="111"/>
      <c r="BB240" s="163">
        <v>1</v>
      </c>
      <c r="BC240" s="164">
        <v>0</v>
      </c>
      <c r="BD240" s="115" t="s">
        <v>41</v>
      </c>
    </row>
    <row r="241" spans="2:56" ht="16.5" thickBot="1">
      <c r="B241" s="17">
        <v>41240</v>
      </c>
      <c r="C241" s="15" t="s">
        <v>0</v>
      </c>
      <c r="D241" s="19">
        <v>8</v>
      </c>
      <c r="E241" s="6"/>
      <c r="F241" s="363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f>SUM(F241:J241)</f>
        <v>0</v>
      </c>
      <c r="L241" s="6"/>
      <c r="M241" s="363">
        <v>0</v>
      </c>
      <c r="N241" s="19">
        <v>0</v>
      </c>
      <c r="O241" s="6"/>
      <c r="P241" s="376">
        <f>D241-(M241+N241)</f>
        <v>8</v>
      </c>
      <c r="Q241" s="6"/>
      <c r="R241" s="110" t="s">
        <v>67</v>
      </c>
      <c r="S241" s="105">
        <v>0.13</v>
      </c>
      <c r="T241" s="105">
        <v>0.13</v>
      </c>
      <c r="U241" s="105">
        <v>0.26</v>
      </c>
      <c r="V241" s="223">
        <v>80</v>
      </c>
      <c r="W241" s="339">
        <f>P241*V241</f>
        <v>640</v>
      </c>
      <c r="X241" s="5"/>
      <c r="Y241" s="379">
        <v>320</v>
      </c>
      <c r="Z241" s="380">
        <v>320</v>
      </c>
      <c r="AA241" s="380">
        <v>0</v>
      </c>
      <c r="AB241" s="380">
        <v>0</v>
      </c>
      <c r="AC241" s="381">
        <v>320</v>
      </c>
      <c r="AD241" s="197"/>
      <c r="AE241" s="379">
        <v>40</v>
      </c>
      <c r="AF241" s="380">
        <v>40</v>
      </c>
      <c r="AG241" s="380">
        <v>0</v>
      </c>
      <c r="AH241" s="380">
        <v>40</v>
      </c>
      <c r="AI241" s="5"/>
      <c r="AJ241" s="57">
        <f>AC241*U241</f>
        <v>83.2</v>
      </c>
      <c r="AK241" s="171">
        <v>8.3000000000000007</v>
      </c>
      <c r="AL241" s="19">
        <v>5</v>
      </c>
      <c r="AM241" s="19">
        <v>0</v>
      </c>
      <c r="AN241" s="91">
        <f>AK241+AM241</f>
        <v>8.3000000000000007</v>
      </c>
      <c r="AO241" s="338" t="e">
        <f>#REF!</f>
        <v>#REF!</v>
      </c>
      <c r="AP241" s="11">
        <v>0</v>
      </c>
      <c r="AQ241" s="11">
        <v>10</v>
      </c>
      <c r="AR241" s="387">
        <f>100- ((AP241+AQ241)/(AC241*2))*100</f>
        <v>98.4375</v>
      </c>
      <c r="AS241" s="388">
        <v>583.5</v>
      </c>
      <c r="AT241" s="172">
        <f>AJ241+AK241+AL241+AM241</f>
        <v>96.5</v>
      </c>
      <c r="AU241" s="172">
        <f>AS241-AT241</f>
        <v>487</v>
      </c>
      <c r="AV241" s="5"/>
      <c r="AW241" s="57">
        <f>((AC241+AC242)/W241)*100</f>
        <v>50</v>
      </c>
      <c r="AX241" s="19" t="s">
        <v>59</v>
      </c>
      <c r="AY241" s="91">
        <f>(AK241/(AJ241+AK241))*100</f>
        <v>9.0710382513661223</v>
      </c>
      <c r="AZ241" s="19">
        <f>(AN241/AJ241)*100</f>
        <v>9.9759615384615383</v>
      </c>
      <c r="BA241" s="6"/>
      <c r="BB241" s="363" t="s">
        <v>76</v>
      </c>
      <c r="BC241" s="19" t="s">
        <v>76</v>
      </c>
      <c r="BD241" s="19" t="s">
        <v>76</v>
      </c>
    </row>
    <row r="242" spans="2:56" ht="16.5" thickBot="1">
      <c r="B242" s="374" t="s">
        <v>137</v>
      </c>
      <c r="C242" s="2"/>
      <c r="D242" s="2"/>
      <c r="E242" s="6"/>
      <c r="F242" s="447"/>
      <c r="G242" s="2"/>
      <c r="H242" s="2"/>
      <c r="I242" s="2"/>
      <c r="J242" s="2"/>
      <c r="K242" s="2"/>
      <c r="L242" s="6"/>
      <c r="M242" s="375"/>
      <c r="N242" s="2"/>
      <c r="O242" s="6"/>
      <c r="P242" s="377"/>
      <c r="Q242" s="6"/>
      <c r="R242" s="110"/>
      <c r="S242" s="105"/>
      <c r="T242" s="105"/>
      <c r="U242" s="105"/>
      <c r="V242" s="199"/>
      <c r="W242" s="452"/>
      <c r="X242" s="20"/>
      <c r="Y242" s="382"/>
      <c r="Z242" s="383"/>
      <c r="AA242" s="383"/>
      <c r="AB242" s="383"/>
      <c r="AC242" s="384"/>
      <c r="AD242" s="122"/>
      <c r="AE242" s="382"/>
      <c r="AF242" s="383"/>
      <c r="AG242" s="383"/>
      <c r="AH242" s="383"/>
      <c r="AI242" s="20"/>
      <c r="AJ242" s="436"/>
      <c r="AK242" s="386"/>
      <c r="AL242" s="378"/>
      <c r="AM242" s="378"/>
      <c r="AN242" s="378"/>
      <c r="AO242" s="289"/>
      <c r="AP242" s="347"/>
      <c r="AQ242" s="347"/>
      <c r="AR242" s="373"/>
      <c r="AS242" s="389"/>
      <c r="AT242" s="386"/>
      <c r="AU242" s="386"/>
      <c r="AV242" s="20"/>
      <c r="AW242" s="385"/>
      <c r="AX242" s="378"/>
      <c r="AY242" s="378"/>
      <c r="AZ242" s="378"/>
      <c r="BA242" s="289"/>
      <c r="BB242" s="375"/>
      <c r="BC242" s="2"/>
      <c r="BD242" s="2"/>
    </row>
    <row r="243" spans="2:56" ht="15.75" thickBot="1"/>
    <row r="244" spans="2:56" ht="16.5" thickBot="1">
      <c r="B244" s="17">
        <v>41240</v>
      </c>
      <c r="C244" s="15" t="s">
        <v>1</v>
      </c>
      <c r="D244" s="19">
        <v>7.5</v>
      </c>
      <c r="E244" s="6"/>
      <c r="F244" s="363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f>SUM(F244:J244)</f>
        <v>0</v>
      </c>
      <c r="L244" s="6"/>
      <c r="M244" s="363">
        <v>0</v>
      </c>
      <c r="N244" s="19">
        <v>0</v>
      </c>
      <c r="O244" s="6"/>
      <c r="P244" s="376">
        <f>D244-(M244+N244)</f>
        <v>7.5</v>
      </c>
      <c r="Q244" s="6"/>
      <c r="R244" s="110" t="s">
        <v>67</v>
      </c>
      <c r="S244" s="105">
        <v>0.13</v>
      </c>
      <c r="T244" s="105">
        <v>0.13</v>
      </c>
      <c r="U244" s="105">
        <v>0.26</v>
      </c>
      <c r="V244" s="223">
        <v>80</v>
      </c>
      <c r="W244" s="339">
        <f>P244*V244</f>
        <v>600</v>
      </c>
      <c r="X244" s="5"/>
      <c r="Y244" s="379">
        <v>296</v>
      </c>
      <c r="Z244" s="380">
        <v>296</v>
      </c>
      <c r="AA244" s="380">
        <v>0</v>
      </c>
      <c r="AB244" s="380">
        <v>0</v>
      </c>
      <c r="AC244" s="381">
        <v>296</v>
      </c>
      <c r="AD244" s="197"/>
      <c r="AE244" s="379">
        <v>26</v>
      </c>
      <c r="AF244" s="380">
        <v>25</v>
      </c>
      <c r="AG244" s="380">
        <v>0</v>
      </c>
      <c r="AH244" s="380">
        <v>26</v>
      </c>
      <c r="AI244" s="5"/>
      <c r="AJ244" s="57">
        <f>AC244*U244</f>
        <v>76.960000000000008</v>
      </c>
      <c r="AK244" s="171">
        <v>6.63</v>
      </c>
      <c r="AL244" s="19">
        <v>3.36</v>
      </c>
      <c r="AM244" s="19">
        <v>0</v>
      </c>
      <c r="AN244" s="91">
        <f>AK244+AM244</f>
        <v>6.63</v>
      </c>
      <c r="AO244" s="338" t="e">
        <f>#REF!</f>
        <v>#REF!</v>
      </c>
      <c r="AP244" s="11">
        <v>0</v>
      </c>
      <c r="AQ244" s="11">
        <v>10</v>
      </c>
      <c r="AR244" s="387">
        <f>100- ((AP244+AQ244)/(AC244*2))*100</f>
        <v>98.310810810810807</v>
      </c>
      <c r="AS244" s="388">
        <f>AU241</f>
        <v>487</v>
      </c>
      <c r="AT244" s="172">
        <f>AJ244+AK244+AL244+AM244</f>
        <v>86.95</v>
      </c>
      <c r="AU244" s="172">
        <f>AS244-AT244</f>
        <v>400.05</v>
      </c>
      <c r="AV244" s="5"/>
      <c r="AW244" s="57">
        <f>((AC244+AC245)/W244)*100</f>
        <v>49.333333333333336</v>
      </c>
      <c r="AX244" s="19" t="s">
        <v>59</v>
      </c>
      <c r="AY244" s="91">
        <f>(AK244/(AJ244+AK244))*100</f>
        <v>7.9315707620528766</v>
      </c>
      <c r="AZ244" s="19">
        <f>(AN244/AJ244)*100</f>
        <v>8.6148648648648649</v>
      </c>
      <c r="BA244" s="6"/>
      <c r="BB244" s="363" t="s">
        <v>76</v>
      </c>
      <c r="BC244" s="19" t="s">
        <v>76</v>
      </c>
      <c r="BD244" s="19" t="s">
        <v>76</v>
      </c>
    </row>
    <row r="245" spans="2:56" ht="16.5" thickBot="1">
      <c r="B245" s="374" t="s">
        <v>137</v>
      </c>
      <c r="C245" s="2"/>
      <c r="D245" s="2"/>
      <c r="E245" s="6"/>
      <c r="F245" s="447"/>
      <c r="G245" s="2"/>
      <c r="H245" s="2"/>
      <c r="I245" s="2"/>
      <c r="J245" s="2"/>
      <c r="K245" s="2"/>
      <c r="L245" s="6"/>
      <c r="M245" s="375"/>
      <c r="N245" s="2"/>
      <c r="O245" s="6"/>
      <c r="P245" s="377"/>
      <c r="Q245" s="6"/>
      <c r="R245" s="110"/>
      <c r="S245" s="105"/>
      <c r="T245" s="105"/>
      <c r="U245" s="105"/>
      <c r="V245" s="199"/>
      <c r="W245" s="452"/>
      <c r="X245" s="20"/>
      <c r="Y245" s="382"/>
      <c r="Z245" s="383"/>
      <c r="AA245" s="383"/>
      <c r="AB245" s="383"/>
      <c r="AC245" s="384"/>
      <c r="AD245" s="122"/>
      <c r="AE245" s="382"/>
      <c r="AF245" s="383"/>
      <c r="AG245" s="383"/>
      <c r="AH245" s="383"/>
      <c r="AI245" s="20"/>
      <c r="AJ245" s="436"/>
      <c r="AK245" s="386"/>
      <c r="AL245" s="378"/>
      <c r="AM245" s="378"/>
      <c r="AN245" s="378"/>
      <c r="AO245" s="289"/>
      <c r="AP245" s="347"/>
      <c r="AQ245" s="347"/>
      <c r="AR245" s="373"/>
      <c r="AS245" s="389"/>
      <c r="AT245" s="386"/>
      <c r="AU245" s="386"/>
      <c r="AV245" s="20"/>
      <c r="AW245" s="385"/>
      <c r="AX245" s="378"/>
      <c r="AY245" s="378"/>
      <c r="AZ245" s="378"/>
      <c r="BA245" s="289"/>
      <c r="BB245" s="375"/>
      <c r="BC245" s="2"/>
      <c r="BD245" s="2"/>
    </row>
    <row r="246" spans="2:56" ht="15.75" thickBot="1"/>
    <row r="247" spans="2:56">
      <c r="B247" s="57" t="s">
        <v>42</v>
      </c>
      <c r="C247" s="58" t="s">
        <v>2</v>
      </c>
      <c r="D247" s="59" t="s">
        <v>2</v>
      </c>
      <c r="E247" s="136"/>
      <c r="F247" s="718" t="s">
        <v>14</v>
      </c>
      <c r="G247" s="719"/>
      <c r="H247" s="719"/>
      <c r="I247" s="719"/>
      <c r="J247" s="719"/>
      <c r="K247" s="720"/>
      <c r="L247" s="19"/>
      <c r="M247" s="721" t="s">
        <v>43</v>
      </c>
      <c r="N247" s="722"/>
      <c r="O247" s="19"/>
      <c r="P247" s="91" t="s">
        <v>12</v>
      </c>
      <c r="Q247" s="136"/>
      <c r="R247" s="91" t="s">
        <v>24</v>
      </c>
      <c r="S247" s="718" t="s">
        <v>44</v>
      </c>
      <c r="T247" s="719"/>
      <c r="U247" s="720"/>
      <c r="V247" s="91" t="s">
        <v>39</v>
      </c>
      <c r="W247" s="137" t="s">
        <v>19</v>
      </c>
      <c r="X247" s="136" t="s">
        <v>10</v>
      </c>
      <c r="Y247" s="723" t="s">
        <v>15</v>
      </c>
      <c r="Z247" s="724"/>
      <c r="AA247" s="724"/>
      <c r="AB247" s="724"/>
      <c r="AC247" s="138" t="s">
        <v>19</v>
      </c>
      <c r="AD247" s="139"/>
      <c r="AE247" s="725" t="s">
        <v>55</v>
      </c>
      <c r="AF247" s="726"/>
      <c r="AG247" s="726"/>
      <c r="AH247" s="140" t="s">
        <v>57</v>
      </c>
      <c r="AI247" s="136"/>
      <c r="AJ247" s="141" t="s">
        <v>51</v>
      </c>
      <c r="AK247" s="142"/>
      <c r="AL247" s="143"/>
      <c r="AM247" s="144"/>
      <c r="AN247" s="91" t="s">
        <v>13</v>
      </c>
      <c r="AO247" s="136"/>
      <c r="AP247" s="743" t="s">
        <v>68</v>
      </c>
      <c r="AQ247" s="744"/>
      <c r="AR247" s="745"/>
      <c r="AS247" s="743" t="s">
        <v>52</v>
      </c>
      <c r="AT247" s="744"/>
      <c r="AU247" s="745"/>
      <c r="AV247" s="136"/>
      <c r="AW247" s="145" t="s">
        <v>32</v>
      </c>
      <c r="AX247" s="137" t="s">
        <v>32</v>
      </c>
      <c r="AY247" s="91" t="s">
        <v>29</v>
      </c>
      <c r="AZ247" s="91" t="s">
        <v>29</v>
      </c>
      <c r="BA247" s="136"/>
      <c r="BB247" s="19" t="s">
        <v>32</v>
      </c>
      <c r="BC247" s="19" t="s">
        <v>10</v>
      </c>
      <c r="BD247" s="146" t="s">
        <v>10</v>
      </c>
    </row>
    <row r="248" spans="2:56" ht="15.75" thickBot="1">
      <c r="B248" s="60" t="s">
        <v>10</v>
      </c>
      <c r="C248" s="49" t="s">
        <v>10</v>
      </c>
      <c r="D248" s="61" t="s">
        <v>12</v>
      </c>
      <c r="E248" s="5"/>
      <c r="F248" s="65" t="s">
        <v>4</v>
      </c>
      <c r="G248" s="65" t="s">
        <v>5</v>
      </c>
      <c r="H248" s="65" t="s">
        <v>6</v>
      </c>
      <c r="I248" s="65" t="s">
        <v>7</v>
      </c>
      <c r="J248" s="65" t="s">
        <v>9</v>
      </c>
      <c r="K248" s="65" t="s">
        <v>13</v>
      </c>
      <c r="L248" s="4"/>
      <c r="M248" s="67" t="s">
        <v>12</v>
      </c>
      <c r="N248" s="68" t="s">
        <v>46</v>
      </c>
      <c r="O248" s="3"/>
      <c r="P248" s="49" t="s">
        <v>3</v>
      </c>
      <c r="Q248" s="5"/>
      <c r="R248" s="49" t="s">
        <v>23</v>
      </c>
      <c r="S248" s="53" t="s">
        <v>16</v>
      </c>
      <c r="T248" s="49" t="s">
        <v>17</v>
      </c>
      <c r="U248" s="49" t="s">
        <v>45</v>
      </c>
      <c r="V248" s="49" t="s">
        <v>63</v>
      </c>
      <c r="W248" s="72" t="s">
        <v>21</v>
      </c>
      <c r="X248" s="5" t="s">
        <v>10</v>
      </c>
      <c r="Y248" s="713" t="s">
        <v>26</v>
      </c>
      <c r="Z248" s="714"/>
      <c r="AA248" s="714"/>
      <c r="AB248" s="715"/>
      <c r="AC248" s="39" t="s">
        <v>13</v>
      </c>
      <c r="AD248" s="8"/>
      <c r="AE248" s="716" t="s">
        <v>56</v>
      </c>
      <c r="AF248" s="717"/>
      <c r="AG248" s="717"/>
      <c r="AH248" s="82" t="s">
        <v>58</v>
      </c>
      <c r="AI248" s="5"/>
      <c r="AJ248" s="48" t="s">
        <v>33</v>
      </c>
      <c r="AK248" s="85" t="s">
        <v>27</v>
      </c>
      <c r="AL248" s="48" t="s">
        <v>35</v>
      </c>
      <c r="AM248" s="48" t="s">
        <v>36</v>
      </c>
      <c r="AN248" s="49" t="s">
        <v>40</v>
      </c>
      <c r="AO248" s="20"/>
      <c r="AP248" s="51"/>
      <c r="AQ248" s="52"/>
      <c r="AR248" s="53"/>
      <c r="AS248" s="51" t="s">
        <v>50</v>
      </c>
      <c r="AT248" s="336" t="s">
        <v>220</v>
      </c>
      <c r="AU248" s="53"/>
      <c r="AV248" s="5"/>
      <c r="AW248" s="76" t="s">
        <v>19</v>
      </c>
      <c r="AX248" s="72" t="s">
        <v>19</v>
      </c>
      <c r="AY248" s="49" t="s">
        <v>37</v>
      </c>
      <c r="AZ248" s="49" t="s">
        <v>38</v>
      </c>
      <c r="BA248" s="5"/>
      <c r="BB248" s="4" t="s">
        <v>19</v>
      </c>
      <c r="BC248" s="4" t="s">
        <v>37</v>
      </c>
      <c r="BD248" s="147" t="s">
        <v>38</v>
      </c>
    </row>
    <row r="249" spans="2:56" ht="15.75" thickBot="1">
      <c r="B249" s="62"/>
      <c r="C249" s="63"/>
      <c r="D249" s="64" t="s">
        <v>10</v>
      </c>
      <c r="E249" s="111"/>
      <c r="F249" s="148"/>
      <c r="G249" s="148"/>
      <c r="H249" s="148"/>
      <c r="I249" s="148" t="s">
        <v>8</v>
      </c>
      <c r="J249" s="148"/>
      <c r="K249" s="148"/>
      <c r="L249" s="16"/>
      <c r="M249" s="104" t="s">
        <v>20</v>
      </c>
      <c r="N249" s="148" t="s">
        <v>11</v>
      </c>
      <c r="O249" s="16"/>
      <c r="P249" s="63" t="s">
        <v>10</v>
      </c>
      <c r="Q249" s="111"/>
      <c r="R249" s="63"/>
      <c r="S249" s="149"/>
      <c r="T249" s="63"/>
      <c r="U249" s="63"/>
      <c r="V249" s="63" t="s">
        <v>18</v>
      </c>
      <c r="W249" s="150" t="s">
        <v>22</v>
      </c>
      <c r="X249" s="111"/>
      <c r="Y249" s="151" t="s">
        <v>16</v>
      </c>
      <c r="Z249" s="151" t="s">
        <v>17</v>
      </c>
      <c r="AA249" s="152" t="s">
        <v>25</v>
      </c>
      <c r="AB249" s="79" t="s">
        <v>28</v>
      </c>
      <c r="AC249" s="153"/>
      <c r="AD249" s="111"/>
      <c r="AE249" s="154" t="s">
        <v>16</v>
      </c>
      <c r="AF249" s="155" t="s">
        <v>17</v>
      </c>
      <c r="AG249" s="80" t="s">
        <v>28</v>
      </c>
      <c r="AH249" s="81" t="s">
        <v>28</v>
      </c>
      <c r="AI249" s="156"/>
      <c r="AJ249" s="63" t="s">
        <v>34</v>
      </c>
      <c r="AK249" s="157" t="s">
        <v>34</v>
      </c>
      <c r="AL249" s="63" t="s">
        <v>34</v>
      </c>
      <c r="AM249" s="63" t="s">
        <v>34</v>
      </c>
      <c r="AN249" s="63" t="s">
        <v>34</v>
      </c>
      <c r="AO249" s="111"/>
      <c r="AP249" s="158" t="s">
        <v>70</v>
      </c>
      <c r="AQ249" s="159" t="s">
        <v>69</v>
      </c>
      <c r="AR249" s="160" t="s">
        <v>71</v>
      </c>
      <c r="AS249" s="161" t="s">
        <v>48</v>
      </c>
      <c r="AT249" s="159" t="s">
        <v>47</v>
      </c>
      <c r="AU249" s="160" t="s">
        <v>49</v>
      </c>
      <c r="AV249" s="111"/>
      <c r="AW249" s="162" t="s">
        <v>29</v>
      </c>
      <c r="AX249" s="150" t="s">
        <v>29</v>
      </c>
      <c r="AY249" s="63"/>
      <c r="AZ249" s="63"/>
      <c r="BA249" s="111"/>
      <c r="BB249" s="163">
        <v>1</v>
      </c>
      <c r="BC249" s="164">
        <v>0</v>
      </c>
      <c r="BD249" s="115" t="s">
        <v>41</v>
      </c>
    </row>
    <row r="250" spans="2:56" ht="16.5" thickBot="1">
      <c r="B250" s="17">
        <v>41240</v>
      </c>
      <c r="C250" s="15" t="s">
        <v>65</v>
      </c>
      <c r="D250" s="19">
        <v>8</v>
      </c>
      <c r="E250" s="6"/>
      <c r="F250" s="363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f>SUM(F250:J250)</f>
        <v>0</v>
      </c>
      <c r="L250" s="6"/>
      <c r="M250" s="363">
        <v>0</v>
      </c>
      <c r="N250" s="19">
        <v>1.5</v>
      </c>
      <c r="O250" s="6"/>
      <c r="P250" s="376">
        <f>D250-(M250+N250)</f>
        <v>6.5</v>
      </c>
      <c r="Q250" s="6"/>
      <c r="R250" s="221" t="s">
        <v>66</v>
      </c>
      <c r="S250" s="23">
        <v>0.185</v>
      </c>
      <c r="T250" s="23">
        <v>0.185</v>
      </c>
      <c r="U250" s="23">
        <f>S250+T250</f>
        <v>0.37</v>
      </c>
      <c r="V250" s="223">
        <v>85</v>
      </c>
      <c r="W250" s="91">
        <f>P250*V250</f>
        <v>552.5</v>
      </c>
      <c r="X250" s="6"/>
      <c r="Y250" s="379">
        <v>513</v>
      </c>
      <c r="Z250" s="380">
        <v>513</v>
      </c>
      <c r="AA250" s="380">
        <v>0</v>
      </c>
      <c r="AB250" s="380">
        <v>0</v>
      </c>
      <c r="AC250" s="381">
        <v>513</v>
      </c>
      <c r="AD250" s="197"/>
      <c r="AE250" s="379">
        <v>50</v>
      </c>
      <c r="AF250" s="380">
        <v>50</v>
      </c>
      <c r="AG250" s="380">
        <v>0</v>
      </c>
      <c r="AH250" s="380">
        <v>50</v>
      </c>
      <c r="AI250" s="5"/>
      <c r="AJ250" s="57">
        <f>AC250*U250</f>
        <v>189.81</v>
      </c>
      <c r="AK250" s="171">
        <v>18</v>
      </c>
      <c r="AL250" s="19">
        <v>10</v>
      </c>
      <c r="AM250" s="19">
        <v>3</v>
      </c>
      <c r="AN250" s="91">
        <f>AK250+AM250</f>
        <v>21</v>
      </c>
      <c r="AO250" s="338" t="e">
        <f>#REF!</f>
        <v>#REF!</v>
      </c>
      <c r="AP250" s="11">
        <v>0</v>
      </c>
      <c r="AQ250" s="11">
        <v>10</v>
      </c>
      <c r="AR250" s="387">
        <f>100- ((AP250+AQ250)/(AC250*2))*100</f>
        <v>99.025341130604289</v>
      </c>
      <c r="AS250" s="388">
        <v>755</v>
      </c>
      <c r="AT250" s="172">
        <f>AJ250+AK250+AL250+AM250</f>
        <v>220.81</v>
      </c>
      <c r="AU250" s="172">
        <f>AS250-AT250</f>
        <v>534.19000000000005</v>
      </c>
      <c r="AV250" s="5"/>
      <c r="AW250" s="57">
        <f>(AC250/W250)*100</f>
        <v>92.850678733031671</v>
      </c>
      <c r="AX250" s="19" t="s">
        <v>59</v>
      </c>
      <c r="AY250" s="91">
        <f>(AK250/(AJ250+AK250))*100</f>
        <v>8.6617583369423983</v>
      </c>
      <c r="AZ250" s="19">
        <f>(AN250/AJ250)*100</f>
        <v>11.06369527422159</v>
      </c>
      <c r="BA250" s="6"/>
      <c r="BB250" s="363" t="s">
        <v>76</v>
      </c>
      <c r="BC250" s="19" t="s">
        <v>76</v>
      </c>
      <c r="BD250" s="19" t="s">
        <v>76</v>
      </c>
    </row>
    <row r="251" spans="2:56" ht="15.75">
      <c r="B251" s="374" t="s">
        <v>153</v>
      </c>
      <c r="C251" s="2"/>
      <c r="D251" s="2"/>
      <c r="E251" s="6"/>
      <c r="F251" s="375"/>
      <c r="G251" s="2"/>
      <c r="H251" s="2"/>
      <c r="I251" s="2"/>
      <c r="J251" s="2"/>
      <c r="K251" s="2"/>
      <c r="L251" s="6"/>
      <c r="M251" s="375"/>
      <c r="N251" s="2"/>
      <c r="O251" s="6"/>
      <c r="P251" s="377"/>
      <c r="Q251" s="6"/>
      <c r="R251" s="375"/>
      <c r="S251" s="213"/>
      <c r="T251" s="213"/>
      <c r="U251" s="213"/>
      <c r="V251" s="378"/>
      <c r="W251" s="378"/>
      <c r="X251" s="289"/>
      <c r="Y251" s="382"/>
      <c r="Z251" s="383"/>
      <c r="AA251" s="383"/>
      <c r="AB251" s="383"/>
      <c r="AC251" s="384"/>
      <c r="AD251" s="122"/>
      <c r="AE251" s="382"/>
      <c r="AF251" s="383"/>
      <c r="AG251" s="383"/>
      <c r="AH251" s="383"/>
      <c r="AI251" s="20"/>
      <c r="AJ251" s="436"/>
      <c r="AK251" s="386"/>
      <c r="AL251" s="378"/>
      <c r="AM251" s="378"/>
      <c r="AN251" s="378"/>
      <c r="AO251" s="289"/>
      <c r="AP251" s="347"/>
      <c r="AQ251" s="347"/>
      <c r="AR251" s="373"/>
      <c r="AS251" s="389"/>
      <c r="AT251" s="386"/>
      <c r="AU251" s="386"/>
      <c r="AV251" s="20"/>
      <c r="AW251" s="385"/>
      <c r="AX251" s="378"/>
      <c r="AY251" s="378"/>
      <c r="AZ251" s="378"/>
      <c r="BA251" s="289"/>
      <c r="BB251" s="375"/>
      <c r="BC251" s="2"/>
      <c r="BD251" s="2"/>
    </row>
    <row r="252" spans="2:56" ht="15.75" thickBot="1"/>
    <row r="253" spans="2:56">
      <c r="B253" s="57" t="s">
        <v>42</v>
      </c>
      <c r="C253" s="58" t="s">
        <v>2</v>
      </c>
      <c r="D253" s="59" t="s">
        <v>2</v>
      </c>
      <c r="E253" s="136"/>
      <c r="F253" s="718" t="s">
        <v>14</v>
      </c>
      <c r="G253" s="719"/>
      <c r="H253" s="719"/>
      <c r="I253" s="719"/>
      <c r="J253" s="719"/>
      <c r="K253" s="720"/>
      <c r="L253" s="19"/>
      <c r="M253" s="721" t="s">
        <v>43</v>
      </c>
      <c r="N253" s="722"/>
      <c r="O253" s="19"/>
      <c r="P253" s="91" t="s">
        <v>12</v>
      </c>
      <c r="Q253" s="136"/>
      <c r="R253" s="91" t="s">
        <v>24</v>
      </c>
      <c r="S253" s="718" t="s">
        <v>44</v>
      </c>
      <c r="T253" s="719"/>
      <c r="U253" s="720"/>
      <c r="V253" s="91" t="s">
        <v>39</v>
      </c>
      <c r="W253" s="137" t="s">
        <v>19</v>
      </c>
      <c r="X253" s="136" t="s">
        <v>10</v>
      </c>
      <c r="Y253" s="723" t="s">
        <v>15</v>
      </c>
      <c r="Z253" s="724"/>
      <c r="AA253" s="724"/>
      <c r="AB253" s="724"/>
      <c r="AC253" s="138" t="s">
        <v>19</v>
      </c>
      <c r="AD253" s="139"/>
      <c r="AE253" s="725" t="s">
        <v>55</v>
      </c>
      <c r="AF253" s="726"/>
      <c r="AG253" s="726"/>
      <c r="AH253" s="140" t="s">
        <v>57</v>
      </c>
      <c r="AI253" s="136"/>
      <c r="AJ253" s="141" t="s">
        <v>51</v>
      </c>
      <c r="AK253" s="142"/>
      <c r="AL253" s="143"/>
      <c r="AM253" s="144"/>
      <c r="AN253" s="91" t="s">
        <v>13</v>
      </c>
      <c r="AO253" s="136"/>
      <c r="AP253" s="743" t="s">
        <v>68</v>
      </c>
      <c r="AQ253" s="744"/>
      <c r="AR253" s="745"/>
      <c r="AS253" s="743" t="s">
        <v>52</v>
      </c>
      <c r="AT253" s="744"/>
      <c r="AU253" s="745"/>
      <c r="AV253" s="136"/>
      <c r="AW253" s="145" t="s">
        <v>32</v>
      </c>
      <c r="AX253" s="137" t="s">
        <v>32</v>
      </c>
      <c r="AY253" s="91" t="s">
        <v>29</v>
      </c>
      <c r="AZ253" s="91" t="s">
        <v>29</v>
      </c>
      <c r="BA253" s="136"/>
      <c r="BB253" s="19" t="s">
        <v>32</v>
      </c>
      <c r="BC253" s="19" t="s">
        <v>10</v>
      </c>
      <c r="BD253" s="146" t="s">
        <v>10</v>
      </c>
    </row>
    <row r="254" spans="2:56" ht="15.75" thickBot="1">
      <c r="B254" s="60" t="s">
        <v>10</v>
      </c>
      <c r="C254" s="49" t="s">
        <v>10</v>
      </c>
      <c r="D254" s="61" t="s">
        <v>12</v>
      </c>
      <c r="E254" s="5"/>
      <c r="F254" s="65" t="s">
        <v>4</v>
      </c>
      <c r="G254" s="65" t="s">
        <v>5</v>
      </c>
      <c r="H254" s="65" t="s">
        <v>6</v>
      </c>
      <c r="I254" s="65" t="s">
        <v>7</v>
      </c>
      <c r="J254" s="65" t="s">
        <v>9</v>
      </c>
      <c r="K254" s="65" t="s">
        <v>13</v>
      </c>
      <c r="L254" s="4"/>
      <c r="M254" s="67" t="s">
        <v>12</v>
      </c>
      <c r="N254" s="68" t="s">
        <v>46</v>
      </c>
      <c r="O254" s="3"/>
      <c r="P254" s="49" t="s">
        <v>3</v>
      </c>
      <c r="Q254" s="5"/>
      <c r="R254" s="49" t="s">
        <v>23</v>
      </c>
      <c r="S254" s="53" t="s">
        <v>16</v>
      </c>
      <c r="T254" s="49" t="s">
        <v>17</v>
      </c>
      <c r="U254" s="49" t="s">
        <v>45</v>
      </c>
      <c r="V254" s="49" t="s">
        <v>63</v>
      </c>
      <c r="W254" s="72" t="s">
        <v>21</v>
      </c>
      <c r="X254" s="5" t="s">
        <v>10</v>
      </c>
      <c r="Y254" s="713" t="s">
        <v>26</v>
      </c>
      <c r="Z254" s="714"/>
      <c r="AA254" s="714"/>
      <c r="AB254" s="715"/>
      <c r="AC254" s="39" t="s">
        <v>13</v>
      </c>
      <c r="AD254" s="8"/>
      <c r="AE254" s="716" t="s">
        <v>56</v>
      </c>
      <c r="AF254" s="717"/>
      <c r="AG254" s="717"/>
      <c r="AH254" s="82" t="s">
        <v>58</v>
      </c>
      <c r="AI254" s="5"/>
      <c r="AJ254" s="48" t="s">
        <v>33</v>
      </c>
      <c r="AK254" s="85" t="s">
        <v>27</v>
      </c>
      <c r="AL254" s="48" t="s">
        <v>35</v>
      </c>
      <c r="AM254" s="48" t="s">
        <v>36</v>
      </c>
      <c r="AN254" s="49" t="s">
        <v>40</v>
      </c>
      <c r="AO254" s="20"/>
      <c r="AP254" s="51"/>
      <c r="AQ254" s="52"/>
      <c r="AR254" s="53"/>
      <c r="AS254" s="51" t="s">
        <v>50</v>
      </c>
      <c r="AT254" s="336" t="s">
        <v>217</v>
      </c>
      <c r="AU254" s="53"/>
      <c r="AV254" s="5"/>
      <c r="AW254" s="76" t="s">
        <v>19</v>
      </c>
      <c r="AX254" s="72" t="s">
        <v>19</v>
      </c>
      <c r="AY254" s="49" t="s">
        <v>37</v>
      </c>
      <c r="AZ254" s="49" t="s">
        <v>38</v>
      </c>
      <c r="BA254" s="5"/>
      <c r="BB254" s="4" t="s">
        <v>19</v>
      </c>
      <c r="BC254" s="4" t="s">
        <v>37</v>
      </c>
      <c r="BD254" s="147" t="s">
        <v>38</v>
      </c>
    </row>
    <row r="255" spans="2:56" ht="15.75" thickBot="1">
      <c r="B255" s="62"/>
      <c r="C255" s="63"/>
      <c r="D255" s="64" t="s">
        <v>10</v>
      </c>
      <c r="E255" s="111"/>
      <c r="F255" s="148"/>
      <c r="G255" s="148"/>
      <c r="H255" s="148"/>
      <c r="I255" s="148" t="s">
        <v>8</v>
      </c>
      <c r="J255" s="148"/>
      <c r="K255" s="148"/>
      <c r="L255" s="16"/>
      <c r="M255" s="104" t="s">
        <v>20</v>
      </c>
      <c r="N255" s="148" t="s">
        <v>11</v>
      </c>
      <c r="O255" s="16"/>
      <c r="P255" s="63" t="s">
        <v>10</v>
      </c>
      <c r="Q255" s="111"/>
      <c r="R255" s="63"/>
      <c r="S255" s="149"/>
      <c r="T255" s="63"/>
      <c r="U255" s="63"/>
      <c r="V255" s="63" t="s">
        <v>18</v>
      </c>
      <c r="W255" s="150" t="s">
        <v>22</v>
      </c>
      <c r="X255" s="111"/>
      <c r="Y255" s="151" t="s">
        <v>16</v>
      </c>
      <c r="Z255" s="151" t="s">
        <v>17</v>
      </c>
      <c r="AA255" s="152" t="s">
        <v>25</v>
      </c>
      <c r="AB255" s="79" t="s">
        <v>28</v>
      </c>
      <c r="AC255" s="153"/>
      <c r="AD255" s="111"/>
      <c r="AE255" s="154" t="s">
        <v>16</v>
      </c>
      <c r="AF255" s="155" t="s">
        <v>17</v>
      </c>
      <c r="AG255" s="80" t="s">
        <v>28</v>
      </c>
      <c r="AH255" s="81" t="s">
        <v>28</v>
      </c>
      <c r="AI255" s="156"/>
      <c r="AJ255" s="63" t="s">
        <v>34</v>
      </c>
      <c r="AK255" s="157" t="s">
        <v>34</v>
      </c>
      <c r="AL255" s="63" t="s">
        <v>34</v>
      </c>
      <c r="AM255" s="63" t="s">
        <v>34</v>
      </c>
      <c r="AN255" s="63" t="s">
        <v>34</v>
      </c>
      <c r="AO255" s="111"/>
      <c r="AP255" s="158" t="s">
        <v>70</v>
      </c>
      <c r="AQ255" s="159" t="s">
        <v>69</v>
      </c>
      <c r="AR255" s="160" t="s">
        <v>71</v>
      </c>
      <c r="AS255" s="161" t="s">
        <v>48</v>
      </c>
      <c r="AT255" s="159" t="s">
        <v>47</v>
      </c>
      <c r="AU255" s="160" t="s">
        <v>49</v>
      </c>
      <c r="AV255" s="111"/>
      <c r="AW255" s="162" t="s">
        <v>29</v>
      </c>
      <c r="AX255" s="150" t="s">
        <v>29</v>
      </c>
      <c r="AY255" s="63"/>
      <c r="AZ255" s="63"/>
      <c r="BA255" s="111"/>
      <c r="BB255" s="163">
        <v>1</v>
      </c>
      <c r="BC255" s="164">
        <v>0</v>
      </c>
      <c r="BD255" s="115" t="s">
        <v>41</v>
      </c>
    </row>
    <row r="256" spans="2:56" ht="16.5" thickBot="1">
      <c r="B256" s="17">
        <v>41241</v>
      </c>
      <c r="C256" s="15" t="s">
        <v>0</v>
      </c>
      <c r="D256" s="19">
        <v>8</v>
      </c>
      <c r="E256" s="6"/>
      <c r="F256" s="363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f>SUM(F256:J256)</f>
        <v>0</v>
      </c>
      <c r="L256" s="6"/>
      <c r="M256" s="363">
        <v>0</v>
      </c>
      <c r="N256" s="19">
        <v>0</v>
      </c>
      <c r="O256" s="6"/>
      <c r="P256" s="376">
        <f>D256-(M256+N256)</f>
        <v>8</v>
      </c>
      <c r="Q256" s="6"/>
      <c r="R256" s="221" t="s">
        <v>111</v>
      </c>
      <c r="S256" s="23">
        <v>0.124</v>
      </c>
      <c r="T256" s="23">
        <v>0.122</v>
      </c>
      <c r="U256" s="23">
        <f>S256+T256</f>
        <v>0.246</v>
      </c>
      <c r="V256" s="223">
        <v>70</v>
      </c>
      <c r="W256" s="91">
        <f>P256*V256</f>
        <v>560</v>
      </c>
      <c r="X256" s="6"/>
      <c r="Y256" s="379">
        <v>410</v>
      </c>
      <c r="Z256" s="380">
        <v>410</v>
      </c>
      <c r="AA256" s="380">
        <v>0</v>
      </c>
      <c r="AB256" s="380">
        <v>0</v>
      </c>
      <c r="AC256" s="381">
        <v>410</v>
      </c>
      <c r="AD256" s="197"/>
      <c r="AE256" s="379">
        <v>15</v>
      </c>
      <c r="AF256" s="380">
        <v>15</v>
      </c>
      <c r="AG256" s="380">
        <v>0</v>
      </c>
      <c r="AH256" s="380">
        <v>15</v>
      </c>
      <c r="AI256" s="5"/>
      <c r="AJ256" s="57">
        <f>AC256*U256</f>
        <v>100.86</v>
      </c>
      <c r="AK256" s="171">
        <v>2.2999999999999998</v>
      </c>
      <c r="AL256" s="19">
        <v>3.86</v>
      </c>
      <c r="AM256" s="19">
        <v>0</v>
      </c>
      <c r="AN256" s="91">
        <f>AK256+AM256</f>
        <v>2.2999999999999998</v>
      </c>
      <c r="AO256" s="338" t="e">
        <f>#REF!</f>
        <v>#REF!</v>
      </c>
      <c r="AP256" s="11">
        <v>0</v>
      </c>
      <c r="AQ256" s="11">
        <v>10</v>
      </c>
      <c r="AR256" s="387">
        <f>100- ((AP256+AQ256)/(AC256*2))*100</f>
        <v>98.780487804878049</v>
      </c>
      <c r="AS256" s="388">
        <f>AU244</f>
        <v>400.05</v>
      </c>
      <c r="AT256" s="172">
        <f>AJ256+AK256+AL256+AM256</f>
        <v>107.02</v>
      </c>
      <c r="AU256" s="172">
        <f>AS256-AT256</f>
        <v>293.03000000000003</v>
      </c>
      <c r="AV256" s="5"/>
      <c r="AW256" s="57">
        <f>(AC256/W256)*100</f>
        <v>73.214285714285708</v>
      </c>
      <c r="AX256" s="19" t="s">
        <v>59</v>
      </c>
      <c r="AY256" s="91">
        <f>(AK256/(AJ256+AK256))*100</f>
        <v>2.2295463357890655</v>
      </c>
      <c r="AZ256" s="19">
        <f>(AN256/AJ256)*100</f>
        <v>2.280388657545112</v>
      </c>
      <c r="BA256" s="6"/>
      <c r="BB256" s="363" t="s">
        <v>76</v>
      </c>
      <c r="BC256" s="19" t="s">
        <v>76</v>
      </c>
      <c r="BD256" s="19" t="s">
        <v>76</v>
      </c>
    </row>
    <row r="257" spans="2:56" ht="15.75">
      <c r="B257" s="374" t="s">
        <v>134</v>
      </c>
      <c r="C257" s="2"/>
      <c r="D257" s="2"/>
      <c r="E257" s="6"/>
      <c r="F257" s="375"/>
      <c r="G257" s="2"/>
      <c r="H257" s="2"/>
      <c r="I257" s="2"/>
      <c r="J257" s="2"/>
      <c r="K257" s="2"/>
      <c r="L257" s="6"/>
      <c r="M257" s="375"/>
      <c r="N257" s="2"/>
      <c r="O257" s="6"/>
      <c r="P257" s="377"/>
      <c r="Q257" s="6"/>
      <c r="R257" s="375"/>
      <c r="S257" s="213"/>
      <c r="T257" s="213"/>
      <c r="U257" s="213"/>
      <c r="V257" s="378"/>
      <c r="W257" s="378"/>
      <c r="X257" s="289"/>
      <c r="Y257" s="382"/>
      <c r="Z257" s="383"/>
      <c r="AA257" s="383"/>
      <c r="AB257" s="383"/>
      <c r="AC257" s="384"/>
      <c r="AD257" s="122"/>
      <c r="AE257" s="382"/>
      <c r="AF257" s="383"/>
      <c r="AG257" s="383"/>
      <c r="AH257" s="383"/>
      <c r="AI257" s="20"/>
      <c r="AJ257" s="436"/>
      <c r="AK257" s="386"/>
      <c r="AL257" s="378"/>
      <c r="AM257" s="378"/>
      <c r="AN257" s="378"/>
      <c r="AO257" s="289"/>
      <c r="AP257" s="347"/>
      <c r="AQ257" s="347"/>
      <c r="AR257" s="373"/>
      <c r="AS257" s="389"/>
      <c r="AT257" s="386"/>
      <c r="AU257" s="386"/>
      <c r="AV257" s="20"/>
      <c r="AW257" s="385"/>
      <c r="AX257" s="378"/>
      <c r="AY257" s="378"/>
      <c r="AZ257" s="378"/>
      <c r="BA257" s="289"/>
      <c r="BB257" s="375"/>
      <c r="BC257" s="2"/>
      <c r="BD257" s="2"/>
    </row>
    <row r="258" spans="2:56" ht="15.75" thickBot="1"/>
    <row r="259" spans="2:56" ht="16.5" thickBot="1">
      <c r="B259" s="17">
        <v>41241</v>
      </c>
      <c r="C259" s="15" t="s">
        <v>1</v>
      </c>
      <c r="D259" s="19">
        <v>7.5</v>
      </c>
      <c r="E259" s="6"/>
      <c r="F259" s="363">
        <v>0</v>
      </c>
      <c r="G259" s="19">
        <v>0</v>
      </c>
      <c r="H259" s="19">
        <v>0</v>
      </c>
      <c r="I259" s="19">
        <v>0</v>
      </c>
      <c r="J259" s="19">
        <v>0</v>
      </c>
      <c r="K259" s="19">
        <f>SUM(F259:J259)</f>
        <v>0</v>
      </c>
      <c r="L259" s="6"/>
      <c r="M259" s="363">
        <v>0</v>
      </c>
      <c r="N259" s="19">
        <v>0</v>
      </c>
      <c r="O259" s="6"/>
      <c r="P259" s="376">
        <f>D259-(M259+N259)</f>
        <v>7.5</v>
      </c>
      <c r="Q259" s="6"/>
      <c r="R259" s="221" t="s">
        <v>111</v>
      </c>
      <c r="S259" s="23">
        <v>0.124</v>
      </c>
      <c r="T259" s="23">
        <v>0.122</v>
      </c>
      <c r="U259" s="23">
        <f>S259+T259</f>
        <v>0.246</v>
      </c>
      <c r="V259" s="223">
        <v>70</v>
      </c>
      <c r="W259" s="91">
        <f>P259*V259</f>
        <v>525</v>
      </c>
      <c r="X259" s="6"/>
      <c r="Y259" s="379">
        <v>530</v>
      </c>
      <c r="Z259" s="380">
        <v>530</v>
      </c>
      <c r="AA259" s="380">
        <v>0</v>
      </c>
      <c r="AB259" s="380">
        <v>0</v>
      </c>
      <c r="AC259" s="381">
        <v>530</v>
      </c>
      <c r="AD259" s="197"/>
      <c r="AE259" s="379">
        <v>11</v>
      </c>
      <c r="AF259" s="380">
        <v>11</v>
      </c>
      <c r="AG259" s="380">
        <v>0</v>
      </c>
      <c r="AH259" s="380">
        <v>11</v>
      </c>
      <c r="AI259" s="5"/>
      <c r="AJ259" s="57">
        <f>AC259*U259</f>
        <v>130.38</v>
      </c>
      <c r="AK259" s="171">
        <v>2.61</v>
      </c>
      <c r="AL259" s="19">
        <v>3.25</v>
      </c>
      <c r="AM259" s="19">
        <v>0</v>
      </c>
      <c r="AN259" s="91">
        <f>AK259+AM259</f>
        <v>2.61</v>
      </c>
      <c r="AO259" s="338" t="e">
        <f>#REF!</f>
        <v>#REF!</v>
      </c>
      <c r="AP259" s="11">
        <v>0</v>
      </c>
      <c r="AQ259" s="11">
        <v>10</v>
      </c>
      <c r="AR259" s="387">
        <f>100- ((AP259+AQ259)/(AC259*2))*100</f>
        <v>99.056603773584911</v>
      </c>
      <c r="AS259" s="388">
        <f>AU256</f>
        <v>293.03000000000003</v>
      </c>
      <c r="AT259" s="172">
        <f>AJ259+AK259+AL259+AM259</f>
        <v>136.24</v>
      </c>
      <c r="AU259" s="172">
        <f>AS259-AT259</f>
        <v>156.79000000000002</v>
      </c>
      <c r="AV259" s="5"/>
      <c r="AW259" s="57">
        <f>(AC259/W259)*100</f>
        <v>100.95238095238095</v>
      </c>
      <c r="AX259" s="19" t="s">
        <v>59</v>
      </c>
      <c r="AY259" s="91">
        <f>(AK259/(AJ259+AK259))*100</f>
        <v>1.9625535754568011</v>
      </c>
      <c r="AZ259" s="19">
        <f>(AN259/AJ259)*100</f>
        <v>2.0018407731247123</v>
      </c>
      <c r="BA259" s="6"/>
      <c r="BB259" s="363" t="s">
        <v>75</v>
      </c>
      <c r="BC259" s="19" t="s">
        <v>76</v>
      </c>
      <c r="BD259" s="19" t="s">
        <v>75</v>
      </c>
    </row>
    <row r="260" spans="2:56" ht="15.75">
      <c r="B260" s="374" t="s">
        <v>89</v>
      </c>
      <c r="C260" s="2"/>
      <c r="D260" s="2"/>
      <c r="E260" s="6"/>
      <c r="F260" s="375"/>
      <c r="G260" s="2"/>
      <c r="H260" s="2"/>
      <c r="I260" s="2"/>
      <c r="J260" s="2"/>
      <c r="K260" s="2"/>
      <c r="L260" s="6"/>
      <c r="M260" s="375"/>
      <c r="N260" s="2"/>
      <c r="O260" s="6"/>
      <c r="P260" s="377"/>
      <c r="Q260" s="6"/>
      <c r="R260" s="375"/>
      <c r="S260" s="213"/>
      <c r="T260" s="213"/>
      <c r="U260" s="213"/>
      <c r="V260" s="378"/>
      <c r="W260" s="378"/>
      <c r="X260" s="289"/>
      <c r="Y260" s="382"/>
      <c r="Z260" s="383"/>
      <c r="AA260" s="383"/>
      <c r="AB260" s="383"/>
      <c r="AC260" s="384"/>
      <c r="AD260" s="122"/>
      <c r="AE260" s="382"/>
      <c r="AF260" s="383"/>
      <c r="AG260" s="383"/>
      <c r="AH260" s="383"/>
      <c r="AI260" s="20"/>
      <c r="AJ260" s="436"/>
      <c r="AK260" s="386"/>
      <c r="AL260" s="378"/>
      <c r="AM260" s="378"/>
      <c r="AN260" s="378"/>
      <c r="AO260" s="289"/>
      <c r="AP260" s="347"/>
      <c r="AQ260" s="347"/>
      <c r="AR260" s="373"/>
      <c r="AS260" s="389"/>
      <c r="AT260" s="386"/>
      <c r="AU260" s="386"/>
      <c r="AV260" s="20"/>
      <c r="AW260" s="385"/>
      <c r="AX260" s="378"/>
      <c r="AY260" s="378"/>
      <c r="AZ260" s="378"/>
      <c r="BA260" s="289"/>
      <c r="BB260" s="375"/>
      <c r="BC260" s="2"/>
      <c r="BD260" s="2"/>
    </row>
    <row r="261" spans="2:56" ht="15.75" thickBot="1"/>
    <row r="262" spans="2:56" ht="16.5" thickBot="1">
      <c r="B262" s="17">
        <v>41241</v>
      </c>
      <c r="C262" s="15" t="s">
        <v>65</v>
      </c>
      <c r="D262" s="19">
        <v>8.5</v>
      </c>
      <c r="E262" s="6"/>
      <c r="F262" s="363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f>SUM(F262:J262)</f>
        <v>0</v>
      </c>
      <c r="L262" s="6"/>
      <c r="M262" s="363">
        <v>0</v>
      </c>
      <c r="N262" s="19">
        <v>0</v>
      </c>
      <c r="O262" s="6"/>
      <c r="P262" s="376">
        <f>D262-(M262+N262)</f>
        <v>8.5</v>
      </c>
      <c r="Q262" s="6"/>
      <c r="R262" s="481" t="s">
        <v>67</v>
      </c>
      <c r="S262" s="95">
        <v>0.13</v>
      </c>
      <c r="T262" s="95">
        <v>0.13</v>
      </c>
      <c r="U262" s="95">
        <v>0.26</v>
      </c>
      <c r="V262" s="223">
        <v>80</v>
      </c>
      <c r="W262" s="339">
        <f>P262*V262</f>
        <v>680</v>
      </c>
      <c r="X262" s="5"/>
      <c r="Y262" s="379">
        <v>467</v>
      </c>
      <c r="Z262" s="380">
        <v>467</v>
      </c>
      <c r="AA262" s="380">
        <v>0</v>
      </c>
      <c r="AB262" s="380">
        <v>0</v>
      </c>
      <c r="AC262" s="381">
        <v>467</v>
      </c>
      <c r="AD262" s="197"/>
      <c r="AE262" s="379">
        <v>75</v>
      </c>
      <c r="AF262" s="380">
        <v>76</v>
      </c>
      <c r="AG262" s="380">
        <v>0</v>
      </c>
      <c r="AH262" s="380">
        <v>75</v>
      </c>
      <c r="AI262" s="5"/>
      <c r="AJ262" s="57">
        <f>AC262*U262</f>
        <v>121.42</v>
      </c>
      <c r="AK262" s="171">
        <v>20</v>
      </c>
      <c r="AL262" s="19">
        <v>7</v>
      </c>
      <c r="AM262" s="19">
        <v>0</v>
      </c>
      <c r="AN262" s="91">
        <f>AK262+AM262</f>
        <v>20</v>
      </c>
      <c r="AO262" s="338" t="e">
        <f>#REF!</f>
        <v>#REF!</v>
      </c>
      <c r="AP262" s="11">
        <v>0</v>
      </c>
      <c r="AQ262" s="11">
        <v>10</v>
      </c>
      <c r="AR262" s="387">
        <f>100- ((AP262+AQ262)/(AC262*2))*100</f>
        <v>98.929336188436835</v>
      </c>
      <c r="AS262" s="388">
        <f>AU259</f>
        <v>156.79000000000002</v>
      </c>
      <c r="AT262" s="172">
        <f>AJ262+AK262+AL262+AM262</f>
        <v>148.42000000000002</v>
      </c>
      <c r="AU262" s="172">
        <f>AS262-AT262</f>
        <v>8.3700000000000045</v>
      </c>
      <c r="AV262" s="5"/>
      <c r="AW262" s="57">
        <f>(AC262/W262)*100</f>
        <v>68.67647058823529</v>
      </c>
      <c r="AX262" s="19" t="s">
        <v>59</v>
      </c>
      <c r="AY262" s="91">
        <f>(AK262/(AJ262+AK262))*100</f>
        <v>14.142271248762551</v>
      </c>
      <c r="AZ262" s="19">
        <f>(AN262/AJ262)*100</f>
        <v>16.471750947125681</v>
      </c>
      <c r="BA262" s="6"/>
      <c r="BB262" s="363" t="s">
        <v>76</v>
      </c>
      <c r="BC262" s="19" t="s">
        <v>76</v>
      </c>
      <c r="BD262" s="19" t="s">
        <v>76</v>
      </c>
    </row>
    <row r="263" spans="2:56" ht="16.5" thickBot="1">
      <c r="B263" s="374" t="s">
        <v>153</v>
      </c>
      <c r="C263" s="2"/>
      <c r="D263" s="2"/>
      <c r="E263" s="6"/>
      <c r="F263" s="375"/>
      <c r="G263" s="2"/>
      <c r="H263" s="2"/>
      <c r="I263" s="2"/>
      <c r="J263" s="2"/>
      <c r="K263" s="2"/>
      <c r="L263" s="6"/>
      <c r="M263" s="375"/>
      <c r="N263" s="2"/>
      <c r="O263" s="6"/>
      <c r="P263" s="377"/>
      <c r="Q263" s="6"/>
      <c r="R263" s="110"/>
      <c r="S263" s="105"/>
      <c r="T263" s="105"/>
      <c r="U263" s="105"/>
      <c r="V263" s="199"/>
      <c r="W263" s="452"/>
      <c r="X263" s="20"/>
      <c r="Y263" s="382"/>
      <c r="Z263" s="383"/>
      <c r="AA263" s="383"/>
      <c r="AB263" s="383"/>
      <c r="AC263" s="384"/>
      <c r="AD263" s="122"/>
      <c r="AE263" s="382"/>
      <c r="AF263" s="383"/>
      <c r="AG263" s="383"/>
      <c r="AH263" s="383"/>
      <c r="AI263" s="20"/>
      <c r="AJ263" s="436"/>
      <c r="AK263" s="386"/>
      <c r="AL263" s="378"/>
      <c r="AM263" s="378"/>
      <c r="AN263" s="378"/>
      <c r="AO263" s="289"/>
      <c r="AP263" s="347"/>
      <c r="AQ263" s="347"/>
      <c r="AR263" s="373"/>
      <c r="AS263" s="389"/>
      <c r="AT263" s="386"/>
      <c r="AU263" s="386"/>
      <c r="AV263" s="20"/>
      <c r="AW263" s="385"/>
      <c r="AX263" s="378"/>
      <c r="AY263" s="378"/>
      <c r="AZ263" s="378"/>
      <c r="BA263" s="289"/>
      <c r="BB263" s="375"/>
      <c r="BC263" s="2"/>
      <c r="BD263" s="2"/>
    </row>
    <row r="264" spans="2:56" ht="15.75" thickBot="1"/>
    <row r="265" spans="2:56">
      <c r="B265" s="57" t="s">
        <v>42</v>
      </c>
      <c r="C265" s="58" t="s">
        <v>2</v>
      </c>
      <c r="D265" s="59" t="s">
        <v>2</v>
      </c>
      <c r="E265" s="136"/>
      <c r="F265" s="718" t="s">
        <v>14</v>
      </c>
      <c r="G265" s="719"/>
      <c r="H265" s="719"/>
      <c r="I265" s="719"/>
      <c r="J265" s="719"/>
      <c r="K265" s="720"/>
      <c r="L265" s="19"/>
      <c r="M265" s="721" t="s">
        <v>43</v>
      </c>
      <c r="N265" s="722"/>
      <c r="O265" s="19"/>
      <c r="P265" s="91" t="s">
        <v>12</v>
      </c>
      <c r="Q265" s="136"/>
      <c r="R265" s="91" t="s">
        <v>24</v>
      </c>
      <c r="S265" s="718" t="s">
        <v>44</v>
      </c>
      <c r="T265" s="719"/>
      <c r="U265" s="720"/>
      <c r="V265" s="91" t="s">
        <v>39</v>
      </c>
      <c r="W265" s="137" t="s">
        <v>19</v>
      </c>
      <c r="X265" s="136" t="s">
        <v>10</v>
      </c>
      <c r="Y265" s="723" t="s">
        <v>15</v>
      </c>
      <c r="Z265" s="724"/>
      <c r="AA265" s="724"/>
      <c r="AB265" s="724"/>
      <c r="AC265" s="138" t="s">
        <v>19</v>
      </c>
      <c r="AD265" s="139"/>
      <c r="AE265" s="725" t="s">
        <v>55</v>
      </c>
      <c r="AF265" s="726"/>
      <c r="AG265" s="726"/>
      <c r="AH265" s="140" t="s">
        <v>57</v>
      </c>
      <c r="AI265" s="136"/>
      <c r="AJ265" s="141" t="s">
        <v>51</v>
      </c>
      <c r="AK265" s="142"/>
      <c r="AL265" s="143"/>
      <c r="AM265" s="144"/>
      <c r="AN265" s="91" t="s">
        <v>13</v>
      </c>
      <c r="AO265" s="136"/>
      <c r="AP265" s="743" t="s">
        <v>68</v>
      </c>
      <c r="AQ265" s="744"/>
      <c r="AR265" s="745"/>
      <c r="AS265" s="743" t="s">
        <v>52</v>
      </c>
      <c r="AT265" s="744"/>
      <c r="AU265" s="745"/>
      <c r="AV265" s="136"/>
      <c r="AW265" s="145" t="s">
        <v>32</v>
      </c>
      <c r="AX265" s="137" t="s">
        <v>32</v>
      </c>
      <c r="AY265" s="91" t="s">
        <v>29</v>
      </c>
      <c r="AZ265" s="91" t="s">
        <v>29</v>
      </c>
      <c r="BA265" s="136"/>
      <c r="BB265" s="19" t="s">
        <v>32</v>
      </c>
      <c r="BC265" s="19" t="s">
        <v>10</v>
      </c>
      <c r="BD265" s="146" t="s">
        <v>10</v>
      </c>
    </row>
    <row r="266" spans="2:56" ht="15.75" thickBot="1">
      <c r="B266" s="60" t="s">
        <v>10</v>
      </c>
      <c r="C266" s="49" t="s">
        <v>10</v>
      </c>
      <c r="D266" s="61" t="s">
        <v>12</v>
      </c>
      <c r="E266" s="5"/>
      <c r="F266" s="65" t="s">
        <v>4</v>
      </c>
      <c r="G266" s="65" t="s">
        <v>5</v>
      </c>
      <c r="H266" s="65" t="s">
        <v>6</v>
      </c>
      <c r="I266" s="65" t="s">
        <v>7</v>
      </c>
      <c r="J266" s="65" t="s">
        <v>9</v>
      </c>
      <c r="K266" s="65" t="s">
        <v>13</v>
      </c>
      <c r="L266" s="4"/>
      <c r="M266" s="67" t="s">
        <v>12</v>
      </c>
      <c r="N266" s="68" t="s">
        <v>46</v>
      </c>
      <c r="O266" s="3"/>
      <c r="P266" s="49" t="s">
        <v>3</v>
      </c>
      <c r="Q266" s="5"/>
      <c r="R266" s="49" t="s">
        <v>23</v>
      </c>
      <c r="S266" s="53" t="s">
        <v>16</v>
      </c>
      <c r="T266" s="49" t="s">
        <v>17</v>
      </c>
      <c r="U266" s="49" t="s">
        <v>45</v>
      </c>
      <c r="V266" s="49" t="s">
        <v>63</v>
      </c>
      <c r="W266" s="72" t="s">
        <v>21</v>
      </c>
      <c r="X266" s="5" t="s">
        <v>10</v>
      </c>
      <c r="Y266" s="713" t="s">
        <v>26</v>
      </c>
      <c r="Z266" s="714"/>
      <c r="AA266" s="714"/>
      <c r="AB266" s="715"/>
      <c r="AC266" s="39" t="s">
        <v>13</v>
      </c>
      <c r="AD266" s="8"/>
      <c r="AE266" s="716" t="s">
        <v>56</v>
      </c>
      <c r="AF266" s="717"/>
      <c r="AG266" s="717"/>
      <c r="AH266" s="82" t="s">
        <v>58</v>
      </c>
      <c r="AI266" s="5"/>
      <c r="AJ266" s="48" t="s">
        <v>33</v>
      </c>
      <c r="AK266" s="85" t="s">
        <v>27</v>
      </c>
      <c r="AL266" s="48" t="s">
        <v>35</v>
      </c>
      <c r="AM266" s="48" t="s">
        <v>36</v>
      </c>
      <c r="AN266" s="49" t="s">
        <v>40</v>
      </c>
      <c r="AO266" s="20"/>
      <c r="AP266" s="51"/>
      <c r="AQ266" s="52"/>
      <c r="AR266" s="53"/>
      <c r="AS266" s="51" t="s">
        <v>50</v>
      </c>
      <c r="AT266" s="336" t="s">
        <v>331</v>
      </c>
      <c r="AU266" s="53"/>
      <c r="AV266" s="5"/>
      <c r="AW266" s="76" t="s">
        <v>19</v>
      </c>
      <c r="AX266" s="72" t="s">
        <v>19</v>
      </c>
      <c r="AY266" s="49" t="s">
        <v>37</v>
      </c>
      <c r="AZ266" s="49" t="s">
        <v>38</v>
      </c>
      <c r="BA266" s="5"/>
      <c r="BB266" s="4" t="s">
        <v>19</v>
      </c>
      <c r="BC266" s="4" t="s">
        <v>37</v>
      </c>
      <c r="BD266" s="147" t="s">
        <v>38</v>
      </c>
    </row>
    <row r="267" spans="2:56" ht="15.75" thickBot="1">
      <c r="B267" s="62"/>
      <c r="C267" s="63"/>
      <c r="D267" s="64" t="s">
        <v>10</v>
      </c>
      <c r="E267" s="111"/>
      <c r="F267" s="148"/>
      <c r="G267" s="148"/>
      <c r="H267" s="148"/>
      <c r="I267" s="148" t="s">
        <v>8</v>
      </c>
      <c r="J267" s="148"/>
      <c r="K267" s="148"/>
      <c r="L267" s="16"/>
      <c r="M267" s="104" t="s">
        <v>20</v>
      </c>
      <c r="N267" s="148" t="s">
        <v>11</v>
      </c>
      <c r="O267" s="16"/>
      <c r="P267" s="63" t="s">
        <v>10</v>
      </c>
      <c r="Q267" s="111"/>
      <c r="R267" s="63"/>
      <c r="S267" s="149"/>
      <c r="T267" s="63"/>
      <c r="U267" s="63"/>
      <c r="V267" s="63" t="s">
        <v>18</v>
      </c>
      <c r="W267" s="150" t="s">
        <v>22</v>
      </c>
      <c r="X267" s="111"/>
      <c r="Y267" s="151" t="s">
        <v>16</v>
      </c>
      <c r="Z267" s="151" t="s">
        <v>17</v>
      </c>
      <c r="AA267" s="152" t="s">
        <v>25</v>
      </c>
      <c r="AB267" s="79" t="s">
        <v>28</v>
      </c>
      <c r="AC267" s="153"/>
      <c r="AD267" s="111"/>
      <c r="AE267" s="154" t="s">
        <v>16</v>
      </c>
      <c r="AF267" s="155" t="s">
        <v>17</v>
      </c>
      <c r="AG267" s="80" t="s">
        <v>28</v>
      </c>
      <c r="AH267" s="81" t="s">
        <v>28</v>
      </c>
      <c r="AI267" s="156"/>
      <c r="AJ267" s="63" t="s">
        <v>34</v>
      </c>
      <c r="AK267" s="157" t="s">
        <v>34</v>
      </c>
      <c r="AL267" s="63" t="s">
        <v>34</v>
      </c>
      <c r="AM267" s="63" t="s">
        <v>34</v>
      </c>
      <c r="AN267" s="63" t="s">
        <v>34</v>
      </c>
      <c r="AO267" s="111"/>
      <c r="AP267" s="158" t="s">
        <v>70</v>
      </c>
      <c r="AQ267" s="159" t="s">
        <v>69</v>
      </c>
      <c r="AR267" s="160" t="s">
        <v>71</v>
      </c>
      <c r="AS267" s="161" t="s">
        <v>48</v>
      </c>
      <c r="AT267" s="159" t="s">
        <v>47</v>
      </c>
      <c r="AU267" s="160" t="s">
        <v>49</v>
      </c>
      <c r="AV267" s="111"/>
      <c r="AW267" s="162" t="s">
        <v>29</v>
      </c>
      <c r="AX267" s="150" t="s">
        <v>29</v>
      </c>
      <c r="AY267" s="63"/>
      <c r="AZ267" s="63"/>
      <c r="BA267" s="111"/>
      <c r="BB267" s="163">
        <v>1</v>
      </c>
      <c r="BC267" s="164">
        <v>0</v>
      </c>
      <c r="BD267" s="115" t="s">
        <v>41</v>
      </c>
    </row>
    <row r="268" spans="2:56" ht="16.5" thickBot="1">
      <c r="B268" s="17">
        <v>41242</v>
      </c>
      <c r="C268" s="15" t="s">
        <v>0</v>
      </c>
      <c r="D268" s="19">
        <v>8</v>
      </c>
      <c r="E268" s="6"/>
      <c r="F268" s="363">
        <v>0</v>
      </c>
      <c r="G268" s="19">
        <v>0</v>
      </c>
      <c r="H268" s="19">
        <v>0</v>
      </c>
      <c r="I268" s="19">
        <v>0</v>
      </c>
      <c r="J268" s="19">
        <v>0</v>
      </c>
      <c r="K268" s="19">
        <f>SUM(F268:J268)</f>
        <v>0</v>
      </c>
      <c r="L268" s="6"/>
      <c r="M268" s="363">
        <v>0</v>
      </c>
      <c r="N268" s="19">
        <v>0</v>
      </c>
      <c r="O268" s="6"/>
      <c r="P268" s="376">
        <f>D268-(M268+N268)</f>
        <v>8</v>
      </c>
      <c r="Q268" s="6"/>
      <c r="R268" s="221" t="s">
        <v>207</v>
      </c>
      <c r="S268" s="23">
        <v>0.36499999999999999</v>
      </c>
      <c r="T268" s="23">
        <v>0.36499999999999999</v>
      </c>
      <c r="U268" s="23">
        <f>S268+T268</f>
        <v>0.73</v>
      </c>
      <c r="V268" s="223">
        <v>60</v>
      </c>
      <c r="W268" s="91">
        <f>P268*V268</f>
        <v>480</v>
      </c>
      <c r="X268" s="6"/>
      <c r="Y268" s="379">
        <v>459</v>
      </c>
      <c r="Z268" s="380">
        <v>459</v>
      </c>
      <c r="AA268" s="380">
        <v>0</v>
      </c>
      <c r="AB268" s="380">
        <v>0</v>
      </c>
      <c r="AC268" s="381">
        <v>459</v>
      </c>
      <c r="AD268" s="197"/>
      <c r="AE268" s="379">
        <v>8</v>
      </c>
      <c r="AF268" s="380">
        <v>8</v>
      </c>
      <c r="AG268" s="380">
        <v>0</v>
      </c>
      <c r="AH268" s="380">
        <v>8</v>
      </c>
      <c r="AI268" s="5"/>
      <c r="AJ268" s="57">
        <f>AC268*U268</f>
        <v>335.07</v>
      </c>
      <c r="AK268" s="171">
        <v>6</v>
      </c>
      <c r="AL268" s="19">
        <v>7.7</v>
      </c>
      <c r="AM268" s="19">
        <v>0</v>
      </c>
      <c r="AN268" s="91">
        <f>AK268+AM268</f>
        <v>6</v>
      </c>
      <c r="AO268" s="338" t="e">
        <f>#REF!</f>
        <v>#REF!</v>
      </c>
      <c r="AP268" s="11">
        <v>0</v>
      </c>
      <c r="AQ268" s="11">
        <v>10</v>
      </c>
      <c r="AR268" s="387">
        <f>100- ((AP268+AQ268)/(AC268*2))*100</f>
        <v>98.910675381263616</v>
      </c>
      <c r="AS268" s="388">
        <v>154.99</v>
      </c>
      <c r="AT268" s="172">
        <f>AJ268+AK268+AL268+AM268</f>
        <v>348.77</v>
      </c>
      <c r="AU268" s="172">
        <f>AS268-AT268</f>
        <v>-193.77999999999997</v>
      </c>
      <c r="AV268" s="5"/>
      <c r="AW268" s="57">
        <f>(AC268/W268)*100</f>
        <v>95.625</v>
      </c>
      <c r="AX268" s="19" t="s">
        <v>59</v>
      </c>
      <c r="AY268" s="91">
        <f>(AK268/(AJ268+AK268))*100</f>
        <v>1.759169671914856</v>
      </c>
      <c r="AZ268" s="19">
        <f>(AN268/AJ268)*100</f>
        <v>1.7906706061420001</v>
      </c>
      <c r="BA268" s="6"/>
      <c r="BB268" s="363" t="s">
        <v>76</v>
      </c>
      <c r="BC268" s="19" t="s">
        <v>76</v>
      </c>
      <c r="BD268" s="19" t="s">
        <v>76</v>
      </c>
    </row>
    <row r="269" spans="2:56" ht="15.75">
      <c r="B269" s="374" t="s">
        <v>137</v>
      </c>
      <c r="C269" s="2"/>
      <c r="D269" s="2"/>
      <c r="E269" s="6"/>
      <c r="F269" s="375"/>
      <c r="G269" s="2"/>
      <c r="H269" s="2"/>
      <c r="I269" s="2"/>
      <c r="J269" s="2"/>
      <c r="K269" s="2"/>
      <c r="L269" s="6"/>
      <c r="M269" s="375"/>
      <c r="N269" s="2"/>
      <c r="O269" s="6"/>
      <c r="P269" s="377"/>
      <c r="Q269" s="6"/>
      <c r="R269" s="375"/>
      <c r="S269" s="213"/>
      <c r="T269" s="213"/>
      <c r="U269" s="213"/>
      <c r="V269" s="378"/>
      <c r="W269" s="378"/>
      <c r="X269" s="289"/>
      <c r="Y269" s="382"/>
      <c r="Z269" s="383"/>
      <c r="AA269" s="383"/>
      <c r="AB269" s="383"/>
      <c r="AC269" s="384"/>
      <c r="AD269" s="122"/>
      <c r="AE269" s="382"/>
      <c r="AF269" s="383"/>
      <c r="AG269" s="383"/>
      <c r="AH269" s="383"/>
      <c r="AI269" s="20"/>
      <c r="AJ269" s="436"/>
      <c r="AK269" s="386"/>
      <c r="AL269" s="378"/>
      <c r="AM269" s="378"/>
      <c r="AN269" s="378"/>
      <c r="AO269" s="289"/>
      <c r="AP269" s="347"/>
      <c r="AQ269" s="347"/>
      <c r="AR269" s="373"/>
      <c r="AS269" s="389"/>
      <c r="AT269" s="386"/>
      <c r="AU269" s="386"/>
      <c r="AV269" s="20"/>
      <c r="AW269" s="385"/>
      <c r="AX269" s="378"/>
      <c r="AY269" s="378"/>
      <c r="AZ269" s="378"/>
      <c r="BA269" s="289"/>
      <c r="BB269" s="375"/>
      <c r="BC269" s="2"/>
      <c r="BD269" s="2"/>
    </row>
    <row r="270" spans="2:56" ht="15.75" thickBot="1"/>
    <row r="271" spans="2:56">
      <c r="B271" s="57" t="s">
        <v>42</v>
      </c>
      <c r="C271" s="58" t="s">
        <v>2</v>
      </c>
      <c r="D271" s="59" t="s">
        <v>2</v>
      </c>
      <c r="E271" s="136"/>
      <c r="F271" s="718" t="s">
        <v>14</v>
      </c>
      <c r="G271" s="719"/>
      <c r="H271" s="719"/>
      <c r="I271" s="719"/>
      <c r="J271" s="719"/>
      <c r="K271" s="720"/>
      <c r="L271" s="19"/>
      <c r="M271" s="721" t="s">
        <v>43</v>
      </c>
      <c r="N271" s="722"/>
      <c r="O271" s="19"/>
      <c r="P271" s="91" t="s">
        <v>12</v>
      </c>
      <c r="Q271" s="136"/>
      <c r="R271" s="91" t="s">
        <v>24</v>
      </c>
      <c r="S271" s="718" t="s">
        <v>44</v>
      </c>
      <c r="T271" s="719"/>
      <c r="U271" s="720"/>
      <c r="V271" s="91" t="s">
        <v>39</v>
      </c>
      <c r="W271" s="137" t="s">
        <v>19</v>
      </c>
      <c r="X271" s="136" t="s">
        <v>10</v>
      </c>
      <c r="Y271" s="723" t="s">
        <v>15</v>
      </c>
      <c r="Z271" s="724"/>
      <c r="AA271" s="724"/>
      <c r="AB271" s="724"/>
      <c r="AC271" s="138" t="s">
        <v>19</v>
      </c>
      <c r="AD271" s="139"/>
      <c r="AE271" s="725" t="s">
        <v>55</v>
      </c>
      <c r="AF271" s="726"/>
      <c r="AG271" s="726"/>
      <c r="AH271" s="140" t="s">
        <v>57</v>
      </c>
      <c r="AI271" s="136"/>
      <c r="AJ271" s="141" t="s">
        <v>51</v>
      </c>
      <c r="AK271" s="142"/>
      <c r="AL271" s="143"/>
      <c r="AM271" s="144"/>
      <c r="AN271" s="91" t="s">
        <v>13</v>
      </c>
      <c r="AO271" s="136"/>
      <c r="AP271" s="743" t="s">
        <v>68</v>
      </c>
      <c r="AQ271" s="744"/>
      <c r="AR271" s="745"/>
      <c r="AS271" s="743" t="s">
        <v>52</v>
      </c>
      <c r="AT271" s="744"/>
      <c r="AU271" s="745"/>
      <c r="AV271" s="136"/>
      <c r="AW271" s="145" t="s">
        <v>32</v>
      </c>
      <c r="AX271" s="137" t="s">
        <v>32</v>
      </c>
      <c r="AY271" s="91" t="s">
        <v>29</v>
      </c>
      <c r="AZ271" s="91" t="s">
        <v>29</v>
      </c>
      <c r="BA271" s="136"/>
      <c r="BB271" s="19" t="s">
        <v>32</v>
      </c>
      <c r="BC271" s="19" t="s">
        <v>10</v>
      </c>
      <c r="BD271" s="146" t="s">
        <v>10</v>
      </c>
    </row>
    <row r="272" spans="2:56" ht="15.75" thickBot="1">
      <c r="B272" s="60" t="s">
        <v>10</v>
      </c>
      <c r="C272" s="49" t="s">
        <v>10</v>
      </c>
      <c r="D272" s="61" t="s">
        <v>12</v>
      </c>
      <c r="E272" s="5"/>
      <c r="F272" s="65" t="s">
        <v>4</v>
      </c>
      <c r="G272" s="65" t="s">
        <v>5</v>
      </c>
      <c r="H272" s="65" t="s">
        <v>6</v>
      </c>
      <c r="I272" s="65" t="s">
        <v>7</v>
      </c>
      <c r="J272" s="65" t="s">
        <v>9</v>
      </c>
      <c r="K272" s="65" t="s">
        <v>13</v>
      </c>
      <c r="L272" s="4"/>
      <c r="M272" s="67" t="s">
        <v>12</v>
      </c>
      <c r="N272" s="68" t="s">
        <v>46</v>
      </c>
      <c r="O272" s="3"/>
      <c r="P272" s="49" t="s">
        <v>3</v>
      </c>
      <c r="Q272" s="5"/>
      <c r="R272" s="49" t="s">
        <v>23</v>
      </c>
      <c r="S272" s="53" t="s">
        <v>16</v>
      </c>
      <c r="T272" s="49" t="s">
        <v>17</v>
      </c>
      <c r="U272" s="49" t="s">
        <v>45</v>
      </c>
      <c r="V272" s="49" t="s">
        <v>63</v>
      </c>
      <c r="W272" s="72" t="s">
        <v>21</v>
      </c>
      <c r="X272" s="5" t="s">
        <v>10</v>
      </c>
      <c r="Y272" s="713" t="s">
        <v>26</v>
      </c>
      <c r="Z272" s="714"/>
      <c r="AA272" s="714"/>
      <c r="AB272" s="715"/>
      <c r="AC272" s="39" t="s">
        <v>13</v>
      </c>
      <c r="AD272" s="8"/>
      <c r="AE272" s="716" t="s">
        <v>56</v>
      </c>
      <c r="AF272" s="717"/>
      <c r="AG272" s="717"/>
      <c r="AH272" s="82" t="s">
        <v>58</v>
      </c>
      <c r="AI272" s="5"/>
      <c r="AJ272" s="48" t="s">
        <v>33</v>
      </c>
      <c r="AK272" s="85" t="s">
        <v>27</v>
      </c>
      <c r="AL272" s="48" t="s">
        <v>35</v>
      </c>
      <c r="AM272" s="48" t="s">
        <v>36</v>
      </c>
      <c r="AN272" s="49" t="s">
        <v>40</v>
      </c>
      <c r="AO272" s="20"/>
      <c r="AP272" s="51"/>
      <c r="AQ272" s="52"/>
      <c r="AR272" s="53"/>
      <c r="AS272" s="51" t="s">
        <v>50</v>
      </c>
      <c r="AT272" s="336" t="s">
        <v>332</v>
      </c>
      <c r="AU272" s="53"/>
      <c r="AV272" s="5"/>
      <c r="AW272" s="76" t="s">
        <v>19</v>
      </c>
      <c r="AX272" s="72" t="s">
        <v>19</v>
      </c>
      <c r="AY272" s="49" t="s">
        <v>37</v>
      </c>
      <c r="AZ272" s="49" t="s">
        <v>38</v>
      </c>
      <c r="BA272" s="5"/>
      <c r="BB272" s="4" t="s">
        <v>19</v>
      </c>
      <c r="BC272" s="4" t="s">
        <v>37</v>
      </c>
      <c r="BD272" s="147" t="s">
        <v>38</v>
      </c>
    </row>
    <row r="273" spans="2:56" ht="15.75" thickBot="1">
      <c r="B273" s="62"/>
      <c r="C273" s="63"/>
      <c r="D273" s="64" t="s">
        <v>10</v>
      </c>
      <c r="E273" s="111"/>
      <c r="F273" s="148"/>
      <c r="G273" s="148"/>
      <c r="H273" s="148"/>
      <c r="I273" s="148" t="s">
        <v>8</v>
      </c>
      <c r="J273" s="148"/>
      <c r="K273" s="148"/>
      <c r="L273" s="16"/>
      <c r="M273" s="104" t="s">
        <v>20</v>
      </c>
      <c r="N273" s="148" t="s">
        <v>11</v>
      </c>
      <c r="O273" s="16"/>
      <c r="P273" s="63" t="s">
        <v>10</v>
      </c>
      <c r="Q273" s="111"/>
      <c r="R273" s="63"/>
      <c r="S273" s="149"/>
      <c r="T273" s="63"/>
      <c r="U273" s="63"/>
      <c r="V273" s="63" t="s">
        <v>18</v>
      </c>
      <c r="W273" s="150" t="s">
        <v>22</v>
      </c>
      <c r="X273" s="111"/>
      <c r="Y273" s="151" t="s">
        <v>16</v>
      </c>
      <c r="Z273" s="151" t="s">
        <v>17</v>
      </c>
      <c r="AA273" s="152" t="s">
        <v>25</v>
      </c>
      <c r="AB273" s="79" t="s">
        <v>28</v>
      </c>
      <c r="AC273" s="153"/>
      <c r="AD273" s="111"/>
      <c r="AE273" s="154" t="s">
        <v>16</v>
      </c>
      <c r="AF273" s="155" t="s">
        <v>17</v>
      </c>
      <c r="AG273" s="80" t="s">
        <v>28</v>
      </c>
      <c r="AH273" s="81" t="s">
        <v>28</v>
      </c>
      <c r="AI273" s="156"/>
      <c r="AJ273" s="63" t="s">
        <v>34</v>
      </c>
      <c r="AK273" s="157" t="s">
        <v>34</v>
      </c>
      <c r="AL273" s="63" t="s">
        <v>34</v>
      </c>
      <c r="AM273" s="63" t="s">
        <v>34</v>
      </c>
      <c r="AN273" s="63" t="s">
        <v>34</v>
      </c>
      <c r="AO273" s="111"/>
      <c r="AP273" s="158" t="s">
        <v>70</v>
      </c>
      <c r="AQ273" s="159" t="s">
        <v>69</v>
      </c>
      <c r="AR273" s="160" t="s">
        <v>71</v>
      </c>
      <c r="AS273" s="161" t="s">
        <v>48</v>
      </c>
      <c r="AT273" s="159" t="s">
        <v>47</v>
      </c>
      <c r="AU273" s="160" t="s">
        <v>49</v>
      </c>
      <c r="AV273" s="111"/>
      <c r="AW273" s="162" t="s">
        <v>29</v>
      </c>
      <c r="AX273" s="150" t="s">
        <v>29</v>
      </c>
      <c r="AY273" s="63"/>
      <c r="AZ273" s="63"/>
      <c r="BA273" s="111"/>
      <c r="BB273" s="163">
        <v>1</v>
      </c>
      <c r="BC273" s="164">
        <v>0</v>
      </c>
      <c r="BD273" s="115" t="s">
        <v>41</v>
      </c>
    </row>
    <row r="274" spans="2:56" ht="16.5" thickBot="1">
      <c r="B274" s="17">
        <v>41242</v>
      </c>
      <c r="C274" s="15" t="s">
        <v>1</v>
      </c>
      <c r="D274" s="19">
        <v>7.5</v>
      </c>
      <c r="E274" s="6"/>
      <c r="F274" s="363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f>SUM(F274:J274)</f>
        <v>0</v>
      </c>
      <c r="L274" s="6"/>
      <c r="M274" s="363">
        <v>0</v>
      </c>
      <c r="N274" s="19">
        <v>0</v>
      </c>
      <c r="O274" s="6"/>
      <c r="P274" s="376">
        <f>D274-(M274+N274)</f>
        <v>7.5</v>
      </c>
      <c r="Q274" s="6"/>
      <c r="R274" s="221" t="s">
        <v>207</v>
      </c>
      <c r="S274" s="23">
        <v>0.36499999999999999</v>
      </c>
      <c r="T274" s="23">
        <v>0.36499999999999999</v>
      </c>
      <c r="U274" s="23">
        <f>S274+T274</f>
        <v>0.73</v>
      </c>
      <c r="V274" s="223">
        <v>60</v>
      </c>
      <c r="W274" s="91">
        <f>P274*V274</f>
        <v>450</v>
      </c>
      <c r="X274" s="6"/>
      <c r="Y274" s="379">
        <v>165</v>
      </c>
      <c r="Z274" s="380">
        <v>165</v>
      </c>
      <c r="AA274" s="380">
        <v>0</v>
      </c>
      <c r="AB274" s="380">
        <v>0</v>
      </c>
      <c r="AC274" s="381">
        <v>165</v>
      </c>
      <c r="AD274" s="197"/>
      <c r="AE274" s="379">
        <v>14</v>
      </c>
      <c r="AF274" s="380">
        <v>14</v>
      </c>
      <c r="AG274" s="380">
        <v>0</v>
      </c>
      <c r="AH274" s="380">
        <v>14</v>
      </c>
      <c r="AI274" s="5"/>
      <c r="AJ274" s="57">
        <f>AC274*U274</f>
        <v>120.45</v>
      </c>
      <c r="AK274" s="171">
        <v>10.45</v>
      </c>
      <c r="AL274" s="19">
        <v>5.46</v>
      </c>
      <c r="AM274" s="19">
        <v>0</v>
      </c>
      <c r="AN274" s="91">
        <f>AK274+AM274</f>
        <v>10.45</v>
      </c>
      <c r="AO274" s="338" t="e">
        <f>#REF!</f>
        <v>#REF!</v>
      </c>
      <c r="AP274" s="11">
        <v>0</v>
      </c>
      <c r="AQ274" s="11">
        <v>10</v>
      </c>
      <c r="AR274" s="387">
        <f>100- ((AP274+AQ274)/(AC274*2))*100</f>
        <v>96.969696969696969</v>
      </c>
      <c r="AS274" s="388">
        <v>680</v>
      </c>
      <c r="AT274" s="172">
        <f>AJ274+AK274+AL274+AM274</f>
        <v>136.36000000000001</v>
      </c>
      <c r="AU274" s="172">
        <f>AS274-AT274</f>
        <v>543.64</v>
      </c>
      <c r="AV274" s="5"/>
      <c r="AW274" s="57">
        <f>(AC274/W274)*100</f>
        <v>36.666666666666664</v>
      </c>
      <c r="AX274" s="19" t="s">
        <v>59</v>
      </c>
      <c r="AY274" s="91">
        <f>(AK274/(AJ274+AK274))*100</f>
        <v>7.9831932773109235</v>
      </c>
      <c r="AZ274" s="19">
        <f>(AN274/AJ274)*100</f>
        <v>8.6757990867579906</v>
      </c>
      <c r="BA274" s="6"/>
      <c r="BB274" s="363" t="s">
        <v>76</v>
      </c>
      <c r="BC274" s="19" t="s">
        <v>76</v>
      </c>
      <c r="BD274" s="19" t="s">
        <v>76</v>
      </c>
    </row>
    <row r="275" spans="2:56" ht="15.75">
      <c r="B275" s="374" t="s">
        <v>137</v>
      </c>
      <c r="C275" s="2"/>
      <c r="D275" s="2"/>
      <c r="E275" s="6"/>
      <c r="F275" s="375"/>
      <c r="G275" s="2"/>
      <c r="H275" s="2"/>
      <c r="I275" s="2"/>
      <c r="J275" s="2"/>
      <c r="K275" s="2"/>
      <c r="L275" s="6"/>
      <c r="M275" s="375"/>
      <c r="N275" s="2"/>
      <c r="O275" s="6"/>
      <c r="P275" s="377"/>
      <c r="Q275" s="6"/>
      <c r="R275" s="375"/>
      <c r="S275" s="213"/>
      <c r="T275" s="213"/>
      <c r="U275" s="213"/>
      <c r="V275" s="378"/>
      <c r="W275" s="378"/>
      <c r="X275" s="289"/>
      <c r="Y275" s="382"/>
      <c r="Z275" s="383"/>
      <c r="AA275" s="383"/>
      <c r="AB275" s="383"/>
      <c r="AC275" s="384"/>
      <c r="AD275" s="122"/>
      <c r="AE275" s="382"/>
      <c r="AF275" s="383"/>
      <c r="AG275" s="383"/>
      <c r="AH275" s="383"/>
      <c r="AI275" s="20"/>
      <c r="AJ275" s="436"/>
      <c r="AK275" s="386"/>
      <c r="AL275" s="378"/>
      <c r="AM275" s="378"/>
      <c r="AN275" s="378"/>
      <c r="AO275" s="289"/>
      <c r="AP275" s="347"/>
      <c r="AQ275" s="347"/>
      <c r="AR275" s="373"/>
      <c r="AS275" s="389"/>
      <c r="AT275" s="386"/>
      <c r="AU275" s="386"/>
      <c r="AV275" s="20"/>
      <c r="AW275" s="385"/>
      <c r="AX275" s="378"/>
      <c r="AY275" s="378"/>
      <c r="AZ275" s="378"/>
      <c r="BA275" s="289"/>
      <c r="BB275" s="375"/>
      <c r="BC275" s="2"/>
      <c r="BD275" s="2"/>
    </row>
    <row r="276" spans="2:56" ht="15.75" thickBot="1"/>
    <row r="277" spans="2:56" ht="16.5" thickBot="1">
      <c r="B277" s="17">
        <v>41242</v>
      </c>
      <c r="C277" s="15" t="s">
        <v>65</v>
      </c>
      <c r="D277" s="19">
        <v>8.5</v>
      </c>
      <c r="E277" s="6"/>
      <c r="F277" s="363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f>SUM(F277:J277)</f>
        <v>0</v>
      </c>
      <c r="L277" s="6"/>
      <c r="M277" s="363">
        <v>0</v>
      </c>
      <c r="N277" s="19">
        <v>0</v>
      </c>
      <c r="O277" s="6"/>
      <c r="P277" s="376">
        <f>D277-(M277+N277)</f>
        <v>8.5</v>
      </c>
      <c r="Q277" s="6"/>
      <c r="R277" s="221" t="s">
        <v>207</v>
      </c>
      <c r="S277" s="23">
        <v>0.36499999999999999</v>
      </c>
      <c r="T277" s="23">
        <v>0.36499999999999999</v>
      </c>
      <c r="U277" s="23">
        <f>S277+T277</f>
        <v>0.73</v>
      </c>
      <c r="V277" s="223">
        <v>60</v>
      </c>
      <c r="W277" s="91">
        <f>P277*V277</f>
        <v>510</v>
      </c>
      <c r="X277" s="6"/>
      <c r="Y277" s="379">
        <v>164</v>
      </c>
      <c r="Z277" s="380">
        <v>164</v>
      </c>
      <c r="AA277" s="380">
        <v>0</v>
      </c>
      <c r="AB277" s="380">
        <v>0</v>
      </c>
      <c r="AC277" s="381">
        <v>164</v>
      </c>
      <c r="AD277" s="197"/>
      <c r="AE277" s="379">
        <v>0</v>
      </c>
      <c r="AF277" s="380">
        <v>0</v>
      </c>
      <c r="AG277" s="380">
        <v>0</v>
      </c>
      <c r="AH277" s="380">
        <v>0</v>
      </c>
      <c r="AI277" s="5"/>
      <c r="AJ277" s="57">
        <f>AC277*U277</f>
        <v>119.72</v>
      </c>
      <c r="AK277" s="171">
        <v>0</v>
      </c>
      <c r="AL277" s="19">
        <v>0</v>
      </c>
      <c r="AM277" s="19">
        <v>0</v>
      </c>
      <c r="AN277" s="91">
        <f>AK277+AM277</f>
        <v>0</v>
      </c>
      <c r="AO277" s="338" t="e">
        <f>#REF!</f>
        <v>#REF!</v>
      </c>
      <c r="AP277" s="11">
        <v>0</v>
      </c>
      <c r="AQ277" s="11">
        <v>10</v>
      </c>
      <c r="AR277" s="387">
        <f>100- ((AP277+AQ277)/(AC277*2))*100</f>
        <v>96.951219512195124</v>
      </c>
      <c r="AS277" s="388">
        <f>AU274</f>
        <v>543.64</v>
      </c>
      <c r="AT277" s="172">
        <f>AJ277+AK277+AL277+AM277</f>
        <v>119.72</v>
      </c>
      <c r="AU277" s="172">
        <f>AS277-AT277</f>
        <v>423.91999999999996</v>
      </c>
      <c r="AV277" s="5"/>
      <c r="AW277" s="57">
        <f>(AC277/W277)*100</f>
        <v>32.156862745098039</v>
      </c>
      <c r="AX277" s="19" t="s">
        <v>59</v>
      </c>
      <c r="AY277" s="91">
        <f>(AK277/(AJ277+AK277))*100</f>
        <v>0</v>
      </c>
      <c r="AZ277" s="19">
        <f>(AN277/AJ277)*100</f>
        <v>0</v>
      </c>
      <c r="BA277" s="6"/>
      <c r="BB277" s="363" t="s">
        <v>76</v>
      </c>
      <c r="BC277" s="19" t="s">
        <v>76</v>
      </c>
      <c r="BD277" s="19" t="s">
        <v>76</v>
      </c>
    </row>
    <row r="278" spans="2:56" ht="15.75">
      <c r="B278" s="374" t="s">
        <v>153</v>
      </c>
      <c r="C278" s="2"/>
      <c r="D278" s="2"/>
      <c r="E278" s="6"/>
      <c r="F278" s="375"/>
      <c r="G278" s="2"/>
      <c r="H278" s="2"/>
      <c r="I278" s="2"/>
      <c r="J278" s="2"/>
      <c r="K278" s="2"/>
      <c r="L278" s="6"/>
      <c r="M278" s="375"/>
      <c r="N278" s="2"/>
      <c r="O278" s="6"/>
      <c r="P278" s="377"/>
      <c r="Q278" s="6"/>
      <c r="R278" s="375"/>
      <c r="S278" s="213"/>
      <c r="T278" s="213"/>
      <c r="U278" s="213"/>
      <c r="V278" s="378"/>
      <c r="W278" s="378"/>
      <c r="X278" s="289"/>
      <c r="Y278" s="382"/>
      <c r="Z278" s="383"/>
      <c r="AA278" s="383"/>
      <c r="AB278" s="383"/>
      <c r="AC278" s="384"/>
      <c r="AD278" s="122"/>
      <c r="AE278" s="382"/>
      <c r="AF278" s="383"/>
      <c r="AG278" s="383"/>
      <c r="AH278" s="383"/>
      <c r="AI278" s="20"/>
      <c r="AJ278" s="436" t="s">
        <v>335</v>
      </c>
      <c r="AK278" s="386"/>
      <c r="AL278" s="378"/>
      <c r="AM278" s="378"/>
      <c r="AN278" s="378"/>
      <c r="AO278" s="289"/>
      <c r="AP278" s="347"/>
      <c r="AQ278" s="347"/>
      <c r="AR278" s="373"/>
      <c r="AS278" s="389"/>
      <c r="AT278" s="386"/>
      <c r="AU278" s="386"/>
      <c r="AV278" s="20"/>
      <c r="AW278" s="385"/>
      <c r="AX278" s="378"/>
      <c r="AY278" s="378"/>
      <c r="AZ278" s="378"/>
      <c r="BA278" s="289"/>
      <c r="BB278" s="375"/>
      <c r="BC278" s="2"/>
      <c r="BD278" s="2"/>
    </row>
    <row r="279" spans="2:56" ht="15.75" thickBot="1"/>
    <row r="280" spans="2:56">
      <c r="B280" s="57" t="s">
        <v>42</v>
      </c>
      <c r="C280" s="58" t="s">
        <v>2</v>
      </c>
      <c r="D280" s="59" t="s">
        <v>2</v>
      </c>
      <c r="E280" s="136"/>
      <c r="F280" s="718" t="s">
        <v>14</v>
      </c>
      <c r="G280" s="719"/>
      <c r="H280" s="719"/>
      <c r="I280" s="719"/>
      <c r="J280" s="719"/>
      <c r="K280" s="720"/>
      <c r="L280" s="19"/>
      <c r="M280" s="721" t="s">
        <v>43</v>
      </c>
      <c r="N280" s="722"/>
      <c r="O280" s="19"/>
      <c r="P280" s="91" t="s">
        <v>12</v>
      </c>
      <c r="Q280" s="136"/>
      <c r="R280" s="91" t="s">
        <v>24</v>
      </c>
      <c r="S280" s="718" t="s">
        <v>44</v>
      </c>
      <c r="T280" s="719"/>
      <c r="U280" s="720"/>
      <c r="V280" s="91" t="s">
        <v>39</v>
      </c>
      <c r="W280" s="137" t="s">
        <v>19</v>
      </c>
      <c r="X280" s="136" t="s">
        <v>10</v>
      </c>
      <c r="Y280" s="723" t="s">
        <v>15</v>
      </c>
      <c r="Z280" s="724"/>
      <c r="AA280" s="724"/>
      <c r="AB280" s="724"/>
      <c r="AC280" s="138" t="s">
        <v>19</v>
      </c>
      <c r="AD280" s="139"/>
      <c r="AE280" s="725" t="s">
        <v>55</v>
      </c>
      <c r="AF280" s="726"/>
      <c r="AG280" s="726"/>
      <c r="AH280" s="140" t="s">
        <v>57</v>
      </c>
      <c r="AI280" s="136"/>
      <c r="AJ280" s="141" t="s">
        <v>51</v>
      </c>
      <c r="AK280" s="142"/>
      <c r="AL280" s="143"/>
      <c r="AM280" s="144"/>
      <c r="AN280" s="91" t="s">
        <v>13</v>
      </c>
      <c r="AO280" s="136"/>
      <c r="AP280" s="743" t="s">
        <v>68</v>
      </c>
      <c r="AQ280" s="744"/>
      <c r="AR280" s="745"/>
      <c r="AS280" s="743" t="s">
        <v>52</v>
      </c>
      <c r="AT280" s="744"/>
      <c r="AU280" s="745"/>
      <c r="AV280" s="136"/>
      <c r="AW280" s="145" t="s">
        <v>32</v>
      </c>
      <c r="AX280" s="137" t="s">
        <v>32</v>
      </c>
      <c r="AY280" s="91" t="s">
        <v>29</v>
      </c>
      <c r="AZ280" s="91" t="s">
        <v>29</v>
      </c>
      <c r="BA280" s="136"/>
      <c r="BB280" s="19" t="s">
        <v>32</v>
      </c>
      <c r="BC280" s="19" t="s">
        <v>10</v>
      </c>
      <c r="BD280" s="146" t="s">
        <v>10</v>
      </c>
    </row>
    <row r="281" spans="2:56" ht="15.75" thickBot="1">
      <c r="B281" s="60" t="s">
        <v>10</v>
      </c>
      <c r="C281" s="49" t="s">
        <v>10</v>
      </c>
      <c r="D281" s="61" t="s">
        <v>12</v>
      </c>
      <c r="E281" s="5"/>
      <c r="F281" s="65" t="s">
        <v>4</v>
      </c>
      <c r="G281" s="65" t="s">
        <v>5</v>
      </c>
      <c r="H281" s="65" t="s">
        <v>6</v>
      </c>
      <c r="I281" s="65" t="s">
        <v>7</v>
      </c>
      <c r="J281" s="65" t="s">
        <v>9</v>
      </c>
      <c r="K281" s="65" t="s">
        <v>13</v>
      </c>
      <c r="L281" s="4"/>
      <c r="M281" s="67" t="s">
        <v>12</v>
      </c>
      <c r="N281" s="68" t="s">
        <v>46</v>
      </c>
      <c r="O281" s="3"/>
      <c r="P281" s="49" t="s">
        <v>3</v>
      </c>
      <c r="Q281" s="5"/>
      <c r="R281" s="49" t="s">
        <v>23</v>
      </c>
      <c r="S281" s="53" t="s">
        <v>16</v>
      </c>
      <c r="T281" s="49" t="s">
        <v>17</v>
      </c>
      <c r="U281" s="49" t="s">
        <v>45</v>
      </c>
      <c r="V281" s="49" t="s">
        <v>63</v>
      </c>
      <c r="W281" s="72" t="s">
        <v>21</v>
      </c>
      <c r="X281" s="5" t="s">
        <v>10</v>
      </c>
      <c r="Y281" s="713" t="s">
        <v>26</v>
      </c>
      <c r="Z281" s="714"/>
      <c r="AA281" s="714"/>
      <c r="AB281" s="715"/>
      <c r="AC281" s="39" t="s">
        <v>13</v>
      </c>
      <c r="AD281" s="8"/>
      <c r="AE281" s="716" t="s">
        <v>56</v>
      </c>
      <c r="AF281" s="717"/>
      <c r="AG281" s="717"/>
      <c r="AH281" s="82" t="s">
        <v>58</v>
      </c>
      <c r="AI281" s="5"/>
      <c r="AJ281" s="48" t="s">
        <v>33</v>
      </c>
      <c r="AK281" s="85" t="s">
        <v>27</v>
      </c>
      <c r="AL281" s="48" t="s">
        <v>35</v>
      </c>
      <c r="AM281" s="48" t="s">
        <v>36</v>
      </c>
      <c r="AN281" s="49" t="s">
        <v>40</v>
      </c>
      <c r="AO281" s="20"/>
      <c r="AP281" s="51"/>
      <c r="AQ281" s="52"/>
      <c r="AR281" s="53"/>
      <c r="AS281" s="51" t="s">
        <v>50</v>
      </c>
      <c r="AT281" s="336" t="s">
        <v>220</v>
      </c>
      <c r="AU281" s="53"/>
      <c r="AV281" s="5"/>
      <c r="AW281" s="76" t="s">
        <v>19</v>
      </c>
      <c r="AX281" s="72" t="s">
        <v>19</v>
      </c>
      <c r="AY281" s="49" t="s">
        <v>37</v>
      </c>
      <c r="AZ281" s="49" t="s">
        <v>38</v>
      </c>
      <c r="BA281" s="5"/>
      <c r="BB281" s="4" t="s">
        <v>19</v>
      </c>
      <c r="BC281" s="4" t="s">
        <v>37</v>
      </c>
      <c r="BD281" s="147" t="s">
        <v>38</v>
      </c>
    </row>
    <row r="282" spans="2:56" ht="15.75" thickBot="1">
      <c r="B282" s="62"/>
      <c r="C282" s="63"/>
      <c r="D282" s="64" t="s">
        <v>10</v>
      </c>
      <c r="E282" s="111"/>
      <c r="F282" s="148"/>
      <c r="G282" s="148"/>
      <c r="H282" s="148"/>
      <c r="I282" s="148" t="s">
        <v>8</v>
      </c>
      <c r="J282" s="148"/>
      <c r="K282" s="148"/>
      <c r="L282" s="16"/>
      <c r="M282" s="104" t="s">
        <v>20</v>
      </c>
      <c r="N282" s="148" t="s">
        <v>11</v>
      </c>
      <c r="O282" s="16"/>
      <c r="P282" s="63" t="s">
        <v>10</v>
      </c>
      <c r="Q282" s="111"/>
      <c r="R282" s="63"/>
      <c r="S282" s="149"/>
      <c r="T282" s="63"/>
      <c r="U282" s="63"/>
      <c r="V282" s="63" t="s">
        <v>18</v>
      </c>
      <c r="W282" s="150" t="s">
        <v>22</v>
      </c>
      <c r="X282" s="111"/>
      <c r="Y282" s="151" t="s">
        <v>16</v>
      </c>
      <c r="Z282" s="151" t="s">
        <v>17</v>
      </c>
      <c r="AA282" s="152" t="s">
        <v>25</v>
      </c>
      <c r="AB282" s="79" t="s">
        <v>28</v>
      </c>
      <c r="AC282" s="153"/>
      <c r="AD282" s="111"/>
      <c r="AE282" s="154" t="s">
        <v>16</v>
      </c>
      <c r="AF282" s="155" t="s">
        <v>17</v>
      </c>
      <c r="AG282" s="80" t="s">
        <v>28</v>
      </c>
      <c r="AH282" s="81" t="s">
        <v>28</v>
      </c>
      <c r="AI282" s="156"/>
      <c r="AJ282" s="63" t="s">
        <v>34</v>
      </c>
      <c r="AK282" s="157" t="s">
        <v>34</v>
      </c>
      <c r="AL282" s="63" t="s">
        <v>34</v>
      </c>
      <c r="AM282" s="63" t="s">
        <v>34</v>
      </c>
      <c r="AN282" s="63" t="s">
        <v>34</v>
      </c>
      <c r="AO282" s="111"/>
      <c r="AP282" s="158" t="s">
        <v>70</v>
      </c>
      <c r="AQ282" s="159" t="s">
        <v>69</v>
      </c>
      <c r="AR282" s="160" t="s">
        <v>71</v>
      </c>
      <c r="AS282" s="161" t="s">
        <v>48</v>
      </c>
      <c r="AT282" s="159" t="s">
        <v>47</v>
      </c>
      <c r="AU282" s="160" t="s">
        <v>49</v>
      </c>
      <c r="AV282" s="111"/>
      <c r="AW282" s="162" t="s">
        <v>29</v>
      </c>
      <c r="AX282" s="150" t="s">
        <v>29</v>
      </c>
      <c r="AY282" s="63"/>
      <c r="AZ282" s="63"/>
      <c r="BA282" s="111"/>
      <c r="BB282" s="163">
        <v>1</v>
      </c>
      <c r="BC282" s="164">
        <v>0</v>
      </c>
      <c r="BD282" s="115" t="s">
        <v>41</v>
      </c>
    </row>
    <row r="283" spans="2:56" ht="16.5" thickBot="1">
      <c r="B283" s="17">
        <v>41243</v>
      </c>
      <c r="C283" s="15" t="s">
        <v>0</v>
      </c>
      <c r="D283" s="19">
        <v>8</v>
      </c>
      <c r="E283" s="6"/>
      <c r="F283" s="363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f>SUM(F283:J283)</f>
        <v>0</v>
      </c>
      <c r="L283" s="6"/>
      <c r="M283" s="363">
        <v>0</v>
      </c>
      <c r="N283" s="19">
        <v>0</v>
      </c>
      <c r="O283" s="6"/>
      <c r="P283" s="376">
        <f>D283-(M283+N283)</f>
        <v>8</v>
      </c>
      <c r="Q283" s="6"/>
      <c r="R283" s="221" t="s">
        <v>66</v>
      </c>
      <c r="S283" s="23">
        <v>0.185</v>
      </c>
      <c r="T283" s="23">
        <v>0.185</v>
      </c>
      <c r="U283" s="23">
        <f>S283+T283</f>
        <v>0.37</v>
      </c>
      <c r="V283" s="223">
        <v>85</v>
      </c>
      <c r="W283" s="91">
        <f>P283*V283</f>
        <v>680</v>
      </c>
      <c r="X283" s="6"/>
      <c r="Y283" s="379">
        <v>0</v>
      </c>
      <c r="Z283" s="380">
        <v>0</v>
      </c>
      <c r="AA283" s="380">
        <v>0</v>
      </c>
      <c r="AB283" s="380">
        <v>0</v>
      </c>
      <c r="AC283" s="381">
        <v>0</v>
      </c>
      <c r="AD283" s="197"/>
      <c r="AE283" s="379">
        <v>0</v>
      </c>
      <c r="AF283" s="380">
        <v>0</v>
      </c>
      <c r="AG283" s="380">
        <v>0</v>
      </c>
      <c r="AH283" s="380">
        <v>0</v>
      </c>
      <c r="AI283" s="5"/>
      <c r="AJ283" s="57">
        <f>AC283*U283</f>
        <v>0</v>
      </c>
      <c r="AK283" s="171">
        <v>0</v>
      </c>
      <c r="AL283" s="19">
        <v>0</v>
      </c>
      <c r="AM283" s="19">
        <v>0</v>
      </c>
      <c r="AN283" s="91">
        <f>AK283+AM283</f>
        <v>0</v>
      </c>
      <c r="AO283" s="338" t="e">
        <f>#REF!</f>
        <v>#REF!</v>
      </c>
      <c r="AP283" s="11">
        <v>0</v>
      </c>
      <c r="AQ283" s="11">
        <v>10</v>
      </c>
      <c r="AR283" s="387" t="e">
        <f>100- ((AP283+AQ283)/(AC283*2))*100</f>
        <v>#DIV/0!</v>
      </c>
      <c r="AS283" s="388">
        <v>755</v>
      </c>
      <c r="AT283" s="172">
        <f>AJ283+AK283+AL283+AM283</f>
        <v>0</v>
      </c>
      <c r="AU283" s="172">
        <f>AS283-AT283</f>
        <v>755</v>
      </c>
      <c r="AV283" s="5"/>
      <c r="AW283" s="57">
        <f>(AC283/W283)*100</f>
        <v>0</v>
      </c>
      <c r="AX283" s="19" t="s">
        <v>59</v>
      </c>
      <c r="AY283" s="91" t="e">
        <f>(AK283/(AJ283+AK283))*100</f>
        <v>#DIV/0!</v>
      </c>
      <c r="AZ283" s="19" t="e">
        <f>(AN283/AJ283)*100</f>
        <v>#DIV/0!</v>
      </c>
      <c r="BA283" s="6"/>
      <c r="BB283" s="363" t="s">
        <v>76</v>
      </c>
      <c r="BC283" s="19" t="s">
        <v>76</v>
      </c>
      <c r="BD283" s="19" t="s">
        <v>76</v>
      </c>
    </row>
    <row r="284" spans="2:56" ht="15.75">
      <c r="B284" s="374" t="s">
        <v>134</v>
      </c>
      <c r="C284" s="2"/>
      <c r="D284" s="2"/>
      <c r="E284" s="6"/>
      <c r="F284" s="375"/>
      <c r="G284" s="2"/>
      <c r="H284" s="2"/>
      <c r="I284" s="2"/>
      <c r="J284" s="2"/>
      <c r="K284" s="2"/>
      <c r="L284" s="6"/>
      <c r="M284" s="375"/>
      <c r="N284" s="2"/>
      <c r="O284" s="6"/>
      <c r="P284" s="377"/>
      <c r="Q284" s="6"/>
      <c r="R284" s="375"/>
      <c r="S284" s="213"/>
      <c r="T284" s="213"/>
      <c r="U284" s="213"/>
      <c r="V284" s="378"/>
      <c r="W284" s="378"/>
      <c r="X284" s="289"/>
      <c r="Y284" s="382"/>
      <c r="Z284" s="383"/>
      <c r="AA284" s="383"/>
      <c r="AB284" s="383"/>
      <c r="AC284" s="384"/>
      <c r="AD284" s="122"/>
      <c r="AE284" s="382"/>
      <c r="AF284" s="383"/>
      <c r="AG284" s="383"/>
      <c r="AH284" s="383"/>
      <c r="AI284" s="20"/>
      <c r="AJ284" s="436"/>
      <c r="AK284" s="386"/>
      <c r="AL284" s="378"/>
      <c r="AM284" s="378"/>
      <c r="AN284" s="378"/>
      <c r="AO284" s="289"/>
      <c r="AP284" s="347"/>
      <c r="AQ284" s="347"/>
      <c r="AR284" s="373"/>
      <c r="AS284" s="389"/>
      <c r="AT284" s="386"/>
      <c r="AU284" s="386"/>
      <c r="AV284" s="20"/>
      <c r="AW284" s="385"/>
      <c r="AX284" s="378"/>
      <c r="AY284" s="378"/>
      <c r="AZ284" s="378"/>
      <c r="BA284" s="289"/>
      <c r="BB284" s="375"/>
      <c r="BC284" s="2"/>
      <c r="BD284" s="2"/>
    </row>
    <row r="285" spans="2:56" ht="15.75" thickBot="1"/>
    <row r="286" spans="2:56" ht="16.5" thickBot="1">
      <c r="B286" s="17">
        <v>41243</v>
      </c>
      <c r="C286" s="15" t="s">
        <v>1</v>
      </c>
      <c r="D286" s="19">
        <v>7.5</v>
      </c>
      <c r="E286" s="6"/>
      <c r="F286" s="363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f>SUM(F286:J286)</f>
        <v>0</v>
      </c>
      <c r="L286" s="6"/>
      <c r="M286" s="363">
        <v>0</v>
      </c>
      <c r="N286" s="19">
        <v>0</v>
      </c>
      <c r="O286" s="6"/>
      <c r="P286" s="376">
        <f>D286-(M286+N286)</f>
        <v>7.5</v>
      </c>
      <c r="Q286" s="6"/>
      <c r="R286" s="221" t="s">
        <v>66</v>
      </c>
      <c r="S286" s="23">
        <v>0.185</v>
      </c>
      <c r="T286" s="23">
        <v>0.185</v>
      </c>
      <c r="U286" s="23">
        <f>S286+T286</f>
        <v>0.37</v>
      </c>
      <c r="V286" s="223">
        <v>85</v>
      </c>
      <c r="W286" s="91">
        <f>P286*V286</f>
        <v>637.5</v>
      </c>
      <c r="X286" s="6"/>
      <c r="Y286" s="379">
        <v>602</v>
      </c>
      <c r="Z286" s="380">
        <v>602</v>
      </c>
      <c r="AA286" s="380">
        <v>0</v>
      </c>
      <c r="AB286" s="380">
        <v>0</v>
      </c>
      <c r="AC286" s="381">
        <v>602</v>
      </c>
      <c r="AD286" s="197"/>
      <c r="AE286" s="379">
        <v>76</v>
      </c>
      <c r="AF286" s="380">
        <v>75</v>
      </c>
      <c r="AG286" s="380">
        <v>0</v>
      </c>
      <c r="AH286" s="380">
        <v>76</v>
      </c>
      <c r="AI286" s="5"/>
      <c r="AJ286" s="57">
        <f>AC286*U286</f>
        <v>222.74</v>
      </c>
      <c r="AK286" s="171">
        <v>28</v>
      </c>
      <c r="AL286" s="19">
        <v>0</v>
      </c>
      <c r="AM286" s="19">
        <v>0</v>
      </c>
      <c r="AN286" s="91">
        <f>AK286+AM286</f>
        <v>28</v>
      </c>
      <c r="AO286" s="338" t="e">
        <f>#REF!</f>
        <v>#REF!</v>
      </c>
      <c r="AP286" s="11">
        <v>0</v>
      </c>
      <c r="AQ286" s="11">
        <v>10</v>
      </c>
      <c r="AR286" s="387">
        <f>100- ((AP286+AQ286)/(AC286*2))*100</f>
        <v>99.169435215946848</v>
      </c>
      <c r="AS286" s="388">
        <v>534.14</v>
      </c>
      <c r="AT286" s="172">
        <f>AJ286+AK286+AL286+AM286</f>
        <v>250.74</v>
      </c>
      <c r="AU286" s="172">
        <f>AS286-AT286</f>
        <v>283.39999999999998</v>
      </c>
      <c r="AV286" s="5"/>
      <c r="AW286" s="57">
        <f>(AC286/W286)*100</f>
        <v>94.431372549019613</v>
      </c>
      <c r="AX286" s="19" t="s">
        <v>59</v>
      </c>
      <c r="AY286" s="91">
        <f>(AK286/(AJ286+AK286))*100</f>
        <v>11.166945840312675</v>
      </c>
      <c r="AZ286" s="19">
        <f>(AN286/AJ286)*100</f>
        <v>12.570710245128849</v>
      </c>
      <c r="BA286" s="6"/>
      <c r="BB286" s="363" t="s">
        <v>76</v>
      </c>
      <c r="BC286" s="19" t="s">
        <v>76</v>
      </c>
      <c r="BD286" s="19" t="s">
        <v>76</v>
      </c>
    </row>
    <row r="287" spans="2:56" ht="15.75">
      <c r="B287" s="374" t="s">
        <v>89</v>
      </c>
      <c r="C287" s="2"/>
      <c r="D287" s="2"/>
      <c r="E287" s="6"/>
      <c r="F287" s="375"/>
      <c r="G287" s="2"/>
      <c r="H287" s="2"/>
      <c r="I287" s="2"/>
      <c r="J287" s="2"/>
      <c r="K287" s="2"/>
      <c r="L287" s="6"/>
      <c r="M287" s="375"/>
      <c r="N287" s="2"/>
      <c r="O287" s="6"/>
      <c r="P287" s="377"/>
      <c r="Q287" s="6"/>
      <c r="R287" s="375"/>
      <c r="S287" s="213"/>
      <c r="T287" s="213"/>
      <c r="U287" s="213"/>
      <c r="V287" s="378"/>
      <c r="W287" s="378"/>
      <c r="X287" s="289"/>
      <c r="Y287" s="382"/>
      <c r="Z287" s="383"/>
      <c r="AA287" s="383"/>
      <c r="AB287" s="383"/>
      <c r="AC287" s="384"/>
      <c r="AD287" s="122"/>
      <c r="AE287" s="382"/>
      <c r="AF287" s="383"/>
      <c r="AG287" s="383"/>
      <c r="AH287" s="383"/>
      <c r="AI287" s="20"/>
      <c r="AJ287" s="436"/>
      <c r="AK287" s="386"/>
      <c r="AL287" s="378"/>
      <c r="AM287" s="378"/>
      <c r="AN287" s="378"/>
      <c r="AO287" s="289"/>
      <c r="AP287" s="347"/>
      <c r="AQ287" s="347"/>
      <c r="AR287" s="373"/>
      <c r="AS287" s="389"/>
      <c r="AT287" s="386"/>
      <c r="AU287" s="386"/>
      <c r="AV287" s="20"/>
      <c r="AW287" s="385"/>
      <c r="AX287" s="378"/>
      <c r="AY287" s="378"/>
      <c r="AZ287" s="378"/>
      <c r="BA287" s="289"/>
      <c r="BB287" s="375"/>
      <c r="BC287" s="2"/>
      <c r="BD287" s="2"/>
    </row>
    <row r="288" spans="2:56" ht="15.75" thickBot="1"/>
    <row r="289" spans="2:56" ht="16.5" thickBot="1">
      <c r="B289" s="17">
        <v>41243</v>
      </c>
      <c r="C289" s="15" t="s">
        <v>165</v>
      </c>
      <c r="D289" s="19">
        <v>8.5</v>
      </c>
      <c r="E289" s="6"/>
      <c r="F289" s="363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f>SUM(F289:J289)</f>
        <v>0</v>
      </c>
      <c r="L289" s="6"/>
      <c r="M289" s="363">
        <v>0</v>
      </c>
      <c r="N289" s="19">
        <v>0</v>
      </c>
      <c r="O289" s="6"/>
      <c r="P289" s="376">
        <f>D289-(M289+N289)</f>
        <v>8.5</v>
      </c>
      <c r="Q289" s="6"/>
      <c r="R289" s="221" t="s">
        <v>66</v>
      </c>
      <c r="S289" s="23">
        <v>0.185</v>
      </c>
      <c r="T289" s="23">
        <v>0.185</v>
      </c>
      <c r="U289" s="23">
        <f>S289+T289</f>
        <v>0.37</v>
      </c>
      <c r="V289" s="223">
        <v>85</v>
      </c>
      <c r="W289" s="91">
        <f>P289*V289</f>
        <v>722.5</v>
      </c>
      <c r="X289" s="6"/>
      <c r="Y289" s="379">
        <v>472</v>
      </c>
      <c r="Z289" s="380">
        <v>472</v>
      </c>
      <c r="AA289" s="380">
        <v>0</v>
      </c>
      <c r="AB289" s="380">
        <v>0</v>
      </c>
      <c r="AC289" s="381">
        <v>472</v>
      </c>
      <c r="AD289" s="197"/>
      <c r="AE289" s="379">
        <v>9</v>
      </c>
      <c r="AF289" s="380">
        <v>9</v>
      </c>
      <c r="AG289" s="380">
        <v>0</v>
      </c>
      <c r="AH289" s="380">
        <v>9</v>
      </c>
      <c r="AI289" s="5"/>
      <c r="AJ289" s="57">
        <f>AC289*U289</f>
        <v>174.64</v>
      </c>
      <c r="AK289" s="171">
        <v>3.4</v>
      </c>
      <c r="AL289" s="19">
        <v>8.5</v>
      </c>
      <c r="AM289" s="19">
        <v>0</v>
      </c>
      <c r="AN289" s="91">
        <f>AK289+AM289</f>
        <v>3.4</v>
      </c>
      <c r="AO289" s="338" t="e">
        <f>#REF!</f>
        <v>#REF!</v>
      </c>
      <c r="AP289" s="11">
        <v>0</v>
      </c>
      <c r="AQ289" s="11">
        <v>10</v>
      </c>
      <c r="AR289" s="387">
        <f>100- ((AP289+AQ289)/(AC289*2))*100</f>
        <v>98.940677966101688</v>
      </c>
      <c r="AS289" s="388">
        <f>AU286</f>
        <v>283.39999999999998</v>
      </c>
      <c r="AT289" s="172">
        <f>AJ289+AK289+AL289+AM289</f>
        <v>186.54</v>
      </c>
      <c r="AU289" s="172">
        <f>AS289-AT289</f>
        <v>96.859999999999985</v>
      </c>
      <c r="AV289" s="5"/>
      <c r="AW289" s="57">
        <f>(AC289/W289)*100</f>
        <v>65.328719723183397</v>
      </c>
      <c r="AX289" s="19" t="s">
        <v>59</v>
      </c>
      <c r="AY289" s="91">
        <f>(AK289/(AJ289+AK289))*100</f>
        <v>1.9096832172545497</v>
      </c>
      <c r="AZ289" s="19">
        <f>(AN289/AJ289)*100</f>
        <v>1.9468621163536419</v>
      </c>
      <c r="BA289" s="6"/>
      <c r="BB289" s="363" t="s">
        <v>76</v>
      </c>
      <c r="BC289" s="19" t="s">
        <v>76</v>
      </c>
      <c r="BD289" s="19" t="s">
        <v>76</v>
      </c>
    </row>
    <row r="290" spans="2:56" ht="15.75">
      <c r="B290" s="374" t="s">
        <v>91</v>
      </c>
      <c r="C290" s="2"/>
      <c r="D290" s="2"/>
      <c r="E290" s="6"/>
      <c r="F290" s="375"/>
      <c r="G290" s="2"/>
      <c r="H290" s="2"/>
      <c r="I290" s="2"/>
      <c r="J290" s="2"/>
      <c r="K290" s="2"/>
      <c r="L290" s="6"/>
      <c r="M290" s="375"/>
      <c r="N290" s="2"/>
      <c r="O290" s="6"/>
      <c r="P290" s="377"/>
      <c r="Q290" s="6"/>
      <c r="R290" s="375"/>
      <c r="S290" s="213"/>
      <c r="T290" s="213"/>
      <c r="U290" s="213"/>
      <c r="V290" s="378"/>
      <c r="W290" s="378"/>
      <c r="X290" s="289"/>
      <c r="Y290" s="382"/>
      <c r="Z290" s="383"/>
      <c r="AA290" s="383"/>
      <c r="AB290" s="383"/>
      <c r="AC290" s="384"/>
      <c r="AD290" s="122"/>
      <c r="AE290" s="382"/>
      <c r="AF290" s="383"/>
      <c r="AG290" s="383"/>
      <c r="AH290" s="383"/>
      <c r="AI290" s="20"/>
      <c r="AJ290" s="436"/>
      <c r="AK290" s="386"/>
      <c r="AL290" s="378"/>
      <c r="AM290" s="378"/>
      <c r="AN290" s="378"/>
      <c r="AO290" s="289"/>
      <c r="AP290" s="347"/>
      <c r="AQ290" s="347"/>
      <c r="AR290" s="373"/>
      <c r="AS290" s="389"/>
      <c r="AT290" s="386"/>
      <c r="AU290" s="386"/>
      <c r="AV290" s="20"/>
      <c r="AW290" s="385"/>
      <c r="AX290" s="378"/>
      <c r="AY290" s="378"/>
      <c r="AZ290" s="378"/>
      <c r="BA290" s="289"/>
      <c r="BB290" s="375"/>
      <c r="BC290" s="2"/>
      <c r="BD290" s="2"/>
    </row>
    <row r="291" spans="2:56" ht="15.75" thickBot="1"/>
    <row r="292" spans="2:56">
      <c r="B292" t="s">
        <v>106</v>
      </c>
      <c r="F292" s="800" t="s">
        <v>14</v>
      </c>
      <c r="G292" s="801"/>
      <c r="H292" s="801"/>
      <c r="I292" s="801"/>
      <c r="J292" s="801"/>
      <c r="K292" s="802"/>
      <c r="L292" s="397"/>
      <c r="M292" s="803" t="s">
        <v>43</v>
      </c>
      <c r="N292" s="804"/>
      <c r="O292" s="397"/>
      <c r="P292" s="397" t="s">
        <v>12</v>
      </c>
      <c r="Q292" s="396"/>
      <c r="R292" s="397" t="s">
        <v>24</v>
      </c>
      <c r="S292" s="800" t="s">
        <v>44</v>
      </c>
      <c r="T292" s="801"/>
      <c r="U292" s="802"/>
      <c r="V292" s="397" t="s">
        <v>39</v>
      </c>
      <c r="W292" s="397" t="s">
        <v>19</v>
      </c>
      <c r="X292" s="396" t="s">
        <v>10</v>
      </c>
      <c r="Y292" s="805" t="s">
        <v>15</v>
      </c>
      <c r="Z292" s="806"/>
      <c r="AA292" s="806"/>
      <c r="AB292" s="806"/>
      <c r="AC292" s="398" t="s">
        <v>19</v>
      </c>
      <c r="AD292" s="483"/>
      <c r="AE292" s="805" t="s">
        <v>55</v>
      </c>
      <c r="AF292" s="806"/>
      <c r="AG292" s="806"/>
      <c r="AH292" s="400" t="s">
        <v>57</v>
      </c>
      <c r="AI292" s="396"/>
      <c r="AJ292" s="401" t="s">
        <v>51</v>
      </c>
      <c r="AK292" s="402"/>
      <c r="AL292" s="396"/>
      <c r="AM292" s="403"/>
      <c r="AN292" s="397" t="s">
        <v>13</v>
      </c>
      <c r="AO292" s="396"/>
      <c r="AP292" s="794" t="s">
        <v>68</v>
      </c>
      <c r="AQ292" s="795"/>
      <c r="AR292" s="796"/>
      <c r="AS292" s="794" t="s">
        <v>52</v>
      </c>
      <c r="AT292" s="795"/>
      <c r="AU292" s="796"/>
      <c r="AV292" s="396"/>
      <c r="AW292" s="397" t="s">
        <v>32</v>
      </c>
      <c r="AX292" s="397" t="s">
        <v>32</v>
      </c>
      <c r="AY292" s="397" t="s">
        <v>29</v>
      </c>
      <c r="AZ292" s="397" t="s">
        <v>29</v>
      </c>
      <c r="BA292" s="396"/>
      <c r="BB292" s="397" t="s">
        <v>32</v>
      </c>
      <c r="BC292" s="397" t="s">
        <v>10</v>
      </c>
      <c r="BD292" s="404" t="s">
        <v>10</v>
      </c>
    </row>
    <row r="293" spans="2:56" ht="15.75" thickBot="1">
      <c r="F293" s="408" t="s">
        <v>4</v>
      </c>
      <c r="G293" s="408" t="s">
        <v>5</v>
      </c>
      <c r="H293" s="408" t="s">
        <v>6</v>
      </c>
      <c r="I293" s="408" t="s">
        <v>7</v>
      </c>
      <c r="J293" s="408" t="s">
        <v>9</v>
      </c>
      <c r="K293" s="408" t="s">
        <v>13</v>
      </c>
      <c r="L293" s="406"/>
      <c r="M293" s="409" t="s">
        <v>12</v>
      </c>
      <c r="N293" s="410" t="s">
        <v>46</v>
      </c>
      <c r="O293" s="406"/>
      <c r="P293" s="406" t="s">
        <v>3</v>
      </c>
      <c r="Q293" s="269"/>
      <c r="R293" s="406" t="s">
        <v>23</v>
      </c>
      <c r="S293" s="411" t="s">
        <v>16</v>
      </c>
      <c r="T293" s="406" t="s">
        <v>17</v>
      </c>
      <c r="U293" s="406" t="s">
        <v>45</v>
      </c>
      <c r="V293" s="406" t="s">
        <v>63</v>
      </c>
      <c r="W293" s="406" t="s">
        <v>21</v>
      </c>
      <c r="X293" s="269" t="s">
        <v>10</v>
      </c>
      <c r="Y293" s="797" t="s">
        <v>26</v>
      </c>
      <c r="Z293" s="798"/>
      <c r="AA293" s="798"/>
      <c r="AB293" s="710"/>
      <c r="AC293" s="409" t="s">
        <v>13</v>
      </c>
      <c r="AD293" s="482"/>
      <c r="AE293" s="799" t="s">
        <v>56</v>
      </c>
      <c r="AF293" s="710"/>
      <c r="AG293" s="710"/>
      <c r="AH293" s="412" t="s">
        <v>58</v>
      </c>
      <c r="AI293" s="269"/>
      <c r="AJ293" s="413" t="s">
        <v>33</v>
      </c>
      <c r="AK293" s="414" t="s">
        <v>27</v>
      </c>
      <c r="AL293" s="413" t="s">
        <v>35</v>
      </c>
      <c r="AM293" s="413" t="s">
        <v>36</v>
      </c>
      <c r="AN293" s="406" t="s">
        <v>40</v>
      </c>
      <c r="AO293" s="269"/>
      <c r="AP293" s="415"/>
      <c r="AQ293" s="269"/>
      <c r="AR293" s="411"/>
      <c r="AS293" s="415" t="s">
        <v>50</v>
      </c>
      <c r="AT293" s="269" t="s">
        <v>220</v>
      </c>
      <c r="AU293" s="411"/>
      <c r="AV293" s="269"/>
      <c r="AW293" s="406" t="s">
        <v>19</v>
      </c>
      <c r="AX293" s="406" t="s">
        <v>19</v>
      </c>
      <c r="AY293" s="406" t="s">
        <v>37</v>
      </c>
      <c r="AZ293" s="406" t="s">
        <v>38</v>
      </c>
      <c r="BA293" s="269"/>
      <c r="BB293" s="406" t="s">
        <v>19</v>
      </c>
      <c r="BC293" s="406" t="s">
        <v>37</v>
      </c>
      <c r="BD293" s="407" t="s">
        <v>38</v>
      </c>
    </row>
    <row r="294" spans="2:56" ht="15.75" thickBot="1">
      <c r="F294" s="420"/>
      <c r="G294" s="420"/>
      <c r="H294" s="420"/>
      <c r="I294" s="420" t="s">
        <v>8</v>
      </c>
      <c r="J294" s="420"/>
      <c r="K294" s="420"/>
      <c r="L294" s="417"/>
      <c r="M294" s="421" t="s">
        <v>20</v>
      </c>
      <c r="N294" s="420" t="s">
        <v>11</v>
      </c>
      <c r="O294" s="417"/>
      <c r="P294" s="417" t="s">
        <v>10</v>
      </c>
      <c r="Q294" s="419"/>
      <c r="R294" s="417"/>
      <c r="S294" s="422"/>
      <c r="T294" s="417"/>
      <c r="U294" s="417"/>
      <c r="V294" s="417" t="s">
        <v>18</v>
      </c>
      <c r="W294" s="417" t="s">
        <v>22</v>
      </c>
      <c r="X294" s="419"/>
      <c r="Y294" s="423" t="s">
        <v>16</v>
      </c>
      <c r="Z294" s="423" t="s">
        <v>17</v>
      </c>
      <c r="AA294" s="424" t="s">
        <v>25</v>
      </c>
      <c r="AB294" s="425" t="s">
        <v>28</v>
      </c>
      <c r="AC294" s="422"/>
      <c r="AD294" s="419"/>
      <c r="AE294" s="426" t="s">
        <v>16</v>
      </c>
      <c r="AF294" s="427" t="s">
        <v>17</v>
      </c>
      <c r="AG294" s="428" t="s">
        <v>28</v>
      </c>
      <c r="AH294" s="429" t="s">
        <v>28</v>
      </c>
      <c r="AI294" s="419"/>
      <c r="AJ294" s="417" t="s">
        <v>34</v>
      </c>
      <c r="AK294" s="430" t="s">
        <v>34</v>
      </c>
      <c r="AL294" s="417" t="s">
        <v>34</v>
      </c>
      <c r="AM294" s="417" t="s">
        <v>34</v>
      </c>
      <c r="AN294" s="417" t="s">
        <v>34</v>
      </c>
      <c r="AO294" s="419"/>
      <c r="AP294" s="431" t="s">
        <v>70</v>
      </c>
      <c r="AQ294" s="432" t="s">
        <v>69</v>
      </c>
      <c r="AR294" s="423" t="s">
        <v>71</v>
      </c>
      <c r="AS294" s="433" t="s">
        <v>48</v>
      </c>
      <c r="AT294" s="432" t="s">
        <v>47</v>
      </c>
      <c r="AU294" s="423" t="s">
        <v>49</v>
      </c>
      <c r="AV294" s="419"/>
      <c r="AW294" s="417" t="s">
        <v>29</v>
      </c>
      <c r="AX294" s="417" t="s">
        <v>29</v>
      </c>
      <c r="AY294" s="417"/>
      <c r="AZ294" s="417"/>
      <c r="BA294" s="419"/>
      <c r="BB294" s="434">
        <v>1</v>
      </c>
      <c r="BC294" s="435">
        <v>0</v>
      </c>
      <c r="BD294" s="418" t="s">
        <v>41</v>
      </c>
    </row>
    <row r="296" spans="2:56">
      <c r="B296" t="s">
        <v>124</v>
      </c>
      <c r="P296">
        <f>P19+P22+P25+P28+P31+P52+P55+P58+P64+P67+P112+P115+P118+P160+P163+P166+P199+P202+P205+P214+P241+P244+P256+P259+P262</f>
        <v>142.5</v>
      </c>
      <c r="W296">
        <f>W19+W22+W25+W28+W31+W52+W55+W58+W64+W67+W112+W115+W118+W160+W163+W166+W199+W202+W205+W214+W241+W244+W256+W259+W262</f>
        <v>10570</v>
      </c>
      <c r="AC296">
        <f>AC19+AC22+AC25+AC28+AC31+AC52+AC55+AC58+AC64+AC67+AC112+AC115+AC118+AC160+AC163+AC166+AC199+AC202+AC205+AC214+AC241+AC244+AC256+AC259+AC262</f>
        <v>6336</v>
      </c>
      <c r="AH296">
        <f>AH19+AH22+AH25+AH28+AH31+AH52+AH55+AH58+AH64+AH67+AH112+AH115+AH118+AH160+AH163+AH166+AH199+AH202+AH205+AH214+AH241+AH244+AH256+AH259+AH262</f>
        <v>623</v>
      </c>
      <c r="AJ296">
        <f>AJ19+AJ22+AJ25+AJ28+AJ31+AJ52+AJ55+AJ58+AJ64+AJ67+AJ112+AJ115+AJ118+AJ160+AJ163+AJ166+AJ199+AJ202+AJ205+AJ214+AJ241+AJ244+AJ256+AJ259+AJ262</f>
        <v>1604.058</v>
      </c>
      <c r="AK296">
        <f>AK19+AK22+AK25+AK28+AK31+AK52+AK55+AK58+AK64+AK67+AK112+AK115+AK118+AK160+AK163+AK166+AK199+AK202+AK205+AK214+AK241+AK244+AK256+AK259+AK262</f>
        <v>113.55999999999999</v>
      </c>
      <c r="AL296">
        <f>AL19+AL22+AL25+AL28+AL31+AL52+AL55+AL58+AL64+AL67+AL112+AL115+AL118+AL160+AL163+AL166+AL199+AL202+AL205+AL214+AL241+AL244+AL256+AL259+AL262</f>
        <v>65.740000000000009</v>
      </c>
      <c r="AM296">
        <f>AM19+AM22+AM25+AM28+AM31+AM52+AM55+AM58+AM64+AM67+AM112+AM115+AM118+AM160+AM163+AM166+AM199+AM202+AM205+AM214+AM241+AM244+AM256+AM259+AM262</f>
        <v>0</v>
      </c>
      <c r="AN296">
        <f>AN19+AN22+AN25+AN28+AN31+AN52+AN55+AN58+AN64+AN67+AN112+AN115+AN118+AN160+AN163+AN166+AN199+AN202+AN205+AN214+AN241+AN244+AN256+AN259+AN262</f>
        <v>113.55999999999999</v>
      </c>
    </row>
    <row r="298" spans="2:56">
      <c r="B298" t="s">
        <v>345</v>
      </c>
      <c r="P298">
        <f>P13+P73+P76+P79+P8+P88+P94+P187+P190+P193+P250+P283+P286+P289</f>
        <v>82.5</v>
      </c>
      <c r="W298">
        <f>W13+W73+W76+W79+W8+W88+W94+W187+W190+W193+W250+W283+W286+W289</f>
        <v>7012.5</v>
      </c>
      <c r="AC298">
        <f>AC13+AC73+AC76+AC79+AC8+AC88+AC94+AC187+AC190+AC193+AC250+AC283+AC286+AC289</f>
        <v>5070</v>
      </c>
      <c r="AH298">
        <f>AH13+AH73+AH76+AH79+AH8+AH88+AH94+AH187+AH190+AH193+AH250+AH283+AH286+AH289</f>
        <v>231</v>
      </c>
      <c r="AJ298">
        <f>AJ13+AJ73+AJ76+AJ79+AJ8+AJ88+AJ94+AJ187+AJ190+AJ193+AJ250+AJ283+AJ286+AJ289</f>
        <v>1875.9</v>
      </c>
      <c r="AK298">
        <f>AK13+AK73+AK76+AK79+AK8+AK88+AK94+AK187+AK190+AK193+AK250+AK283+AK286+AK289</f>
        <v>92</v>
      </c>
      <c r="AL298">
        <f>AL13+AL73+AL76+AL79+AL8+AL88+AL94+AL187+AL190+AL193+AL250+AL283+AL286+AL289</f>
        <v>59.8</v>
      </c>
      <c r="AM298">
        <f>AM13+AM73+AM76+AM79+AM8+AM88+AM94+AM187+AM190+AM193+AM250+AM283+AM286+AM289</f>
        <v>3</v>
      </c>
      <c r="AN298">
        <f>AN13+AN73+AN76+AN79+AN8+AN88+AN94+AN187+AN190+AN193+AN250+AN283+AN286+AN289</f>
        <v>95</v>
      </c>
    </row>
    <row r="300" spans="2:56">
      <c r="B300" t="s">
        <v>175</v>
      </c>
      <c r="P300">
        <f>P37+P43+P46+P82+P100+P103+P106+P124+P130+P133+P136+P139+P145+P148+P151+P154+P172+P175+P178+P181+P220+P223+P226+P232+P235+P268+P274+P277</f>
        <v>163.5</v>
      </c>
      <c r="W300">
        <f>W37+W43+W46+W82+W100+W103+W106+W124+W130+W133+W136+W139+W145+W148+W151+W154+W172+W175+W178+W181+W220+W223+W226+W232+W235+W268+W274+W277</f>
        <v>9810</v>
      </c>
      <c r="AC300">
        <f>AC37+AC43+AC46+AC82+AC100+AC103+AC106+AC124+AC130+AC133+AC136+AC139+AC145+AC148+AC151+AC154+AC172+AC175+AC178+AC181+AC220+AC223+AC226+AC232+AC235+AC268+AC274+AC277</f>
        <v>6539</v>
      </c>
      <c r="AH300">
        <f>AH37+AH43+AH46+AH82+AH100+AH103+AH106+AH124+AH130+AH133+AH136+AH139+AH145+AH148+AH151+AH154+AH172+AH175+AH178+AH181+AH220+AH223+AH226+AH232+AH235+AH268+AH274+AH277</f>
        <v>300</v>
      </c>
      <c r="AJ300">
        <f>AJ37+AJ43+AJ46+AJ82+AJ100+AJ103+AJ106+AJ124+AJ130+AJ133+AJ136+AJ139+AJ145+AJ148+AJ151+AJ154+AJ172+AJ175+AJ178+AJ181+AJ220+AJ223+AJ226+AJ232+AJ235+AJ268+AJ274+AJ277</f>
        <v>4773.4699999999993</v>
      </c>
      <c r="AK300">
        <f>AK37+AK43+AK46+AK82+AK100+AK103+AK106+AK124+AK130+AK133+AK136+AK139+AK145+AK148+AK151+AK154+AK172+AK175+AK178+AK181+AK220+AK223+AK226+AK232+AK235+AK268+AK274+AK277</f>
        <v>213.73</v>
      </c>
      <c r="AL300">
        <f>AL37+AL43+AL46+AL82+AL100+AL103+AL106+AL124+AL130+AL133+AL136+AL139+AL145+AL148+AL151+AL154+AL172+AL175+AL178+AL181+AL220+AL223+AL226+AL232+AL235+AL268+AL274+AL277</f>
        <v>159.01000000000002</v>
      </c>
      <c r="AM300">
        <f>AM37+AM43+AM46+AM82+AM100+AM103+AM106+AM124+AM130+AM133+AM136+AM139+AM145+AM148+AM151+AM154+AM172+AM175+AM178+AM181+AM220+AM223+AM226+AM232+AM235+AM268+AM274+AM277</f>
        <v>0</v>
      </c>
      <c r="AN300">
        <f>AN37+AN43+AN46+AN82+AN100+AN103+AN106+AN124+AN130+AN133+AN136+AN139+AN145+AN148+AN151+AN154+AN172+AN175+AN178+AN181+AN220+AN223+AN226+AN232+AN235+AN268+AN274+AN277</f>
        <v>213.73</v>
      </c>
    </row>
    <row r="302" spans="2:56">
      <c r="B302" s="268" t="s">
        <v>106</v>
      </c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  <c r="N302" s="268"/>
      <c r="O302" s="268"/>
      <c r="P302" s="268">
        <f>SUM(P296:P300)</f>
        <v>388.5</v>
      </c>
      <c r="Q302" s="268"/>
      <c r="R302" s="268"/>
      <c r="S302" s="268"/>
      <c r="T302" s="268"/>
      <c r="U302" s="268"/>
      <c r="V302" s="268"/>
      <c r="W302" s="268">
        <f>SUM(W296:W300)</f>
        <v>27392.5</v>
      </c>
      <c r="X302" s="268"/>
      <c r="Y302" s="268"/>
      <c r="Z302" s="268"/>
      <c r="AA302" s="268"/>
      <c r="AB302" s="268"/>
      <c r="AC302" s="268">
        <f>SUM(AC296:AC300)</f>
        <v>17945</v>
      </c>
      <c r="AD302" s="268"/>
      <c r="AE302" s="268"/>
      <c r="AF302" s="268"/>
      <c r="AG302" s="268"/>
      <c r="AH302" s="268">
        <f>SUM(AH296:AH300)</f>
        <v>1154</v>
      </c>
      <c r="AI302" s="268"/>
      <c r="AJ302" s="268">
        <f>SUM(AJ296:AJ300)</f>
        <v>8253.4279999999999</v>
      </c>
      <c r="AK302" s="268">
        <f>SUM(AK296:AK300)</f>
        <v>419.28999999999996</v>
      </c>
      <c r="AL302" s="268">
        <f>SUM(AL296:AL300)</f>
        <v>284.55</v>
      </c>
      <c r="AM302" s="268">
        <f>SUM(AM296:AM300)</f>
        <v>3</v>
      </c>
      <c r="AN302" s="268">
        <f>SUM(AN296:AN300)</f>
        <v>422.28999999999996</v>
      </c>
      <c r="AO302" s="268"/>
      <c r="AP302" s="268"/>
      <c r="AQ302" s="268"/>
      <c r="AR302" s="268"/>
      <c r="AS302" s="268"/>
      <c r="AT302" s="268"/>
      <c r="AU302" s="268"/>
      <c r="AV302" s="268"/>
      <c r="AW302" s="268"/>
      <c r="AX302" s="268"/>
    </row>
  </sheetData>
  <mergeCells count="256">
    <mergeCell ref="F211:K211"/>
    <mergeCell ref="M211:N211"/>
    <mergeCell ref="S211:U211"/>
    <mergeCell ref="Y211:AB211"/>
    <mergeCell ref="AE211:AG211"/>
    <mergeCell ref="AP211:AR211"/>
    <mergeCell ref="AS211:AU211"/>
    <mergeCell ref="Y212:AB212"/>
    <mergeCell ref="AE212:AG212"/>
    <mergeCell ref="F217:K217"/>
    <mergeCell ref="M217:N217"/>
    <mergeCell ref="S217:U217"/>
    <mergeCell ref="Y217:AB217"/>
    <mergeCell ref="AE217:AG217"/>
    <mergeCell ref="AP217:AR217"/>
    <mergeCell ref="AS217:AU217"/>
    <mergeCell ref="Y218:AB218"/>
    <mergeCell ref="AE218:AG218"/>
    <mergeCell ref="F196:K196"/>
    <mergeCell ref="M196:N196"/>
    <mergeCell ref="S196:U196"/>
    <mergeCell ref="Y196:AB196"/>
    <mergeCell ref="AE196:AG196"/>
    <mergeCell ref="AP196:AR196"/>
    <mergeCell ref="AS196:AU196"/>
    <mergeCell ref="Y197:AB197"/>
    <mergeCell ref="AE197:AG197"/>
    <mergeCell ref="F85:K85"/>
    <mergeCell ref="M85:N85"/>
    <mergeCell ref="S85:U85"/>
    <mergeCell ref="F109:K109"/>
    <mergeCell ref="M109:N109"/>
    <mergeCell ref="S109:U109"/>
    <mergeCell ref="Y109:AB109"/>
    <mergeCell ref="AE109:AG109"/>
    <mergeCell ref="AS70:AU70"/>
    <mergeCell ref="Y71:AB71"/>
    <mergeCell ref="AE71:AG71"/>
    <mergeCell ref="Y85:AB85"/>
    <mergeCell ref="AE85:AG85"/>
    <mergeCell ref="AP85:AR85"/>
    <mergeCell ref="AS85:AU85"/>
    <mergeCell ref="Y86:AB86"/>
    <mergeCell ref="AE86:AG86"/>
    <mergeCell ref="AP109:AR109"/>
    <mergeCell ref="AS109:AU109"/>
    <mergeCell ref="F91:K91"/>
    <mergeCell ref="M91:N91"/>
    <mergeCell ref="S91:U91"/>
    <mergeCell ref="F97:K97"/>
    <mergeCell ref="M97:N97"/>
    <mergeCell ref="F184:K184"/>
    <mergeCell ref="M184:N184"/>
    <mergeCell ref="S184:U184"/>
    <mergeCell ref="Y184:AB184"/>
    <mergeCell ref="AE184:AG184"/>
    <mergeCell ref="AP184:AR184"/>
    <mergeCell ref="AS184:AU184"/>
    <mergeCell ref="Y185:AB185"/>
    <mergeCell ref="AE185:AG185"/>
    <mergeCell ref="BB8:BD8"/>
    <mergeCell ref="F10:K10"/>
    <mergeCell ref="M10:N10"/>
    <mergeCell ref="S10:U10"/>
    <mergeCell ref="Y10:AB10"/>
    <mergeCell ref="AE10:AG10"/>
    <mergeCell ref="AP10:AR10"/>
    <mergeCell ref="AS10:AU10"/>
    <mergeCell ref="AS61:AU61"/>
    <mergeCell ref="AP49:AR49"/>
    <mergeCell ref="AS49:AU49"/>
    <mergeCell ref="AS40:AU40"/>
    <mergeCell ref="AS16:AU16"/>
    <mergeCell ref="Y17:AB17"/>
    <mergeCell ref="AE17:AG17"/>
    <mergeCell ref="AP34:AR34"/>
    <mergeCell ref="AS34:AU34"/>
    <mergeCell ref="AP16:AR16"/>
    <mergeCell ref="Y35:AB35"/>
    <mergeCell ref="AE35:AG35"/>
    <mergeCell ref="S40:U40"/>
    <mergeCell ref="Y40:AB40"/>
    <mergeCell ref="AE40:AG40"/>
    <mergeCell ref="AP40:AR40"/>
    <mergeCell ref="Y11:AB11"/>
    <mergeCell ref="AE11:AG11"/>
    <mergeCell ref="F40:K40"/>
    <mergeCell ref="F16:K16"/>
    <mergeCell ref="M16:N16"/>
    <mergeCell ref="S16:U16"/>
    <mergeCell ref="Y16:AB16"/>
    <mergeCell ref="AE16:AG16"/>
    <mergeCell ref="F34:K34"/>
    <mergeCell ref="M34:N34"/>
    <mergeCell ref="S34:U34"/>
    <mergeCell ref="Y34:AB34"/>
    <mergeCell ref="AE34:AG34"/>
    <mergeCell ref="Y41:AB41"/>
    <mergeCell ref="AE41:AG41"/>
    <mergeCell ref="M40:N40"/>
    <mergeCell ref="F70:K70"/>
    <mergeCell ref="M70:N70"/>
    <mergeCell ref="S70:U70"/>
    <mergeCell ref="Y70:AB70"/>
    <mergeCell ref="AE70:AG70"/>
    <mergeCell ref="AP70:AR70"/>
    <mergeCell ref="Y50:AB50"/>
    <mergeCell ref="AE50:AG50"/>
    <mergeCell ref="F49:K49"/>
    <mergeCell ref="M49:N49"/>
    <mergeCell ref="S49:U49"/>
    <mergeCell ref="Y49:AB49"/>
    <mergeCell ref="AE49:AG49"/>
    <mergeCell ref="F61:K61"/>
    <mergeCell ref="M61:N61"/>
    <mergeCell ref="S61:U61"/>
    <mergeCell ref="Y61:AB61"/>
    <mergeCell ref="AE61:AG61"/>
    <mergeCell ref="AP61:AR61"/>
    <mergeCell ref="Y62:AB62"/>
    <mergeCell ref="AE62:AG62"/>
    <mergeCell ref="Y128:AB128"/>
    <mergeCell ref="AE128:AG128"/>
    <mergeCell ref="AP91:AR91"/>
    <mergeCell ref="AS91:AU91"/>
    <mergeCell ref="Y92:AB92"/>
    <mergeCell ref="AE92:AG92"/>
    <mergeCell ref="Y91:AB91"/>
    <mergeCell ref="AE91:AG91"/>
    <mergeCell ref="AE122:AG122"/>
    <mergeCell ref="F127:K127"/>
    <mergeCell ref="M127:N127"/>
    <mergeCell ref="S127:U127"/>
    <mergeCell ref="Y127:AB127"/>
    <mergeCell ref="AE127:AG127"/>
    <mergeCell ref="AP127:AR127"/>
    <mergeCell ref="AS127:AU127"/>
    <mergeCell ref="Y122:AB122"/>
    <mergeCell ref="Y110:AB110"/>
    <mergeCell ref="AE110:AG110"/>
    <mergeCell ref="S97:U97"/>
    <mergeCell ref="Y97:AB97"/>
    <mergeCell ref="AE97:AG97"/>
    <mergeCell ref="AP97:AR97"/>
    <mergeCell ref="AS97:AU97"/>
    <mergeCell ref="F121:K121"/>
    <mergeCell ref="M121:N121"/>
    <mergeCell ref="S121:U121"/>
    <mergeCell ref="Y121:AB121"/>
    <mergeCell ref="AE121:AG121"/>
    <mergeCell ref="AP121:AR121"/>
    <mergeCell ref="AS121:AU121"/>
    <mergeCell ref="Y98:AB98"/>
    <mergeCell ref="AE98:AG98"/>
    <mergeCell ref="AP169:AR169"/>
    <mergeCell ref="AS169:AU169"/>
    <mergeCell ref="F142:K142"/>
    <mergeCell ref="M142:N142"/>
    <mergeCell ref="S142:U142"/>
    <mergeCell ref="Y142:AB142"/>
    <mergeCell ref="AE142:AG142"/>
    <mergeCell ref="AP142:AR142"/>
    <mergeCell ref="AS142:AU142"/>
    <mergeCell ref="F157:K157"/>
    <mergeCell ref="M157:N157"/>
    <mergeCell ref="S157:U157"/>
    <mergeCell ref="Y157:AB157"/>
    <mergeCell ref="AE157:AG157"/>
    <mergeCell ref="AP157:AR157"/>
    <mergeCell ref="AS157:AU157"/>
    <mergeCell ref="Y143:AB143"/>
    <mergeCell ref="AE143:AG143"/>
    <mergeCell ref="Y170:AB170"/>
    <mergeCell ref="AE170:AG170"/>
    <mergeCell ref="Y158:AB158"/>
    <mergeCell ref="AE158:AG158"/>
    <mergeCell ref="F169:K169"/>
    <mergeCell ref="M169:N169"/>
    <mergeCell ref="S169:U169"/>
    <mergeCell ref="Y169:AB169"/>
    <mergeCell ref="AE169:AG169"/>
    <mergeCell ref="F229:K229"/>
    <mergeCell ref="M229:N229"/>
    <mergeCell ref="S229:U229"/>
    <mergeCell ref="Y229:AB229"/>
    <mergeCell ref="AE229:AG229"/>
    <mergeCell ref="AP229:AR229"/>
    <mergeCell ref="AS229:AU229"/>
    <mergeCell ref="Y230:AB230"/>
    <mergeCell ref="AE230:AG230"/>
    <mergeCell ref="F238:K238"/>
    <mergeCell ref="M238:N238"/>
    <mergeCell ref="S238:U238"/>
    <mergeCell ref="Y238:AB238"/>
    <mergeCell ref="AE238:AG238"/>
    <mergeCell ref="AP238:AR238"/>
    <mergeCell ref="AS238:AU238"/>
    <mergeCell ref="Y239:AB239"/>
    <mergeCell ref="AE239:AG239"/>
    <mergeCell ref="F247:K247"/>
    <mergeCell ref="M247:N247"/>
    <mergeCell ref="S247:U247"/>
    <mergeCell ref="Y247:AB247"/>
    <mergeCell ref="AE247:AG247"/>
    <mergeCell ref="AP247:AR247"/>
    <mergeCell ref="AS247:AU247"/>
    <mergeCell ref="Y248:AB248"/>
    <mergeCell ref="AE248:AG248"/>
    <mergeCell ref="F253:K253"/>
    <mergeCell ref="M253:N253"/>
    <mergeCell ref="S253:U253"/>
    <mergeCell ref="Y253:AB253"/>
    <mergeCell ref="AE253:AG253"/>
    <mergeCell ref="AP253:AR253"/>
    <mergeCell ref="AS253:AU253"/>
    <mergeCell ref="Y254:AB254"/>
    <mergeCell ref="AE254:AG254"/>
    <mergeCell ref="Y271:AB271"/>
    <mergeCell ref="AE271:AG271"/>
    <mergeCell ref="AP271:AR271"/>
    <mergeCell ref="AS271:AU271"/>
    <mergeCell ref="Y272:AB272"/>
    <mergeCell ref="AE272:AG272"/>
    <mergeCell ref="F265:K265"/>
    <mergeCell ref="M265:N265"/>
    <mergeCell ref="S265:U265"/>
    <mergeCell ref="Y265:AB265"/>
    <mergeCell ref="AE265:AG265"/>
    <mergeCell ref="AP265:AR265"/>
    <mergeCell ref="AS265:AU265"/>
    <mergeCell ref="Y266:AB266"/>
    <mergeCell ref="AE266:AG266"/>
    <mergeCell ref="Y293:AB293"/>
    <mergeCell ref="AE293:AG293"/>
    <mergeCell ref="I2:AN5"/>
    <mergeCell ref="AS2:AZ5"/>
    <mergeCell ref="R7:W7"/>
    <mergeCell ref="F292:K292"/>
    <mergeCell ref="M292:N292"/>
    <mergeCell ref="S292:U292"/>
    <mergeCell ref="Y292:AB292"/>
    <mergeCell ref="AE292:AG292"/>
    <mergeCell ref="AP292:AR292"/>
    <mergeCell ref="AS292:AU292"/>
    <mergeCell ref="F280:K280"/>
    <mergeCell ref="M280:N280"/>
    <mergeCell ref="S280:U280"/>
    <mergeCell ref="Y280:AB280"/>
    <mergeCell ref="AE280:AG280"/>
    <mergeCell ref="AP280:AR280"/>
    <mergeCell ref="AS280:AU280"/>
    <mergeCell ref="Y281:AB281"/>
    <mergeCell ref="AE281:AG281"/>
    <mergeCell ref="F271:K271"/>
    <mergeCell ref="M271:N271"/>
    <mergeCell ref="S271:U271"/>
  </mergeCells>
  <conditionalFormatting sqref="BB151:BD152 BB148:BD149 BB124:BD125 BB130:BD131 BB133:BD134 BB136:BD137 BB265:BD265 BB13:BD38 BB40:BD44 BB46:BD47 BB49:BD53 BB55:BD56 BB58:BD59 BB61:BD65 BB67:BD68 BB73:BD74 BB76:BD77 BB79:BD80 BB82:BD83 BB88:BD89 BB94:BD95 BB100:BD101 BB103:BD104 BB106:BD107 BB115:BD116 BB109:BD113 BB118:BD121 BB139:BD140 BB145:BD146 BB127:BD127 BB142:BD142 BB154:BD155 BB157:BD161 BB163:BD164 BB166:BD167 BB169:BD169 BB172:BD173 BB175:BD176 BB178:BD179 BB181:BD182 BB187:BD188 BB190:BD191 BB193:BD194 BB196:BD200 BB202:BD203 BB205:BD206 BB208:BD209 BB217:BD217 BB211:BD215 BB220:BD221 BB223:BD224 BB226:BD227 BB232:BD233 BB229:BD229 BB235:BD236 BB238:BD242 BB244:BD245 BB250:BD251 BB253:BD257 BB259:BD260 BB262:BD263 BB268:BD269 BB271:BD271 BB274:BD275 BB277:BD278 BB283:BD284 BB286:BD287 BB289:BD290 BB7:BD7">
    <cfRule type="containsText" dxfId="265" priority="345" operator="containsText" text="Si">
      <formula>NOT(ISERROR(SEARCH("Si",BB7)))</formula>
    </cfRule>
    <cfRule type="containsText" dxfId="264" priority="346" operator="containsText" text="No">
      <formula>NOT(ISERROR(SEARCH("No",BB7)))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9825" r:id="rId3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BD176"/>
  <sheetViews>
    <sheetView topLeftCell="A146" zoomScale="98" zoomScaleNormal="98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3.710937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5.8554687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8.42578125" bestFit="1" customWidth="1"/>
    <col min="46" max="46" width="9.140625" bestFit="1" customWidth="1"/>
    <col min="47" max="47" width="8.42578125" bestFit="1" customWidth="1"/>
    <col min="48" max="48" width="1" customWidth="1"/>
    <col min="49" max="50" width="4.7109375" customWidth="1"/>
    <col min="51" max="51" width="7.140625" customWidth="1"/>
    <col min="52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342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9" spans="1:56" ht="15.75" thickBot="1"/>
    <row r="10" spans="1:56">
      <c r="B10" s="57" t="s">
        <v>42</v>
      </c>
      <c r="C10" s="58" t="s">
        <v>2</v>
      </c>
      <c r="D10" s="59" t="s">
        <v>2</v>
      </c>
      <c r="E10" s="136"/>
      <c r="F10" s="718" t="s">
        <v>14</v>
      </c>
      <c r="G10" s="719"/>
      <c r="H10" s="719"/>
      <c r="I10" s="719"/>
      <c r="J10" s="719"/>
      <c r="K10" s="720"/>
      <c r="L10" s="19"/>
      <c r="M10" s="721" t="s">
        <v>43</v>
      </c>
      <c r="N10" s="722"/>
      <c r="O10" s="19"/>
      <c r="P10" s="91" t="s">
        <v>12</v>
      </c>
      <c r="Q10" s="136"/>
      <c r="R10" s="91" t="s">
        <v>24</v>
      </c>
      <c r="S10" s="718" t="s">
        <v>44</v>
      </c>
      <c r="T10" s="719"/>
      <c r="U10" s="720"/>
      <c r="V10" s="91" t="s">
        <v>39</v>
      </c>
      <c r="W10" s="137" t="s">
        <v>19</v>
      </c>
      <c r="X10" s="136" t="s">
        <v>10</v>
      </c>
      <c r="Y10" s="723" t="s">
        <v>15</v>
      </c>
      <c r="Z10" s="724"/>
      <c r="AA10" s="724"/>
      <c r="AB10" s="724"/>
      <c r="AC10" s="138" t="s">
        <v>19</v>
      </c>
      <c r="AD10" s="139"/>
      <c r="AE10" s="725" t="s">
        <v>55</v>
      </c>
      <c r="AF10" s="726"/>
      <c r="AG10" s="726"/>
      <c r="AH10" s="140" t="s">
        <v>57</v>
      </c>
      <c r="AI10" s="136"/>
      <c r="AJ10" s="141" t="s">
        <v>51</v>
      </c>
      <c r="AK10" s="142"/>
      <c r="AL10" s="143"/>
      <c r="AM10" s="144"/>
      <c r="AN10" s="91" t="s">
        <v>13</v>
      </c>
      <c r="AO10" s="136"/>
      <c r="AP10" s="743" t="s">
        <v>68</v>
      </c>
      <c r="AQ10" s="744"/>
      <c r="AR10" s="745"/>
      <c r="AS10" s="743" t="s">
        <v>52</v>
      </c>
      <c r="AT10" s="744"/>
      <c r="AU10" s="745"/>
      <c r="AV10" s="136"/>
      <c r="AW10" s="145" t="s">
        <v>32</v>
      </c>
      <c r="AX10" s="137" t="s">
        <v>32</v>
      </c>
      <c r="AY10" s="91" t="s">
        <v>29</v>
      </c>
      <c r="AZ10" s="91" t="s">
        <v>29</v>
      </c>
      <c r="BA10" s="136"/>
      <c r="BB10" s="19" t="s">
        <v>32</v>
      </c>
      <c r="BC10" s="19" t="s">
        <v>10</v>
      </c>
      <c r="BD10" s="146" t="s">
        <v>10</v>
      </c>
    </row>
    <row r="11" spans="1:56" ht="15.75" thickBot="1">
      <c r="B11" s="60" t="s">
        <v>10</v>
      </c>
      <c r="C11" s="49" t="s">
        <v>10</v>
      </c>
      <c r="D11" s="61" t="s">
        <v>12</v>
      </c>
      <c r="E11" s="5"/>
      <c r="F11" s="65" t="s">
        <v>4</v>
      </c>
      <c r="G11" s="65" t="s">
        <v>5</v>
      </c>
      <c r="H11" s="65" t="s">
        <v>6</v>
      </c>
      <c r="I11" s="65" t="s">
        <v>7</v>
      </c>
      <c r="J11" s="65" t="s">
        <v>9</v>
      </c>
      <c r="K11" s="65" t="s">
        <v>13</v>
      </c>
      <c r="L11" s="4"/>
      <c r="M11" s="67" t="s">
        <v>12</v>
      </c>
      <c r="N11" s="68" t="s">
        <v>46</v>
      </c>
      <c r="O11" s="3"/>
      <c r="P11" s="49" t="s">
        <v>3</v>
      </c>
      <c r="Q11" s="5"/>
      <c r="R11" s="49" t="s">
        <v>23</v>
      </c>
      <c r="S11" s="53" t="s">
        <v>16</v>
      </c>
      <c r="T11" s="49" t="s">
        <v>17</v>
      </c>
      <c r="U11" s="49" t="s">
        <v>45</v>
      </c>
      <c r="V11" s="49" t="s">
        <v>63</v>
      </c>
      <c r="W11" s="72" t="s">
        <v>21</v>
      </c>
      <c r="X11" s="5" t="s">
        <v>10</v>
      </c>
      <c r="Y11" s="713" t="s">
        <v>26</v>
      </c>
      <c r="Z11" s="714"/>
      <c r="AA11" s="714"/>
      <c r="AB11" s="715"/>
      <c r="AC11" s="39" t="s">
        <v>13</v>
      </c>
      <c r="AD11" s="8"/>
      <c r="AE11" s="716" t="s">
        <v>56</v>
      </c>
      <c r="AF11" s="717"/>
      <c r="AG11" s="717"/>
      <c r="AH11" s="82" t="s">
        <v>58</v>
      </c>
      <c r="AI11" s="5"/>
      <c r="AJ11" s="48" t="s">
        <v>33</v>
      </c>
      <c r="AK11" s="85" t="s">
        <v>27</v>
      </c>
      <c r="AL11" s="48" t="s">
        <v>35</v>
      </c>
      <c r="AM11" s="48" t="s">
        <v>36</v>
      </c>
      <c r="AN11" s="49" t="s">
        <v>40</v>
      </c>
      <c r="AO11" s="20"/>
      <c r="AP11" s="51"/>
      <c r="AQ11" s="52"/>
      <c r="AR11" s="53"/>
      <c r="AS11" s="51" t="s">
        <v>50</v>
      </c>
      <c r="AT11" s="336" t="s">
        <v>349</v>
      </c>
      <c r="AU11" s="53"/>
      <c r="AV11" s="5"/>
      <c r="AW11" s="76" t="s">
        <v>19</v>
      </c>
      <c r="AX11" s="72" t="s">
        <v>19</v>
      </c>
      <c r="AY11" s="49" t="s">
        <v>37</v>
      </c>
      <c r="AZ11" s="49" t="s">
        <v>38</v>
      </c>
      <c r="BA11" s="5"/>
      <c r="BB11" s="4" t="s">
        <v>19</v>
      </c>
      <c r="BC11" s="4" t="s">
        <v>37</v>
      </c>
      <c r="BD11" s="147" t="s">
        <v>38</v>
      </c>
    </row>
    <row r="12" spans="1:56" ht="15.75" thickBot="1">
      <c r="B12" s="62"/>
      <c r="C12" s="63"/>
      <c r="D12" s="64" t="s">
        <v>10</v>
      </c>
      <c r="E12" s="111"/>
      <c r="F12" s="148"/>
      <c r="G12" s="148"/>
      <c r="H12" s="148"/>
      <c r="I12" s="148" t="s">
        <v>8</v>
      </c>
      <c r="J12" s="148"/>
      <c r="K12" s="148"/>
      <c r="L12" s="16"/>
      <c r="M12" s="104" t="s">
        <v>20</v>
      </c>
      <c r="N12" s="148" t="s">
        <v>11</v>
      </c>
      <c r="O12" s="16"/>
      <c r="P12" s="63" t="s">
        <v>10</v>
      </c>
      <c r="Q12" s="111"/>
      <c r="R12" s="63"/>
      <c r="S12" s="149"/>
      <c r="T12" s="63"/>
      <c r="U12" s="63"/>
      <c r="V12" s="63" t="s">
        <v>18</v>
      </c>
      <c r="W12" s="150" t="s">
        <v>22</v>
      </c>
      <c r="X12" s="111"/>
      <c r="Y12" s="151" t="s">
        <v>16</v>
      </c>
      <c r="Z12" s="151" t="s">
        <v>17</v>
      </c>
      <c r="AA12" s="152" t="s">
        <v>25</v>
      </c>
      <c r="AB12" s="79" t="s">
        <v>28</v>
      </c>
      <c r="AC12" s="153"/>
      <c r="AD12" s="111"/>
      <c r="AE12" s="154" t="s">
        <v>16</v>
      </c>
      <c r="AF12" s="155" t="s">
        <v>17</v>
      </c>
      <c r="AG12" s="80" t="s">
        <v>28</v>
      </c>
      <c r="AH12" s="81" t="s">
        <v>28</v>
      </c>
      <c r="AI12" s="156"/>
      <c r="AJ12" s="63" t="s">
        <v>34</v>
      </c>
      <c r="AK12" s="157" t="s">
        <v>34</v>
      </c>
      <c r="AL12" s="63" t="s">
        <v>34</v>
      </c>
      <c r="AM12" s="63" t="s">
        <v>34</v>
      </c>
      <c r="AN12" s="63" t="s">
        <v>34</v>
      </c>
      <c r="AO12" s="111"/>
      <c r="AP12" s="158" t="s">
        <v>70</v>
      </c>
      <c r="AQ12" s="159" t="s">
        <v>69</v>
      </c>
      <c r="AR12" s="160" t="s">
        <v>71</v>
      </c>
      <c r="AS12" s="161" t="s">
        <v>48</v>
      </c>
      <c r="AT12" s="159" t="s">
        <v>47</v>
      </c>
      <c r="AU12" s="160" t="s">
        <v>49</v>
      </c>
      <c r="AV12" s="111"/>
      <c r="AW12" s="162" t="s">
        <v>29</v>
      </c>
      <c r="AX12" s="150" t="s">
        <v>29</v>
      </c>
      <c r="AY12" s="63"/>
      <c r="AZ12" s="63"/>
      <c r="BA12" s="111"/>
      <c r="BB12" s="163">
        <v>1</v>
      </c>
      <c r="BC12" s="164">
        <v>0</v>
      </c>
      <c r="BD12" s="115" t="s">
        <v>41</v>
      </c>
    </row>
    <row r="13" spans="1:56" ht="16.5" thickBot="1">
      <c r="B13" s="17">
        <v>41246</v>
      </c>
      <c r="C13" s="15" t="s">
        <v>0</v>
      </c>
      <c r="D13" s="19">
        <v>8</v>
      </c>
      <c r="E13" s="6"/>
      <c r="F13" s="363">
        <v>0</v>
      </c>
      <c r="G13" s="19">
        <v>0</v>
      </c>
      <c r="H13" s="19">
        <v>0</v>
      </c>
      <c r="I13" s="19">
        <v>0</v>
      </c>
      <c r="J13" s="19">
        <v>0</v>
      </c>
      <c r="K13" s="19">
        <f>SUM(F13:J13)</f>
        <v>0</v>
      </c>
      <c r="L13" s="6"/>
      <c r="M13" s="363">
        <v>0</v>
      </c>
      <c r="N13" s="19">
        <v>0</v>
      </c>
      <c r="O13" s="6"/>
      <c r="P13" s="376">
        <f>D13-(M13+N13)</f>
        <v>8</v>
      </c>
      <c r="Q13" s="6"/>
      <c r="R13" s="221" t="s">
        <v>67</v>
      </c>
      <c r="S13" s="23">
        <v>0.13</v>
      </c>
      <c r="T13" s="23">
        <v>0.13</v>
      </c>
      <c r="U13" s="23">
        <f>S13+T13</f>
        <v>0.26</v>
      </c>
      <c r="V13" s="223">
        <v>75</v>
      </c>
      <c r="W13" s="91">
        <f>P13*V13</f>
        <v>600</v>
      </c>
      <c r="X13" s="6"/>
      <c r="Y13" s="379">
        <v>544</v>
      </c>
      <c r="Z13" s="380">
        <v>544</v>
      </c>
      <c r="AA13" s="380">
        <v>0</v>
      </c>
      <c r="AB13" s="380">
        <v>0</v>
      </c>
      <c r="AC13" s="381">
        <v>544</v>
      </c>
      <c r="AD13" s="197"/>
      <c r="AE13" s="379">
        <v>77</v>
      </c>
      <c r="AF13" s="380">
        <v>77</v>
      </c>
      <c r="AG13" s="380">
        <v>0</v>
      </c>
      <c r="AH13" s="380">
        <v>77</v>
      </c>
      <c r="AI13" s="5"/>
      <c r="AJ13" s="57">
        <f>AC13*U13</f>
        <v>141.44</v>
      </c>
      <c r="AK13" s="171">
        <v>20</v>
      </c>
      <c r="AL13" s="19">
        <v>10</v>
      </c>
      <c r="AM13" s="19">
        <v>0</v>
      </c>
      <c r="AN13" s="91">
        <f>AK13+AM13</f>
        <v>20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99.080882352941174</v>
      </c>
      <c r="AS13" s="388">
        <v>680</v>
      </c>
      <c r="AT13" s="172">
        <f>AJ13+AK13+AL13+AM13</f>
        <v>171.44</v>
      </c>
      <c r="AU13" s="172">
        <f>AS13-AT13</f>
        <v>508.56</v>
      </c>
      <c r="AV13" s="5"/>
      <c r="AW13" s="57">
        <f>(AC13/W13)*100</f>
        <v>90.666666666666657</v>
      </c>
      <c r="AX13" s="19" t="s">
        <v>59</v>
      </c>
      <c r="AY13" s="91">
        <f>(AK13/(AJ13+AK13))*100</f>
        <v>12.388503468780971</v>
      </c>
      <c r="AZ13" s="19">
        <f>(AN13/AJ13)*100</f>
        <v>14.140271493212669</v>
      </c>
      <c r="BA13" s="6"/>
      <c r="BB13" s="363" t="s">
        <v>76</v>
      </c>
      <c r="BC13" s="19" t="s">
        <v>76</v>
      </c>
      <c r="BD13" s="19" t="s">
        <v>76</v>
      </c>
    </row>
    <row r="14" spans="1:56" ht="15.75">
      <c r="B14" s="374" t="s">
        <v>153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377"/>
      <c r="Q14" s="6"/>
      <c r="R14" s="375"/>
      <c r="S14" s="213"/>
      <c r="T14" s="213"/>
      <c r="U14" s="213"/>
      <c r="V14" s="378"/>
      <c r="W14" s="378"/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/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385"/>
      <c r="AX14" s="378"/>
      <c r="AY14" s="378"/>
      <c r="AZ14" s="378"/>
      <c r="BA14" s="289"/>
      <c r="BB14" s="375"/>
      <c r="BC14" s="2"/>
      <c r="BD14" s="2"/>
    </row>
    <row r="15" spans="1:56" ht="15.75" thickBot="1"/>
    <row r="16" spans="1:56" ht="16.5" thickBot="1">
      <c r="B16" s="17">
        <v>41246</v>
      </c>
      <c r="C16" s="15" t="s">
        <v>1</v>
      </c>
      <c r="D16" s="19">
        <v>7.5</v>
      </c>
      <c r="E16" s="6"/>
      <c r="F16" s="363">
        <v>0</v>
      </c>
      <c r="G16" s="19">
        <v>0</v>
      </c>
      <c r="H16" s="19">
        <v>0</v>
      </c>
      <c r="I16" s="19">
        <v>0</v>
      </c>
      <c r="J16" s="19">
        <v>0</v>
      </c>
      <c r="K16" s="19">
        <f>SUM(F16:J16)</f>
        <v>0</v>
      </c>
      <c r="L16" s="6"/>
      <c r="M16" s="363">
        <v>0</v>
      </c>
      <c r="N16" s="19">
        <v>1</v>
      </c>
      <c r="O16" s="6"/>
      <c r="P16" s="376">
        <f>D16-(M16+N16)</f>
        <v>6.5</v>
      </c>
      <c r="Q16" s="6"/>
      <c r="R16" s="221" t="s">
        <v>67</v>
      </c>
      <c r="S16" s="23">
        <v>0.13</v>
      </c>
      <c r="T16" s="23">
        <v>0.13</v>
      </c>
      <c r="U16" s="23">
        <f>S16+T16</f>
        <v>0.26</v>
      </c>
      <c r="V16" s="223">
        <v>75</v>
      </c>
      <c r="W16" s="91">
        <f>P16*V16</f>
        <v>487.5</v>
      </c>
      <c r="X16" s="6"/>
      <c r="Y16" s="379">
        <v>348</v>
      </c>
      <c r="Z16" s="380">
        <v>348</v>
      </c>
      <c r="AA16" s="380">
        <v>0</v>
      </c>
      <c r="AB16" s="380">
        <v>0</v>
      </c>
      <c r="AC16" s="381">
        <v>348</v>
      </c>
      <c r="AD16" s="197"/>
      <c r="AE16" s="379">
        <v>13</v>
      </c>
      <c r="AF16" s="380">
        <v>14</v>
      </c>
      <c r="AG16" s="380">
        <v>0</v>
      </c>
      <c r="AH16" s="380">
        <v>13</v>
      </c>
      <c r="AI16" s="5"/>
      <c r="AJ16" s="57">
        <f>AC16*U16</f>
        <v>90.48</v>
      </c>
      <c r="AK16" s="171">
        <v>3.6</v>
      </c>
      <c r="AL16" s="19">
        <v>6</v>
      </c>
      <c r="AM16" s="19">
        <v>0</v>
      </c>
      <c r="AN16" s="91">
        <f>AK16+AM16</f>
        <v>3.6</v>
      </c>
      <c r="AO16" s="338" t="e">
        <f>#REF!</f>
        <v>#REF!</v>
      </c>
      <c r="AP16" s="11">
        <v>0</v>
      </c>
      <c r="AQ16" s="11">
        <v>10</v>
      </c>
      <c r="AR16" s="387">
        <f>100- ((AP16+AQ16)/(AC16*2))*100</f>
        <v>98.563218390804593</v>
      </c>
      <c r="AS16" s="388">
        <f>AU13</f>
        <v>508.56</v>
      </c>
      <c r="AT16" s="172">
        <f>AJ16+AK16+AL16+AM16</f>
        <v>100.08</v>
      </c>
      <c r="AU16" s="172">
        <f>AS16-AT16</f>
        <v>408.48</v>
      </c>
      <c r="AV16" s="5"/>
      <c r="AW16" s="57">
        <f>(AC16/W16)*100</f>
        <v>71.384615384615387</v>
      </c>
      <c r="AX16" s="19" t="s">
        <v>59</v>
      </c>
      <c r="AY16" s="91">
        <f>(AK16/(AJ16+AK16))*100</f>
        <v>3.8265306122448979</v>
      </c>
      <c r="AZ16" s="19">
        <f>(AN16/AJ16)*100</f>
        <v>3.978779840848806</v>
      </c>
      <c r="BA16" s="6"/>
      <c r="BB16" s="363" t="s">
        <v>76</v>
      </c>
      <c r="BC16" s="19" t="s">
        <v>76</v>
      </c>
      <c r="BD16" s="19" t="s">
        <v>76</v>
      </c>
    </row>
    <row r="17" spans="2:56" ht="15.75">
      <c r="B17" s="374" t="s">
        <v>121</v>
      </c>
      <c r="C17" s="2"/>
      <c r="D17" s="2"/>
      <c r="E17" s="6"/>
      <c r="F17" s="375"/>
      <c r="G17" s="2"/>
      <c r="H17" s="2"/>
      <c r="I17" s="2"/>
      <c r="J17" s="2"/>
      <c r="K17" s="2"/>
      <c r="L17" s="6"/>
      <c r="M17" s="375"/>
      <c r="N17" s="2"/>
      <c r="O17" s="6"/>
      <c r="P17" s="377"/>
      <c r="Q17" s="6"/>
      <c r="R17" s="375"/>
      <c r="S17" s="213"/>
      <c r="T17" s="213"/>
      <c r="U17" s="213"/>
      <c r="V17" s="378"/>
      <c r="W17" s="378"/>
      <c r="X17" s="289"/>
      <c r="Y17" s="382"/>
      <c r="Z17" s="383"/>
      <c r="AA17" s="383"/>
      <c r="AB17" s="383"/>
      <c r="AC17" s="384"/>
      <c r="AD17" s="122"/>
      <c r="AE17" s="382"/>
      <c r="AF17" s="383"/>
      <c r="AG17" s="383"/>
      <c r="AH17" s="383"/>
      <c r="AI17" s="20"/>
      <c r="AJ17" s="436"/>
      <c r="AK17" s="386"/>
      <c r="AL17" s="378"/>
      <c r="AM17" s="378"/>
      <c r="AN17" s="378"/>
      <c r="AO17" s="289"/>
      <c r="AP17" s="347"/>
      <c r="AQ17" s="347"/>
      <c r="AR17" s="373"/>
      <c r="AS17" s="389"/>
      <c r="AT17" s="386"/>
      <c r="AU17" s="386"/>
      <c r="AV17" s="20"/>
      <c r="AW17" s="385"/>
      <c r="AX17" s="378"/>
      <c r="AY17" s="378"/>
      <c r="AZ17" s="378"/>
      <c r="BA17" s="289"/>
      <c r="BB17" s="375"/>
      <c r="BC17" s="2"/>
      <c r="BD17" s="2"/>
    </row>
    <row r="18" spans="2:56" ht="15.75" thickBot="1"/>
    <row r="19" spans="2:56">
      <c r="B19" s="57" t="s">
        <v>42</v>
      </c>
      <c r="C19" s="58" t="s">
        <v>2</v>
      </c>
      <c r="D19" s="59" t="s">
        <v>2</v>
      </c>
      <c r="E19" s="136"/>
      <c r="F19" s="718" t="s">
        <v>14</v>
      </c>
      <c r="G19" s="719"/>
      <c r="H19" s="719"/>
      <c r="I19" s="719"/>
      <c r="J19" s="719"/>
      <c r="K19" s="720"/>
      <c r="L19" s="19"/>
      <c r="M19" s="721" t="s">
        <v>43</v>
      </c>
      <c r="N19" s="722"/>
      <c r="O19" s="19"/>
      <c r="P19" s="91" t="s">
        <v>12</v>
      </c>
      <c r="Q19" s="136"/>
      <c r="R19" s="91" t="s">
        <v>24</v>
      </c>
      <c r="S19" s="718" t="s">
        <v>44</v>
      </c>
      <c r="T19" s="719"/>
      <c r="U19" s="720"/>
      <c r="V19" s="91" t="s">
        <v>39</v>
      </c>
      <c r="W19" s="137" t="s">
        <v>19</v>
      </c>
      <c r="X19" s="136" t="s">
        <v>10</v>
      </c>
      <c r="Y19" s="723" t="s">
        <v>15</v>
      </c>
      <c r="Z19" s="724"/>
      <c r="AA19" s="724"/>
      <c r="AB19" s="724"/>
      <c r="AC19" s="138" t="s">
        <v>19</v>
      </c>
      <c r="AD19" s="139"/>
      <c r="AE19" s="725" t="s">
        <v>55</v>
      </c>
      <c r="AF19" s="726"/>
      <c r="AG19" s="726"/>
      <c r="AH19" s="140" t="s">
        <v>57</v>
      </c>
      <c r="AI19" s="136"/>
      <c r="AJ19" s="141" t="s">
        <v>51</v>
      </c>
      <c r="AK19" s="142"/>
      <c r="AL19" s="143"/>
      <c r="AM19" s="144"/>
      <c r="AN19" s="91" t="s">
        <v>13</v>
      </c>
      <c r="AO19" s="136"/>
      <c r="AP19" s="743" t="s">
        <v>68</v>
      </c>
      <c r="AQ19" s="744"/>
      <c r="AR19" s="745"/>
      <c r="AS19" s="743" t="s">
        <v>52</v>
      </c>
      <c r="AT19" s="744"/>
      <c r="AU19" s="745"/>
      <c r="AV19" s="136"/>
      <c r="AW19" s="145" t="s">
        <v>32</v>
      </c>
      <c r="AX19" s="137" t="s">
        <v>32</v>
      </c>
      <c r="AY19" s="91" t="s">
        <v>29</v>
      </c>
      <c r="AZ19" s="91" t="s">
        <v>29</v>
      </c>
      <c r="BA19" s="136"/>
      <c r="BB19" s="19" t="s">
        <v>32</v>
      </c>
      <c r="BC19" s="19" t="s">
        <v>10</v>
      </c>
      <c r="BD19" s="146" t="s">
        <v>10</v>
      </c>
    </row>
    <row r="20" spans="2:56" ht="15.75" thickBot="1">
      <c r="B20" s="60" t="s">
        <v>10</v>
      </c>
      <c r="C20" s="49" t="s">
        <v>10</v>
      </c>
      <c r="D20" s="61" t="s">
        <v>12</v>
      </c>
      <c r="E20" s="5"/>
      <c r="F20" s="65" t="s">
        <v>4</v>
      </c>
      <c r="G20" s="65" t="s">
        <v>5</v>
      </c>
      <c r="H20" s="65" t="s">
        <v>6</v>
      </c>
      <c r="I20" s="65" t="s">
        <v>7</v>
      </c>
      <c r="J20" s="65" t="s">
        <v>9</v>
      </c>
      <c r="K20" s="65" t="s">
        <v>13</v>
      </c>
      <c r="L20" s="4"/>
      <c r="M20" s="67" t="s">
        <v>12</v>
      </c>
      <c r="N20" s="68" t="s">
        <v>46</v>
      </c>
      <c r="O20" s="3"/>
      <c r="P20" s="49" t="s">
        <v>3</v>
      </c>
      <c r="Q20" s="5"/>
      <c r="R20" s="49" t="s">
        <v>23</v>
      </c>
      <c r="S20" s="53" t="s">
        <v>16</v>
      </c>
      <c r="T20" s="49" t="s">
        <v>17</v>
      </c>
      <c r="U20" s="49" t="s">
        <v>45</v>
      </c>
      <c r="V20" s="49" t="s">
        <v>63</v>
      </c>
      <c r="W20" s="72" t="s">
        <v>21</v>
      </c>
      <c r="X20" s="5" t="s">
        <v>10</v>
      </c>
      <c r="Y20" s="713" t="s">
        <v>26</v>
      </c>
      <c r="Z20" s="714"/>
      <c r="AA20" s="714"/>
      <c r="AB20" s="715"/>
      <c r="AC20" s="39" t="s">
        <v>13</v>
      </c>
      <c r="AD20" s="8"/>
      <c r="AE20" s="716" t="s">
        <v>56</v>
      </c>
      <c r="AF20" s="717"/>
      <c r="AG20" s="717"/>
      <c r="AH20" s="82" t="s">
        <v>58</v>
      </c>
      <c r="AI20" s="5"/>
      <c r="AJ20" s="48" t="s">
        <v>33</v>
      </c>
      <c r="AK20" s="85" t="s">
        <v>27</v>
      </c>
      <c r="AL20" s="48" t="s">
        <v>35</v>
      </c>
      <c r="AM20" s="48" t="s">
        <v>36</v>
      </c>
      <c r="AN20" s="49" t="s">
        <v>40</v>
      </c>
      <c r="AO20" s="20"/>
      <c r="AP20" s="51"/>
      <c r="AQ20" s="52"/>
      <c r="AR20" s="53"/>
      <c r="AS20" s="51" t="s">
        <v>50</v>
      </c>
      <c r="AT20" s="336" t="s">
        <v>332</v>
      </c>
      <c r="AU20" s="53"/>
      <c r="AV20" s="5"/>
      <c r="AW20" s="76" t="s">
        <v>19</v>
      </c>
      <c r="AX20" s="72" t="s">
        <v>19</v>
      </c>
      <c r="AY20" s="49" t="s">
        <v>37</v>
      </c>
      <c r="AZ20" s="49" t="s">
        <v>38</v>
      </c>
      <c r="BA20" s="5"/>
      <c r="BB20" s="4" t="s">
        <v>19</v>
      </c>
      <c r="BC20" s="4" t="s">
        <v>37</v>
      </c>
      <c r="BD20" s="147" t="s">
        <v>38</v>
      </c>
    </row>
    <row r="21" spans="2:56" ht="15.75" thickBot="1">
      <c r="B21" s="62"/>
      <c r="C21" s="63"/>
      <c r="D21" s="64" t="s">
        <v>10</v>
      </c>
      <c r="E21" s="111"/>
      <c r="F21" s="148"/>
      <c r="G21" s="148"/>
      <c r="H21" s="148"/>
      <c r="I21" s="148" t="s">
        <v>8</v>
      </c>
      <c r="J21" s="148"/>
      <c r="K21" s="148"/>
      <c r="L21" s="16"/>
      <c r="M21" s="104" t="s">
        <v>20</v>
      </c>
      <c r="N21" s="148" t="s">
        <v>11</v>
      </c>
      <c r="O21" s="16"/>
      <c r="P21" s="63" t="s">
        <v>10</v>
      </c>
      <c r="Q21" s="111"/>
      <c r="R21" s="63"/>
      <c r="S21" s="149"/>
      <c r="T21" s="63"/>
      <c r="U21" s="63"/>
      <c r="V21" s="63" t="s">
        <v>18</v>
      </c>
      <c r="W21" s="150" t="s">
        <v>22</v>
      </c>
      <c r="X21" s="111"/>
      <c r="Y21" s="151" t="s">
        <v>16</v>
      </c>
      <c r="Z21" s="151" t="s">
        <v>17</v>
      </c>
      <c r="AA21" s="152" t="s">
        <v>25</v>
      </c>
      <c r="AB21" s="79" t="s">
        <v>28</v>
      </c>
      <c r="AC21" s="153"/>
      <c r="AD21" s="111"/>
      <c r="AE21" s="154" t="s">
        <v>16</v>
      </c>
      <c r="AF21" s="155" t="s">
        <v>17</v>
      </c>
      <c r="AG21" s="80" t="s">
        <v>28</v>
      </c>
      <c r="AH21" s="81" t="s">
        <v>28</v>
      </c>
      <c r="AI21" s="156"/>
      <c r="AJ21" s="63" t="s">
        <v>34</v>
      </c>
      <c r="AK21" s="157" t="s">
        <v>34</v>
      </c>
      <c r="AL21" s="63" t="s">
        <v>34</v>
      </c>
      <c r="AM21" s="63" t="s">
        <v>34</v>
      </c>
      <c r="AN21" s="63" t="s">
        <v>34</v>
      </c>
      <c r="AO21" s="111"/>
      <c r="AP21" s="158" t="s">
        <v>70</v>
      </c>
      <c r="AQ21" s="159" t="s">
        <v>69</v>
      </c>
      <c r="AR21" s="160" t="s">
        <v>71</v>
      </c>
      <c r="AS21" s="161" t="s">
        <v>48</v>
      </c>
      <c r="AT21" s="159" t="s">
        <v>47</v>
      </c>
      <c r="AU21" s="160" t="s">
        <v>49</v>
      </c>
      <c r="AV21" s="111"/>
      <c r="AW21" s="162" t="s">
        <v>29</v>
      </c>
      <c r="AX21" s="150" t="s">
        <v>29</v>
      </c>
      <c r="AY21" s="63"/>
      <c r="AZ21" s="63"/>
      <c r="BA21" s="111"/>
      <c r="BB21" s="163">
        <v>1</v>
      </c>
      <c r="BC21" s="164">
        <v>0</v>
      </c>
      <c r="BD21" s="115" t="s">
        <v>41</v>
      </c>
    </row>
    <row r="22" spans="2:56" ht="16.5" thickBot="1">
      <c r="B22" s="17">
        <v>41247</v>
      </c>
      <c r="C22" s="15" t="s">
        <v>0</v>
      </c>
      <c r="D22" s="19">
        <v>8</v>
      </c>
      <c r="E22" s="6"/>
      <c r="F22" s="363">
        <v>0</v>
      </c>
      <c r="G22" s="19">
        <v>0</v>
      </c>
      <c r="H22" s="19">
        <v>0</v>
      </c>
      <c r="I22" s="19">
        <v>0</v>
      </c>
      <c r="J22" s="19">
        <v>0</v>
      </c>
      <c r="K22" s="19">
        <f>SUM(F22:J22)</f>
        <v>0</v>
      </c>
      <c r="L22" s="6"/>
      <c r="M22" s="363">
        <v>0</v>
      </c>
      <c r="N22" s="19">
        <v>3</v>
      </c>
      <c r="O22" s="6"/>
      <c r="P22" s="376">
        <f>D22-(M22+N22)</f>
        <v>5</v>
      </c>
      <c r="Q22" s="6"/>
      <c r="R22" s="221" t="s">
        <v>159</v>
      </c>
      <c r="S22" s="23">
        <v>0.36499999999999999</v>
      </c>
      <c r="T22" s="23">
        <v>0.36499999999999999</v>
      </c>
      <c r="U22" s="23">
        <f>S22+T22</f>
        <v>0.73</v>
      </c>
      <c r="V22" s="223">
        <v>60</v>
      </c>
      <c r="W22" s="91">
        <f>P22*V22</f>
        <v>300</v>
      </c>
      <c r="X22" s="6"/>
      <c r="Y22" s="379">
        <v>80</v>
      </c>
      <c r="Z22" s="380">
        <v>80</v>
      </c>
      <c r="AA22" s="380">
        <v>0</v>
      </c>
      <c r="AB22" s="380">
        <v>0</v>
      </c>
      <c r="AC22" s="381">
        <v>80</v>
      </c>
      <c r="AD22" s="197"/>
      <c r="AE22" s="379">
        <v>10</v>
      </c>
      <c r="AF22" s="380">
        <v>10</v>
      </c>
      <c r="AG22" s="380">
        <v>0</v>
      </c>
      <c r="AH22" s="380">
        <v>10</v>
      </c>
      <c r="AI22" s="5"/>
      <c r="AJ22" s="57">
        <f>AC22*U22</f>
        <v>58.4</v>
      </c>
      <c r="AK22" s="171">
        <v>7.3</v>
      </c>
      <c r="AL22" s="19">
        <v>2.2999999999999998</v>
      </c>
      <c r="AM22" s="19">
        <v>0</v>
      </c>
      <c r="AN22" s="91">
        <f>AK22+AM22</f>
        <v>7.3</v>
      </c>
      <c r="AO22" s="338" t="e">
        <f>#REF!</f>
        <v>#REF!</v>
      </c>
      <c r="AP22" s="11">
        <v>0</v>
      </c>
      <c r="AQ22" s="11">
        <v>10</v>
      </c>
      <c r="AR22" s="387">
        <f>100- ((AP22+AQ22)/(AC22*2))*100</f>
        <v>93.75</v>
      </c>
      <c r="AS22" s="388">
        <v>423.92</v>
      </c>
      <c r="AT22" s="172">
        <f>AJ22+AK22+AL22+AM22</f>
        <v>68</v>
      </c>
      <c r="AU22" s="172">
        <f>AS22-AT22</f>
        <v>355.92</v>
      </c>
      <c r="AV22" s="5"/>
      <c r="AW22" s="57">
        <f>(AC22/W22)*100</f>
        <v>26.666666666666668</v>
      </c>
      <c r="AX22" s="19" t="s">
        <v>59</v>
      </c>
      <c r="AY22" s="91">
        <f>(AK22/(AJ22+AK22))*100</f>
        <v>11.111111111111111</v>
      </c>
      <c r="AZ22" s="19">
        <f>(AN22/AJ22)*100</f>
        <v>12.5</v>
      </c>
      <c r="BA22" s="6"/>
      <c r="BB22" s="363" t="s">
        <v>76</v>
      </c>
      <c r="BC22" s="19" t="s">
        <v>76</v>
      </c>
      <c r="BD22" s="19" t="s">
        <v>76</v>
      </c>
    </row>
    <row r="23" spans="2:56" ht="15.75">
      <c r="B23" s="374" t="s">
        <v>153</v>
      </c>
      <c r="C23" s="2"/>
      <c r="D23" s="2"/>
      <c r="E23" s="6"/>
      <c r="F23" s="375"/>
      <c r="G23" s="2"/>
      <c r="H23" s="2"/>
      <c r="I23" s="2"/>
      <c r="J23" s="2"/>
      <c r="K23" s="2"/>
      <c r="L23" s="6"/>
      <c r="M23" s="375"/>
      <c r="N23" s="2"/>
      <c r="O23" s="6"/>
      <c r="P23" s="377"/>
      <c r="Q23" s="6"/>
      <c r="R23" s="375"/>
      <c r="S23" s="213"/>
      <c r="T23" s="213"/>
      <c r="U23" s="213"/>
      <c r="V23" s="378"/>
      <c r="W23" s="378"/>
      <c r="X23" s="289"/>
      <c r="Y23" s="382"/>
      <c r="Z23" s="383"/>
      <c r="AA23" s="383"/>
      <c r="AB23" s="383"/>
      <c r="AC23" s="384"/>
      <c r="AD23" s="122"/>
      <c r="AE23" s="382"/>
      <c r="AF23" s="383"/>
      <c r="AG23" s="383"/>
      <c r="AH23" s="383"/>
      <c r="AI23" s="20"/>
      <c r="AJ23" s="436"/>
      <c r="AK23" s="386"/>
      <c r="AL23" s="378"/>
      <c r="AM23" s="378"/>
      <c r="AN23" s="378"/>
      <c r="AO23" s="289"/>
      <c r="AP23" s="347"/>
      <c r="AQ23" s="347"/>
      <c r="AR23" s="373"/>
      <c r="AS23" s="389"/>
      <c r="AT23" s="386"/>
      <c r="AU23" s="386"/>
      <c r="AV23" s="20"/>
      <c r="AW23" s="385"/>
      <c r="AX23" s="378"/>
      <c r="AY23" s="378"/>
      <c r="AZ23" s="378"/>
      <c r="BA23" s="289"/>
      <c r="BB23" s="375"/>
      <c r="BC23" s="2"/>
      <c r="BD23" s="2"/>
    </row>
    <row r="24" spans="2:56" ht="15.75" thickBot="1"/>
    <row r="25" spans="2:56" ht="16.5" thickBot="1">
      <c r="B25" s="17">
        <v>41247</v>
      </c>
      <c r="C25" s="15" t="s">
        <v>1</v>
      </c>
      <c r="D25" s="19">
        <v>7.5</v>
      </c>
      <c r="E25" s="6"/>
      <c r="F25" s="363">
        <v>0</v>
      </c>
      <c r="G25" s="19">
        <v>0</v>
      </c>
      <c r="H25" s="19">
        <v>0</v>
      </c>
      <c r="I25" s="19">
        <v>0</v>
      </c>
      <c r="J25" s="19">
        <v>0</v>
      </c>
      <c r="K25" s="19">
        <f>SUM(F25:J25)</f>
        <v>0</v>
      </c>
      <c r="L25" s="6"/>
      <c r="M25" s="363">
        <v>0</v>
      </c>
      <c r="N25" s="19">
        <v>1</v>
      </c>
      <c r="O25" s="6"/>
      <c r="P25" s="376">
        <f>D25-(M25+N25)</f>
        <v>6.5</v>
      </c>
      <c r="Q25" s="6"/>
      <c r="R25" s="221" t="s">
        <v>159</v>
      </c>
      <c r="S25" s="23">
        <v>0.36499999999999999</v>
      </c>
      <c r="T25" s="23">
        <v>0.36499999999999999</v>
      </c>
      <c r="U25" s="23">
        <f>S25+T25</f>
        <v>0.73</v>
      </c>
      <c r="V25" s="223">
        <v>60</v>
      </c>
      <c r="W25" s="91">
        <f>P25*V25</f>
        <v>390</v>
      </c>
      <c r="X25" s="6"/>
      <c r="Y25" s="379">
        <v>340</v>
      </c>
      <c r="Z25" s="380">
        <v>340</v>
      </c>
      <c r="AA25" s="380">
        <v>0</v>
      </c>
      <c r="AB25" s="380">
        <v>0</v>
      </c>
      <c r="AC25" s="381">
        <v>340</v>
      </c>
      <c r="AD25" s="197"/>
      <c r="AE25" s="379">
        <v>8</v>
      </c>
      <c r="AF25" s="380">
        <v>8</v>
      </c>
      <c r="AG25" s="380">
        <v>0</v>
      </c>
      <c r="AH25" s="380">
        <v>8</v>
      </c>
      <c r="AI25" s="5"/>
      <c r="AJ25" s="57">
        <f>AC25*U25</f>
        <v>248.2</v>
      </c>
      <c r="AK25" s="171">
        <v>6</v>
      </c>
      <c r="AL25" s="19">
        <v>7.2</v>
      </c>
      <c r="AM25" s="19">
        <v>0</v>
      </c>
      <c r="AN25" s="91">
        <f>AK25+AM25</f>
        <v>6</v>
      </c>
      <c r="AO25" s="338" t="e">
        <f>#REF!</f>
        <v>#REF!</v>
      </c>
      <c r="AP25" s="11">
        <v>0</v>
      </c>
      <c r="AQ25" s="11">
        <v>10</v>
      </c>
      <c r="AR25" s="387">
        <f>100- ((AP25+AQ25)/(AC25*2))*100</f>
        <v>98.529411764705884</v>
      </c>
      <c r="AS25" s="388">
        <f>AU22</f>
        <v>355.92</v>
      </c>
      <c r="AT25" s="172">
        <f>AJ25+AK25+AL25+AM25</f>
        <v>261.39999999999998</v>
      </c>
      <c r="AU25" s="172">
        <f>AS25-AT25</f>
        <v>94.520000000000039</v>
      </c>
      <c r="AV25" s="5"/>
      <c r="AW25" s="57">
        <f>(AC25/W25)*100</f>
        <v>87.179487179487182</v>
      </c>
      <c r="AX25" s="19" t="s">
        <v>59</v>
      </c>
      <c r="AY25" s="91">
        <f>(AK25/(AJ25+AK25))*100</f>
        <v>2.3603461841070024</v>
      </c>
      <c r="AZ25" s="19">
        <f>(AN25/AJ25)*100</f>
        <v>2.4174053182917001</v>
      </c>
      <c r="BA25" s="6"/>
      <c r="BB25" s="363" t="s">
        <v>76</v>
      </c>
      <c r="BC25" s="19" t="s">
        <v>76</v>
      </c>
      <c r="BD25" s="19" t="s">
        <v>75</v>
      </c>
    </row>
    <row r="26" spans="2:56" ht="15.75">
      <c r="B26" s="374" t="s">
        <v>121</v>
      </c>
      <c r="C26" s="2"/>
      <c r="D26" s="2"/>
      <c r="E26" s="6"/>
      <c r="F26" s="375"/>
      <c r="G26" s="2"/>
      <c r="H26" s="2"/>
      <c r="I26" s="2"/>
      <c r="J26" s="2"/>
      <c r="K26" s="2"/>
      <c r="L26" s="6"/>
      <c r="M26" s="375"/>
      <c r="N26" s="2"/>
      <c r="O26" s="6"/>
      <c r="P26" s="377"/>
      <c r="Q26" s="6"/>
      <c r="R26" s="375"/>
      <c r="S26" s="213"/>
      <c r="T26" s="213"/>
      <c r="U26" s="213"/>
      <c r="V26" s="378"/>
      <c r="W26" s="378"/>
      <c r="X26" s="289"/>
      <c r="Y26" s="382"/>
      <c r="Z26" s="383"/>
      <c r="AA26" s="383"/>
      <c r="AB26" s="383"/>
      <c r="AC26" s="384"/>
      <c r="AD26" s="122"/>
      <c r="AE26" s="382"/>
      <c r="AF26" s="383"/>
      <c r="AG26" s="383"/>
      <c r="AH26" s="383"/>
      <c r="AI26" s="20"/>
      <c r="AJ26" s="436"/>
      <c r="AK26" s="386"/>
      <c r="AL26" s="378"/>
      <c r="AM26" s="378"/>
      <c r="AN26" s="378"/>
      <c r="AO26" s="289"/>
      <c r="AP26" s="347"/>
      <c r="AQ26" s="347"/>
      <c r="AR26" s="373"/>
      <c r="AS26" s="389"/>
      <c r="AT26" s="386"/>
      <c r="AU26" s="386"/>
      <c r="AV26" s="20"/>
      <c r="AW26" s="385"/>
      <c r="AX26" s="378"/>
      <c r="AY26" s="378"/>
      <c r="AZ26" s="378"/>
      <c r="BA26" s="289"/>
      <c r="BB26" s="375"/>
      <c r="BC26" s="2"/>
      <c r="BD26" s="2"/>
    </row>
    <row r="27" spans="2:56" ht="15.75" thickBot="1"/>
    <row r="28" spans="2:56">
      <c r="B28" s="57" t="s">
        <v>42</v>
      </c>
      <c r="C28" s="58" t="s">
        <v>2</v>
      </c>
      <c r="D28" s="59" t="s">
        <v>2</v>
      </c>
      <c r="E28" s="136"/>
      <c r="F28" s="718" t="s">
        <v>14</v>
      </c>
      <c r="G28" s="719"/>
      <c r="H28" s="719"/>
      <c r="I28" s="719"/>
      <c r="J28" s="719"/>
      <c r="K28" s="720"/>
      <c r="L28" s="19"/>
      <c r="M28" s="721" t="s">
        <v>43</v>
      </c>
      <c r="N28" s="722"/>
      <c r="O28" s="19"/>
      <c r="P28" s="91" t="s">
        <v>12</v>
      </c>
      <c r="Q28" s="136"/>
      <c r="R28" s="91" t="s">
        <v>24</v>
      </c>
      <c r="S28" s="718" t="s">
        <v>44</v>
      </c>
      <c r="T28" s="719"/>
      <c r="U28" s="720"/>
      <c r="V28" s="91" t="s">
        <v>39</v>
      </c>
      <c r="W28" s="137" t="s">
        <v>19</v>
      </c>
      <c r="X28" s="136" t="s">
        <v>10</v>
      </c>
      <c r="Y28" s="723" t="s">
        <v>15</v>
      </c>
      <c r="Z28" s="724"/>
      <c r="AA28" s="724"/>
      <c r="AB28" s="724"/>
      <c r="AC28" s="138" t="s">
        <v>19</v>
      </c>
      <c r="AD28" s="139"/>
      <c r="AE28" s="725" t="s">
        <v>55</v>
      </c>
      <c r="AF28" s="726"/>
      <c r="AG28" s="726"/>
      <c r="AH28" s="140" t="s">
        <v>57</v>
      </c>
      <c r="AI28" s="136"/>
      <c r="AJ28" s="141" t="s">
        <v>51</v>
      </c>
      <c r="AK28" s="142"/>
      <c r="AL28" s="143"/>
      <c r="AM28" s="144"/>
      <c r="AN28" s="91" t="s">
        <v>13</v>
      </c>
      <c r="AO28" s="136"/>
      <c r="AP28" s="743" t="s">
        <v>68</v>
      </c>
      <c r="AQ28" s="744"/>
      <c r="AR28" s="745"/>
      <c r="AS28" s="743" t="s">
        <v>52</v>
      </c>
      <c r="AT28" s="744"/>
      <c r="AU28" s="745"/>
      <c r="AV28" s="136"/>
      <c r="AW28" s="145" t="s">
        <v>32</v>
      </c>
      <c r="AX28" s="137" t="s">
        <v>32</v>
      </c>
      <c r="AY28" s="91" t="s">
        <v>29</v>
      </c>
      <c r="AZ28" s="91" t="s">
        <v>29</v>
      </c>
      <c r="BA28" s="136"/>
      <c r="BB28" s="19" t="s">
        <v>32</v>
      </c>
      <c r="BC28" s="19" t="s">
        <v>10</v>
      </c>
      <c r="BD28" s="146" t="s">
        <v>10</v>
      </c>
    </row>
    <row r="29" spans="2:56" ht="15.75" thickBot="1">
      <c r="B29" s="60" t="s">
        <v>10</v>
      </c>
      <c r="C29" s="49" t="s">
        <v>10</v>
      </c>
      <c r="D29" s="61" t="s">
        <v>12</v>
      </c>
      <c r="E29" s="5"/>
      <c r="F29" s="65" t="s">
        <v>4</v>
      </c>
      <c r="G29" s="65" t="s">
        <v>5</v>
      </c>
      <c r="H29" s="65" t="s">
        <v>6</v>
      </c>
      <c r="I29" s="65" t="s">
        <v>7</v>
      </c>
      <c r="J29" s="65" t="s">
        <v>9</v>
      </c>
      <c r="K29" s="65" t="s">
        <v>13</v>
      </c>
      <c r="L29" s="4"/>
      <c r="M29" s="67" t="s">
        <v>12</v>
      </c>
      <c r="N29" s="68" t="s">
        <v>46</v>
      </c>
      <c r="O29" s="3"/>
      <c r="P29" s="49" t="s">
        <v>3</v>
      </c>
      <c r="Q29" s="5"/>
      <c r="R29" s="49" t="s">
        <v>23</v>
      </c>
      <c r="S29" s="53" t="s">
        <v>16</v>
      </c>
      <c r="T29" s="49" t="s">
        <v>17</v>
      </c>
      <c r="U29" s="49" t="s">
        <v>45</v>
      </c>
      <c r="V29" s="49" t="s">
        <v>63</v>
      </c>
      <c r="W29" s="72" t="s">
        <v>21</v>
      </c>
      <c r="X29" s="5" t="s">
        <v>10</v>
      </c>
      <c r="Y29" s="713" t="s">
        <v>26</v>
      </c>
      <c r="Z29" s="714"/>
      <c r="AA29" s="714"/>
      <c r="AB29" s="715"/>
      <c r="AC29" s="39" t="s">
        <v>13</v>
      </c>
      <c r="AD29" s="8"/>
      <c r="AE29" s="716" t="s">
        <v>56</v>
      </c>
      <c r="AF29" s="717"/>
      <c r="AG29" s="717"/>
      <c r="AH29" s="82" t="s">
        <v>58</v>
      </c>
      <c r="AI29" s="5"/>
      <c r="AJ29" s="48" t="s">
        <v>33</v>
      </c>
      <c r="AK29" s="85" t="s">
        <v>27</v>
      </c>
      <c r="AL29" s="48" t="s">
        <v>35</v>
      </c>
      <c r="AM29" s="48" t="s">
        <v>36</v>
      </c>
      <c r="AN29" s="49" t="s">
        <v>40</v>
      </c>
      <c r="AO29" s="20"/>
      <c r="AP29" s="51"/>
      <c r="AQ29" s="52"/>
      <c r="AR29" s="53"/>
      <c r="AS29" s="51" t="s">
        <v>50</v>
      </c>
      <c r="AT29" s="336" t="s">
        <v>339</v>
      </c>
      <c r="AU29" s="53"/>
      <c r="AV29" s="5"/>
      <c r="AW29" s="76" t="s">
        <v>19</v>
      </c>
      <c r="AX29" s="72" t="s">
        <v>19</v>
      </c>
      <c r="AY29" s="49" t="s">
        <v>37</v>
      </c>
      <c r="AZ29" s="49" t="s">
        <v>38</v>
      </c>
      <c r="BA29" s="5"/>
      <c r="BB29" s="4" t="s">
        <v>19</v>
      </c>
      <c r="BC29" s="4" t="s">
        <v>37</v>
      </c>
      <c r="BD29" s="147" t="s">
        <v>38</v>
      </c>
    </row>
    <row r="30" spans="2:56" ht="15.75" thickBot="1">
      <c r="B30" s="62"/>
      <c r="C30" s="63"/>
      <c r="D30" s="64" t="s">
        <v>10</v>
      </c>
      <c r="E30" s="111"/>
      <c r="F30" s="148"/>
      <c r="G30" s="148"/>
      <c r="H30" s="148"/>
      <c r="I30" s="148" t="s">
        <v>8</v>
      </c>
      <c r="J30" s="148"/>
      <c r="K30" s="148"/>
      <c r="L30" s="16"/>
      <c r="M30" s="104" t="s">
        <v>20</v>
      </c>
      <c r="N30" s="148" t="s">
        <v>11</v>
      </c>
      <c r="O30" s="16"/>
      <c r="P30" s="63" t="s">
        <v>10</v>
      </c>
      <c r="Q30" s="111"/>
      <c r="R30" s="63"/>
      <c r="S30" s="149"/>
      <c r="T30" s="63"/>
      <c r="U30" s="63"/>
      <c r="V30" s="63" t="s">
        <v>18</v>
      </c>
      <c r="W30" s="150" t="s">
        <v>22</v>
      </c>
      <c r="X30" s="111"/>
      <c r="Y30" s="151" t="s">
        <v>16</v>
      </c>
      <c r="Z30" s="151" t="s">
        <v>17</v>
      </c>
      <c r="AA30" s="152" t="s">
        <v>25</v>
      </c>
      <c r="AB30" s="79" t="s">
        <v>28</v>
      </c>
      <c r="AC30" s="153"/>
      <c r="AD30" s="111"/>
      <c r="AE30" s="154" t="s">
        <v>16</v>
      </c>
      <c r="AF30" s="155" t="s">
        <v>17</v>
      </c>
      <c r="AG30" s="80" t="s">
        <v>28</v>
      </c>
      <c r="AH30" s="81" t="s">
        <v>28</v>
      </c>
      <c r="AI30" s="156"/>
      <c r="AJ30" s="63" t="s">
        <v>34</v>
      </c>
      <c r="AK30" s="157" t="s">
        <v>34</v>
      </c>
      <c r="AL30" s="63" t="s">
        <v>34</v>
      </c>
      <c r="AM30" s="63" t="s">
        <v>34</v>
      </c>
      <c r="AN30" s="63" t="s">
        <v>34</v>
      </c>
      <c r="AO30" s="111"/>
      <c r="AP30" s="158" t="s">
        <v>70</v>
      </c>
      <c r="AQ30" s="159" t="s">
        <v>69</v>
      </c>
      <c r="AR30" s="160" t="s">
        <v>71</v>
      </c>
      <c r="AS30" s="161" t="s">
        <v>48</v>
      </c>
      <c r="AT30" s="159" t="s">
        <v>47</v>
      </c>
      <c r="AU30" s="160" t="s">
        <v>49</v>
      </c>
      <c r="AV30" s="111"/>
      <c r="AW30" s="162" t="s">
        <v>29</v>
      </c>
      <c r="AX30" s="150" t="s">
        <v>29</v>
      </c>
      <c r="AY30" s="63"/>
      <c r="AZ30" s="63"/>
      <c r="BA30" s="111"/>
      <c r="BB30" s="163">
        <v>1</v>
      </c>
      <c r="BC30" s="164">
        <v>0</v>
      </c>
      <c r="BD30" s="115" t="s">
        <v>41</v>
      </c>
    </row>
    <row r="31" spans="2:56" ht="16.5" thickBot="1">
      <c r="B31" s="17">
        <v>41248</v>
      </c>
      <c r="C31" s="15" t="s">
        <v>0</v>
      </c>
      <c r="D31" s="19">
        <v>8</v>
      </c>
      <c r="E31" s="6"/>
      <c r="F31" s="363">
        <v>0</v>
      </c>
      <c r="G31" s="19">
        <v>0</v>
      </c>
      <c r="H31" s="19">
        <v>0</v>
      </c>
      <c r="I31" s="19">
        <v>0</v>
      </c>
      <c r="J31" s="19">
        <v>0</v>
      </c>
      <c r="K31" s="19">
        <f>SUM(F31:J31)</f>
        <v>0</v>
      </c>
      <c r="L31" s="6"/>
      <c r="M31" s="363">
        <v>0</v>
      </c>
      <c r="N31" s="19">
        <v>0</v>
      </c>
      <c r="O31" s="6"/>
      <c r="P31" s="376">
        <f>D31-(M31+N31)</f>
        <v>8</v>
      </c>
      <c r="Q31" s="6"/>
      <c r="R31" s="221" t="s">
        <v>159</v>
      </c>
      <c r="S31" s="23">
        <v>0.36499999999999999</v>
      </c>
      <c r="T31" s="23">
        <v>0.36499999999999999</v>
      </c>
      <c r="U31" s="23">
        <f>S31+T31</f>
        <v>0.73</v>
      </c>
      <c r="V31" s="223">
        <v>60</v>
      </c>
      <c r="W31" s="91">
        <f>P31*V31</f>
        <v>480</v>
      </c>
      <c r="X31" s="6"/>
      <c r="Y31" s="379">
        <v>420</v>
      </c>
      <c r="Z31" s="380">
        <v>420</v>
      </c>
      <c r="AA31" s="380">
        <v>0</v>
      </c>
      <c r="AB31" s="380">
        <v>0</v>
      </c>
      <c r="AC31" s="381">
        <v>420</v>
      </c>
      <c r="AD31" s="197"/>
      <c r="AE31" s="379">
        <v>34</v>
      </c>
      <c r="AF31" s="380">
        <v>34</v>
      </c>
      <c r="AG31" s="380">
        <v>0</v>
      </c>
      <c r="AH31" s="380">
        <v>34</v>
      </c>
      <c r="AI31" s="5"/>
      <c r="AJ31" s="57">
        <f>AC31*U31</f>
        <v>306.59999999999997</v>
      </c>
      <c r="AK31" s="171">
        <v>25</v>
      </c>
      <c r="AL31" s="19">
        <v>10</v>
      </c>
      <c r="AM31" s="19">
        <v>0</v>
      </c>
      <c r="AN31" s="91">
        <f>AK31+AM31</f>
        <v>25</v>
      </c>
      <c r="AO31" s="338" t="e">
        <f>#REF!</f>
        <v>#REF!</v>
      </c>
      <c r="AP31" s="11">
        <v>0</v>
      </c>
      <c r="AQ31" s="11">
        <v>10</v>
      </c>
      <c r="AR31" s="387">
        <f>100- ((AP31+AQ31)/(AC31*2))*100</f>
        <v>98.80952380952381</v>
      </c>
      <c r="AS31" s="388">
        <v>680</v>
      </c>
      <c r="AT31" s="172">
        <f>AJ31+AK31+AL31+AM31</f>
        <v>341.59999999999997</v>
      </c>
      <c r="AU31" s="172">
        <f>AS31-AT31</f>
        <v>338.40000000000003</v>
      </c>
      <c r="AV31" s="5"/>
      <c r="AW31" s="57">
        <f>(AC31/W31)*100</f>
        <v>87.5</v>
      </c>
      <c r="AX31" s="19" t="s">
        <v>59</v>
      </c>
      <c r="AY31" s="91">
        <f>(AK31/(AJ31+AK31))*100</f>
        <v>7.5392038600723774</v>
      </c>
      <c r="AZ31" s="19">
        <f>(AN31/AJ31)*100</f>
        <v>8.1539465101108952</v>
      </c>
      <c r="BA31" s="6"/>
      <c r="BB31" s="363" t="s">
        <v>76</v>
      </c>
      <c r="BC31" s="19" t="s">
        <v>76</v>
      </c>
      <c r="BD31" s="19" t="s">
        <v>76</v>
      </c>
    </row>
    <row r="32" spans="2:56" ht="15.75">
      <c r="B32" s="374" t="s">
        <v>153</v>
      </c>
      <c r="C32" s="2"/>
      <c r="D32" s="2"/>
      <c r="E32" s="6"/>
      <c r="F32" s="375"/>
      <c r="G32" s="2"/>
      <c r="H32" s="2"/>
      <c r="I32" s="2"/>
      <c r="J32" s="2"/>
      <c r="K32" s="2"/>
      <c r="L32" s="6"/>
      <c r="M32" s="375"/>
      <c r="N32" s="2"/>
      <c r="O32" s="6"/>
      <c r="P32" s="377"/>
      <c r="Q32" s="6"/>
      <c r="R32" s="375"/>
      <c r="S32" s="213"/>
      <c r="T32" s="213"/>
      <c r="U32" s="213"/>
      <c r="V32" s="378"/>
      <c r="W32" s="378"/>
      <c r="X32" s="289"/>
      <c r="Y32" s="382"/>
      <c r="Z32" s="383"/>
      <c r="AA32" s="383"/>
      <c r="AB32" s="383"/>
      <c r="AC32" s="384"/>
      <c r="AD32" s="122"/>
      <c r="AE32" s="382"/>
      <c r="AF32" s="383"/>
      <c r="AG32" s="383"/>
      <c r="AH32" s="383"/>
      <c r="AI32" s="20"/>
      <c r="AJ32" s="436"/>
      <c r="AK32" s="386"/>
      <c r="AL32" s="378"/>
      <c r="AM32" s="378"/>
      <c r="AN32" s="378"/>
      <c r="AO32" s="289"/>
      <c r="AP32" s="347"/>
      <c r="AQ32" s="347"/>
      <c r="AR32" s="373"/>
      <c r="AS32" s="389"/>
      <c r="AT32" s="386"/>
      <c r="AU32" s="386"/>
      <c r="AV32" s="20"/>
      <c r="AW32" s="385"/>
      <c r="AX32" s="378"/>
      <c r="AY32" s="378"/>
      <c r="AZ32" s="378"/>
      <c r="BA32" s="289"/>
      <c r="BB32" s="375"/>
      <c r="BC32" s="2"/>
      <c r="BD32" s="2"/>
    </row>
    <row r="33" spans="2:56" ht="15.75" thickBot="1"/>
    <row r="34" spans="2:56" ht="16.5" thickBot="1">
      <c r="B34" s="17">
        <v>41248</v>
      </c>
      <c r="C34" s="15" t="s">
        <v>1</v>
      </c>
      <c r="D34" s="19">
        <v>7.5</v>
      </c>
      <c r="E34" s="6"/>
      <c r="F34" s="363">
        <v>0</v>
      </c>
      <c r="G34" s="19">
        <v>0</v>
      </c>
      <c r="H34" s="19">
        <v>0</v>
      </c>
      <c r="I34" s="19">
        <v>0</v>
      </c>
      <c r="J34" s="19">
        <v>0</v>
      </c>
      <c r="K34" s="19">
        <f>SUM(F34:J34)</f>
        <v>0</v>
      </c>
      <c r="L34" s="6"/>
      <c r="M34" s="363">
        <v>0</v>
      </c>
      <c r="N34" s="19">
        <v>0</v>
      </c>
      <c r="O34" s="6"/>
      <c r="P34" s="376">
        <f>D34-(M34+N34)</f>
        <v>7.5</v>
      </c>
      <c r="Q34" s="6"/>
      <c r="R34" s="221" t="s">
        <v>159</v>
      </c>
      <c r="S34" s="23">
        <v>0.36499999999999999</v>
      </c>
      <c r="T34" s="23">
        <v>0.36499999999999999</v>
      </c>
      <c r="U34" s="23">
        <f>S34+T34</f>
        <v>0.73</v>
      </c>
      <c r="V34" s="223">
        <v>60</v>
      </c>
      <c r="W34" s="91">
        <f>P34*V34</f>
        <v>450</v>
      </c>
      <c r="X34" s="6"/>
      <c r="Y34" s="379">
        <v>320</v>
      </c>
      <c r="Z34" s="380">
        <v>320</v>
      </c>
      <c r="AA34" s="380">
        <v>0</v>
      </c>
      <c r="AB34" s="380">
        <v>0</v>
      </c>
      <c r="AC34" s="381">
        <v>320</v>
      </c>
      <c r="AD34" s="197"/>
      <c r="AE34" s="379">
        <v>0</v>
      </c>
      <c r="AF34" s="380">
        <v>0</v>
      </c>
      <c r="AG34" s="380">
        <v>0</v>
      </c>
      <c r="AH34" s="380">
        <v>0</v>
      </c>
      <c r="AI34" s="5"/>
      <c r="AJ34" s="57">
        <f>AC34*U34</f>
        <v>233.6</v>
      </c>
      <c r="AK34" s="171">
        <v>0</v>
      </c>
      <c r="AL34" s="19">
        <v>7.3</v>
      </c>
      <c r="AM34" s="19">
        <v>0</v>
      </c>
      <c r="AN34" s="91">
        <f>AK34+AM34</f>
        <v>0</v>
      </c>
      <c r="AO34" s="338" t="e">
        <f>#REF!</f>
        <v>#REF!</v>
      </c>
      <c r="AP34" s="11">
        <v>0</v>
      </c>
      <c r="AQ34" s="11">
        <v>10</v>
      </c>
      <c r="AR34" s="387">
        <f>100- ((AP34+AQ34)/(AC34*2))*100</f>
        <v>98.4375</v>
      </c>
      <c r="AS34" s="388">
        <f>AU31</f>
        <v>338.40000000000003</v>
      </c>
      <c r="AT34" s="172">
        <f>AJ34+AK34+AL34+AM34</f>
        <v>240.9</v>
      </c>
      <c r="AU34" s="172">
        <f>AS34-AT34</f>
        <v>97.500000000000028</v>
      </c>
      <c r="AV34" s="5"/>
      <c r="AW34" s="57">
        <f>(AC34/W34)*100</f>
        <v>71.111111111111114</v>
      </c>
      <c r="AX34" s="19" t="s">
        <v>59</v>
      </c>
      <c r="AY34" s="91">
        <f>(AK34/(AJ34+AK34))*100</f>
        <v>0</v>
      </c>
      <c r="AZ34" s="19">
        <f>(AN34/AJ34)*100</f>
        <v>0</v>
      </c>
      <c r="BA34" s="6"/>
      <c r="BB34" s="363" t="s">
        <v>76</v>
      </c>
      <c r="BC34" s="19" t="s">
        <v>76</v>
      </c>
      <c r="BD34" s="19" t="s">
        <v>76</v>
      </c>
    </row>
    <row r="35" spans="2:56" ht="15.75">
      <c r="B35" s="374" t="s">
        <v>121</v>
      </c>
      <c r="C35" s="2"/>
      <c r="D35" s="2"/>
      <c r="E35" s="6"/>
      <c r="F35" s="375"/>
      <c r="G35" s="2"/>
      <c r="H35" s="2"/>
      <c r="I35" s="2"/>
      <c r="J35" s="2"/>
      <c r="K35" s="2"/>
      <c r="L35" s="6"/>
      <c r="M35" s="375"/>
      <c r="N35" s="2"/>
      <c r="O35" s="6"/>
      <c r="P35" s="377"/>
      <c r="Q35" s="6"/>
      <c r="R35" s="375"/>
      <c r="S35" s="213"/>
      <c r="T35" s="213"/>
      <c r="U35" s="213"/>
      <c r="V35" s="378"/>
      <c r="W35" s="378"/>
      <c r="X35" s="289"/>
      <c r="Y35" s="382"/>
      <c r="Z35" s="383"/>
      <c r="AA35" s="383"/>
      <c r="AB35" s="383"/>
      <c r="AC35" s="384"/>
      <c r="AD35" s="122"/>
      <c r="AE35" s="382"/>
      <c r="AF35" s="383"/>
      <c r="AG35" s="383"/>
      <c r="AH35" s="383"/>
      <c r="AI35" s="20"/>
      <c r="AJ35" s="436"/>
      <c r="AK35" s="386"/>
      <c r="AL35" s="378"/>
      <c r="AM35" s="378"/>
      <c r="AN35" s="378"/>
      <c r="AO35" s="289"/>
      <c r="AP35" s="347"/>
      <c r="AQ35" s="347"/>
      <c r="AR35" s="373"/>
      <c r="AS35" s="389"/>
      <c r="AT35" s="386"/>
      <c r="AU35" s="386"/>
      <c r="AV35" s="20"/>
      <c r="AW35" s="385"/>
      <c r="AX35" s="378"/>
      <c r="AY35" s="378"/>
      <c r="AZ35" s="378"/>
      <c r="BA35" s="289"/>
      <c r="BB35" s="375"/>
      <c r="BC35" s="2"/>
      <c r="BD35" s="2"/>
    </row>
    <row r="36" spans="2:56" ht="15.75" thickBot="1"/>
    <row r="37" spans="2:56" ht="16.5" thickBot="1">
      <c r="B37" s="17">
        <v>41249</v>
      </c>
      <c r="C37" s="15" t="s">
        <v>0</v>
      </c>
      <c r="D37" s="19">
        <v>8</v>
      </c>
      <c r="E37" s="6"/>
      <c r="F37" s="363">
        <v>0</v>
      </c>
      <c r="G37" s="19">
        <v>0</v>
      </c>
      <c r="H37" s="19">
        <v>0</v>
      </c>
      <c r="I37" s="19">
        <v>0</v>
      </c>
      <c r="J37" s="19">
        <v>0</v>
      </c>
      <c r="K37" s="19">
        <f>SUM(F37:J37)</f>
        <v>0</v>
      </c>
      <c r="L37" s="6"/>
      <c r="M37" s="363">
        <v>0</v>
      </c>
      <c r="N37" s="19">
        <v>0</v>
      </c>
      <c r="O37" s="6"/>
      <c r="P37" s="376">
        <f>D37-(M37+N37)</f>
        <v>8</v>
      </c>
      <c r="Q37" s="6"/>
      <c r="R37" s="221" t="s">
        <v>159</v>
      </c>
      <c r="S37" s="23">
        <v>0.36499999999999999</v>
      </c>
      <c r="T37" s="23">
        <v>0.36499999999999999</v>
      </c>
      <c r="U37" s="23">
        <f>S37+T37</f>
        <v>0.73</v>
      </c>
      <c r="V37" s="223">
        <v>60</v>
      </c>
      <c r="W37" s="91">
        <f>P37*V37</f>
        <v>480</v>
      </c>
      <c r="X37" s="6"/>
      <c r="Y37" s="379">
        <v>338</v>
      </c>
      <c r="Z37" s="380">
        <v>338</v>
      </c>
      <c r="AA37" s="380">
        <v>0</v>
      </c>
      <c r="AB37" s="380">
        <v>0</v>
      </c>
      <c r="AC37" s="381">
        <v>338</v>
      </c>
      <c r="AD37" s="197"/>
      <c r="AE37" s="379">
        <v>27</v>
      </c>
      <c r="AF37" s="380">
        <v>28</v>
      </c>
      <c r="AG37" s="380">
        <v>0</v>
      </c>
      <c r="AH37" s="380">
        <v>27</v>
      </c>
      <c r="AI37" s="5"/>
      <c r="AJ37" s="57">
        <f>AC37*U37</f>
        <v>246.73999999999998</v>
      </c>
      <c r="AK37" s="171">
        <v>20</v>
      </c>
      <c r="AL37" s="19">
        <v>9.1999999999999993</v>
      </c>
      <c r="AM37" s="19">
        <v>0</v>
      </c>
      <c r="AN37" s="91">
        <f>AK37+AM37</f>
        <v>20</v>
      </c>
      <c r="AO37" s="338" t="e">
        <f>#REF!</f>
        <v>#REF!</v>
      </c>
      <c r="AP37" s="11">
        <v>0</v>
      </c>
      <c r="AQ37" s="11">
        <v>10</v>
      </c>
      <c r="AR37" s="387">
        <f>100- ((AP37+AQ37)/(AC37*2))*100</f>
        <v>98.520710059171591</v>
      </c>
      <c r="AS37" s="388">
        <f>AU34</f>
        <v>97.500000000000028</v>
      </c>
      <c r="AT37" s="172">
        <f>AJ37+AK37+AL37+AM37</f>
        <v>275.94</v>
      </c>
      <c r="AU37" s="172">
        <f>AS37-AT37</f>
        <v>-178.43999999999997</v>
      </c>
      <c r="AV37" s="5"/>
      <c r="AW37" s="57">
        <f>(AC37/W37)*100</f>
        <v>70.416666666666671</v>
      </c>
      <c r="AX37" s="19" t="s">
        <v>59</v>
      </c>
      <c r="AY37" s="91">
        <f>(AK37/(AJ37+AK37))*100</f>
        <v>7.4979380670315665</v>
      </c>
      <c r="AZ37" s="19">
        <f>(AN37/AJ37)*100</f>
        <v>8.1056983059090548</v>
      </c>
      <c r="BA37" s="6"/>
      <c r="BB37" s="363" t="s">
        <v>76</v>
      </c>
      <c r="BC37" s="19" t="s">
        <v>76</v>
      </c>
      <c r="BD37" s="19" t="s">
        <v>76</v>
      </c>
    </row>
    <row r="38" spans="2:56" ht="15.75">
      <c r="B38" s="374" t="s">
        <v>153</v>
      </c>
      <c r="C38" s="2"/>
      <c r="D38" s="2"/>
      <c r="E38" s="6"/>
      <c r="F38" s="375"/>
      <c r="G38" s="2"/>
      <c r="H38" s="2"/>
      <c r="I38" s="2"/>
      <c r="J38" s="2"/>
      <c r="K38" s="2"/>
      <c r="L38" s="6"/>
      <c r="M38" s="375"/>
      <c r="N38" s="2"/>
      <c r="O38" s="6"/>
      <c r="P38" s="377"/>
      <c r="Q38" s="6"/>
      <c r="R38" s="375"/>
      <c r="S38" s="213"/>
      <c r="T38" s="213"/>
      <c r="U38" s="213"/>
      <c r="V38" s="378"/>
      <c r="W38" s="378"/>
      <c r="X38" s="289"/>
      <c r="Y38" s="382"/>
      <c r="Z38" s="383"/>
      <c r="AA38" s="383"/>
      <c r="AB38" s="383"/>
      <c r="AC38" s="384"/>
      <c r="AD38" s="122"/>
      <c r="AE38" s="382"/>
      <c r="AF38" s="383"/>
      <c r="AG38" s="383"/>
      <c r="AH38" s="383"/>
      <c r="AI38" s="20"/>
      <c r="AJ38" s="436"/>
      <c r="AK38" s="386"/>
      <c r="AL38" s="378"/>
      <c r="AM38" s="378"/>
      <c r="AN38" s="378"/>
      <c r="AO38" s="289"/>
      <c r="AP38" s="347"/>
      <c r="AQ38" s="347"/>
      <c r="AR38" s="373"/>
      <c r="AS38" s="389"/>
      <c r="AT38" s="386"/>
      <c r="AU38" s="386"/>
      <c r="AV38" s="20"/>
      <c r="AW38" s="385"/>
      <c r="AX38" s="378"/>
      <c r="AY38" s="378"/>
      <c r="AZ38" s="378"/>
      <c r="BA38" s="289"/>
      <c r="BB38" s="375"/>
      <c r="BC38" s="2"/>
      <c r="BD38" s="2"/>
    </row>
    <row r="39" spans="2:56" ht="15.75" thickBot="1"/>
    <row r="40" spans="2:56">
      <c r="B40" s="57" t="s">
        <v>42</v>
      </c>
      <c r="C40" s="58" t="s">
        <v>2</v>
      </c>
      <c r="D40" s="59" t="s">
        <v>2</v>
      </c>
      <c r="E40" s="136"/>
      <c r="F40" s="718" t="s">
        <v>14</v>
      </c>
      <c r="G40" s="719"/>
      <c r="H40" s="719"/>
      <c r="I40" s="719"/>
      <c r="J40" s="719"/>
      <c r="K40" s="720"/>
      <c r="L40" s="19"/>
      <c r="M40" s="721" t="s">
        <v>43</v>
      </c>
      <c r="N40" s="722"/>
      <c r="O40" s="19"/>
      <c r="P40" s="91" t="s">
        <v>12</v>
      </c>
      <c r="Q40" s="136"/>
      <c r="R40" s="91" t="s">
        <v>24</v>
      </c>
      <c r="S40" s="718" t="s">
        <v>44</v>
      </c>
      <c r="T40" s="719"/>
      <c r="U40" s="720"/>
      <c r="V40" s="91" t="s">
        <v>39</v>
      </c>
      <c r="W40" s="137" t="s">
        <v>19</v>
      </c>
      <c r="X40" s="136" t="s">
        <v>10</v>
      </c>
      <c r="Y40" s="723" t="s">
        <v>15</v>
      </c>
      <c r="Z40" s="724"/>
      <c r="AA40" s="724"/>
      <c r="AB40" s="724"/>
      <c r="AC40" s="138" t="s">
        <v>19</v>
      </c>
      <c r="AD40" s="139"/>
      <c r="AE40" s="725" t="s">
        <v>55</v>
      </c>
      <c r="AF40" s="726"/>
      <c r="AG40" s="726"/>
      <c r="AH40" s="140" t="s">
        <v>57</v>
      </c>
      <c r="AI40" s="136"/>
      <c r="AJ40" s="141" t="s">
        <v>51</v>
      </c>
      <c r="AK40" s="142"/>
      <c r="AL40" s="143"/>
      <c r="AM40" s="144"/>
      <c r="AN40" s="91" t="s">
        <v>13</v>
      </c>
      <c r="AO40" s="136"/>
      <c r="AP40" s="743" t="s">
        <v>68</v>
      </c>
      <c r="AQ40" s="744"/>
      <c r="AR40" s="745"/>
      <c r="AS40" s="743" t="s">
        <v>52</v>
      </c>
      <c r="AT40" s="744"/>
      <c r="AU40" s="745"/>
      <c r="AV40" s="136"/>
      <c r="AW40" s="145" t="s">
        <v>32</v>
      </c>
      <c r="AX40" s="137" t="s">
        <v>32</v>
      </c>
      <c r="AY40" s="91" t="s">
        <v>29</v>
      </c>
      <c r="AZ40" s="91" t="s">
        <v>29</v>
      </c>
      <c r="BA40" s="136"/>
      <c r="BB40" s="19" t="s">
        <v>32</v>
      </c>
      <c r="BC40" s="19" t="s">
        <v>10</v>
      </c>
      <c r="BD40" s="146" t="s">
        <v>10</v>
      </c>
    </row>
    <row r="41" spans="2:56" ht="15.75" thickBot="1">
      <c r="B41" s="60" t="s">
        <v>10</v>
      </c>
      <c r="C41" s="49" t="s">
        <v>10</v>
      </c>
      <c r="D41" s="61" t="s">
        <v>12</v>
      </c>
      <c r="E41" s="5"/>
      <c r="F41" s="65" t="s">
        <v>4</v>
      </c>
      <c r="G41" s="65" t="s">
        <v>5</v>
      </c>
      <c r="H41" s="65" t="s">
        <v>6</v>
      </c>
      <c r="I41" s="65" t="s">
        <v>7</v>
      </c>
      <c r="J41" s="65" t="s">
        <v>9</v>
      </c>
      <c r="K41" s="65" t="s">
        <v>13</v>
      </c>
      <c r="L41" s="4"/>
      <c r="M41" s="67" t="s">
        <v>12</v>
      </c>
      <c r="N41" s="68" t="s">
        <v>46</v>
      </c>
      <c r="O41" s="3"/>
      <c r="P41" s="49" t="s">
        <v>3</v>
      </c>
      <c r="Q41" s="5"/>
      <c r="R41" s="49" t="s">
        <v>23</v>
      </c>
      <c r="S41" s="53" t="s">
        <v>16</v>
      </c>
      <c r="T41" s="49" t="s">
        <v>17</v>
      </c>
      <c r="U41" s="49" t="s">
        <v>45</v>
      </c>
      <c r="V41" s="49" t="s">
        <v>63</v>
      </c>
      <c r="W41" s="72" t="s">
        <v>21</v>
      </c>
      <c r="X41" s="5" t="s">
        <v>10</v>
      </c>
      <c r="Y41" s="713" t="s">
        <v>26</v>
      </c>
      <c r="Z41" s="714"/>
      <c r="AA41" s="714"/>
      <c r="AB41" s="715"/>
      <c r="AC41" s="39" t="s">
        <v>13</v>
      </c>
      <c r="AD41" s="8"/>
      <c r="AE41" s="716" t="s">
        <v>56</v>
      </c>
      <c r="AF41" s="717"/>
      <c r="AG41" s="717"/>
      <c r="AH41" s="82" t="s">
        <v>58</v>
      </c>
      <c r="AI41" s="5"/>
      <c r="AJ41" s="48" t="s">
        <v>33</v>
      </c>
      <c r="AK41" s="85" t="s">
        <v>27</v>
      </c>
      <c r="AL41" s="48" t="s">
        <v>35</v>
      </c>
      <c r="AM41" s="48" t="s">
        <v>36</v>
      </c>
      <c r="AN41" s="49" t="s">
        <v>40</v>
      </c>
      <c r="AO41" s="20"/>
      <c r="AP41" s="51"/>
      <c r="AQ41" s="52"/>
      <c r="AR41" s="53"/>
      <c r="AS41" s="51" t="s">
        <v>50</v>
      </c>
      <c r="AT41" s="336" t="s">
        <v>349</v>
      </c>
      <c r="AU41" s="53"/>
      <c r="AV41" s="5"/>
      <c r="AW41" s="76" t="s">
        <v>19</v>
      </c>
      <c r="AX41" s="72" t="s">
        <v>19</v>
      </c>
      <c r="AY41" s="49" t="s">
        <v>37</v>
      </c>
      <c r="AZ41" s="49" t="s">
        <v>38</v>
      </c>
      <c r="BA41" s="5"/>
      <c r="BB41" s="4" t="s">
        <v>19</v>
      </c>
      <c r="BC41" s="4" t="s">
        <v>37</v>
      </c>
      <c r="BD41" s="147" t="s">
        <v>38</v>
      </c>
    </row>
    <row r="42" spans="2:56" ht="15.75" thickBot="1">
      <c r="B42" s="62"/>
      <c r="C42" s="63"/>
      <c r="D42" s="64" t="s">
        <v>10</v>
      </c>
      <c r="E42" s="111"/>
      <c r="F42" s="148"/>
      <c r="G42" s="148"/>
      <c r="H42" s="148"/>
      <c r="I42" s="148" t="s">
        <v>8</v>
      </c>
      <c r="J42" s="148"/>
      <c r="K42" s="148"/>
      <c r="L42" s="16"/>
      <c r="M42" s="104" t="s">
        <v>20</v>
      </c>
      <c r="N42" s="148" t="s">
        <v>11</v>
      </c>
      <c r="O42" s="16"/>
      <c r="P42" s="63" t="s">
        <v>10</v>
      </c>
      <c r="Q42" s="111"/>
      <c r="R42" s="63"/>
      <c r="S42" s="149"/>
      <c r="T42" s="63"/>
      <c r="U42" s="63"/>
      <c r="V42" s="63" t="s">
        <v>18</v>
      </c>
      <c r="W42" s="150" t="s">
        <v>22</v>
      </c>
      <c r="X42" s="111"/>
      <c r="Y42" s="151" t="s">
        <v>16</v>
      </c>
      <c r="Z42" s="151" t="s">
        <v>17</v>
      </c>
      <c r="AA42" s="152" t="s">
        <v>25</v>
      </c>
      <c r="AB42" s="79" t="s">
        <v>28</v>
      </c>
      <c r="AC42" s="153"/>
      <c r="AD42" s="111"/>
      <c r="AE42" s="154" t="s">
        <v>16</v>
      </c>
      <c r="AF42" s="155" t="s">
        <v>17</v>
      </c>
      <c r="AG42" s="80" t="s">
        <v>28</v>
      </c>
      <c r="AH42" s="81" t="s">
        <v>28</v>
      </c>
      <c r="AI42" s="156"/>
      <c r="AJ42" s="63" t="s">
        <v>34</v>
      </c>
      <c r="AK42" s="157" t="s">
        <v>34</v>
      </c>
      <c r="AL42" s="63" t="s">
        <v>34</v>
      </c>
      <c r="AM42" s="63" t="s">
        <v>34</v>
      </c>
      <c r="AN42" s="63" t="s">
        <v>34</v>
      </c>
      <c r="AO42" s="111"/>
      <c r="AP42" s="158" t="s">
        <v>70</v>
      </c>
      <c r="AQ42" s="159" t="s">
        <v>69</v>
      </c>
      <c r="AR42" s="160" t="s">
        <v>71</v>
      </c>
      <c r="AS42" s="161" t="s">
        <v>48</v>
      </c>
      <c r="AT42" s="159" t="s">
        <v>47</v>
      </c>
      <c r="AU42" s="160" t="s">
        <v>49</v>
      </c>
      <c r="AV42" s="111"/>
      <c r="AW42" s="162" t="s">
        <v>29</v>
      </c>
      <c r="AX42" s="150" t="s">
        <v>29</v>
      </c>
      <c r="AY42" s="63"/>
      <c r="AZ42" s="63"/>
      <c r="BA42" s="111"/>
      <c r="BB42" s="163">
        <v>1</v>
      </c>
      <c r="BC42" s="164">
        <v>0</v>
      </c>
      <c r="BD42" s="115" t="s">
        <v>41</v>
      </c>
    </row>
    <row r="43" spans="2:56" ht="16.5" thickBot="1">
      <c r="B43" s="17">
        <v>41249</v>
      </c>
      <c r="C43" s="15" t="s">
        <v>1</v>
      </c>
      <c r="D43" s="19">
        <v>7.5</v>
      </c>
      <c r="E43" s="6"/>
      <c r="F43" s="363">
        <v>0</v>
      </c>
      <c r="G43" s="19">
        <v>0</v>
      </c>
      <c r="H43" s="19">
        <v>0</v>
      </c>
      <c r="I43" s="19">
        <v>0</v>
      </c>
      <c r="J43" s="19">
        <v>0</v>
      </c>
      <c r="K43" s="19">
        <f>SUM(F43:J43)</f>
        <v>0</v>
      </c>
      <c r="L43" s="6"/>
      <c r="M43" s="363">
        <v>0</v>
      </c>
      <c r="N43" s="19">
        <v>1.5</v>
      </c>
      <c r="O43" s="6"/>
      <c r="P43" s="376">
        <f>D43-(M43+N43)</f>
        <v>6</v>
      </c>
      <c r="Q43" s="6"/>
      <c r="R43" s="221" t="s">
        <v>111</v>
      </c>
      <c r="S43" s="23">
        <v>0.122</v>
      </c>
      <c r="T43" s="23">
        <v>0.124</v>
      </c>
      <c r="U43" s="23">
        <f>S43+T43</f>
        <v>0.246</v>
      </c>
      <c r="V43" s="223">
        <v>70</v>
      </c>
      <c r="W43" s="91">
        <f>P43*V43</f>
        <v>420</v>
      </c>
      <c r="X43" s="6"/>
      <c r="Y43" s="379">
        <v>300</v>
      </c>
      <c r="Z43" s="380">
        <v>300</v>
      </c>
      <c r="AA43" s="380">
        <v>0</v>
      </c>
      <c r="AB43" s="380">
        <v>0</v>
      </c>
      <c r="AC43" s="381">
        <v>300</v>
      </c>
      <c r="AD43" s="197"/>
      <c r="AE43" s="379">
        <v>0</v>
      </c>
      <c r="AF43" s="380">
        <v>0</v>
      </c>
      <c r="AG43" s="380">
        <v>0</v>
      </c>
      <c r="AH43" s="380">
        <v>0</v>
      </c>
      <c r="AI43" s="5"/>
      <c r="AJ43" s="57">
        <f>AC43*U43</f>
        <v>73.8</v>
      </c>
      <c r="AK43" s="171">
        <v>0</v>
      </c>
      <c r="AL43" s="19">
        <v>0</v>
      </c>
      <c r="AM43" s="19">
        <v>0</v>
      </c>
      <c r="AN43" s="91">
        <f>AK43+AM43</f>
        <v>0</v>
      </c>
      <c r="AO43" s="338" t="e">
        <f>#REF!</f>
        <v>#REF!</v>
      </c>
      <c r="AP43" s="11">
        <v>0</v>
      </c>
      <c r="AQ43" s="11">
        <v>10</v>
      </c>
      <c r="AR43" s="387">
        <f>100- ((AP43+AQ43)/(AC43*2))*100</f>
        <v>98.333333333333329</v>
      </c>
      <c r="AS43" s="388">
        <f>AU16</f>
        <v>408.48</v>
      </c>
      <c r="AT43" s="172">
        <f>AJ43+AK43+AL43+AM43</f>
        <v>73.8</v>
      </c>
      <c r="AU43" s="172">
        <f>AS43-AT43</f>
        <v>334.68</v>
      </c>
      <c r="AV43" s="5"/>
      <c r="AW43" s="57">
        <f>(AC43/W43)*100</f>
        <v>71.428571428571431</v>
      </c>
      <c r="AX43" s="19" t="s">
        <v>59</v>
      </c>
      <c r="AY43" s="91">
        <f>(AK43/(AJ43+AK43))*100</f>
        <v>0</v>
      </c>
      <c r="AZ43" s="19">
        <f>(AN43/AJ43)*100</f>
        <v>0</v>
      </c>
      <c r="BA43" s="6"/>
      <c r="BB43" s="363" t="s">
        <v>76</v>
      </c>
      <c r="BC43" s="19" t="s">
        <v>76</v>
      </c>
      <c r="BD43" s="19" t="s">
        <v>76</v>
      </c>
    </row>
    <row r="44" spans="2:56" ht="15.75">
      <c r="B44" s="374" t="s">
        <v>121</v>
      </c>
      <c r="C44" s="2"/>
      <c r="D44" s="2"/>
      <c r="E44" s="6"/>
      <c r="F44" s="375"/>
      <c r="G44" s="2"/>
      <c r="H44" s="2"/>
      <c r="I44" s="2"/>
      <c r="J44" s="2"/>
      <c r="K44" s="2"/>
      <c r="L44" s="6"/>
      <c r="M44" s="375"/>
      <c r="N44" s="2"/>
      <c r="O44" s="6"/>
      <c r="P44" s="377"/>
      <c r="Q44" s="6"/>
      <c r="R44" s="375"/>
      <c r="S44" s="213"/>
      <c r="T44" s="213"/>
      <c r="U44" s="213"/>
      <c r="V44" s="378"/>
      <c r="W44" s="378"/>
      <c r="X44" s="289"/>
      <c r="Y44" s="382"/>
      <c r="Z44" s="383"/>
      <c r="AA44" s="383"/>
      <c r="AB44" s="383"/>
      <c r="AC44" s="384"/>
      <c r="AD44" s="122"/>
      <c r="AE44" s="382"/>
      <c r="AF44" s="383"/>
      <c r="AG44" s="383"/>
      <c r="AH44" s="383"/>
      <c r="AI44" s="20"/>
      <c r="AJ44" s="436" t="s">
        <v>335</v>
      </c>
      <c r="AK44" s="386"/>
      <c r="AL44" s="378"/>
      <c r="AM44" s="378"/>
      <c r="AN44" s="378"/>
      <c r="AO44" s="289"/>
      <c r="AP44" s="347"/>
      <c r="AQ44" s="347"/>
      <c r="AR44" s="373"/>
      <c r="AS44" s="389"/>
      <c r="AT44" s="386"/>
      <c r="AU44" s="386"/>
      <c r="AV44" s="20"/>
      <c r="AW44" s="385"/>
      <c r="AX44" s="378"/>
      <c r="AY44" s="378"/>
      <c r="AZ44" s="378"/>
      <c r="BA44" s="289"/>
      <c r="BB44" s="375"/>
      <c r="BC44" s="2"/>
      <c r="BD44" s="2"/>
    </row>
    <row r="45" spans="2:56" ht="15.75" thickBot="1"/>
    <row r="46" spans="2:56" ht="16.5" thickBot="1">
      <c r="B46" s="17">
        <v>41250</v>
      </c>
      <c r="C46" s="15" t="s">
        <v>0</v>
      </c>
      <c r="D46" s="19">
        <v>8</v>
      </c>
      <c r="E46" s="6"/>
      <c r="F46" s="363">
        <v>0</v>
      </c>
      <c r="G46" s="19">
        <v>0</v>
      </c>
      <c r="H46" s="19">
        <v>0</v>
      </c>
      <c r="I46" s="19">
        <v>0</v>
      </c>
      <c r="J46" s="19">
        <v>0</v>
      </c>
      <c r="K46" s="19">
        <f>SUM(F46:J46)</f>
        <v>0</v>
      </c>
      <c r="L46" s="6"/>
      <c r="M46" s="363">
        <v>0</v>
      </c>
      <c r="N46" s="19">
        <v>0</v>
      </c>
      <c r="O46" s="6"/>
      <c r="P46" s="376">
        <f>D46-(M46+N46)</f>
        <v>8</v>
      </c>
      <c r="Q46" s="6"/>
      <c r="R46" s="221" t="s">
        <v>111</v>
      </c>
      <c r="S46" s="23">
        <v>0.122</v>
      </c>
      <c r="T46" s="23">
        <v>0.124</v>
      </c>
      <c r="U46" s="23">
        <f>S46+T46</f>
        <v>0.246</v>
      </c>
      <c r="V46" s="223">
        <v>70</v>
      </c>
      <c r="W46" s="91">
        <f>P46*V46</f>
        <v>560</v>
      </c>
      <c r="X46" s="6"/>
      <c r="Y46" s="379">
        <v>575</v>
      </c>
      <c r="Z46" s="380">
        <v>575</v>
      </c>
      <c r="AA46" s="380">
        <v>0</v>
      </c>
      <c r="AB46" s="380">
        <v>0</v>
      </c>
      <c r="AC46" s="381">
        <v>575</v>
      </c>
      <c r="AD46" s="197"/>
      <c r="AE46" s="379">
        <v>42</v>
      </c>
      <c r="AF46" s="380">
        <v>42</v>
      </c>
      <c r="AG46" s="380">
        <v>0</v>
      </c>
      <c r="AH46" s="380">
        <v>42</v>
      </c>
      <c r="AI46" s="5"/>
      <c r="AJ46" s="57">
        <f>AC46*U46</f>
        <v>141.44999999999999</v>
      </c>
      <c r="AK46" s="171">
        <v>10.41</v>
      </c>
      <c r="AL46" s="19">
        <v>6.44</v>
      </c>
      <c r="AM46" s="19">
        <v>0</v>
      </c>
      <c r="AN46" s="91">
        <f>AK46+AM46</f>
        <v>10.41</v>
      </c>
      <c r="AO46" s="338" t="e">
        <f>#REF!</f>
        <v>#REF!</v>
      </c>
      <c r="AP46" s="11">
        <v>0</v>
      </c>
      <c r="AQ46" s="11">
        <v>10</v>
      </c>
      <c r="AR46" s="387">
        <f>100- ((AP46+AQ46)/(AC46*2))*100</f>
        <v>99.130434782608702</v>
      </c>
      <c r="AS46" s="388">
        <f>AU43</f>
        <v>334.68</v>
      </c>
      <c r="AT46" s="172">
        <f>AJ46+AK46+AL46+AM46</f>
        <v>158.29999999999998</v>
      </c>
      <c r="AU46" s="172">
        <f>AS46-AT46</f>
        <v>176.38000000000002</v>
      </c>
      <c r="AV46" s="5"/>
      <c r="AW46" s="57">
        <f>(AC46/W46)*100</f>
        <v>102.67857142857142</v>
      </c>
      <c r="AX46" s="19" t="s">
        <v>59</v>
      </c>
      <c r="AY46" s="91">
        <f>(AK46/(AJ46+AK46))*100</f>
        <v>6.8549980244962478</v>
      </c>
      <c r="AZ46" s="19">
        <f>(AN46/AJ46)*100</f>
        <v>7.3594909862142108</v>
      </c>
      <c r="BA46" s="6"/>
      <c r="BB46" s="363" t="s">
        <v>97</v>
      </c>
      <c r="BC46" s="19" t="s">
        <v>76</v>
      </c>
      <c r="BD46" s="19" t="s">
        <v>76</v>
      </c>
    </row>
    <row r="47" spans="2:56" ht="15.75">
      <c r="B47" s="374" t="s">
        <v>153</v>
      </c>
      <c r="C47" s="2"/>
      <c r="D47" s="2"/>
      <c r="E47" s="6"/>
      <c r="F47" s="375"/>
      <c r="G47" s="2"/>
      <c r="H47" s="2"/>
      <c r="I47" s="2"/>
      <c r="J47" s="2"/>
      <c r="K47" s="2"/>
      <c r="L47" s="6"/>
      <c r="M47" s="375"/>
      <c r="N47" s="2"/>
      <c r="O47" s="6"/>
      <c r="P47" s="377"/>
      <c r="Q47" s="6"/>
      <c r="R47" s="375"/>
      <c r="S47" s="213"/>
      <c r="T47" s="213"/>
      <c r="U47" s="213"/>
      <c r="V47" s="378"/>
      <c r="W47" s="378"/>
      <c r="X47" s="289"/>
      <c r="Y47" s="382"/>
      <c r="Z47" s="383"/>
      <c r="AA47" s="383"/>
      <c r="AB47" s="383"/>
      <c r="AC47" s="384"/>
      <c r="AD47" s="122"/>
      <c r="AE47" s="382"/>
      <c r="AF47" s="383"/>
      <c r="AG47" s="383"/>
      <c r="AH47" s="383"/>
      <c r="AI47" s="20"/>
      <c r="AJ47" s="436"/>
      <c r="AK47" s="386"/>
      <c r="AL47" s="378"/>
      <c r="AM47" s="378"/>
      <c r="AN47" s="378"/>
      <c r="AO47" s="289"/>
      <c r="AP47" s="347"/>
      <c r="AQ47" s="347"/>
      <c r="AR47" s="373"/>
      <c r="AS47" s="389"/>
      <c r="AT47" s="386"/>
      <c r="AU47" s="386"/>
      <c r="AV47" s="20"/>
      <c r="AW47" s="385"/>
      <c r="AX47" s="378"/>
      <c r="AY47" s="378"/>
      <c r="AZ47" s="378"/>
      <c r="BA47" s="289"/>
      <c r="BB47" s="375"/>
      <c r="BC47" s="2"/>
      <c r="BD47" s="2"/>
    </row>
    <row r="48" spans="2:56" ht="15.75" thickBot="1"/>
    <row r="49" spans="2:56" ht="16.5" thickBot="1">
      <c r="B49" s="17">
        <v>41250</v>
      </c>
      <c r="C49" s="15" t="s">
        <v>1</v>
      </c>
      <c r="D49" s="19">
        <v>7.5</v>
      </c>
      <c r="E49" s="6"/>
      <c r="F49" s="363">
        <v>0</v>
      </c>
      <c r="G49" s="19">
        <v>0</v>
      </c>
      <c r="H49" s="19">
        <v>0</v>
      </c>
      <c r="I49" s="19">
        <v>0</v>
      </c>
      <c r="J49" s="19">
        <v>0</v>
      </c>
      <c r="K49" s="19">
        <f>SUM(F49:J49)</f>
        <v>0</v>
      </c>
      <c r="L49" s="6"/>
      <c r="M49" s="363">
        <v>0</v>
      </c>
      <c r="N49" s="19">
        <v>1</v>
      </c>
      <c r="O49" s="6"/>
      <c r="P49" s="376">
        <f>D49-(M49+N49)</f>
        <v>6.5</v>
      </c>
      <c r="Q49" s="6"/>
      <c r="R49" s="221" t="s">
        <v>111</v>
      </c>
      <c r="S49" s="23">
        <v>0.122</v>
      </c>
      <c r="T49" s="23">
        <v>0.124</v>
      </c>
      <c r="U49" s="23">
        <f>S49+T49</f>
        <v>0.246</v>
      </c>
      <c r="V49" s="223">
        <v>70</v>
      </c>
      <c r="W49" s="91">
        <f>P49*V49</f>
        <v>455</v>
      </c>
      <c r="X49" s="6"/>
      <c r="Y49" s="379">
        <v>360</v>
      </c>
      <c r="Z49" s="380">
        <v>360</v>
      </c>
      <c r="AA49" s="380">
        <v>0</v>
      </c>
      <c r="AB49" s="380">
        <v>0</v>
      </c>
      <c r="AC49" s="381">
        <v>360</v>
      </c>
      <c r="AD49" s="197"/>
      <c r="AE49" s="379">
        <v>35</v>
      </c>
      <c r="AF49" s="380">
        <v>35</v>
      </c>
      <c r="AG49" s="380">
        <v>0</v>
      </c>
      <c r="AH49" s="380">
        <v>35</v>
      </c>
      <c r="AI49" s="5"/>
      <c r="AJ49" s="57">
        <f>AC49*U49</f>
        <v>88.56</v>
      </c>
      <c r="AK49" s="171">
        <v>7.2</v>
      </c>
      <c r="AL49" s="19">
        <v>6.3</v>
      </c>
      <c r="AM49" s="19">
        <v>0</v>
      </c>
      <c r="AN49" s="91">
        <f>AK49+AM49</f>
        <v>7.2</v>
      </c>
      <c r="AO49" s="338" t="e">
        <f>#REF!</f>
        <v>#REF!</v>
      </c>
      <c r="AP49" s="11">
        <v>0</v>
      </c>
      <c r="AQ49" s="11">
        <v>10</v>
      </c>
      <c r="AR49" s="387">
        <f>100- ((AP49+AQ49)/(AC49*2))*100</f>
        <v>98.611111111111114</v>
      </c>
      <c r="AS49" s="388">
        <f>AU46</f>
        <v>176.38000000000002</v>
      </c>
      <c r="AT49" s="172">
        <f>AJ49+AK49+AL49+AM49</f>
        <v>102.06</v>
      </c>
      <c r="AU49" s="172">
        <f>AS49-AT49</f>
        <v>74.320000000000022</v>
      </c>
      <c r="AV49" s="5"/>
      <c r="AW49" s="57">
        <f>(AC49/W49)*100</f>
        <v>79.120879120879124</v>
      </c>
      <c r="AX49" s="19" t="s">
        <v>59</v>
      </c>
      <c r="AY49" s="91">
        <f>(AK49/(AJ49+AK49))*100</f>
        <v>7.518796992481203</v>
      </c>
      <c r="AZ49" s="19">
        <f>(AN49/AJ49)*100</f>
        <v>8.1300813008130071</v>
      </c>
      <c r="BA49" s="6"/>
      <c r="BB49" s="363" t="s">
        <v>76</v>
      </c>
      <c r="BC49" s="19" t="s">
        <v>76</v>
      </c>
      <c r="BD49" s="19" t="s">
        <v>76</v>
      </c>
    </row>
    <row r="50" spans="2:56" ht="15.75">
      <c r="B50" s="374" t="s">
        <v>121</v>
      </c>
      <c r="C50" s="2"/>
      <c r="D50" s="2"/>
      <c r="E50" s="6"/>
      <c r="F50" s="375"/>
      <c r="G50" s="2"/>
      <c r="H50" s="2"/>
      <c r="I50" s="2"/>
      <c r="J50" s="2"/>
      <c r="K50" s="2"/>
      <c r="L50" s="6"/>
      <c r="M50" s="375"/>
      <c r="N50" s="2"/>
      <c r="O50" s="6"/>
      <c r="P50" s="377"/>
      <c r="Q50" s="6"/>
      <c r="R50" s="375"/>
      <c r="S50" s="213"/>
      <c r="T50" s="213"/>
      <c r="U50" s="213"/>
      <c r="V50" s="378"/>
      <c r="W50" s="378"/>
      <c r="X50" s="289"/>
      <c r="Y50" s="382"/>
      <c r="Z50" s="383"/>
      <c r="AA50" s="383"/>
      <c r="AB50" s="383"/>
      <c r="AC50" s="384"/>
      <c r="AD50" s="122"/>
      <c r="AE50" s="382"/>
      <c r="AF50" s="383"/>
      <c r="AG50" s="383"/>
      <c r="AH50" s="383"/>
      <c r="AI50" s="20"/>
      <c r="AJ50" s="436"/>
      <c r="AK50" s="386"/>
      <c r="AL50" s="378"/>
      <c r="AM50" s="378"/>
      <c r="AN50" s="378"/>
      <c r="AO50" s="289"/>
      <c r="AP50" s="347"/>
      <c r="AQ50" s="347"/>
      <c r="AR50" s="373"/>
      <c r="AS50" s="389"/>
      <c r="AT50" s="386"/>
      <c r="AU50" s="386"/>
      <c r="AV50" s="20"/>
      <c r="AW50" s="385"/>
      <c r="AX50" s="378"/>
      <c r="AY50" s="378"/>
      <c r="AZ50" s="378"/>
      <c r="BA50" s="289"/>
      <c r="BB50" s="375"/>
      <c r="BC50" s="2"/>
      <c r="BD50" s="2"/>
    </row>
    <row r="51" spans="2:56" ht="15.75" thickBot="1"/>
    <row r="52" spans="2:56">
      <c r="B52" s="57" t="s">
        <v>42</v>
      </c>
      <c r="C52" s="58" t="s">
        <v>2</v>
      </c>
      <c r="D52" s="59" t="s">
        <v>2</v>
      </c>
      <c r="E52" s="136"/>
      <c r="F52" s="718" t="s">
        <v>14</v>
      </c>
      <c r="G52" s="719"/>
      <c r="H52" s="719"/>
      <c r="I52" s="719"/>
      <c r="J52" s="719"/>
      <c r="K52" s="720"/>
      <c r="L52" s="19"/>
      <c r="M52" s="721" t="s">
        <v>43</v>
      </c>
      <c r="N52" s="722"/>
      <c r="O52" s="19"/>
      <c r="P52" s="91" t="s">
        <v>12</v>
      </c>
      <c r="Q52" s="136"/>
      <c r="R52" s="91" t="s">
        <v>24</v>
      </c>
      <c r="S52" s="718" t="s">
        <v>44</v>
      </c>
      <c r="T52" s="719"/>
      <c r="U52" s="720"/>
      <c r="V52" s="91" t="s">
        <v>39</v>
      </c>
      <c r="W52" s="137" t="s">
        <v>19</v>
      </c>
      <c r="X52" s="136" t="s">
        <v>10</v>
      </c>
      <c r="Y52" s="723" t="s">
        <v>15</v>
      </c>
      <c r="Z52" s="724"/>
      <c r="AA52" s="724"/>
      <c r="AB52" s="724"/>
      <c r="AC52" s="138" t="s">
        <v>19</v>
      </c>
      <c r="AD52" s="139"/>
      <c r="AE52" s="725" t="s">
        <v>55</v>
      </c>
      <c r="AF52" s="726"/>
      <c r="AG52" s="726"/>
      <c r="AH52" s="140" t="s">
        <v>57</v>
      </c>
      <c r="AI52" s="136"/>
      <c r="AJ52" s="141" t="s">
        <v>51</v>
      </c>
      <c r="AK52" s="142"/>
      <c r="AL52" s="143"/>
      <c r="AM52" s="144"/>
      <c r="AN52" s="91" t="s">
        <v>13</v>
      </c>
      <c r="AO52" s="136"/>
      <c r="AP52" s="743" t="s">
        <v>68</v>
      </c>
      <c r="AQ52" s="744"/>
      <c r="AR52" s="745"/>
      <c r="AS52" s="743" t="s">
        <v>52</v>
      </c>
      <c r="AT52" s="744"/>
      <c r="AU52" s="745"/>
      <c r="AV52" s="136"/>
      <c r="AW52" s="145" t="s">
        <v>32</v>
      </c>
      <c r="AX52" s="137" t="s">
        <v>32</v>
      </c>
      <c r="AY52" s="91" t="s">
        <v>29</v>
      </c>
      <c r="AZ52" s="91" t="s">
        <v>29</v>
      </c>
      <c r="BA52" s="136"/>
      <c r="BB52" s="19" t="s">
        <v>32</v>
      </c>
      <c r="BC52" s="19" t="s">
        <v>10</v>
      </c>
      <c r="BD52" s="146" t="s">
        <v>10</v>
      </c>
    </row>
    <row r="53" spans="2:56" ht="15.75" thickBot="1">
      <c r="B53" s="60" t="s">
        <v>10</v>
      </c>
      <c r="C53" s="49" t="s">
        <v>10</v>
      </c>
      <c r="D53" s="61" t="s">
        <v>12</v>
      </c>
      <c r="E53" s="5"/>
      <c r="F53" s="65" t="s">
        <v>4</v>
      </c>
      <c r="G53" s="65" t="s">
        <v>5</v>
      </c>
      <c r="H53" s="65" t="s">
        <v>6</v>
      </c>
      <c r="I53" s="65" t="s">
        <v>7</v>
      </c>
      <c r="J53" s="65" t="s">
        <v>9</v>
      </c>
      <c r="K53" s="65" t="s">
        <v>13</v>
      </c>
      <c r="L53" s="4"/>
      <c r="M53" s="67" t="s">
        <v>12</v>
      </c>
      <c r="N53" s="68" t="s">
        <v>46</v>
      </c>
      <c r="O53" s="3"/>
      <c r="P53" s="49" t="s">
        <v>3</v>
      </c>
      <c r="Q53" s="5"/>
      <c r="R53" s="49" t="s">
        <v>23</v>
      </c>
      <c r="S53" s="53" t="s">
        <v>16</v>
      </c>
      <c r="T53" s="49" t="s">
        <v>17</v>
      </c>
      <c r="U53" s="49" t="s">
        <v>45</v>
      </c>
      <c r="V53" s="49" t="s">
        <v>63</v>
      </c>
      <c r="W53" s="72" t="s">
        <v>21</v>
      </c>
      <c r="X53" s="5" t="s">
        <v>10</v>
      </c>
      <c r="Y53" s="713" t="s">
        <v>26</v>
      </c>
      <c r="Z53" s="714"/>
      <c r="AA53" s="714"/>
      <c r="AB53" s="715"/>
      <c r="AC53" s="39" t="s">
        <v>13</v>
      </c>
      <c r="AD53" s="8"/>
      <c r="AE53" s="716" t="s">
        <v>56</v>
      </c>
      <c r="AF53" s="717"/>
      <c r="AG53" s="717"/>
      <c r="AH53" s="82" t="s">
        <v>58</v>
      </c>
      <c r="AI53" s="5"/>
      <c r="AJ53" s="48" t="s">
        <v>33</v>
      </c>
      <c r="AK53" s="85" t="s">
        <v>27</v>
      </c>
      <c r="AL53" s="48" t="s">
        <v>35</v>
      </c>
      <c r="AM53" s="48" t="s">
        <v>36</v>
      </c>
      <c r="AN53" s="49" t="s">
        <v>40</v>
      </c>
      <c r="AO53" s="20"/>
      <c r="AP53" s="51"/>
      <c r="AQ53" s="52"/>
      <c r="AR53" s="53"/>
      <c r="AS53" s="51" t="s">
        <v>50</v>
      </c>
      <c r="AT53" s="336" t="s">
        <v>350</v>
      </c>
      <c r="AU53" s="53"/>
      <c r="AV53" s="5"/>
      <c r="AW53" s="76" t="s">
        <v>19</v>
      </c>
      <c r="AX53" s="72" t="s">
        <v>19</v>
      </c>
      <c r="AY53" s="49" t="s">
        <v>37</v>
      </c>
      <c r="AZ53" s="49" t="s">
        <v>38</v>
      </c>
      <c r="BA53" s="5"/>
      <c r="BB53" s="4" t="s">
        <v>19</v>
      </c>
      <c r="BC53" s="4" t="s">
        <v>37</v>
      </c>
      <c r="BD53" s="147" t="s">
        <v>38</v>
      </c>
    </row>
    <row r="54" spans="2:56" ht="15.75" thickBot="1">
      <c r="B54" s="62"/>
      <c r="C54" s="63"/>
      <c r="D54" s="64" t="s">
        <v>10</v>
      </c>
      <c r="E54" s="111"/>
      <c r="F54" s="148"/>
      <c r="G54" s="148"/>
      <c r="H54" s="148"/>
      <c r="I54" s="148" t="s">
        <v>8</v>
      </c>
      <c r="J54" s="148"/>
      <c r="K54" s="148"/>
      <c r="L54" s="16"/>
      <c r="M54" s="104" t="s">
        <v>20</v>
      </c>
      <c r="N54" s="148" t="s">
        <v>11</v>
      </c>
      <c r="O54" s="16"/>
      <c r="P54" s="63" t="s">
        <v>10</v>
      </c>
      <c r="Q54" s="111"/>
      <c r="R54" s="63"/>
      <c r="S54" s="149"/>
      <c r="T54" s="63"/>
      <c r="U54" s="63"/>
      <c r="V54" s="63" t="s">
        <v>18</v>
      </c>
      <c r="W54" s="150" t="s">
        <v>22</v>
      </c>
      <c r="X54" s="111"/>
      <c r="Y54" s="151" t="s">
        <v>16</v>
      </c>
      <c r="Z54" s="151" t="s">
        <v>17</v>
      </c>
      <c r="AA54" s="152" t="s">
        <v>25</v>
      </c>
      <c r="AB54" s="79" t="s">
        <v>28</v>
      </c>
      <c r="AC54" s="153"/>
      <c r="AD54" s="111"/>
      <c r="AE54" s="154" t="s">
        <v>16</v>
      </c>
      <c r="AF54" s="155" t="s">
        <v>17</v>
      </c>
      <c r="AG54" s="80" t="s">
        <v>28</v>
      </c>
      <c r="AH54" s="81" t="s">
        <v>28</v>
      </c>
      <c r="AI54" s="156"/>
      <c r="AJ54" s="63" t="s">
        <v>34</v>
      </c>
      <c r="AK54" s="157" t="s">
        <v>34</v>
      </c>
      <c r="AL54" s="63" t="s">
        <v>34</v>
      </c>
      <c r="AM54" s="63" t="s">
        <v>34</v>
      </c>
      <c r="AN54" s="63" t="s">
        <v>34</v>
      </c>
      <c r="AO54" s="111"/>
      <c r="AP54" s="158" t="s">
        <v>70</v>
      </c>
      <c r="AQ54" s="159" t="s">
        <v>69</v>
      </c>
      <c r="AR54" s="160" t="s">
        <v>71</v>
      </c>
      <c r="AS54" s="161" t="s">
        <v>48</v>
      </c>
      <c r="AT54" s="159" t="s">
        <v>47</v>
      </c>
      <c r="AU54" s="160" t="s">
        <v>49</v>
      </c>
      <c r="AV54" s="111"/>
      <c r="AW54" s="162" t="s">
        <v>29</v>
      </c>
      <c r="AX54" s="150" t="s">
        <v>29</v>
      </c>
      <c r="AY54" s="63"/>
      <c r="AZ54" s="63"/>
      <c r="BA54" s="111"/>
      <c r="BB54" s="163">
        <v>1</v>
      </c>
      <c r="BC54" s="164">
        <v>0</v>
      </c>
      <c r="BD54" s="115" t="s">
        <v>41</v>
      </c>
    </row>
    <row r="55" spans="2:56" ht="16.5" thickBot="1">
      <c r="B55" s="17">
        <v>41251</v>
      </c>
      <c r="C55" s="15" t="s">
        <v>0</v>
      </c>
      <c r="D55" s="19">
        <v>8</v>
      </c>
      <c r="E55" s="6"/>
      <c r="F55" s="363">
        <v>0</v>
      </c>
      <c r="G55" s="19">
        <v>0</v>
      </c>
      <c r="H55" s="19">
        <v>0</v>
      </c>
      <c r="I55" s="19">
        <v>0</v>
      </c>
      <c r="J55" s="19">
        <v>0</v>
      </c>
      <c r="K55" s="19">
        <f>SUM(F55:J55)</f>
        <v>0</v>
      </c>
      <c r="L55" s="6"/>
      <c r="M55" s="363">
        <v>0</v>
      </c>
      <c r="N55" s="19">
        <v>0</v>
      </c>
      <c r="O55" s="6"/>
      <c r="P55" s="376">
        <f>D55-(M55+N55)</f>
        <v>8</v>
      </c>
      <c r="Q55" s="6"/>
      <c r="R55" s="221" t="s">
        <v>67</v>
      </c>
      <c r="S55" s="23">
        <v>0.13</v>
      </c>
      <c r="T55" s="23">
        <v>0.13</v>
      </c>
      <c r="U55" s="23">
        <f>S55+T55</f>
        <v>0.26</v>
      </c>
      <c r="V55" s="223">
        <v>75</v>
      </c>
      <c r="W55" s="91">
        <f>P55*V55</f>
        <v>600</v>
      </c>
      <c r="X55" s="6"/>
      <c r="Y55" s="379">
        <v>594</v>
      </c>
      <c r="Z55" s="380">
        <v>594</v>
      </c>
      <c r="AA55" s="380">
        <v>0</v>
      </c>
      <c r="AB55" s="380">
        <v>0</v>
      </c>
      <c r="AC55" s="381">
        <v>594</v>
      </c>
      <c r="AD55" s="197"/>
      <c r="AE55" s="379">
        <v>43</v>
      </c>
      <c r="AF55" s="380">
        <v>44</v>
      </c>
      <c r="AG55" s="380">
        <v>0</v>
      </c>
      <c r="AH55" s="380">
        <v>43</v>
      </c>
      <c r="AI55" s="5"/>
      <c r="AJ55" s="57">
        <f>AC55*U55</f>
        <v>154.44</v>
      </c>
      <c r="AK55" s="171">
        <v>16</v>
      </c>
      <c r="AL55" s="19">
        <v>7.2</v>
      </c>
      <c r="AM55" s="19">
        <v>0</v>
      </c>
      <c r="AN55" s="91">
        <f>AK55+AM55</f>
        <v>16</v>
      </c>
      <c r="AO55" s="338" t="e">
        <f>#REF!</f>
        <v>#REF!</v>
      </c>
      <c r="AP55" s="11">
        <v>0</v>
      </c>
      <c r="AQ55" s="11">
        <v>10</v>
      </c>
      <c r="AR55" s="387">
        <f>100- ((AP55+AQ55)/(AC55*2))*100</f>
        <v>99.158249158249163</v>
      </c>
      <c r="AS55" s="388">
        <v>680</v>
      </c>
      <c r="AT55" s="172">
        <f>AJ55+AK55+AL55+AM55</f>
        <v>177.64</v>
      </c>
      <c r="AU55" s="172">
        <f>AS55-AT55</f>
        <v>502.36</v>
      </c>
      <c r="AV55" s="5"/>
      <c r="AW55" s="57">
        <f>(AC55/W55)*100</f>
        <v>99</v>
      </c>
      <c r="AX55" s="19" t="s">
        <v>59</v>
      </c>
      <c r="AY55" s="91">
        <f>(AK55/(AJ55+AK55))*100</f>
        <v>9.3874677305796759</v>
      </c>
      <c r="AZ55" s="19">
        <f>(AN55/AJ55)*100</f>
        <v>10.36001036001036</v>
      </c>
      <c r="BA55" s="6"/>
      <c r="BB55" s="363" t="s">
        <v>76</v>
      </c>
      <c r="BC55" s="19" t="s">
        <v>76</v>
      </c>
      <c r="BD55" s="19" t="s">
        <v>76</v>
      </c>
    </row>
    <row r="56" spans="2:56" ht="15.75">
      <c r="B56" s="374" t="s">
        <v>153</v>
      </c>
      <c r="C56" s="2"/>
      <c r="D56" s="2"/>
      <c r="E56" s="6"/>
      <c r="F56" s="375"/>
      <c r="G56" s="2"/>
      <c r="H56" s="2"/>
      <c r="I56" s="2"/>
      <c r="J56" s="2"/>
      <c r="K56" s="2"/>
      <c r="L56" s="6"/>
      <c r="M56" s="375"/>
      <c r="N56" s="2"/>
      <c r="O56" s="6"/>
      <c r="P56" s="377"/>
      <c r="Q56" s="6"/>
      <c r="R56" s="375"/>
      <c r="S56" s="213"/>
      <c r="T56" s="213"/>
      <c r="U56" s="213"/>
      <c r="V56" s="378"/>
      <c r="W56" s="378"/>
      <c r="X56" s="289"/>
      <c r="Y56" s="382"/>
      <c r="Z56" s="383"/>
      <c r="AA56" s="383"/>
      <c r="AB56" s="383"/>
      <c r="AC56" s="384"/>
      <c r="AD56" s="122"/>
      <c r="AE56" s="382"/>
      <c r="AF56" s="383"/>
      <c r="AG56" s="383"/>
      <c r="AH56" s="383"/>
      <c r="AI56" s="20"/>
      <c r="AJ56" s="436"/>
      <c r="AK56" s="386"/>
      <c r="AL56" s="378"/>
      <c r="AM56" s="378"/>
      <c r="AN56" s="378"/>
      <c r="AO56" s="289"/>
      <c r="AP56" s="347"/>
      <c r="AQ56" s="347"/>
      <c r="AR56" s="373"/>
      <c r="AS56" s="389"/>
      <c r="AT56" s="386"/>
      <c r="AU56" s="386"/>
      <c r="AV56" s="20"/>
      <c r="AW56" s="385"/>
      <c r="AX56" s="378"/>
      <c r="AY56" s="378"/>
      <c r="AZ56" s="378"/>
      <c r="BA56" s="289"/>
      <c r="BB56" s="375"/>
      <c r="BC56" s="2"/>
      <c r="BD56" s="2"/>
    </row>
    <row r="57" spans="2:56" ht="15.75" thickBot="1"/>
    <row r="58" spans="2:56" ht="16.5" thickBot="1">
      <c r="B58" s="17">
        <v>41251</v>
      </c>
      <c r="C58" s="15" t="s">
        <v>1</v>
      </c>
      <c r="D58" s="19">
        <v>7.5</v>
      </c>
      <c r="E58" s="6"/>
      <c r="F58" s="363">
        <v>0</v>
      </c>
      <c r="G58" s="19">
        <v>0</v>
      </c>
      <c r="H58" s="19">
        <v>0</v>
      </c>
      <c r="I58" s="19">
        <v>0</v>
      </c>
      <c r="J58" s="19">
        <v>0</v>
      </c>
      <c r="K58" s="19">
        <f>SUM(F58:J58)</f>
        <v>0</v>
      </c>
      <c r="L58" s="6"/>
      <c r="M58" s="363">
        <v>0</v>
      </c>
      <c r="N58" s="19">
        <v>1</v>
      </c>
      <c r="O58" s="6"/>
      <c r="P58" s="376">
        <f>D58-(M58+N58)</f>
        <v>6.5</v>
      </c>
      <c r="Q58" s="6"/>
      <c r="R58" s="221" t="s">
        <v>67</v>
      </c>
      <c r="S58" s="23">
        <v>0.13</v>
      </c>
      <c r="T58" s="23">
        <v>0.13</v>
      </c>
      <c r="U58" s="23">
        <f>S58+T58</f>
        <v>0.26</v>
      </c>
      <c r="V58" s="223">
        <v>75</v>
      </c>
      <c r="W58" s="91">
        <f>P58*V58</f>
        <v>487.5</v>
      </c>
      <c r="X58" s="6"/>
      <c r="Y58" s="379">
        <v>418</v>
      </c>
      <c r="Z58" s="380">
        <v>418</v>
      </c>
      <c r="AA58" s="380">
        <v>0</v>
      </c>
      <c r="AB58" s="380">
        <v>0</v>
      </c>
      <c r="AC58" s="381">
        <v>418</v>
      </c>
      <c r="AD58" s="197"/>
      <c r="AE58" s="379">
        <v>15</v>
      </c>
      <c r="AF58" s="380">
        <v>15</v>
      </c>
      <c r="AG58" s="380">
        <v>0</v>
      </c>
      <c r="AH58" s="380">
        <v>15</v>
      </c>
      <c r="AI58" s="5"/>
      <c r="AJ58" s="57">
        <f>AC58*U58</f>
        <v>108.68</v>
      </c>
      <c r="AK58" s="171">
        <v>4</v>
      </c>
      <c r="AL58" s="19">
        <v>6.3</v>
      </c>
      <c r="AM58" s="19">
        <v>0</v>
      </c>
      <c r="AN58" s="91">
        <f>AK58+AM58</f>
        <v>4</v>
      </c>
      <c r="AO58" s="338" t="e">
        <f>#REF!</f>
        <v>#REF!</v>
      </c>
      <c r="AP58" s="11">
        <v>0</v>
      </c>
      <c r="AQ58" s="11">
        <v>10</v>
      </c>
      <c r="AR58" s="387">
        <f>100- ((AP58+AQ58)/(AC58*2))*100</f>
        <v>98.803827751196167</v>
      </c>
      <c r="AS58" s="388">
        <f>AU55</f>
        <v>502.36</v>
      </c>
      <c r="AT58" s="172">
        <f>AJ58+AK58+AL58+AM58</f>
        <v>118.98</v>
      </c>
      <c r="AU58" s="172">
        <f>AS58-AT58</f>
        <v>383.38</v>
      </c>
      <c r="AV58" s="5"/>
      <c r="AW58" s="57">
        <f>(AC58/W58)*100</f>
        <v>85.743589743589737</v>
      </c>
      <c r="AX58" s="19" t="s">
        <v>59</v>
      </c>
      <c r="AY58" s="91">
        <f>(AK58/(AJ58+AK58))*100</f>
        <v>3.5498757543485979</v>
      </c>
      <c r="AZ58" s="19">
        <f>(AN58/AJ58)*100</f>
        <v>3.6805299963194695</v>
      </c>
      <c r="BA58" s="6"/>
      <c r="BB58" s="363" t="s">
        <v>76</v>
      </c>
      <c r="BC58" s="19" t="s">
        <v>76</v>
      </c>
      <c r="BD58" s="19" t="s">
        <v>76</v>
      </c>
    </row>
    <row r="59" spans="2:56" ht="15.75">
      <c r="B59" s="374" t="s">
        <v>121</v>
      </c>
      <c r="C59" s="2"/>
      <c r="D59" s="2"/>
      <c r="E59" s="6"/>
      <c r="F59" s="375"/>
      <c r="G59" s="2"/>
      <c r="H59" s="2"/>
      <c r="I59" s="2"/>
      <c r="J59" s="2"/>
      <c r="K59" s="2"/>
      <c r="L59" s="6"/>
      <c r="M59" s="375"/>
      <c r="N59" s="2"/>
      <c r="O59" s="6"/>
      <c r="P59" s="377"/>
      <c r="Q59" s="6"/>
      <c r="R59" s="375"/>
      <c r="S59" s="213"/>
      <c r="T59" s="213"/>
      <c r="U59" s="213"/>
      <c r="V59" s="378"/>
      <c r="W59" s="378"/>
      <c r="X59" s="289"/>
      <c r="Y59" s="382"/>
      <c r="Z59" s="383"/>
      <c r="AA59" s="383"/>
      <c r="AB59" s="383"/>
      <c r="AC59" s="384"/>
      <c r="AD59" s="122"/>
      <c r="AE59" s="382"/>
      <c r="AF59" s="383"/>
      <c r="AG59" s="383"/>
      <c r="AH59" s="383"/>
      <c r="AI59" s="20"/>
      <c r="AJ59" s="436"/>
      <c r="AK59" s="386"/>
      <c r="AL59" s="378"/>
      <c r="AM59" s="378"/>
      <c r="AN59" s="378"/>
      <c r="AO59" s="289"/>
      <c r="AP59" s="347"/>
      <c r="AQ59" s="347"/>
      <c r="AR59" s="373"/>
      <c r="AS59" s="389"/>
      <c r="AT59" s="386"/>
      <c r="AU59" s="386"/>
      <c r="AV59" s="20"/>
      <c r="AW59" s="385"/>
      <c r="AX59" s="378"/>
      <c r="AY59" s="378"/>
      <c r="AZ59" s="378"/>
      <c r="BA59" s="289"/>
      <c r="BB59" s="375"/>
      <c r="BC59" s="2"/>
      <c r="BD59" s="2"/>
    </row>
    <row r="60" spans="2:56" ht="15.75" thickBot="1"/>
    <row r="61" spans="2:56">
      <c r="B61" s="57" t="s">
        <v>42</v>
      </c>
      <c r="C61" s="58" t="s">
        <v>2</v>
      </c>
      <c r="D61" s="59" t="s">
        <v>2</v>
      </c>
      <c r="E61" s="136"/>
      <c r="F61" s="718" t="s">
        <v>14</v>
      </c>
      <c r="G61" s="719"/>
      <c r="H61" s="719"/>
      <c r="I61" s="719"/>
      <c r="J61" s="719"/>
      <c r="K61" s="720"/>
      <c r="L61" s="19"/>
      <c r="M61" s="721" t="s">
        <v>43</v>
      </c>
      <c r="N61" s="722"/>
      <c r="O61" s="19"/>
      <c r="P61" s="91" t="s">
        <v>12</v>
      </c>
      <c r="Q61" s="136"/>
      <c r="R61" s="91" t="s">
        <v>24</v>
      </c>
      <c r="S61" s="718" t="s">
        <v>44</v>
      </c>
      <c r="T61" s="719"/>
      <c r="U61" s="720"/>
      <c r="V61" s="91" t="s">
        <v>39</v>
      </c>
      <c r="W61" s="137" t="s">
        <v>19</v>
      </c>
      <c r="X61" s="136" t="s">
        <v>10</v>
      </c>
      <c r="Y61" s="723" t="s">
        <v>15</v>
      </c>
      <c r="Z61" s="724"/>
      <c r="AA61" s="724"/>
      <c r="AB61" s="724"/>
      <c r="AC61" s="138" t="s">
        <v>19</v>
      </c>
      <c r="AD61" s="139"/>
      <c r="AE61" s="725" t="s">
        <v>55</v>
      </c>
      <c r="AF61" s="726"/>
      <c r="AG61" s="726"/>
      <c r="AH61" s="140" t="s">
        <v>57</v>
      </c>
      <c r="AI61" s="136"/>
      <c r="AJ61" s="141" t="s">
        <v>51</v>
      </c>
      <c r="AK61" s="142"/>
      <c r="AL61" s="143"/>
      <c r="AM61" s="144"/>
      <c r="AN61" s="91" t="s">
        <v>13</v>
      </c>
      <c r="AO61" s="136"/>
      <c r="AP61" s="743" t="s">
        <v>68</v>
      </c>
      <c r="AQ61" s="744"/>
      <c r="AR61" s="745"/>
      <c r="AS61" s="743" t="s">
        <v>52</v>
      </c>
      <c r="AT61" s="744"/>
      <c r="AU61" s="745"/>
      <c r="AV61" s="136"/>
      <c r="AW61" s="145" t="s">
        <v>32</v>
      </c>
      <c r="AX61" s="137" t="s">
        <v>32</v>
      </c>
      <c r="AY61" s="91" t="s">
        <v>29</v>
      </c>
      <c r="AZ61" s="91" t="s">
        <v>29</v>
      </c>
      <c r="BA61" s="136"/>
      <c r="BB61" s="19" t="s">
        <v>32</v>
      </c>
      <c r="BC61" s="19" t="s">
        <v>10</v>
      </c>
      <c r="BD61" s="146" t="s">
        <v>10</v>
      </c>
    </row>
    <row r="62" spans="2:56" ht="15.75" thickBot="1">
      <c r="B62" s="60" t="s">
        <v>10</v>
      </c>
      <c r="C62" s="49" t="s">
        <v>10</v>
      </c>
      <c r="D62" s="61" t="s">
        <v>12</v>
      </c>
      <c r="E62" s="5"/>
      <c r="F62" s="65" t="s">
        <v>4</v>
      </c>
      <c r="G62" s="65" t="s">
        <v>5</v>
      </c>
      <c r="H62" s="65" t="s">
        <v>6</v>
      </c>
      <c r="I62" s="65" t="s">
        <v>7</v>
      </c>
      <c r="J62" s="65" t="s">
        <v>9</v>
      </c>
      <c r="K62" s="65" t="s">
        <v>13</v>
      </c>
      <c r="L62" s="4"/>
      <c r="M62" s="67" t="s">
        <v>12</v>
      </c>
      <c r="N62" s="68" t="s">
        <v>46</v>
      </c>
      <c r="O62" s="3"/>
      <c r="P62" s="49" t="s">
        <v>3</v>
      </c>
      <c r="Q62" s="5"/>
      <c r="R62" s="49" t="s">
        <v>23</v>
      </c>
      <c r="S62" s="53" t="s">
        <v>16</v>
      </c>
      <c r="T62" s="49" t="s">
        <v>17</v>
      </c>
      <c r="U62" s="49" t="s">
        <v>45</v>
      </c>
      <c r="V62" s="49" t="s">
        <v>63</v>
      </c>
      <c r="W62" s="72" t="s">
        <v>21</v>
      </c>
      <c r="X62" s="5" t="s">
        <v>10</v>
      </c>
      <c r="Y62" s="713" t="s">
        <v>26</v>
      </c>
      <c r="Z62" s="714"/>
      <c r="AA62" s="714"/>
      <c r="AB62" s="715"/>
      <c r="AC62" s="39" t="s">
        <v>13</v>
      </c>
      <c r="AD62" s="8"/>
      <c r="AE62" s="716" t="s">
        <v>56</v>
      </c>
      <c r="AF62" s="717"/>
      <c r="AG62" s="717"/>
      <c r="AH62" s="82" t="s">
        <v>58</v>
      </c>
      <c r="AI62" s="5"/>
      <c r="AJ62" s="48" t="s">
        <v>33</v>
      </c>
      <c r="AK62" s="85" t="s">
        <v>27</v>
      </c>
      <c r="AL62" s="48" t="s">
        <v>35</v>
      </c>
      <c r="AM62" s="48" t="s">
        <v>36</v>
      </c>
      <c r="AN62" s="49" t="s">
        <v>40</v>
      </c>
      <c r="AO62" s="20"/>
      <c r="AP62" s="51"/>
      <c r="AQ62" s="52"/>
      <c r="AR62" s="53"/>
      <c r="AS62" s="51" t="s">
        <v>50</v>
      </c>
      <c r="AT62" s="336" t="s">
        <v>218</v>
      </c>
      <c r="AU62" s="53"/>
      <c r="AV62" s="5"/>
      <c r="AW62" s="76" t="s">
        <v>19</v>
      </c>
      <c r="AX62" s="72" t="s">
        <v>19</v>
      </c>
      <c r="AY62" s="49" t="s">
        <v>37</v>
      </c>
      <c r="AZ62" s="49" t="s">
        <v>38</v>
      </c>
      <c r="BA62" s="5"/>
      <c r="BB62" s="4" t="s">
        <v>19</v>
      </c>
      <c r="BC62" s="4" t="s">
        <v>37</v>
      </c>
      <c r="BD62" s="147" t="s">
        <v>38</v>
      </c>
    </row>
    <row r="63" spans="2:56" ht="15.75" thickBot="1">
      <c r="B63" s="62"/>
      <c r="C63" s="63"/>
      <c r="D63" s="64" t="s">
        <v>10</v>
      </c>
      <c r="E63" s="111"/>
      <c r="F63" s="148"/>
      <c r="G63" s="148"/>
      <c r="H63" s="148"/>
      <c r="I63" s="148" t="s">
        <v>8</v>
      </c>
      <c r="J63" s="148"/>
      <c r="K63" s="148"/>
      <c r="L63" s="16"/>
      <c r="M63" s="104" t="s">
        <v>20</v>
      </c>
      <c r="N63" s="148" t="s">
        <v>11</v>
      </c>
      <c r="O63" s="16"/>
      <c r="P63" s="63" t="s">
        <v>10</v>
      </c>
      <c r="Q63" s="111"/>
      <c r="R63" s="63"/>
      <c r="S63" s="149"/>
      <c r="T63" s="63"/>
      <c r="U63" s="63"/>
      <c r="V63" s="63" t="s">
        <v>18</v>
      </c>
      <c r="W63" s="150" t="s">
        <v>22</v>
      </c>
      <c r="X63" s="111"/>
      <c r="Y63" s="151" t="s">
        <v>16</v>
      </c>
      <c r="Z63" s="151" t="s">
        <v>17</v>
      </c>
      <c r="AA63" s="152" t="s">
        <v>25</v>
      </c>
      <c r="AB63" s="79" t="s">
        <v>28</v>
      </c>
      <c r="AC63" s="153"/>
      <c r="AD63" s="111"/>
      <c r="AE63" s="154" t="s">
        <v>16</v>
      </c>
      <c r="AF63" s="155" t="s">
        <v>17</v>
      </c>
      <c r="AG63" s="80" t="s">
        <v>28</v>
      </c>
      <c r="AH63" s="81" t="s">
        <v>28</v>
      </c>
      <c r="AI63" s="156"/>
      <c r="AJ63" s="63" t="s">
        <v>34</v>
      </c>
      <c r="AK63" s="157" t="s">
        <v>34</v>
      </c>
      <c r="AL63" s="63" t="s">
        <v>34</v>
      </c>
      <c r="AM63" s="63" t="s">
        <v>34</v>
      </c>
      <c r="AN63" s="63" t="s">
        <v>34</v>
      </c>
      <c r="AO63" s="111"/>
      <c r="AP63" s="158" t="s">
        <v>70</v>
      </c>
      <c r="AQ63" s="159" t="s">
        <v>69</v>
      </c>
      <c r="AR63" s="160" t="s">
        <v>71</v>
      </c>
      <c r="AS63" s="161" t="s">
        <v>48</v>
      </c>
      <c r="AT63" s="159" t="s">
        <v>47</v>
      </c>
      <c r="AU63" s="160" t="s">
        <v>49</v>
      </c>
      <c r="AV63" s="111"/>
      <c r="AW63" s="162" t="s">
        <v>29</v>
      </c>
      <c r="AX63" s="150" t="s">
        <v>29</v>
      </c>
      <c r="AY63" s="63"/>
      <c r="AZ63" s="63"/>
      <c r="BA63" s="111"/>
      <c r="BB63" s="163">
        <v>1</v>
      </c>
      <c r="BC63" s="164">
        <v>0</v>
      </c>
      <c r="BD63" s="115" t="s">
        <v>41</v>
      </c>
    </row>
    <row r="64" spans="2:56" ht="16.5" thickBot="1">
      <c r="B64" s="17">
        <v>41253</v>
      </c>
      <c r="C64" s="15" t="s">
        <v>0</v>
      </c>
      <c r="D64" s="19">
        <v>8</v>
      </c>
      <c r="E64" s="6"/>
      <c r="F64" s="363">
        <v>0</v>
      </c>
      <c r="G64" s="19">
        <v>0</v>
      </c>
      <c r="H64" s="19">
        <v>0</v>
      </c>
      <c r="I64" s="19">
        <v>0</v>
      </c>
      <c r="J64" s="19">
        <v>0</v>
      </c>
      <c r="K64" s="19">
        <f>SUM(F64:J64)</f>
        <v>0</v>
      </c>
      <c r="L64" s="6"/>
      <c r="M64" s="363">
        <v>0</v>
      </c>
      <c r="N64" s="19">
        <v>1</v>
      </c>
      <c r="O64" s="6"/>
      <c r="P64" s="376">
        <f>D64-(M64+N64)</f>
        <v>7</v>
      </c>
      <c r="Q64" s="6"/>
      <c r="R64" s="221" t="s">
        <v>66</v>
      </c>
      <c r="S64" s="23">
        <v>0.185</v>
      </c>
      <c r="T64" s="23">
        <v>0.185</v>
      </c>
      <c r="U64" s="23">
        <f>S64+T64</f>
        <v>0.37</v>
      </c>
      <c r="V64" s="223">
        <v>85</v>
      </c>
      <c r="W64" s="91">
        <f>P64*V64</f>
        <v>595</v>
      </c>
      <c r="X64" s="6"/>
      <c r="Y64" s="379">
        <v>513</v>
      </c>
      <c r="Z64" s="380">
        <v>513</v>
      </c>
      <c r="AA64" s="380">
        <v>0</v>
      </c>
      <c r="AB64" s="380">
        <v>0</v>
      </c>
      <c r="AC64" s="381">
        <v>513</v>
      </c>
      <c r="AD64" s="197"/>
      <c r="AE64" s="379">
        <v>15</v>
      </c>
      <c r="AF64" s="380">
        <v>15</v>
      </c>
      <c r="AG64" s="380">
        <v>0</v>
      </c>
      <c r="AH64" s="380">
        <v>15</v>
      </c>
      <c r="AI64" s="5"/>
      <c r="AJ64" s="57">
        <f>AC64*U64</f>
        <v>189.81</v>
      </c>
      <c r="AK64" s="171">
        <v>4.2</v>
      </c>
      <c r="AL64" s="19">
        <v>7.3</v>
      </c>
      <c r="AM64" s="19">
        <v>0</v>
      </c>
      <c r="AN64" s="91">
        <f>AK64+AM64</f>
        <v>4.2</v>
      </c>
      <c r="AO64" s="338" t="e">
        <f>#REF!</f>
        <v>#REF!</v>
      </c>
      <c r="AP64" s="11">
        <v>0</v>
      </c>
      <c r="AQ64" s="11">
        <v>10</v>
      </c>
      <c r="AR64" s="387">
        <f>100- ((AP64+AQ64)/(AC64*2))*100</f>
        <v>99.025341130604289</v>
      </c>
      <c r="AS64" s="388">
        <v>755</v>
      </c>
      <c r="AT64" s="172">
        <f>AJ64+AK64+AL64+AM64</f>
        <v>201.31</v>
      </c>
      <c r="AU64" s="172">
        <f>AS64-AT64</f>
        <v>553.69000000000005</v>
      </c>
      <c r="AV64" s="5"/>
      <c r="AW64" s="57">
        <f>(AC64/W64)*100</f>
        <v>86.21848739495799</v>
      </c>
      <c r="AX64" s="19" t="s">
        <v>59</v>
      </c>
      <c r="AY64" s="91">
        <f>(AK64/(AJ64+AK64))*100</f>
        <v>2.1648368640791711</v>
      </c>
      <c r="AZ64" s="19">
        <f>(AN64/AJ64)*100</f>
        <v>2.212739054844318</v>
      </c>
      <c r="BA64" s="6"/>
      <c r="BB64" s="363" t="s">
        <v>76</v>
      </c>
      <c r="BC64" s="19" t="s">
        <v>76</v>
      </c>
      <c r="BD64" s="19" t="s">
        <v>76</v>
      </c>
    </row>
    <row r="65" spans="2:56" ht="15.75">
      <c r="B65" s="374" t="s">
        <v>182</v>
      </c>
      <c r="C65" s="2"/>
      <c r="D65" s="2"/>
      <c r="E65" s="6"/>
      <c r="F65" s="375"/>
      <c r="G65" s="2"/>
      <c r="H65" s="2"/>
      <c r="I65" s="2"/>
      <c r="J65" s="2"/>
      <c r="K65" s="2"/>
      <c r="L65" s="6"/>
      <c r="M65" s="375"/>
      <c r="N65" s="2"/>
      <c r="O65" s="6"/>
      <c r="P65" s="377"/>
      <c r="Q65" s="6"/>
      <c r="R65" s="375"/>
      <c r="S65" s="213"/>
      <c r="T65" s="213"/>
      <c r="U65" s="213"/>
      <c r="V65" s="378"/>
      <c r="W65" s="378"/>
      <c r="X65" s="289"/>
      <c r="Y65" s="382"/>
      <c r="Z65" s="383"/>
      <c r="AA65" s="383"/>
      <c r="AB65" s="383"/>
      <c r="AC65" s="384"/>
      <c r="AD65" s="122"/>
      <c r="AE65" s="382"/>
      <c r="AF65" s="383"/>
      <c r="AG65" s="383"/>
      <c r="AH65" s="383"/>
      <c r="AI65" s="20"/>
      <c r="AJ65" s="436"/>
      <c r="AK65" s="386"/>
      <c r="AL65" s="378"/>
      <c r="AM65" s="378"/>
      <c r="AN65" s="378"/>
      <c r="AO65" s="289"/>
      <c r="AP65" s="347"/>
      <c r="AQ65" s="347"/>
      <c r="AR65" s="373"/>
      <c r="AS65" s="389"/>
      <c r="AT65" s="386"/>
      <c r="AU65" s="386"/>
      <c r="AV65" s="20"/>
      <c r="AW65" s="385"/>
      <c r="AX65" s="378"/>
      <c r="AY65" s="378"/>
      <c r="AZ65" s="378"/>
      <c r="BA65" s="289"/>
      <c r="BB65" s="375"/>
      <c r="BC65" s="2"/>
      <c r="BD65" s="2"/>
    </row>
    <row r="67" spans="2:56" ht="15.75" thickBot="1"/>
    <row r="68" spans="2:56">
      <c r="B68" s="57" t="s">
        <v>42</v>
      </c>
      <c r="C68" s="58" t="s">
        <v>2</v>
      </c>
      <c r="D68" s="59" t="s">
        <v>2</v>
      </c>
      <c r="E68" s="136"/>
      <c r="F68" s="718" t="s">
        <v>14</v>
      </c>
      <c r="G68" s="719"/>
      <c r="H68" s="719"/>
      <c r="I68" s="719"/>
      <c r="J68" s="719"/>
      <c r="K68" s="720"/>
      <c r="L68" s="19"/>
      <c r="M68" s="721" t="s">
        <v>43</v>
      </c>
      <c r="N68" s="722"/>
      <c r="O68" s="19"/>
      <c r="P68" s="91" t="s">
        <v>12</v>
      </c>
      <c r="Q68" s="136"/>
      <c r="R68" s="91" t="s">
        <v>24</v>
      </c>
      <c r="S68" s="718" t="s">
        <v>44</v>
      </c>
      <c r="T68" s="719"/>
      <c r="U68" s="720"/>
      <c r="V68" s="91" t="s">
        <v>39</v>
      </c>
      <c r="W68" s="137" t="s">
        <v>19</v>
      </c>
      <c r="X68" s="136" t="s">
        <v>10</v>
      </c>
      <c r="Y68" s="723" t="s">
        <v>15</v>
      </c>
      <c r="Z68" s="724"/>
      <c r="AA68" s="724"/>
      <c r="AB68" s="724"/>
      <c r="AC68" s="138" t="s">
        <v>19</v>
      </c>
      <c r="AD68" s="139"/>
      <c r="AE68" s="725" t="s">
        <v>55</v>
      </c>
      <c r="AF68" s="726"/>
      <c r="AG68" s="726"/>
      <c r="AH68" s="140" t="s">
        <v>57</v>
      </c>
      <c r="AI68" s="136"/>
      <c r="AJ68" s="141" t="s">
        <v>51</v>
      </c>
      <c r="AK68" s="142"/>
      <c r="AL68" s="143"/>
      <c r="AM68" s="144"/>
      <c r="AN68" s="91" t="s">
        <v>13</v>
      </c>
      <c r="AO68" s="136"/>
      <c r="AP68" s="743" t="s">
        <v>68</v>
      </c>
      <c r="AQ68" s="744"/>
      <c r="AR68" s="745"/>
      <c r="AS68" s="743" t="s">
        <v>52</v>
      </c>
      <c r="AT68" s="744"/>
      <c r="AU68" s="745"/>
      <c r="AV68" s="136"/>
      <c r="AW68" s="145" t="s">
        <v>32</v>
      </c>
      <c r="AX68" s="137" t="s">
        <v>32</v>
      </c>
      <c r="AY68" s="91" t="s">
        <v>29</v>
      </c>
      <c r="AZ68" s="91" t="s">
        <v>29</v>
      </c>
      <c r="BA68" s="136"/>
      <c r="BB68" s="19" t="s">
        <v>32</v>
      </c>
      <c r="BC68" s="19" t="s">
        <v>10</v>
      </c>
      <c r="BD68" s="146" t="s">
        <v>10</v>
      </c>
    </row>
    <row r="69" spans="2:56" ht="15.75" thickBot="1">
      <c r="B69" s="60" t="s">
        <v>10</v>
      </c>
      <c r="C69" s="49" t="s">
        <v>10</v>
      </c>
      <c r="D69" s="61" t="s">
        <v>12</v>
      </c>
      <c r="E69" s="5"/>
      <c r="F69" s="65" t="s">
        <v>4</v>
      </c>
      <c r="G69" s="65" t="s">
        <v>5</v>
      </c>
      <c r="H69" s="65" t="s">
        <v>6</v>
      </c>
      <c r="I69" s="65" t="s">
        <v>7</v>
      </c>
      <c r="J69" s="65" t="s">
        <v>9</v>
      </c>
      <c r="K69" s="65" t="s">
        <v>13</v>
      </c>
      <c r="L69" s="4"/>
      <c r="M69" s="67" t="s">
        <v>12</v>
      </c>
      <c r="N69" s="68" t="s">
        <v>46</v>
      </c>
      <c r="O69" s="3"/>
      <c r="P69" s="49" t="s">
        <v>3</v>
      </c>
      <c r="Q69" s="5"/>
      <c r="R69" s="49" t="s">
        <v>23</v>
      </c>
      <c r="S69" s="53" t="s">
        <v>16</v>
      </c>
      <c r="T69" s="49" t="s">
        <v>17</v>
      </c>
      <c r="U69" s="49" t="s">
        <v>45</v>
      </c>
      <c r="V69" s="49" t="s">
        <v>63</v>
      </c>
      <c r="W69" s="72" t="s">
        <v>21</v>
      </c>
      <c r="X69" s="5" t="s">
        <v>10</v>
      </c>
      <c r="Y69" s="713" t="s">
        <v>26</v>
      </c>
      <c r="Z69" s="714"/>
      <c r="AA69" s="714"/>
      <c r="AB69" s="715"/>
      <c r="AC69" s="39" t="s">
        <v>13</v>
      </c>
      <c r="AD69" s="8"/>
      <c r="AE69" s="716" t="s">
        <v>56</v>
      </c>
      <c r="AF69" s="717"/>
      <c r="AG69" s="717"/>
      <c r="AH69" s="82" t="s">
        <v>58</v>
      </c>
      <c r="AI69" s="5"/>
      <c r="AJ69" s="48" t="s">
        <v>33</v>
      </c>
      <c r="AK69" s="85" t="s">
        <v>27</v>
      </c>
      <c r="AL69" s="48" t="s">
        <v>35</v>
      </c>
      <c r="AM69" s="48" t="s">
        <v>36</v>
      </c>
      <c r="AN69" s="49" t="s">
        <v>40</v>
      </c>
      <c r="AO69" s="20"/>
      <c r="AP69" s="51"/>
      <c r="AQ69" s="52"/>
      <c r="AR69" s="53"/>
      <c r="AS69" s="51" t="s">
        <v>50</v>
      </c>
      <c r="AT69" s="336" t="s">
        <v>350</v>
      </c>
      <c r="AU69" s="53"/>
      <c r="AV69" s="5"/>
      <c r="AW69" s="76" t="s">
        <v>19</v>
      </c>
      <c r="AX69" s="72" t="s">
        <v>19</v>
      </c>
      <c r="AY69" s="49" t="s">
        <v>37</v>
      </c>
      <c r="AZ69" s="49" t="s">
        <v>38</v>
      </c>
      <c r="BA69" s="5"/>
      <c r="BB69" s="4" t="s">
        <v>19</v>
      </c>
      <c r="BC69" s="4" t="s">
        <v>37</v>
      </c>
      <c r="BD69" s="147" t="s">
        <v>38</v>
      </c>
    </row>
    <row r="70" spans="2:56" ht="15.75" thickBot="1">
      <c r="B70" s="62"/>
      <c r="C70" s="63"/>
      <c r="D70" s="64" t="s">
        <v>10</v>
      </c>
      <c r="E70" s="111"/>
      <c r="F70" s="148"/>
      <c r="G70" s="148"/>
      <c r="H70" s="148"/>
      <c r="I70" s="148" t="s">
        <v>8</v>
      </c>
      <c r="J70" s="148"/>
      <c r="K70" s="148"/>
      <c r="L70" s="16"/>
      <c r="M70" s="104" t="s">
        <v>20</v>
      </c>
      <c r="N70" s="148" t="s">
        <v>11</v>
      </c>
      <c r="O70" s="16"/>
      <c r="P70" s="63" t="s">
        <v>10</v>
      </c>
      <c r="Q70" s="111"/>
      <c r="R70" s="63"/>
      <c r="S70" s="149"/>
      <c r="T70" s="63"/>
      <c r="U70" s="63"/>
      <c r="V70" s="63" t="s">
        <v>18</v>
      </c>
      <c r="W70" s="150" t="s">
        <v>22</v>
      </c>
      <c r="X70" s="111"/>
      <c r="Y70" s="151" t="s">
        <v>16</v>
      </c>
      <c r="Z70" s="151" t="s">
        <v>17</v>
      </c>
      <c r="AA70" s="152" t="s">
        <v>25</v>
      </c>
      <c r="AB70" s="79" t="s">
        <v>28</v>
      </c>
      <c r="AC70" s="153"/>
      <c r="AD70" s="111"/>
      <c r="AE70" s="154" t="s">
        <v>16</v>
      </c>
      <c r="AF70" s="155" t="s">
        <v>17</v>
      </c>
      <c r="AG70" s="80" t="s">
        <v>28</v>
      </c>
      <c r="AH70" s="81" t="s">
        <v>28</v>
      </c>
      <c r="AI70" s="156"/>
      <c r="AJ70" s="63" t="s">
        <v>34</v>
      </c>
      <c r="AK70" s="157" t="s">
        <v>34</v>
      </c>
      <c r="AL70" s="63" t="s">
        <v>34</v>
      </c>
      <c r="AM70" s="63" t="s">
        <v>34</v>
      </c>
      <c r="AN70" s="63" t="s">
        <v>34</v>
      </c>
      <c r="AO70" s="111"/>
      <c r="AP70" s="158" t="s">
        <v>70</v>
      </c>
      <c r="AQ70" s="159" t="s">
        <v>69</v>
      </c>
      <c r="AR70" s="160" t="s">
        <v>71</v>
      </c>
      <c r="AS70" s="161" t="s">
        <v>48</v>
      </c>
      <c r="AT70" s="159" t="s">
        <v>47</v>
      </c>
      <c r="AU70" s="160" t="s">
        <v>49</v>
      </c>
      <c r="AV70" s="111"/>
      <c r="AW70" s="162" t="s">
        <v>29</v>
      </c>
      <c r="AX70" s="150" t="s">
        <v>29</v>
      </c>
      <c r="AY70" s="63"/>
      <c r="AZ70" s="63"/>
      <c r="BA70" s="111"/>
      <c r="BB70" s="163">
        <v>1</v>
      </c>
      <c r="BC70" s="164">
        <v>0</v>
      </c>
      <c r="BD70" s="115" t="s">
        <v>41</v>
      </c>
    </row>
    <row r="71" spans="2:56" ht="16.5" thickBot="1">
      <c r="B71" s="17">
        <v>41254</v>
      </c>
      <c r="C71" s="15" t="s">
        <v>0</v>
      </c>
      <c r="D71" s="19">
        <v>8</v>
      </c>
      <c r="E71" s="6"/>
      <c r="F71" s="363">
        <v>0</v>
      </c>
      <c r="G71" s="19">
        <v>0</v>
      </c>
      <c r="H71" s="19">
        <v>0</v>
      </c>
      <c r="I71" s="19">
        <v>0</v>
      </c>
      <c r="J71" s="19">
        <v>0</v>
      </c>
      <c r="K71" s="19">
        <f>SUM(F71:J71)</f>
        <v>0</v>
      </c>
      <c r="L71" s="6"/>
      <c r="M71" s="363">
        <v>0</v>
      </c>
      <c r="N71" s="19">
        <v>2</v>
      </c>
      <c r="O71" s="6"/>
      <c r="P71" s="376">
        <f>D71-(M71+N71)</f>
        <v>6</v>
      </c>
      <c r="Q71" s="6"/>
      <c r="R71" s="221" t="s">
        <v>67</v>
      </c>
      <c r="S71" s="23">
        <v>0.13</v>
      </c>
      <c r="T71" s="23">
        <v>0.13</v>
      </c>
      <c r="U71" s="23">
        <f>S71+T71</f>
        <v>0.26</v>
      </c>
      <c r="V71" s="223">
        <v>75</v>
      </c>
      <c r="W71" s="91">
        <f>P71*V71</f>
        <v>450</v>
      </c>
      <c r="X71" s="6"/>
      <c r="Y71" s="379">
        <v>295</v>
      </c>
      <c r="Z71" s="380">
        <v>295</v>
      </c>
      <c r="AA71" s="380">
        <v>0</v>
      </c>
      <c r="AB71" s="380">
        <v>0</v>
      </c>
      <c r="AC71" s="381">
        <v>295</v>
      </c>
      <c r="AD71" s="197"/>
      <c r="AE71" s="379">
        <v>15</v>
      </c>
      <c r="AF71" s="380">
        <v>15</v>
      </c>
      <c r="AG71" s="380">
        <v>0</v>
      </c>
      <c r="AH71" s="380">
        <v>15</v>
      </c>
      <c r="AI71" s="5"/>
      <c r="AJ71" s="57">
        <f>AC71*U71</f>
        <v>76.7</v>
      </c>
      <c r="AK71" s="171">
        <v>15</v>
      </c>
      <c r="AL71" s="19">
        <v>3.1</v>
      </c>
      <c r="AM71" s="19">
        <v>0</v>
      </c>
      <c r="AN71" s="91">
        <f>AK71+AM71</f>
        <v>15</v>
      </c>
      <c r="AO71" s="338" t="e">
        <f>#REF!</f>
        <v>#REF!</v>
      </c>
      <c r="AP71" s="11">
        <v>0</v>
      </c>
      <c r="AQ71" s="11">
        <v>10</v>
      </c>
      <c r="AR71" s="387">
        <f>100- ((AP71+AQ71)/(AC71*2))*100</f>
        <v>98.305084745762713</v>
      </c>
      <c r="AS71" s="388">
        <f>AU58</f>
        <v>383.38</v>
      </c>
      <c r="AT71" s="172">
        <f>AJ71+AK71+AL71+AM71</f>
        <v>94.8</v>
      </c>
      <c r="AU71" s="172">
        <f>AS71-AT71</f>
        <v>288.58</v>
      </c>
      <c r="AV71" s="5"/>
      <c r="AW71" s="57">
        <f>(AC71/W71)*100</f>
        <v>65.555555555555557</v>
      </c>
      <c r="AX71" s="19" t="s">
        <v>59</v>
      </c>
      <c r="AY71" s="91">
        <f>(AK71/(AJ71+AK71))*100</f>
        <v>16.357688113413303</v>
      </c>
      <c r="AZ71" s="19">
        <f>(AN71/AJ71)*100</f>
        <v>19.556714471968707</v>
      </c>
      <c r="BA71" s="6"/>
      <c r="BB71" s="363" t="s">
        <v>76</v>
      </c>
      <c r="BC71" s="19" t="s">
        <v>76</v>
      </c>
      <c r="BD71" s="19" t="s">
        <v>76</v>
      </c>
    </row>
    <row r="72" spans="2:56" ht="15.75">
      <c r="B72" s="374" t="s">
        <v>137</v>
      </c>
      <c r="C72" s="2"/>
      <c r="D72" s="2"/>
      <c r="E72" s="6"/>
      <c r="F72" s="375"/>
      <c r="G72" s="2"/>
      <c r="H72" s="2"/>
      <c r="I72" s="2"/>
      <c r="J72" s="2"/>
      <c r="K72" s="2"/>
      <c r="L72" s="6"/>
      <c r="M72" s="375"/>
      <c r="N72" s="2"/>
      <c r="O72" s="6"/>
      <c r="P72" s="377"/>
      <c r="Q72" s="6"/>
      <c r="R72" s="375"/>
      <c r="S72" s="213"/>
      <c r="T72" s="213"/>
      <c r="U72" s="213"/>
      <c r="V72" s="378"/>
      <c r="W72" s="378"/>
      <c r="X72" s="289"/>
      <c r="Y72" s="382"/>
      <c r="Z72" s="383"/>
      <c r="AA72" s="383"/>
      <c r="AB72" s="383"/>
      <c r="AC72" s="384"/>
      <c r="AD72" s="122"/>
      <c r="AE72" s="382"/>
      <c r="AF72" s="383"/>
      <c r="AG72" s="383"/>
      <c r="AH72" s="383"/>
      <c r="AI72" s="20"/>
      <c r="AJ72" s="436"/>
      <c r="AK72" s="386"/>
      <c r="AL72" s="378"/>
      <c r="AM72" s="378"/>
      <c r="AN72" s="378"/>
      <c r="AO72" s="289"/>
      <c r="AP72" s="347"/>
      <c r="AQ72" s="347"/>
      <c r="AR72" s="373"/>
      <c r="AS72" s="389"/>
      <c r="AT72" s="386"/>
      <c r="AU72" s="386"/>
      <c r="AV72" s="20"/>
      <c r="AW72" s="385"/>
      <c r="AX72" s="378"/>
      <c r="AY72" s="378"/>
      <c r="AZ72" s="378"/>
      <c r="BA72" s="289"/>
      <c r="BB72" s="375"/>
      <c r="BC72" s="2"/>
      <c r="BD72" s="2"/>
    </row>
    <row r="73" spans="2:56" ht="15.75" thickBot="1"/>
    <row r="74" spans="2:56" ht="16.5" thickBot="1">
      <c r="B74" s="17">
        <v>41254</v>
      </c>
      <c r="C74" s="15" t="s">
        <v>1</v>
      </c>
      <c r="D74" s="19">
        <v>7.5</v>
      </c>
      <c r="E74" s="6"/>
      <c r="F74" s="363">
        <v>0</v>
      </c>
      <c r="G74" s="19">
        <v>0</v>
      </c>
      <c r="H74" s="19">
        <v>0</v>
      </c>
      <c r="I74" s="19">
        <v>0</v>
      </c>
      <c r="J74" s="19">
        <v>0</v>
      </c>
      <c r="K74" s="19">
        <f>SUM(F74:J74)</f>
        <v>0</v>
      </c>
      <c r="L74" s="6"/>
      <c r="M74" s="363">
        <v>0</v>
      </c>
      <c r="N74" s="19">
        <v>1</v>
      </c>
      <c r="O74" s="6"/>
      <c r="P74" s="376">
        <f>D74-(M74+N74)</f>
        <v>6.5</v>
      </c>
      <c r="Q74" s="6"/>
      <c r="R74" s="221" t="s">
        <v>67</v>
      </c>
      <c r="S74" s="23">
        <v>0.13</v>
      </c>
      <c r="T74" s="23">
        <v>0.13</v>
      </c>
      <c r="U74" s="23">
        <f>S74+T74</f>
        <v>0.26</v>
      </c>
      <c r="V74" s="223">
        <v>85</v>
      </c>
      <c r="W74" s="91">
        <f>P74*V74</f>
        <v>552.5</v>
      </c>
      <c r="X74" s="6"/>
      <c r="Y74" s="379">
        <v>425</v>
      </c>
      <c r="Z74" s="380">
        <v>425</v>
      </c>
      <c r="AA74" s="380">
        <v>0</v>
      </c>
      <c r="AB74" s="380">
        <v>0</v>
      </c>
      <c r="AC74" s="381">
        <v>425</v>
      </c>
      <c r="AD74" s="197"/>
      <c r="AE74" s="379">
        <v>15</v>
      </c>
      <c r="AF74" s="380">
        <v>15</v>
      </c>
      <c r="AG74" s="380">
        <v>0</v>
      </c>
      <c r="AH74" s="380">
        <v>15</v>
      </c>
      <c r="AI74" s="5"/>
      <c r="AJ74" s="57">
        <f>AC74*U74</f>
        <v>110.5</v>
      </c>
      <c r="AK74" s="171">
        <v>9.6999999999999993</v>
      </c>
      <c r="AL74" s="19">
        <v>6.21</v>
      </c>
      <c r="AM74" s="19">
        <v>0</v>
      </c>
      <c r="AN74" s="91">
        <f>AK74+AM74</f>
        <v>9.6999999999999993</v>
      </c>
      <c r="AO74" s="338" t="e">
        <f>#REF!</f>
        <v>#REF!</v>
      </c>
      <c r="AP74" s="11">
        <v>0</v>
      </c>
      <c r="AQ74" s="11">
        <v>10</v>
      </c>
      <c r="AR74" s="387">
        <f>100- ((AP74+AQ74)/(AC74*2))*100</f>
        <v>98.82352941176471</v>
      </c>
      <c r="AS74" s="388">
        <f>AU71</f>
        <v>288.58</v>
      </c>
      <c r="AT74" s="172">
        <f>AJ74+AK74+AL74+AM74</f>
        <v>126.41</v>
      </c>
      <c r="AU74" s="172">
        <f>AS74-AT74</f>
        <v>162.16999999999999</v>
      </c>
      <c r="AV74" s="5"/>
      <c r="AW74" s="57">
        <f>(AC74/W74)*100</f>
        <v>76.923076923076934</v>
      </c>
      <c r="AX74" s="19" t="s">
        <v>59</v>
      </c>
      <c r="AY74" s="91">
        <f>(AK74/(AJ74+AK74))*100</f>
        <v>8.0698835274542429</v>
      </c>
      <c r="AZ74" s="19">
        <f>(AN74/AJ74)*100</f>
        <v>8.7782805429864244</v>
      </c>
      <c r="BA74" s="6"/>
      <c r="BB74" s="363" t="s">
        <v>76</v>
      </c>
      <c r="BC74" s="19" t="s">
        <v>76</v>
      </c>
      <c r="BD74" s="19" t="s">
        <v>76</v>
      </c>
    </row>
    <row r="75" spans="2:56" ht="15.75">
      <c r="B75" s="374" t="s">
        <v>187</v>
      </c>
      <c r="C75" s="2"/>
      <c r="D75" s="2"/>
      <c r="E75" s="6"/>
      <c r="F75" s="375"/>
      <c r="G75" s="2"/>
      <c r="H75" s="2"/>
      <c r="I75" s="2"/>
      <c r="J75" s="2"/>
      <c r="K75" s="2"/>
      <c r="L75" s="6"/>
      <c r="M75" s="375"/>
      <c r="N75" s="2"/>
      <c r="O75" s="6"/>
      <c r="P75" s="377"/>
      <c r="Q75" s="6"/>
      <c r="R75" s="375"/>
      <c r="S75" s="213"/>
      <c r="T75" s="213"/>
      <c r="U75" s="213"/>
      <c r="V75" s="378"/>
      <c r="W75" s="378"/>
      <c r="X75" s="289"/>
      <c r="Y75" s="382"/>
      <c r="Z75" s="383"/>
      <c r="AA75" s="383"/>
      <c r="AB75" s="383"/>
      <c r="AC75" s="384"/>
      <c r="AD75" s="122"/>
      <c r="AE75" s="382"/>
      <c r="AF75" s="383"/>
      <c r="AG75" s="383"/>
      <c r="AH75" s="383"/>
      <c r="AI75" s="20"/>
      <c r="AJ75" s="436"/>
      <c r="AK75" s="386"/>
      <c r="AL75" s="378"/>
      <c r="AM75" s="378"/>
      <c r="AN75" s="378"/>
      <c r="AO75" s="289"/>
      <c r="AP75" s="347"/>
      <c r="AQ75" s="347"/>
      <c r="AR75" s="373"/>
      <c r="AS75" s="389"/>
      <c r="AT75" s="386"/>
      <c r="AU75" s="386"/>
      <c r="AV75" s="20"/>
      <c r="AW75" s="385"/>
      <c r="AX75" s="378"/>
      <c r="AY75" s="378"/>
      <c r="AZ75" s="378"/>
      <c r="BA75" s="289"/>
      <c r="BB75" s="375"/>
      <c r="BC75" s="2"/>
      <c r="BD75" s="2"/>
    </row>
    <row r="76" spans="2:56" ht="15.75" thickBot="1"/>
    <row r="77" spans="2:56" ht="16.5" thickBot="1">
      <c r="B77" s="17">
        <v>41256</v>
      </c>
      <c r="C77" s="15" t="s">
        <v>0</v>
      </c>
      <c r="D77" s="19">
        <v>8</v>
      </c>
      <c r="E77" s="6"/>
      <c r="F77" s="363">
        <v>0</v>
      </c>
      <c r="G77" s="19">
        <v>0</v>
      </c>
      <c r="H77" s="19">
        <v>0</v>
      </c>
      <c r="I77" s="19">
        <v>0</v>
      </c>
      <c r="J77" s="19">
        <v>0</v>
      </c>
      <c r="K77" s="19">
        <f>SUM(F77:J77)</f>
        <v>0</v>
      </c>
      <c r="L77" s="6"/>
      <c r="M77" s="363">
        <v>0</v>
      </c>
      <c r="N77" s="19">
        <v>1</v>
      </c>
      <c r="O77" s="6"/>
      <c r="P77" s="376">
        <f>D77-(M77+N77)</f>
        <v>7</v>
      </c>
      <c r="Q77" s="6"/>
      <c r="R77" s="221" t="s">
        <v>54</v>
      </c>
      <c r="S77" s="23">
        <v>0.13</v>
      </c>
      <c r="T77" s="23">
        <v>0.13</v>
      </c>
      <c r="U77" s="23">
        <f>S77+T77</f>
        <v>0.26</v>
      </c>
      <c r="V77" s="223">
        <v>70</v>
      </c>
      <c r="W77" s="91">
        <f>P77*V77</f>
        <v>490</v>
      </c>
      <c r="X77" s="6"/>
      <c r="Y77" s="379">
        <v>355</v>
      </c>
      <c r="Z77" s="380">
        <v>355</v>
      </c>
      <c r="AA77" s="380">
        <v>0</v>
      </c>
      <c r="AB77" s="380">
        <v>0</v>
      </c>
      <c r="AC77" s="381">
        <v>355</v>
      </c>
      <c r="AD77" s="197"/>
      <c r="AE77" s="379">
        <v>15</v>
      </c>
      <c r="AF77" s="380">
        <v>15</v>
      </c>
      <c r="AG77" s="380">
        <v>0</v>
      </c>
      <c r="AH77" s="380">
        <v>15</v>
      </c>
      <c r="AI77" s="5"/>
      <c r="AJ77" s="57">
        <f>AC77*U77</f>
        <v>92.3</v>
      </c>
      <c r="AK77" s="171">
        <v>3.2</v>
      </c>
      <c r="AL77" s="19">
        <v>5.2</v>
      </c>
      <c r="AM77" s="19">
        <v>0</v>
      </c>
      <c r="AN77" s="91">
        <f>AK77+AM77</f>
        <v>3.2</v>
      </c>
      <c r="AO77" s="338" t="e">
        <f>#REF!</f>
        <v>#REF!</v>
      </c>
      <c r="AP77" s="11">
        <v>0</v>
      </c>
      <c r="AQ77" s="11">
        <v>10</v>
      </c>
      <c r="AR77" s="387">
        <f>100- ((AP77+AQ77)/(AC77*2))*100</f>
        <v>98.591549295774641</v>
      </c>
      <c r="AS77" s="388">
        <f>AU74</f>
        <v>162.16999999999999</v>
      </c>
      <c r="AT77" s="172">
        <f>AJ77+AK77+AL77+AM77</f>
        <v>100.7</v>
      </c>
      <c r="AU77" s="172">
        <f>AS77-AT77</f>
        <v>61.469999999999985</v>
      </c>
      <c r="AV77" s="5"/>
      <c r="AW77" s="57">
        <f>(AC77/W77)*100</f>
        <v>72.448979591836732</v>
      </c>
      <c r="AX77" s="19" t="s">
        <v>59</v>
      </c>
      <c r="AY77" s="91">
        <f>(AK77/(AJ77+AK77))*100</f>
        <v>3.3507853403141366</v>
      </c>
      <c r="AZ77" s="19">
        <f>(AN77/AJ77)*100</f>
        <v>3.4669555796316365</v>
      </c>
      <c r="BA77" s="6"/>
      <c r="BB77" s="363" t="s">
        <v>76</v>
      </c>
      <c r="BC77" s="19" t="s">
        <v>76</v>
      </c>
      <c r="BD77" s="19" t="s">
        <v>76</v>
      </c>
    </row>
    <row r="78" spans="2:56" ht="15.75">
      <c r="B78" s="374" t="s">
        <v>137</v>
      </c>
      <c r="C78" s="2"/>
      <c r="D78" s="2"/>
      <c r="E78" s="6"/>
      <c r="F78" s="375"/>
      <c r="G78" s="2"/>
      <c r="H78" s="2"/>
      <c r="I78" s="2"/>
      <c r="J78" s="2"/>
      <c r="K78" s="2"/>
      <c r="L78" s="6"/>
      <c r="M78" s="375"/>
      <c r="N78" s="2"/>
      <c r="O78" s="6"/>
      <c r="P78" s="377"/>
      <c r="Q78" s="6"/>
      <c r="R78" s="375"/>
      <c r="S78" s="213"/>
      <c r="T78" s="213"/>
      <c r="U78" s="213"/>
      <c r="V78" s="378"/>
      <c r="W78" s="378"/>
      <c r="X78" s="289"/>
      <c r="Y78" s="382"/>
      <c r="Z78" s="383"/>
      <c r="AA78" s="383"/>
      <c r="AB78" s="383"/>
      <c r="AC78" s="384"/>
      <c r="AD78" s="122"/>
      <c r="AE78" s="382"/>
      <c r="AF78" s="383"/>
      <c r="AG78" s="383"/>
      <c r="AH78" s="383"/>
      <c r="AI78" s="20"/>
      <c r="AJ78" s="436"/>
      <c r="AK78" s="386"/>
      <c r="AL78" s="378"/>
      <c r="AM78" s="378"/>
      <c r="AN78" s="378"/>
      <c r="AO78" s="289"/>
      <c r="AP78" s="347"/>
      <c r="AQ78" s="347"/>
      <c r="AR78" s="373"/>
      <c r="AS78" s="389"/>
      <c r="AT78" s="386"/>
      <c r="AU78" s="386"/>
      <c r="AV78" s="20"/>
      <c r="AW78" s="385"/>
      <c r="AX78" s="378"/>
      <c r="AY78" s="378"/>
      <c r="AZ78" s="378"/>
      <c r="BA78" s="289"/>
      <c r="BB78" s="375"/>
      <c r="BC78" s="2"/>
      <c r="BD78" s="2"/>
    </row>
    <row r="79" spans="2:56" ht="15.75" thickBot="1"/>
    <row r="80" spans="2:56">
      <c r="B80" s="57" t="s">
        <v>42</v>
      </c>
      <c r="C80" s="58" t="s">
        <v>2</v>
      </c>
      <c r="D80" s="59" t="s">
        <v>2</v>
      </c>
      <c r="E80" s="136"/>
      <c r="F80" s="718" t="s">
        <v>14</v>
      </c>
      <c r="G80" s="719"/>
      <c r="H80" s="719"/>
      <c r="I80" s="719"/>
      <c r="J80" s="719"/>
      <c r="K80" s="720"/>
      <c r="L80" s="19"/>
      <c r="M80" s="721" t="s">
        <v>43</v>
      </c>
      <c r="N80" s="722"/>
      <c r="O80" s="19"/>
      <c r="P80" s="91" t="s">
        <v>12</v>
      </c>
      <c r="Q80" s="136"/>
      <c r="R80" s="91" t="s">
        <v>24</v>
      </c>
      <c r="S80" s="718" t="s">
        <v>44</v>
      </c>
      <c r="T80" s="719"/>
      <c r="U80" s="720"/>
      <c r="V80" s="91" t="s">
        <v>39</v>
      </c>
      <c r="W80" s="137" t="s">
        <v>19</v>
      </c>
      <c r="X80" s="136" t="s">
        <v>10</v>
      </c>
      <c r="Y80" s="723" t="s">
        <v>15</v>
      </c>
      <c r="Z80" s="724"/>
      <c r="AA80" s="724"/>
      <c r="AB80" s="724"/>
      <c r="AC80" s="138" t="s">
        <v>19</v>
      </c>
      <c r="AD80" s="139"/>
      <c r="AE80" s="725" t="s">
        <v>55</v>
      </c>
      <c r="AF80" s="726"/>
      <c r="AG80" s="726"/>
      <c r="AH80" s="140" t="s">
        <v>57</v>
      </c>
      <c r="AI80" s="136"/>
      <c r="AJ80" s="141" t="s">
        <v>51</v>
      </c>
      <c r="AK80" s="142"/>
      <c r="AL80" s="143"/>
      <c r="AM80" s="144"/>
      <c r="AN80" s="91" t="s">
        <v>13</v>
      </c>
      <c r="AO80" s="136"/>
      <c r="AP80" s="743" t="s">
        <v>68</v>
      </c>
      <c r="AQ80" s="744"/>
      <c r="AR80" s="745"/>
      <c r="AS80" s="743" t="s">
        <v>52</v>
      </c>
      <c r="AT80" s="744"/>
      <c r="AU80" s="745"/>
      <c r="AV80" s="136"/>
      <c r="AW80" s="145" t="s">
        <v>32</v>
      </c>
      <c r="AX80" s="137" t="s">
        <v>32</v>
      </c>
      <c r="AY80" s="91" t="s">
        <v>29</v>
      </c>
      <c r="AZ80" s="91" t="s">
        <v>29</v>
      </c>
      <c r="BA80" s="136"/>
      <c r="BB80" s="19" t="s">
        <v>32</v>
      </c>
      <c r="BC80" s="19" t="s">
        <v>10</v>
      </c>
      <c r="BD80" s="146" t="s">
        <v>10</v>
      </c>
    </row>
    <row r="81" spans="2:56" ht="15.75" thickBot="1">
      <c r="B81" s="60" t="s">
        <v>10</v>
      </c>
      <c r="C81" s="49" t="s">
        <v>10</v>
      </c>
      <c r="D81" s="61" t="s">
        <v>12</v>
      </c>
      <c r="E81" s="5"/>
      <c r="F81" s="65" t="s">
        <v>4</v>
      </c>
      <c r="G81" s="65" t="s">
        <v>5</v>
      </c>
      <c r="H81" s="65" t="s">
        <v>6</v>
      </c>
      <c r="I81" s="65" t="s">
        <v>7</v>
      </c>
      <c r="J81" s="65" t="s">
        <v>9</v>
      </c>
      <c r="K81" s="65" t="s">
        <v>13</v>
      </c>
      <c r="L81" s="4"/>
      <c r="M81" s="67" t="s">
        <v>12</v>
      </c>
      <c r="N81" s="68" t="s">
        <v>46</v>
      </c>
      <c r="O81" s="3"/>
      <c r="P81" s="49" t="s">
        <v>3</v>
      </c>
      <c r="Q81" s="5"/>
      <c r="R81" s="49" t="s">
        <v>23</v>
      </c>
      <c r="S81" s="53" t="s">
        <v>16</v>
      </c>
      <c r="T81" s="49" t="s">
        <v>17</v>
      </c>
      <c r="U81" s="49" t="s">
        <v>45</v>
      </c>
      <c r="V81" s="49" t="s">
        <v>63</v>
      </c>
      <c r="W81" s="72" t="s">
        <v>21</v>
      </c>
      <c r="X81" s="5" t="s">
        <v>10</v>
      </c>
      <c r="Y81" s="713" t="s">
        <v>26</v>
      </c>
      <c r="Z81" s="714"/>
      <c r="AA81" s="714"/>
      <c r="AB81" s="715"/>
      <c r="AC81" s="39" t="s">
        <v>13</v>
      </c>
      <c r="AD81" s="8"/>
      <c r="AE81" s="716" t="s">
        <v>56</v>
      </c>
      <c r="AF81" s="717"/>
      <c r="AG81" s="717"/>
      <c r="AH81" s="82" t="s">
        <v>58</v>
      </c>
      <c r="AI81" s="5"/>
      <c r="AJ81" s="48" t="s">
        <v>33</v>
      </c>
      <c r="AK81" s="85" t="s">
        <v>27</v>
      </c>
      <c r="AL81" s="48" t="s">
        <v>35</v>
      </c>
      <c r="AM81" s="48" t="s">
        <v>36</v>
      </c>
      <c r="AN81" s="49" t="s">
        <v>40</v>
      </c>
      <c r="AO81" s="20"/>
      <c r="AP81" s="51"/>
      <c r="AQ81" s="52"/>
      <c r="AR81" s="53"/>
      <c r="AS81" s="51" t="s">
        <v>50</v>
      </c>
      <c r="AT81" s="336"/>
      <c r="AU81" s="53"/>
      <c r="AV81" s="5"/>
      <c r="AW81" s="76" t="s">
        <v>19</v>
      </c>
      <c r="AX81" s="72" t="s">
        <v>19</v>
      </c>
      <c r="AY81" s="49" t="s">
        <v>37</v>
      </c>
      <c r="AZ81" s="49" t="s">
        <v>38</v>
      </c>
      <c r="BA81" s="5"/>
      <c r="BB81" s="4" t="s">
        <v>19</v>
      </c>
      <c r="BC81" s="4" t="s">
        <v>37</v>
      </c>
      <c r="BD81" s="147" t="s">
        <v>38</v>
      </c>
    </row>
    <row r="82" spans="2:56" ht="15.75" thickBot="1">
      <c r="B82" s="62"/>
      <c r="C82" s="63"/>
      <c r="D82" s="64" t="s">
        <v>10</v>
      </c>
      <c r="E82" s="111"/>
      <c r="F82" s="148"/>
      <c r="G82" s="148"/>
      <c r="H82" s="148"/>
      <c r="I82" s="148" t="s">
        <v>8</v>
      </c>
      <c r="J82" s="148"/>
      <c r="K82" s="148"/>
      <c r="L82" s="16"/>
      <c r="M82" s="104" t="s">
        <v>20</v>
      </c>
      <c r="N82" s="148" t="s">
        <v>11</v>
      </c>
      <c r="O82" s="16"/>
      <c r="P82" s="63" t="s">
        <v>10</v>
      </c>
      <c r="Q82" s="111"/>
      <c r="R82" s="63"/>
      <c r="S82" s="149"/>
      <c r="T82" s="63"/>
      <c r="U82" s="63"/>
      <c r="V82" s="63" t="s">
        <v>18</v>
      </c>
      <c r="W82" s="150" t="s">
        <v>22</v>
      </c>
      <c r="X82" s="111"/>
      <c r="Y82" s="151" t="s">
        <v>16</v>
      </c>
      <c r="Z82" s="151" t="s">
        <v>17</v>
      </c>
      <c r="AA82" s="152" t="s">
        <v>25</v>
      </c>
      <c r="AB82" s="79" t="s">
        <v>28</v>
      </c>
      <c r="AC82" s="153"/>
      <c r="AD82" s="111"/>
      <c r="AE82" s="154" t="s">
        <v>16</v>
      </c>
      <c r="AF82" s="155" t="s">
        <v>17</v>
      </c>
      <c r="AG82" s="80" t="s">
        <v>28</v>
      </c>
      <c r="AH82" s="81" t="s">
        <v>28</v>
      </c>
      <c r="AI82" s="156"/>
      <c r="AJ82" s="63" t="s">
        <v>34</v>
      </c>
      <c r="AK82" s="157" t="s">
        <v>34</v>
      </c>
      <c r="AL82" s="63" t="s">
        <v>34</v>
      </c>
      <c r="AM82" s="63" t="s">
        <v>34</v>
      </c>
      <c r="AN82" s="63" t="s">
        <v>34</v>
      </c>
      <c r="AO82" s="111"/>
      <c r="AP82" s="158" t="s">
        <v>70</v>
      </c>
      <c r="AQ82" s="159" t="s">
        <v>69</v>
      </c>
      <c r="AR82" s="160" t="s">
        <v>71</v>
      </c>
      <c r="AS82" s="161" t="s">
        <v>48</v>
      </c>
      <c r="AT82" s="159" t="s">
        <v>47</v>
      </c>
      <c r="AU82" s="160" t="s">
        <v>49</v>
      </c>
      <c r="AV82" s="111"/>
      <c r="AW82" s="162" t="s">
        <v>29</v>
      </c>
      <c r="AX82" s="150" t="s">
        <v>29</v>
      </c>
      <c r="AY82" s="63"/>
      <c r="AZ82" s="63"/>
      <c r="BA82" s="111"/>
      <c r="BB82" s="163">
        <v>1</v>
      </c>
      <c r="BC82" s="164">
        <v>0</v>
      </c>
      <c r="BD82" s="115" t="s">
        <v>41</v>
      </c>
    </row>
    <row r="83" spans="2:56" ht="16.5" thickBot="1">
      <c r="B83" s="17">
        <v>41256</v>
      </c>
      <c r="C83" s="15" t="s">
        <v>1</v>
      </c>
      <c r="D83" s="19">
        <v>8</v>
      </c>
      <c r="E83" s="6"/>
      <c r="F83" s="363">
        <v>0</v>
      </c>
      <c r="G83" s="19">
        <v>0</v>
      </c>
      <c r="H83" s="19">
        <v>0</v>
      </c>
      <c r="I83" s="19">
        <v>0</v>
      </c>
      <c r="J83" s="19">
        <v>0</v>
      </c>
      <c r="K83" s="19">
        <f>SUM(F83:J83)</f>
        <v>0</v>
      </c>
      <c r="L83" s="6"/>
      <c r="M83" s="363">
        <v>0</v>
      </c>
      <c r="N83" s="19">
        <v>0</v>
      </c>
      <c r="O83" s="6"/>
      <c r="P83" s="376">
        <f>D83-(M83+N83)</f>
        <v>8</v>
      </c>
      <c r="Q83" s="6"/>
      <c r="R83" s="221" t="s">
        <v>54</v>
      </c>
      <c r="S83" s="23">
        <v>0.122</v>
      </c>
      <c r="T83" s="23">
        <v>0.124</v>
      </c>
      <c r="U83" s="23">
        <f>S83+T83</f>
        <v>0.246</v>
      </c>
      <c r="V83" s="223">
        <v>70</v>
      </c>
      <c r="W83" s="91">
        <f>P83*V83</f>
        <v>560</v>
      </c>
      <c r="X83" s="6"/>
      <c r="Y83" s="379">
        <v>392</v>
      </c>
      <c r="Z83" s="380">
        <v>392</v>
      </c>
      <c r="AA83" s="380">
        <v>0</v>
      </c>
      <c r="AB83" s="380">
        <v>0</v>
      </c>
      <c r="AC83" s="381">
        <v>392</v>
      </c>
      <c r="AD83" s="197"/>
      <c r="AE83" s="379">
        <v>15</v>
      </c>
      <c r="AF83" s="380">
        <v>15</v>
      </c>
      <c r="AG83" s="380">
        <v>0</v>
      </c>
      <c r="AH83" s="380">
        <v>15</v>
      </c>
      <c r="AI83" s="5"/>
      <c r="AJ83" s="57">
        <f>AC83*U83</f>
        <v>96.432000000000002</v>
      </c>
      <c r="AK83" s="171">
        <v>5</v>
      </c>
      <c r="AL83" s="19">
        <v>8</v>
      </c>
      <c r="AM83" s="19">
        <v>0</v>
      </c>
      <c r="AN83" s="91">
        <f>AK83+AM83</f>
        <v>5</v>
      </c>
      <c r="AO83" s="338" t="e">
        <f>#REF!</f>
        <v>#REF!</v>
      </c>
      <c r="AP83" s="11">
        <v>0</v>
      </c>
      <c r="AQ83" s="11">
        <v>10</v>
      </c>
      <c r="AR83" s="387">
        <f>100- ((AP83+AQ83)/(AC83*2))*100</f>
        <v>98.724489795918373</v>
      </c>
      <c r="AS83" s="388">
        <f>AU77</f>
        <v>61.469999999999985</v>
      </c>
      <c r="AT83" s="172">
        <f>AJ83+AK83+AL83+AM83</f>
        <v>109.432</v>
      </c>
      <c r="AU83" s="172">
        <f>AS83-AT83</f>
        <v>-47.962000000000018</v>
      </c>
      <c r="AV83" s="5"/>
      <c r="AW83" s="57">
        <f>(AC83/W83)*100</f>
        <v>70</v>
      </c>
      <c r="AX83" s="19" t="s">
        <v>59</v>
      </c>
      <c r="AY83" s="91">
        <f>(AK83/(AJ83+AK83))*100</f>
        <v>4.9294108368167837</v>
      </c>
      <c r="AZ83" s="19">
        <f>(AN83/AJ83)*100</f>
        <v>5.1850008296001322</v>
      </c>
      <c r="BA83" s="6"/>
      <c r="BB83" s="363" t="s">
        <v>76</v>
      </c>
      <c r="BC83" s="19" t="s">
        <v>76</v>
      </c>
      <c r="BD83" s="19" t="s">
        <v>76</v>
      </c>
    </row>
    <row r="84" spans="2:56" ht="15.75">
      <c r="B84" s="374" t="s">
        <v>187</v>
      </c>
      <c r="C84" s="2"/>
      <c r="D84" s="2"/>
      <c r="E84" s="6"/>
      <c r="F84" s="375"/>
      <c r="G84" s="2"/>
      <c r="H84" s="2"/>
      <c r="I84" s="2"/>
      <c r="J84" s="2"/>
      <c r="K84" s="2"/>
      <c r="L84" s="6"/>
      <c r="M84" s="375"/>
      <c r="N84" s="2"/>
      <c r="O84" s="6"/>
      <c r="P84" s="377"/>
      <c r="Q84" s="6"/>
      <c r="R84" s="375"/>
      <c r="S84" s="213"/>
      <c r="T84" s="213"/>
      <c r="U84" s="213"/>
      <c r="V84" s="378"/>
      <c r="W84" s="378"/>
      <c r="X84" s="289"/>
      <c r="Y84" s="382"/>
      <c r="Z84" s="383"/>
      <c r="AA84" s="383"/>
      <c r="AB84" s="383"/>
      <c r="AC84" s="384"/>
      <c r="AD84" s="122"/>
      <c r="AE84" s="382"/>
      <c r="AF84" s="383"/>
      <c r="AG84" s="383"/>
      <c r="AH84" s="383"/>
      <c r="AI84" s="20"/>
      <c r="AJ84" s="436"/>
      <c r="AK84" s="386"/>
      <c r="AL84" s="378"/>
      <c r="AM84" s="378"/>
      <c r="AN84" s="378"/>
      <c r="AO84" s="289"/>
      <c r="AP84" s="347"/>
      <c r="AQ84" s="347"/>
      <c r="AR84" s="373"/>
      <c r="AS84" s="389"/>
      <c r="AT84" s="386"/>
      <c r="AU84" s="386"/>
      <c r="AV84" s="20"/>
      <c r="AW84" s="385"/>
      <c r="AX84" s="378"/>
      <c r="AY84" s="378"/>
      <c r="AZ84" s="378"/>
      <c r="BA84" s="289"/>
      <c r="BB84" s="375"/>
      <c r="BC84" s="2"/>
      <c r="BD84" s="2"/>
    </row>
    <row r="85" spans="2:56" ht="15.75" thickBot="1"/>
    <row r="86" spans="2:56" ht="16.5" thickBot="1">
      <c r="B86" s="17">
        <v>41257</v>
      </c>
      <c r="C86" s="15" t="s">
        <v>0</v>
      </c>
      <c r="D86" s="19">
        <v>8</v>
      </c>
      <c r="E86" s="6"/>
      <c r="F86" s="363">
        <v>0</v>
      </c>
      <c r="G86" s="19">
        <v>0</v>
      </c>
      <c r="H86" s="19">
        <v>0</v>
      </c>
      <c r="I86" s="19">
        <v>0</v>
      </c>
      <c r="J86" s="19">
        <v>0</v>
      </c>
      <c r="K86" s="19">
        <f>SUM(F86:J86)</f>
        <v>0</v>
      </c>
      <c r="L86" s="6"/>
      <c r="M86" s="363">
        <v>0</v>
      </c>
      <c r="N86" s="19">
        <v>2</v>
      </c>
      <c r="O86" s="6"/>
      <c r="P86" s="376">
        <f>D86-(M86+N86)</f>
        <v>6</v>
      </c>
      <c r="Q86" s="6"/>
      <c r="R86" s="221" t="s">
        <v>54</v>
      </c>
      <c r="S86" s="23">
        <v>0.122</v>
      </c>
      <c r="T86" s="23">
        <v>0.124</v>
      </c>
      <c r="U86" s="23">
        <f>S86+T86</f>
        <v>0.246</v>
      </c>
      <c r="V86" s="223">
        <v>70</v>
      </c>
      <c r="W86" s="91">
        <f>P86*V86</f>
        <v>420</v>
      </c>
      <c r="X86" s="6"/>
      <c r="Y86" s="379">
        <v>200</v>
      </c>
      <c r="Z86" s="380">
        <v>200</v>
      </c>
      <c r="AA86" s="380">
        <v>0</v>
      </c>
      <c r="AB86" s="380">
        <v>0</v>
      </c>
      <c r="AC86" s="381">
        <v>200</v>
      </c>
      <c r="AD86" s="197"/>
      <c r="AE86" s="379">
        <v>15</v>
      </c>
      <c r="AF86" s="380">
        <v>15</v>
      </c>
      <c r="AG86" s="380">
        <v>0</v>
      </c>
      <c r="AH86" s="380">
        <v>15</v>
      </c>
      <c r="AI86" s="5"/>
      <c r="AJ86" s="57">
        <f>AC86*U86</f>
        <v>49.2</v>
      </c>
      <c r="AK86" s="171">
        <v>5</v>
      </c>
      <c r="AL86" s="19">
        <v>16.3</v>
      </c>
      <c r="AM86" s="19">
        <v>7.2</v>
      </c>
      <c r="AN86" s="91">
        <f>AK86+AM86</f>
        <v>12.2</v>
      </c>
      <c r="AO86" s="338" t="e">
        <f>#REF!</f>
        <v>#REF!</v>
      </c>
      <c r="AP86" s="11">
        <v>0</v>
      </c>
      <c r="AQ86" s="11">
        <v>10</v>
      </c>
      <c r="AR86" s="387">
        <f>100- ((AP86+AQ86)/(AC86*2))*100</f>
        <v>97.5</v>
      </c>
      <c r="AS86" s="388">
        <f>AU83</f>
        <v>-47.962000000000018</v>
      </c>
      <c r="AT86" s="172">
        <f>AJ86+AK86+AL86+AM86</f>
        <v>77.7</v>
      </c>
      <c r="AU86" s="172">
        <f>AS86-AT86</f>
        <v>-125.66200000000002</v>
      </c>
      <c r="AV86" s="5"/>
      <c r="AW86" s="57">
        <f>(AC86/W86)*100</f>
        <v>47.619047619047613</v>
      </c>
      <c r="AX86" s="19" t="s">
        <v>59</v>
      </c>
      <c r="AY86" s="91">
        <f>(AK86/(AJ86+AK86))*100</f>
        <v>9.2250922509225095</v>
      </c>
      <c r="AZ86" s="19">
        <f>(AN86/AJ86)*100</f>
        <v>24.796747967479671</v>
      </c>
      <c r="BA86" s="6"/>
      <c r="BB86" s="363" t="s">
        <v>76</v>
      </c>
      <c r="BC86" s="19" t="s">
        <v>76</v>
      </c>
      <c r="BD86" s="19" t="s">
        <v>76</v>
      </c>
    </row>
    <row r="87" spans="2:56" ht="15.75">
      <c r="B87" s="374" t="s">
        <v>137</v>
      </c>
      <c r="C87" s="2"/>
      <c r="D87" s="2"/>
      <c r="E87" s="6"/>
      <c r="F87" s="375"/>
      <c r="G87" s="2"/>
      <c r="H87" s="2"/>
      <c r="I87" s="2"/>
      <c r="J87" s="2"/>
      <c r="K87" s="2"/>
      <c r="L87" s="6"/>
      <c r="M87" s="375"/>
      <c r="N87" s="2"/>
      <c r="O87" s="6"/>
      <c r="P87" s="377"/>
      <c r="Q87" s="6"/>
      <c r="R87" s="375"/>
      <c r="S87" s="213"/>
      <c r="T87" s="213"/>
      <c r="U87" s="213"/>
      <c r="V87" s="378"/>
      <c r="W87" s="378"/>
      <c r="X87" s="289"/>
      <c r="Y87" s="382"/>
      <c r="Z87" s="383"/>
      <c r="AA87" s="383"/>
      <c r="AB87" s="383"/>
      <c r="AC87" s="384"/>
      <c r="AD87" s="122"/>
      <c r="AE87" s="382"/>
      <c r="AF87" s="383"/>
      <c r="AG87" s="383"/>
      <c r="AH87" s="383"/>
      <c r="AI87" s="20"/>
      <c r="AJ87" s="436"/>
      <c r="AK87" s="386"/>
      <c r="AL87" s="378"/>
      <c r="AM87" s="378"/>
      <c r="AN87" s="378"/>
      <c r="AO87" s="289"/>
      <c r="AP87" s="347"/>
      <c r="AQ87" s="347"/>
      <c r="AR87" s="373"/>
      <c r="AS87" s="389"/>
      <c r="AT87" s="386"/>
      <c r="AU87" s="386"/>
      <c r="AV87" s="20"/>
      <c r="AW87" s="385"/>
      <c r="AX87" s="378"/>
      <c r="AY87" s="378"/>
      <c r="AZ87" s="378"/>
      <c r="BA87" s="289"/>
      <c r="BB87" s="375"/>
      <c r="BC87" s="2"/>
      <c r="BD87" s="2"/>
    </row>
    <row r="88" spans="2:56" ht="15.75" thickBot="1"/>
    <row r="89" spans="2:56">
      <c r="B89" s="57" t="s">
        <v>42</v>
      </c>
      <c r="C89" s="58" t="s">
        <v>2</v>
      </c>
      <c r="D89" s="59" t="s">
        <v>2</v>
      </c>
      <c r="E89" s="136"/>
      <c r="F89" s="718" t="s">
        <v>14</v>
      </c>
      <c r="G89" s="719"/>
      <c r="H89" s="719"/>
      <c r="I89" s="719"/>
      <c r="J89" s="719"/>
      <c r="K89" s="720"/>
      <c r="L89" s="19"/>
      <c r="M89" s="721" t="s">
        <v>43</v>
      </c>
      <c r="N89" s="722"/>
      <c r="O89" s="19"/>
      <c r="P89" s="91" t="s">
        <v>12</v>
      </c>
      <c r="Q89" s="136"/>
      <c r="R89" s="91" t="s">
        <v>24</v>
      </c>
      <c r="S89" s="718" t="s">
        <v>44</v>
      </c>
      <c r="T89" s="719"/>
      <c r="U89" s="720"/>
      <c r="V89" s="91" t="s">
        <v>39</v>
      </c>
      <c r="W89" s="137" t="s">
        <v>19</v>
      </c>
      <c r="X89" s="136" t="s">
        <v>10</v>
      </c>
      <c r="Y89" s="723" t="s">
        <v>15</v>
      </c>
      <c r="Z89" s="724"/>
      <c r="AA89" s="724"/>
      <c r="AB89" s="724"/>
      <c r="AC89" s="138" t="s">
        <v>19</v>
      </c>
      <c r="AD89" s="139"/>
      <c r="AE89" s="725" t="s">
        <v>55</v>
      </c>
      <c r="AF89" s="726"/>
      <c r="AG89" s="726"/>
      <c r="AH89" s="140" t="s">
        <v>57</v>
      </c>
      <c r="AI89" s="136"/>
      <c r="AJ89" s="141" t="s">
        <v>51</v>
      </c>
      <c r="AK89" s="142"/>
      <c r="AL89" s="143"/>
      <c r="AM89" s="144"/>
      <c r="AN89" s="91" t="s">
        <v>13</v>
      </c>
      <c r="AO89" s="136"/>
      <c r="AP89" s="743" t="s">
        <v>68</v>
      </c>
      <c r="AQ89" s="744"/>
      <c r="AR89" s="745"/>
      <c r="AS89" s="743" t="s">
        <v>52</v>
      </c>
      <c r="AT89" s="744"/>
      <c r="AU89" s="745"/>
      <c r="AV89" s="136"/>
      <c r="AW89" s="145" t="s">
        <v>32</v>
      </c>
      <c r="AX89" s="137" t="s">
        <v>32</v>
      </c>
      <c r="AY89" s="91" t="s">
        <v>29</v>
      </c>
      <c r="AZ89" s="91" t="s">
        <v>29</v>
      </c>
      <c r="BA89" s="136"/>
      <c r="BB89" s="19" t="s">
        <v>32</v>
      </c>
      <c r="BC89" s="19" t="s">
        <v>10</v>
      </c>
      <c r="BD89" s="146" t="s">
        <v>10</v>
      </c>
    </row>
    <row r="90" spans="2:56" ht="15.75" thickBot="1">
      <c r="B90" s="60" t="s">
        <v>10</v>
      </c>
      <c r="C90" s="49" t="s">
        <v>10</v>
      </c>
      <c r="D90" s="61" t="s">
        <v>12</v>
      </c>
      <c r="E90" s="5"/>
      <c r="F90" s="65" t="s">
        <v>4</v>
      </c>
      <c r="G90" s="65" t="s">
        <v>5</v>
      </c>
      <c r="H90" s="65" t="s">
        <v>6</v>
      </c>
      <c r="I90" s="65" t="s">
        <v>7</v>
      </c>
      <c r="J90" s="65" t="s">
        <v>9</v>
      </c>
      <c r="K90" s="65" t="s">
        <v>13</v>
      </c>
      <c r="L90" s="4"/>
      <c r="M90" s="67" t="s">
        <v>12</v>
      </c>
      <c r="N90" s="68" t="s">
        <v>46</v>
      </c>
      <c r="O90" s="3"/>
      <c r="P90" s="49" t="s">
        <v>3</v>
      </c>
      <c r="Q90" s="5"/>
      <c r="R90" s="49" t="s">
        <v>23</v>
      </c>
      <c r="S90" s="53" t="s">
        <v>16</v>
      </c>
      <c r="T90" s="49" t="s">
        <v>17</v>
      </c>
      <c r="U90" s="49" t="s">
        <v>45</v>
      </c>
      <c r="V90" s="49" t="s">
        <v>63</v>
      </c>
      <c r="W90" s="72" t="s">
        <v>21</v>
      </c>
      <c r="X90" s="5" t="s">
        <v>10</v>
      </c>
      <c r="Y90" s="713" t="s">
        <v>26</v>
      </c>
      <c r="Z90" s="714"/>
      <c r="AA90" s="714"/>
      <c r="AB90" s="715"/>
      <c r="AC90" s="39" t="s">
        <v>13</v>
      </c>
      <c r="AD90" s="8"/>
      <c r="AE90" s="716" t="s">
        <v>56</v>
      </c>
      <c r="AF90" s="717"/>
      <c r="AG90" s="717"/>
      <c r="AH90" s="82" t="s">
        <v>58</v>
      </c>
      <c r="AI90" s="5"/>
      <c r="AJ90" s="48" t="s">
        <v>33</v>
      </c>
      <c r="AK90" s="85" t="s">
        <v>27</v>
      </c>
      <c r="AL90" s="48" t="s">
        <v>35</v>
      </c>
      <c r="AM90" s="48" t="s">
        <v>36</v>
      </c>
      <c r="AN90" s="49" t="s">
        <v>40</v>
      </c>
      <c r="AO90" s="20"/>
      <c r="AP90" s="51"/>
      <c r="AQ90" s="52"/>
      <c r="AR90" s="53"/>
      <c r="AS90" s="51" t="s">
        <v>50</v>
      </c>
      <c r="AT90" s="336" t="s">
        <v>347</v>
      </c>
      <c r="AU90" s="53"/>
      <c r="AV90" s="5"/>
      <c r="AW90" s="76" t="s">
        <v>19</v>
      </c>
      <c r="AX90" s="72" t="s">
        <v>19</v>
      </c>
      <c r="AY90" s="49" t="s">
        <v>37</v>
      </c>
      <c r="AZ90" s="49" t="s">
        <v>38</v>
      </c>
      <c r="BA90" s="5"/>
      <c r="BB90" s="4" t="s">
        <v>19</v>
      </c>
      <c r="BC90" s="4" t="s">
        <v>37</v>
      </c>
      <c r="BD90" s="147" t="s">
        <v>38</v>
      </c>
    </row>
    <row r="91" spans="2:56" ht="15.75" thickBot="1">
      <c r="B91" s="62"/>
      <c r="C91" s="63"/>
      <c r="D91" s="64" t="s">
        <v>10</v>
      </c>
      <c r="E91" s="111"/>
      <c r="F91" s="148"/>
      <c r="G91" s="148"/>
      <c r="H91" s="148"/>
      <c r="I91" s="148" t="s">
        <v>8</v>
      </c>
      <c r="J91" s="148"/>
      <c r="K91" s="148"/>
      <c r="L91" s="16"/>
      <c r="M91" s="104" t="s">
        <v>20</v>
      </c>
      <c r="N91" s="148" t="s">
        <v>11</v>
      </c>
      <c r="O91" s="16"/>
      <c r="P91" s="63" t="s">
        <v>10</v>
      </c>
      <c r="Q91" s="111"/>
      <c r="R91" s="63"/>
      <c r="S91" s="149"/>
      <c r="T91" s="63"/>
      <c r="U91" s="63"/>
      <c r="V91" s="63" t="s">
        <v>18</v>
      </c>
      <c r="W91" s="150" t="s">
        <v>22</v>
      </c>
      <c r="X91" s="111"/>
      <c r="Y91" s="151" t="s">
        <v>16</v>
      </c>
      <c r="Z91" s="151" t="s">
        <v>17</v>
      </c>
      <c r="AA91" s="152" t="s">
        <v>25</v>
      </c>
      <c r="AB91" s="79" t="s">
        <v>28</v>
      </c>
      <c r="AC91" s="153"/>
      <c r="AD91" s="111"/>
      <c r="AE91" s="154" t="s">
        <v>16</v>
      </c>
      <c r="AF91" s="155" t="s">
        <v>17</v>
      </c>
      <c r="AG91" s="80" t="s">
        <v>28</v>
      </c>
      <c r="AH91" s="81" t="s">
        <v>28</v>
      </c>
      <c r="AI91" s="156"/>
      <c r="AJ91" s="63" t="s">
        <v>34</v>
      </c>
      <c r="AK91" s="157" t="s">
        <v>34</v>
      </c>
      <c r="AL91" s="63" t="s">
        <v>34</v>
      </c>
      <c r="AM91" s="63" t="s">
        <v>34</v>
      </c>
      <c r="AN91" s="63" t="s">
        <v>34</v>
      </c>
      <c r="AO91" s="111"/>
      <c r="AP91" s="158" t="s">
        <v>70</v>
      </c>
      <c r="AQ91" s="159" t="s">
        <v>69</v>
      </c>
      <c r="AR91" s="160" t="s">
        <v>71</v>
      </c>
      <c r="AS91" s="161" t="s">
        <v>48</v>
      </c>
      <c r="AT91" s="159" t="s">
        <v>47</v>
      </c>
      <c r="AU91" s="160" t="s">
        <v>49</v>
      </c>
      <c r="AV91" s="111"/>
      <c r="AW91" s="162" t="s">
        <v>29</v>
      </c>
      <c r="AX91" s="150" t="s">
        <v>29</v>
      </c>
      <c r="AY91" s="63"/>
      <c r="AZ91" s="63"/>
      <c r="BA91" s="111"/>
      <c r="BB91" s="163">
        <v>1</v>
      </c>
      <c r="BC91" s="164">
        <v>0</v>
      </c>
      <c r="BD91" s="115" t="s">
        <v>41</v>
      </c>
    </row>
    <row r="92" spans="2:56" ht="16.5" thickBot="1">
      <c r="B92" s="17">
        <v>41257</v>
      </c>
      <c r="C92" s="15" t="s">
        <v>1</v>
      </c>
      <c r="D92" s="19">
        <v>7.5</v>
      </c>
      <c r="E92" s="6"/>
      <c r="F92" s="363">
        <v>0</v>
      </c>
      <c r="G92" s="19">
        <v>0</v>
      </c>
      <c r="H92" s="19">
        <v>0</v>
      </c>
      <c r="I92" s="19">
        <v>0</v>
      </c>
      <c r="J92" s="19">
        <v>0</v>
      </c>
      <c r="K92" s="19">
        <f>SUM(F92:J92)</f>
        <v>0</v>
      </c>
      <c r="L92" s="6"/>
      <c r="M92" s="363">
        <v>0</v>
      </c>
      <c r="N92" s="19">
        <v>2</v>
      </c>
      <c r="O92" s="6"/>
      <c r="P92" s="376">
        <f>D92-(M92+N92)</f>
        <v>5.5</v>
      </c>
      <c r="Q92" s="6"/>
      <c r="R92" s="221" t="s">
        <v>375</v>
      </c>
      <c r="S92" s="23">
        <v>0.13</v>
      </c>
      <c r="T92" s="23">
        <v>0.13</v>
      </c>
      <c r="U92" s="23">
        <f>S92+T92</f>
        <v>0.26</v>
      </c>
      <c r="V92" s="223">
        <v>60</v>
      </c>
      <c r="W92" s="91">
        <f>P92*V92</f>
        <v>330</v>
      </c>
      <c r="X92" s="6"/>
      <c r="Y92" s="379">
        <v>350</v>
      </c>
      <c r="Z92" s="380">
        <v>350</v>
      </c>
      <c r="AA92" s="380">
        <v>0</v>
      </c>
      <c r="AB92" s="380">
        <v>0</v>
      </c>
      <c r="AC92" s="381">
        <v>350</v>
      </c>
      <c r="AD92" s="197"/>
      <c r="AE92" s="379">
        <v>15</v>
      </c>
      <c r="AF92" s="380">
        <v>15</v>
      </c>
      <c r="AG92" s="380">
        <v>0</v>
      </c>
      <c r="AH92" s="380">
        <v>15</v>
      </c>
      <c r="AI92" s="5"/>
      <c r="AJ92" s="57">
        <f>AC92*U92</f>
        <v>91</v>
      </c>
      <c r="AK92" s="171">
        <v>5</v>
      </c>
      <c r="AL92" s="19">
        <v>10</v>
      </c>
      <c r="AM92" s="19">
        <v>7.5</v>
      </c>
      <c r="AN92" s="91">
        <f>AK92+AM92</f>
        <v>12.5</v>
      </c>
      <c r="AO92" s="338" t="e">
        <f>#REF!</f>
        <v>#REF!</v>
      </c>
      <c r="AP92" s="11">
        <v>0</v>
      </c>
      <c r="AQ92" s="11">
        <v>10</v>
      </c>
      <c r="AR92" s="387">
        <f>100- ((AP92+AQ92)/(AC92*2))*100</f>
        <v>98.571428571428569</v>
      </c>
      <c r="AS92" s="388">
        <v>680</v>
      </c>
      <c r="AT92" s="172">
        <f>AJ92+AK92+AL92+AM92</f>
        <v>113.5</v>
      </c>
      <c r="AU92" s="172">
        <f>AS92-AT92</f>
        <v>566.5</v>
      </c>
      <c r="AV92" s="5"/>
      <c r="AW92" s="57">
        <f>(AC92/W92)*100</f>
        <v>106.06060606060606</v>
      </c>
      <c r="AX92" s="19" t="s">
        <v>59</v>
      </c>
      <c r="AY92" s="91">
        <f>(AK92/(AJ92+AK92))*100</f>
        <v>5.2083333333333339</v>
      </c>
      <c r="AZ92" s="19">
        <f>(AN92/AJ92)*100</f>
        <v>13.736263736263737</v>
      </c>
      <c r="BA92" s="6"/>
      <c r="BB92" s="363" t="s">
        <v>76</v>
      </c>
      <c r="BC92" s="19" t="s">
        <v>76</v>
      </c>
      <c r="BD92" s="19" t="s">
        <v>76</v>
      </c>
    </row>
    <row r="93" spans="2:56" ht="15.75">
      <c r="B93" s="374" t="s">
        <v>187</v>
      </c>
      <c r="C93" s="2"/>
      <c r="D93" s="2"/>
      <c r="E93" s="6"/>
      <c r="F93" s="375"/>
      <c r="G93" s="2"/>
      <c r="H93" s="2"/>
      <c r="I93" s="2"/>
      <c r="J93" s="2"/>
      <c r="K93" s="2"/>
      <c r="L93" s="6"/>
      <c r="M93" s="375"/>
      <c r="N93" s="2"/>
      <c r="O93" s="6"/>
      <c r="P93" s="377"/>
      <c r="Q93" s="6"/>
      <c r="R93" s="375"/>
      <c r="S93" s="213"/>
      <c r="T93" s="213"/>
      <c r="U93" s="213"/>
      <c r="V93" s="378"/>
      <c r="W93" s="378"/>
      <c r="X93" s="289"/>
      <c r="Y93" s="382"/>
      <c r="Z93" s="383"/>
      <c r="AA93" s="383"/>
      <c r="AB93" s="383"/>
      <c r="AC93" s="384"/>
      <c r="AD93" s="122"/>
      <c r="AE93" s="382"/>
      <c r="AF93" s="383"/>
      <c r="AG93" s="383"/>
      <c r="AH93" s="383"/>
      <c r="AI93" s="20"/>
      <c r="AJ93" s="436"/>
      <c r="AK93" s="386"/>
      <c r="AL93" s="378"/>
      <c r="AM93" s="378"/>
      <c r="AN93" s="378"/>
      <c r="AO93" s="289"/>
      <c r="AP93" s="347"/>
      <c r="AQ93" s="347"/>
      <c r="AR93" s="373"/>
      <c r="AS93" s="389"/>
      <c r="AT93" s="386"/>
      <c r="AU93" s="386"/>
      <c r="AV93" s="20"/>
      <c r="AW93" s="385"/>
      <c r="AX93" s="378"/>
      <c r="AY93" s="378"/>
      <c r="AZ93" s="378"/>
      <c r="BA93" s="289"/>
      <c r="BB93" s="375"/>
      <c r="BC93" s="2"/>
      <c r="BD93" s="2"/>
    </row>
    <row r="94" spans="2:56" ht="15.75" thickBot="1"/>
    <row r="95" spans="2:56" ht="16.5" thickBot="1">
      <c r="B95" s="17">
        <v>41258</v>
      </c>
      <c r="C95" s="15" t="s">
        <v>0</v>
      </c>
      <c r="D95" s="19">
        <v>8</v>
      </c>
      <c r="E95" s="6"/>
      <c r="F95" s="363">
        <v>0</v>
      </c>
      <c r="G95" s="19">
        <v>0</v>
      </c>
      <c r="H95" s="19">
        <v>0</v>
      </c>
      <c r="I95" s="19">
        <v>0</v>
      </c>
      <c r="J95" s="19">
        <v>0</v>
      </c>
      <c r="K95" s="19">
        <f>SUM(F95:J95)</f>
        <v>0</v>
      </c>
      <c r="L95" s="6"/>
      <c r="M95" s="363">
        <v>0</v>
      </c>
      <c r="N95" s="19">
        <v>0</v>
      </c>
      <c r="O95" s="6"/>
      <c r="P95" s="376">
        <f>D95-(M95+N95)</f>
        <v>8</v>
      </c>
      <c r="Q95" s="6"/>
      <c r="R95" s="221" t="s">
        <v>375</v>
      </c>
      <c r="S95" s="23">
        <v>0.13</v>
      </c>
      <c r="T95" s="23">
        <v>0.13</v>
      </c>
      <c r="U95" s="23">
        <f>S95+T95</f>
        <v>0.26</v>
      </c>
      <c r="V95" s="223">
        <v>60</v>
      </c>
      <c r="W95" s="91">
        <f>P95*V95</f>
        <v>480</v>
      </c>
      <c r="X95" s="6"/>
      <c r="Y95" s="379">
        <v>461</v>
      </c>
      <c r="Z95" s="380">
        <v>461</v>
      </c>
      <c r="AA95" s="380">
        <v>0</v>
      </c>
      <c r="AB95" s="380">
        <v>0</v>
      </c>
      <c r="AC95" s="381">
        <v>461</v>
      </c>
      <c r="AD95" s="197"/>
      <c r="AE95" s="379">
        <v>15</v>
      </c>
      <c r="AF95" s="380">
        <v>15</v>
      </c>
      <c r="AG95" s="380">
        <v>0</v>
      </c>
      <c r="AH95" s="380">
        <v>15</v>
      </c>
      <c r="AI95" s="5"/>
      <c r="AJ95" s="57">
        <f>AC95*U95</f>
        <v>119.86</v>
      </c>
      <c r="AK95" s="171">
        <v>5</v>
      </c>
      <c r="AL95" s="19">
        <v>14</v>
      </c>
      <c r="AM95" s="19">
        <v>8</v>
      </c>
      <c r="AN95" s="91">
        <f>AK95+AM95</f>
        <v>13</v>
      </c>
      <c r="AO95" s="338" t="e">
        <f>#REF!</f>
        <v>#REF!</v>
      </c>
      <c r="AP95" s="11">
        <v>0</v>
      </c>
      <c r="AQ95" s="11">
        <v>10</v>
      </c>
      <c r="AR95" s="387">
        <f>100- ((AP95+AQ95)/(AC95*2))*100</f>
        <v>98.915401301518443</v>
      </c>
      <c r="AS95" s="388">
        <f>AU92</f>
        <v>566.5</v>
      </c>
      <c r="AT95" s="172">
        <f>AJ95+AK95+AL95+AM95</f>
        <v>146.86000000000001</v>
      </c>
      <c r="AU95" s="172">
        <f>AS95-AT95</f>
        <v>419.64</v>
      </c>
      <c r="AV95" s="5"/>
      <c r="AW95" s="57">
        <f>(AC95/W95)*100</f>
        <v>96.041666666666671</v>
      </c>
      <c r="AX95" s="19" t="s">
        <v>59</v>
      </c>
      <c r="AY95" s="91">
        <f>(AK95/(AJ95+AK95))*100</f>
        <v>4.0044850232260139</v>
      </c>
      <c r="AZ95" s="19">
        <f>(AN95/AJ95)*100</f>
        <v>10.845986984815619</v>
      </c>
      <c r="BA95" s="6"/>
      <c r="BB95" s="363" t="s">
        <v>76</v>
      </c>
      <c r="BC95" s="19" t="s">
        <v>76</v>
      </c>
      <c r="BD95" s="19" t="s">
        <v>76</v>
      </c>
    </row>
    <row r="96" spans="2:56" ht="15.75">
      <c r="B96" s="374" t="s">
        <v>182</v>
      </c>
      <c r="C96" s="2"/>
      <c r="D96" s="2"/>
      <c r="E96" s="6"/>
      <c r="F96" s="375"/>
      <c r="G96" s="2"/>
      <c r="H96" s="2"/>
      <c r="I96" s="2"/>
      <c r="J96" s="2"/>
      <c r="K96" s="2"/>
      <c r="L96" s="6"/>
      <c r="M96" s="375"/>
      <c r="N96" s="2"/>
      <c r="O96" s="6"/>
      <c r="P96" s="377"/>
      <c r="Q96" s="6"/>
      <c r="R96" s="375"/>
      <c r="S96" s="213"/>
      <c r="T96" s="213"/>
      <c r="U96" s="213"/>
      <c r="V96" s="378"/>
      <c r="W96" s="378"/>
      <c r="X96" s="289"/>
      <c r="Y96" s="382"/>
      <c r="Z96" s="383"/>
      <c r="AA96" s="383"/>
      <c r="AB96" s="383"/>
      <c r="AC96" s="384"/>
      <c r="AD96" s="122"/>
      <c r="AE96" s="382"/>
      <c r="AF96" s="383"/>
      <c r="AG96" s="383"/>
      <c r="AH96" s="383"/>
      <c r="AI96" s="20"/>
      <c r="AJ96" s="436"/>
      <c r="AK96" s="386"/>
      <c r="AL96" s="378"/>
      <c r="AM96" s="378"/>
      <c r="AN96" s="378"/>
      <c r="AO96" s="289"/>
      <c r="AP96" s="347"/>
      <c r="AQ96" s="347"/>
      <c r="AR96" s="373"/>
      <c r="AS96" s="389"/>
      <c r="AT96" s="386"/>
      <c r="AU96" s="386"/>
      <c r="AV96" s="20"/>
      <c r="AW96" s="385"/>
      <c r="AX96" s="378"/>
      <c r="AY96" s="378"/>
      <c r="AZ96" s="378"/>
      <c r="BA96" s="289"/>
      <c r="BB96" s="375"/>
      <c r="BC96" s="2"/>
      <c r="BD96" s="2"/>
    </row>
    <row r="97" spans="2:56" ht="15.75" thickBot="1"/>
    <row r="98" spans="2:56">
      <c r="B98" s="57" t="s">
        <v>42</v>
      </c>
      <c r="C98" s="58" t="s">
        <v>2</v>
      </c>
      <c r="D98" s="59" t="s">
        <v>2</v>
      </c>
      <c r="E98" s="136"/>
      <c r="F98" s="718" t="s">
        <v>14</v>
      </c>
      <c r="G98" s="719"/>
      <c r="H98" s="719"/>
      <c r="I98" s="719"/>
      <c r="J98" s="719"/>
      <c r="K98" s="720"/>
      <c r="L98" s="19"/>
      <c r="M98" s="721" t="s">
        <v>43</v>
      </c>
      <c r="N98" s="722"/>
      <c r="O98" s="19"/>
      <c r="P98" s="91" t="s">
        <v>12</v>
      </c>
      <c r="Q98" s="136"/>
      <c r="R98" s="91" t="s">
        <v>24</v>
      </c>
      <c r="S98" s="718" t="s">
        <v>44</v>
      </c>
      <c r="T98" s="719"/>
      <c r="U98" s="720"/>
      <c r="V98" s="91" t="s">
        <v>39</v>
      </c>
      <c r="W98" s="137" t="s">
        <v>19</v>
      </c>
      <c r="X98" s="136" t="s">
        <v>10</v>
      </c>
      <c r="Y98" s="723" t="s">
        <v>15</v>
      </c>
      <c r="Z98" s="724"/>
      <c r="AA98" s="724"/>
      <c r="AB98" s="724"/>
      <c r="AC98" s="138" t="s">
        <v>19</v>
      </c>
      <c r="AD98" s="139"/>
      <c r="AE98" s="725" t="s">
        <v>55</v>
      </c>
      <c r="AF98" s="726"/>
      <c r="AG98" s="726"/>
      <c r="AH98" s="140" t="s">
        <v>57</v>
      </c>
      <c r="AI98" s="136"/>
      <c r="AJ98" s="141" t="s">
        <v>51</v>
      </c>
      <c r="AK98" s="142"/>
      <c r="AL98" s="143"/>
      <c r="AM98" s="144"/>
      <c r="AN98" s="91" t="s">
        <v>13</v>
      </c>
      <c r="AO98" s="136"/>
      <c r="AP98" s="743" t="s">
        <v>68</v>
      </c>
      <c r="AQ98" s="744"/>
      <c r="AR98" s="745"/>
      <c r="AS98" s="743" t="s">
        <v>52</v>
      </c>
      <c r="AT98" s="744"/>
      <c r="AU98" s="745"/>
      <c r="AV98" s="136"/>
      <c r="AW98" s="145" t="s">
        <v>32</v>
      </c>
      <c r="AX98" s="137" t="s">
        <v>32</v>
      </c>
      <c r="AY98" s="91" t="s">
        <v>29</v>
      </c>
      <c r="AZ98" s="91" t="s">
        <v>29</v>
      </c>
      <c r="BA98" s="136"/>
      <c r="BB98" s="19" t="s">
        <v>32</v>
      </c>
      <c r="BC98" s="19" t="s">
        <v>10</v>
      </c>
      <c r="BD98" s="146" t="s">
        <v>10</v>
      </c>
    </row>
    <row r="99" spans="2:56" ht="15.75" thickBot="1">
      <c r="B99" s="60" t="s">
        <v>10</v>
      </c>
      <c r="C99" s="49" t="s">
        <v>10</v>
      </c>
      <c r="D99" s="61" t="s">
        <v>12</v>
      </c>
      <c r="E99" s="5"/>
      <c r="F99" s="65" t="s">
        <v>4</v>
      </c>
      <c r="G99" s="65" t="s">
        <v>5</v>
      </c>
      <c r="H99" s="65" t="s">
        <v>6</v>
      </c>
      <c r="I99" s="65" t="s">
        <v>7</v>
      </c>
      <c r="J99" s="65" t="s">
        <v>9</v>
      </c>
      <c r="K99" s="65" t="s">
        <v>13</v>
      </c>
      <c r="L99" s="4"/>
      <c r="M99" s="67" t="s">
        <v>12</v>
      </c>
      <c r="N99" s="68" t="s">
        <v>46</v>
      </c>
      <c r="O99" s="3"/>
      <c r="P99" s="49" t="s">
        <v>3</v>
      </c>
      <c r="Q99" s="5"/>
      <c r="R99" s="49" t="s">
        <v>23</v>
      </c>
      <c r="S99" s="53" t="s">
        <v>16</v>
      </c>
      <c r="T99" s="49" t="s">
        <v>17</v>
      </c>
      <c r="U99" s="49" t="s">
        <v>45</v>
      </c>
      <c r="V99" s="49" t="s">
        <v>63</v>
      </c>
      <c r="W99" s="72" t="s">
        <v>21</v>
      </c>
      <c r="X99" s="5" t="s">
        <v>10</v>
      </c>
      <c r="Y99" s="713" t="s">
        <v>26</v>
      </c>
      <c r="Z99" s="714"/>
      <c r="AA99" s="714"/>
      <c r="AB99" s="715"/>
      <c r="AC99" s="39" t="s">
        <v>13</v>
      </c>
      <c r="AD99" s="8"/>
      <c r="AE99" s="716" t="s">
        <v>56</v>
      </c>
      <c r="AF99" s="717"/>
      <c r="AG99" s="717"/>
      <c r="AH99" s="82" t="s">
        <v>58</v>
      </c>
      <c r="AI99" s="5"/>
      <c r="AJ99" s="48" t="s">
        <v>33</v>
      </c>
      <c r="AK99" s="85" t="s">
        <v>27</v>
      </c>
      <c r="AL99" s="48" t="s">
        <v>35</v>
      </c>
      <c r="AM99" s="48" t="s">
        <v>36</v>
      </c>
      <c r="AN99" s="49" t="s">
        <v>40</v>
      </c>
      <c r="AO99" s="20"/>
      <c r="AP99" s="51"/>
      <c r="AQ99" s="52"/>
      <c r="AR99" s="53"/>
      <c r="AS99" s="51" t="s">
        <v>50</v>
      </c>
      <c r="AT99" s="336" t="s">
        <v>218</v>
      </c>
      <c r="AU99" s="53"/>
      <c r="AV99" s="5"/>
      <c r="AW99" s="76" t="s">
        <v>19</v>
      </c>
      <c r="AX99" s="72" t="s">
        <v>19</v>
      </c>
      <c r="AY99" s="49" t="s">
        <v>37</v>
      </c>
      <c r="AZ99" s="49" t="s">
        <v>38</v>
      </c>
      <c r="BA99" s="5"/>
      <c r="BB99" s="4" t="s">
        <v>19</v>
      </c>
      <c r="BC99" s="4" t="s">
        <v>37</v>
      </c>
      <c r="BD99" s="147" t="s">
        <v>38</v>
      </c>
    </row>
    <row r="100" spans="2:56" ht="15.75" thickBot="1">
      <c r="B100" s="62"/>
      <c r="C100" s="63"/>
      <c r="D100" s="64" t="s">
        <v>10</v>
      </c>
      <c r="E100" s="111"/>
      <c r="F100" s="148"/>
      <c r="G100" s="148"/>
      <c r="H100" s="148"/>
      <c r="I100" s="148" t="s">
        <v>8</v>
      </c>
      <c r="J100" s="148"/>
      <c r="K100" s="148"/>
      <c r="L100" s="16"/>
      <c r="M100" s="104" t="s">
        <v>20</v>
      </c>
      <c r="N100" s="148" t="s">
        <v>11</v>
      </c>
      <c r="O100" s="16"/>
      <c r="P100" s="63" t="s">
        <v>10</v>
      </c>
      <c r="Q100" s="111"/>
      <c r="R100" s="63"/>
      <c r="S100" s="149"/>
      <c r="T100" s="63"/>
      <c r="U100" s="63"/>
      <c r="V100" s="63" t="s">
        <v>18</v>
      </c>
      <c r="W100" s="150" t="s">
        <v>22</v>
      </c>
      <c r="X100" s="111"/>
      <c r="Y100" s="151" t="s">
        <v>16</v>
      </c>
      <c r="Z100" s="151" t="s">
        <v>17</v>
      </c>
      <c r="AA100" s="152" t="s">
        <v>25</v>
      </c>
      <c r="AB100" s="79" t="s">
        <v>28</v>
      </c>
      <c r="AC100" s="153"/>
      <c r="AD100" s="111"/>
      <c r="AE100" s="154" t="s">
        <v>16</v>
      </c>
      <c r="AF100" s="155" t="s">
        <v>17</v>
      </c>
      <c r="AG100" s="80" t="s">
        <v>28</v>
      </c>
      <c r="AH100" s="81" t="s">
        <v>28</v>
      </c>
      <c r="AI100" s="156"/>
      <c r="AJ100" s="63" t="s">
        <v>34</v>
      </c>
      <c r="AK100" s="157" t="s">
        <v>34</v>
      </c>
      <c r="AL100" s="63" t="s">
        <v>34</v>
      </c>
      <c r="AM100" s="63" t="s">
        <v>34</v>
      </c>
      <c r="AN100" s="63" t="s">
        <v>34</v>
      </c>
      <c r="AO100" s="111"/>
      <c r="AP100" s="158" t="s">
        <v>70</v>
      </c>
      <c r="AQ100" s="159" t="s">
        <v>69</v>
      </c>
      <c r="AR100" s="160" t="s">
        <v>71</v>
      </c>
      <c r="AS100" s="161" t="s">
        <v>48</v>
      </c>
      <c r="AT100" s="159" t="s">
        <v>47</v>
      </c>
      <c r="AU100" s="160" t="s">
        <v>49</v>
      </c>
      <c r="AV100" s="111"/>
      <c r="AW100" s="162" t="s">
        <v>29</v>
      </c>
      <c r="AX100" s="150" t="s">
        <v>29</v>
      </c>
      <c r="AY100" s="63"/>
      <c r="AZ100" s="63"/>
      <c r="BA100" s="111"/>
      <c r="BB100" s="163">
        <v>1</v>
      </c>
      <c r="BC100" s="164">
        <v>0</v>
      </c>
      <c r="BD100" s="115" t="s">
        <v>41</v>
      </c>
    </row>
    <row r="101" spans="2:56" ht="16.5" thickBot="1">
      <c r="B101" s="17">
        <v>41258</v>
      </c>
      <c r="C101" s="15" t="s">
        <v>1</v>
      </c>
      <c r="D101" s="19">
        <v>7.5</v>
      </c>
      <c r="E101" s="6"/>
      <c r="F101" s="363">
        <v>1</v>
      </c>
      <c r="G101" s="19">
        <v>0</v>
      </c>
      <c r="H101" s="19">
        <v>0</v>
      </c>
      <c r="I101" s="19">
        <v>0</v>
      </c>
      <c r="J101" s="19">
        <v>0</v>
      </c>
      <c r="K101" s="19">
        <f>SUM(F101:J101)</f>
        <v>1</v>
      </c>
      <c r="L101" s="6"/>
      <c r="M101" s="363">
        <v>0</v>
      </c>
      <c r="N101" s="19">
        <v>0</v>
      </c>
      <c r="O101" s="6"/>
      <c r="P101" s="376">
        <f>D101-(M101+N101)</f>
        <v>7.5</v>
      </c>
      <c r="Q101" s="6"/>
      <c r="R101" s="221" t="s">
        <v>66</v>
      </c>
      <c r="S101" s="23">
        <v>0.185</v>
      </c>
      <c r="T101" s="23">
        <v>0.185</v>
      </c>
      <c r="U101" s="23">
        <f>S101+T101</f>
        <v>0.37</v>
      </c>
      <c r="V101" s="223">
        <v>85</v>
      </c>
      <c r="W101" s="91">
        <f>P101*V101</f>
        <v>637.5</v>
      </c>
      <c r="X101" s="6"/>
      <c r="Y101" s="379">
        <v>256</v>
      </c>
      <c r="Z101" s="380">
        <v>256</v>
      </c>
      <c r="AA101" s="380">
        <v>0</v>
      </c>
      <c r="AB101" s="380">
        <v>0</v>
      </c>
      <c r="AC101" s="381">
        <v>256</v>
      </c>
      <c r="AD101" s="197"/>
      <c r="AE101" s="379">
        <v>15</v>
      </c>
      <c r="AF101" s="380">
        <v>15</v>
      </c>
      <c r="AG101" s="380">
        <v>0</v>
      </c>
      <c r="AH101" s="380">
        <v>15</v>
      </c>
      <c r="AI101" s="5"/>
      <c r="AJ101" s="57">
        <f>AC101*U101</f>
        <v>94.72</v>
      </c>
      <c r="AK101" s="171">
        <v>5</v>
      </c>
      <c r="AL101" s="19">
        <v>15</v>
      </c>
      <c r="AM101" s="19">
        <v>5</v>
      </c>
      <c r="AN101" s="91">
        <f>AK101+AM101</f>
        <v>10</v>
      </c>
      <c r="AO101" s="338" t="e">
        <f>#REF!</f>
        <v>#REF!</v>
      </c>
      <c r="AP101" s="11">
        <v>0</v>
      </c>
      <c r="AQ101" s="11">
        <v>10</v>
      </c>
      <c r="AR101" s="387">
        <f>100- ((AP101+AQ101)/(AC101*2))*100</f>
        <v>98.046875</v>
      </c>
      <c r="AS101" s="388">
        <f>AU64</f>
        <v>553.69000000000005</v>
      </c>
      <c r="AT101" s="172">
        <f>AJ101+AK101+AL101+AM101</f>
        <v>119.72</v>
      </c>
      <c r="AU101" s="172">
        <f>AS101-AT101</f>
        <v>433.97</v>
      </c>
      <c r="AV101" s="5"/>
      <c r="AW101" s="57">
        <f>(AC101/W101)*100</f>
        <v>40.156862745098039</v>
      </c>
      <c r="AX101" s="19" t="s">
        <v>59</v>
      </c>
      <c r="AY101" s="91">
        <f>(AK101/(AJ101+AK101))*100</f>
        <v>5.014039310068191</v>
      </c>
      <c r="AZ101" s="19">
        <f>(AN101/AJ101)*100</f>
        <v>10.557432432432433</v>
      </c>
      <c r="BA101" s="6"/>
      <c r="BB101" s="363" t="s">
        <v>76</v>
      </c>
      <c r="BC101" s="19" t="s">
        <v>76</v>
      </c>
      <c r="BD101" s="19" t="s">
        <v>76</v>
      </c>
    </row>
    <row r="102" spans="2:56" ht="15.75">
      <c r="B102" s="374" t="s">
        <v>137</v>
      </c>
      <c r="C102" s="2"/>
      <c r="D102" s="2"/>
      <c r="E102" s="6"/>
      <c r="F102" s="375"/>
      <c r="G102" s="2"/>
      <c r="H102" s="2"/>
      <c r="I102" s="2"/>
      <c r="J102" s="2"/>
      <c r="K102" s="2"/>
      <c r="L102" s="6"/>
      <c r="M102" s="375"/>
      <c r="N102" s="2"/>
      <c r="O102" s="6"/>
      <c r="P102" s="377"/>
      <c r="Q102" s="6"/>
      <c r="R102" s="375"/>
      <c r="S102" s="213"/>
      <c r="T102" s="213"/>
      <c r="U102" s="213"/>
      <c r="V102" s="378"/>
      <c r="W102" s="378"/>
      <c r="X102" s="289"/>
      <c r="Y102" s="382"/>
      <c r="Z102" s="383"/>
      <c r="AA102" s="383"/>
      <c r="AB102" s="383"/>
      <c r="AC102" s="384"/>
      <c r="AD102" s="122"/>
      <c r="AE102" s="382"/>
      <c r="AF102" s="383"/>
      <c r="AG102" s="383"/>
      <c r="AH102" s="383"/>
      <c r="AI102" s="20"/>
      <c r="AJ102" s="436"/>
      <c r="AK102" s="386"/>
      <c r="AL102" s="378"/>
      <c r="AM102" s="378"/>
      <c r="AN102" s="378"/>
      <c r="AO102" s="289"/>
      <c r="AP102" s="347"/>
      <c r="AQ102" s="347"/>
      <c r="AR102" s="373"/>
      <c r="AS102" s="389"/>
      <c r="AT102" s="386"/>
      <c r="AU102" s="386"/>
      <c r="AV102" s="20"/>
      <c r="AW102" s="385"/>
      <c r="AX102" s="378"/>
      <c r="AY102" s="378"/>
      <c r="AZ102" s="378"/>
      <c r="BA102" s="289"/>
      <c r="BB102" s="375"/>
      <c r="BC102" s="2"/>
      <c r="BD102" s="2"/>
    </row>
    <row r="103" spans="2:56" ht="15.75" thickBot="1"/>
    <row r="104" spans="2:56" ht="16.5" thickBot="1">
      <c r="B104" s="17">
        <v>41260</v>
      </c>
      <c r="C104" s="15" t="s">
        <v>0</v>
      </c>
      <c r="D104" s="19">
        <v>8</v>
      </c>
      <c r="E104" s="6"/>
      <c r="F104" s="363">
        <v>0</v>
      </c>
      <c r="G104" s="19">
        <v>0</v>
      </c>
      <c r="H104" s="19">
        <v>0</v>
      </c>
      <c r="I104" s="19">
        <v>0</v>
      </c>
      <c r="J104" s="19">
        <v>1</v>
      </c>
      <c r="K104" s="19">
        <v>0</v>
      </c>
      <c r="L104" s="6"/>
      <c r="M104" s="363">
        <v>0</v>
      </c>
      <c r="N104" s="19">
        <v>0</v>
      </c>
      <c r="O104" s="6"/>
      <c r="P104" s="376">
        <f>D104-(M104+N104)</f>
        <v>8</v>
      </c>
      <c r="Q104" s="6"/>
      <c r="R104" s="221" t="s">
        <v>66</v>
      </c>
      <c r="S104" s="23">
        <v>0.185</v>
      </c>
      <c r="T104" s="23">
        <v>0.185</v>
      </c>
      <c r="U104" s="23">
        <f>S104+T104</f>
        <v>0.37</v>
      </c>
      <c r="V104" s="223">
        <v>85</v>
      </c>
      <c r="W104" s="91">
        <f>P104*V104</f>
        <v>680</v>
      </c>
      <c r="X104" s="6"/>
      <c r="Y104" s="379">
        <v>634</v>
      </c>
      <c r="Z104" s="380">
        <v>634</v>
      </c>
      <c r="AA104" s="380">
        <v>0</v>
      </c>
      <c r="AB104" s="380">
        <v>0</v>
      </c>
      <c r="AC104" s="381">
        <v>634</v>
      </c>
      <c r="AD104" s="197"/>
      <c r="AE104" s="379">
        <v>15</v>
      </c>
      <c r="AF104" s="380">
        <v>15</v>
      </c>
      <c r="AG104" s="380">
        <v>0</v>
      </c>
      <c r="AH104" s="380">
        <v>15</v>
      </c>
      <c r="AI104" s="5"/>
      <c r="AJ104" s="57">
        <f>AC104*U104</f>
        <v>234.57999999999998</v>
      </c>
      <c r="AK104" s="171">
        <v>5</v>
      </c>
      <c r="AL104" s="19">
        <v>13.5</v>
      </c>
      <c r="AM104" s="19">
        <v>13.5</v>
      </c>
      <c r="AN104" s="91">
        <f>AK104+AM104</f>
        <v>18.5</v>
      </c>
      <c r="AO104" s="338" t="e">
        <f>#REF!</f>
        <v>#REF!</v>
      </c>
      <c r="AP104" s="11">
        <v>0</v>
      </c>
      <c r="AQ104" s="11">
        <v>10</v>
      </c>
      <c r="AR104" s="387">
        <f>100- ((AP104+AQ104)/(AC104*2))*100</f>
        <v>99.211356466876978</v>
      </c>
      <c r="AS104" s="388">
        <f>AU101</f>
        <v>433.97</v>
      </c>
      <c r="AT104" s="172">
        <f>AJ104+AK104+AL104+AM104</f>
        <v>266.58</v>
      </c>
      <c r="AU104" s="172">
        <f>AS104-AT104</f>
        <v>167.39000000000004</v>
      </c>
      <c r="AV104" s="5"/>
      <c r="AW104" s="57">
        <f>(AC104/W104)*100</f>
        <v>93.235294117647058</v>
      </c>
      <c r="AX104" s="19" t="s">
        <v>59</v>
      </c>
      <c r="AY104" s="91">
        <f>(AK104/(AJ104+AK104))*100</f>
        <v>2.0869855580599386</v>
      </c>
      <c r="AZ104" s="19">
        <f>(AN104/AJ104)*100</f>
        <v>7.8864353312302846</v>
      </c>
      <c r="BA104" s="6"/>
      <c r="BB104" s="363" t="s">
        <v>76</v>
      </c>
      <c r="BC104" s="19" t="s">
        <v>76</v>
      </c>
      <c r="BD104" s="19" t="s">
        <v>76</v>
      </c>
    </row>
    <row r="105" spans="2:56" ht="15.75">
      <c r="B105" s="374" t="s">
        <v>187</v>
      </c>
      <c r="C105" s="2"/>
      <c r="D105" s="2"/>
      <c r="E105" s="6"/>
      <c r="F105" s="375"/>
      <c r="G105" s="2"/>
      <c r="H105" s="2"/>
      <c r="I105" s="2"/>
      <c r="J105" s="2"/>
      <c r="K105" s="2"/>
      <c r="L105" s="6"/>
      <c r="M105" s="375"/>
      <c r="N105" s="2"/>
      <c r="O105" s="6"/>
      <c r="P105" s="377"/>
      <c r="Q105" s="6"/>
      <c r="R105" s="375"/>
      <c r="S105" s="213"/>
      <c r="T105" s="213"/>
      <c r="U105" s="213"/>
      <c r="V105" s="378"/>
      <c r="W105" s="378"/>
      <c r="X105" s="289"/>
      <c r="Y105" s="382"/>
      <c r="Z105" s="383"/>
      <c r="AA105" s="383"/>
      <c r="AB105" s="383"/>
      <c r="AC105" s="384"/>
      <c r="AD105" s="122"/>
      <c r="AE105" s="382"/>
      <c r="AF105" s="383"/>
      <c r="AG105" s="383"/>
      <c r="AH105" s="383"/>
      <c r="AI105" s="20"/>
      <c r="AJ105" s="436"/>
      <c r="AK105" s="386"/>
      <c r="AL105" s="378"/>
      <c r="AM105" s="378"/>
      <c r="AN105" s="378"/>
      <c r="AO105" s="289"/>
      <c r="AP105" s="347"/>
      <c r="AQ105" s="347"/>
      <c r="AR105" s="373"/>
      <c r="AS105" s="389"/>
      <c r="AT105" s="386"/>
      <c r="AU105" s="386"/>
      <c r="AV105" s="20"/>
      <c r="AW105" s="385"/>
      <c r="AX105" s="378"/>
      <c r="AY105" s="378"/>
      <c r="AZ105" s="378"/>
      <c r="BA105" s="289"/>
      <c r="BB105" s="375"/>
      <c r="BC105" s="2"/>
      <c r="BD105" s="2"/>
    </row>
    <row r="106" spans="2:56" ht="15.75" thickBot="1"/>
    <row r="107" spans="2:56">
      <c r="B107" s="57" t="s">
        <v>42</v>
      </c>
      <c r="C107" s="58" t="s">
        <v>2</v>
      </c>
      <c r="D107" s="59" t="s">
        <v>2</v>
      </c>
      <c r="E107" s="136"/>
      <c r="F107" s="718" t="s">
        <v>14</v>
      </c>
      <c r="G107" s="719"/>
      <c r="H107" s="719"/>
      <c r="I107" s="719"/>
      <c r="J107" s="719"/>
      <c r="K107" s="720"/>
      <c r="L107" s="19"/>
      <c r="M107" s="721" t="s">
        <v>43</v>
      </c>
      <c r="N107" s="722"/>
      <c r="O107" s="19"/>
      <c r="P107" s="91" t="s">
        <v>12</v>
      </c>
      <c r="Q107" s="136"/>
      <c r="R107" s="91" t="s">
        <v>24</v>
      </c>
      <c r="S107" s="718" t="s">
        <v>44</v>
      </c>
      <c r="T107" s="719"/>
      <c r="U107" s="720"/>
      <c r="V107" s="91" t="s">
        <v>39</v>
      </c>
      <c r="W107" s="137" t="s">
        <v>19</v>
      </c>
      <c r="X107" s="136" t="s">
        <v>10</v>
      </c>
      <c r="Y107" s="723" t="s">
        <v>15</v>
      </c>
      <c r="Z107" s="724"/>
      <c r="AA107" s="724"/>
      <c r="AB107" s="724"/>
      <c r="AC107" s="138" t="s">
        <v>19</v>
      </c>
      <c r="AD107" s="139"/>
      <c r="AE107" s="725" t="s">
        <v>55</v>
      </c>
      <c r="AF107" s="726"/>
      <c r="AG107" s="726"/>
      <c r="AH107" s="140" t="s">
        <v>57</v>
      </c>
      <c r="AI107" s="136"/>
      <c r="AJ107" s="141" t="s">
        <v>51</v>
      </c>
      <c r="AK107" s="142"/>
      <c r="AL107" s="143"/>
      <c r="AM107" s="144"/>
      <c r="AN107" s="91" t="s">
        <v>13</v>
      </c>
      <c r="AO107" s="136"/>
      <c r="AP107" s="743" t="s">
        <v>68</v>
      </c>
      <c r="AQ107" s="744"/>
      <c r="AR107" s="745"/>
      <c r="AS107" s="743" t="s">
        <v>52</v>
      </c>
      <c r="AT107" s="744"/>
      <c r="AU107" s="745"/>
      <c r="AV107" s="136"/>
      <c r="AW107" s="145" t="s">
        <v>32</v>
      </c>
      <c r="AX107" s="137" t="s">
        <v>32</v>
      </c>
      <c r="AY107" s="91" t="s">
        <v>29</v>
      </c>
      <c r="AZ107" s="91" t="s">
        <v>29</v>
      </c>
      <c r="BA107" s="136"/>
      <c r="BB107" s="19" t="s">
        <v>32</v>
      </c>
      <c r="BC107" s="19" t="s">
        <v>10</v>
      </c>
      <c r="BD107" s="146" t="s">
        <v>10</v>
      </c>
    </row>
    <row r="108" spans="2:56" ht="15.75" thickBot="1">
      <c r="B108" s="60" t="s">
        <v>10</v>
      </c>
      <c r="C108" s="49" t="s">
        <v>10</v>
      </c>
      <c r="D108" s="61" t="s">
        <v>12</v>
      </c>
      <c r="E108" s="5"/>
      <c r="F108" s="65" t="s">
        <v>4</v>
      </c>
      <c r="G108" s="65" t="s">
        <v>5</v>
      </c>
      <c r="H108" s="65" t="s">
        <v>6</v>
      </c>
      <c r="I108" s="65" t="s">
        <v>7</v>
      </c>
      <c r="J108" s="65" t="s">
        <v>9</v>
      </c>
      <c r="K108" s="65" t="s">
        <v>13</v>
      </c>
      <c r="L108" s="4"/>
      <c r="M108" s="67" t="s">
        <v>12</v>
      </c>
      <c r="N108" s="68" t="s">
        <v>46</v>
      </c>
      <c r="O108" s="3"/>
      <c r="P108" s="49" t="s">
        <v>3</v>
      </c>
      <c r="Q108" s="5"/>
      <c r="R108" s="49" t="s">
        <v>23</v>
      </c>
      <c r="S108" s="53" t="s">
        <v>16</v>
      </c>
      <c r="T108" s="49" t="s">
        <v>17</v>
      </c>
      <c r="U108" s="49" t="s">
        <v>45</v>
      </c>
      <c r="V108" s="49" t="s">
        <v>63</v>
      </c>
      <c r="W108" s="72" t="s">
        <v>21</v>
      </c>
      <c r="X108" s="5" t="s">
        <v>10</v>
      </c>
      <c r="Y108" s="713" t="s">
        <v>26</v>
      </c>
      <c r="Z108" s="714"/>
      <c r="AA108" s="714"/>
      <c r="AB108" s="715"/>
      <c r="AC108" s="39" t="s">
        <v>13</v>
      </c>
      <c r="AD108" s="8"/>
      <c r="AE108" s="716" t="s">
        <v>56</v>
      </c>
      <c r="AF108" s="717"/>
      <c r="AG108" s="717"/>
      <c r="AH108" s="82" t="s">
        <v>58</v>
      </c>
      <c r="AI108" s="5"/>
      <c r="AJ108" s="48" t="s">
        <v>33</v>
      </c>
      <c r="AK108" s="85" t="s">
        <v>27</v>
      </c>
      <c r="AL108" s="48" t="s">
        <v>35</v>
      </c>
      <c r="AM108" s="48" t="s">
        <v>36</v>
      </c>
      <c r="AN108" s="49" t="s">
        <v>40</v>
      </c>
      <c r="AO108" s="20"/>
      <c r="AP108" s="51"/>
      <c r="AQ108" s="52"/>
      <c r="AR108" s="53"/>
      <c r="AS108" s="51" t="s">
        <v>50</v>
      </c>
      <c r="AT108" s="336" t="s">
        <v>346</v>
      </c>
      <c r="AU108" s="53"/>
      <c r="AV108" s="5"/>
      <c r="AW108" s="76" t="s">
        <v>19</v>
      </c>
      <c r="AX108" s="72" t="s">
        <v>19</v>
      </c>
      <c r="AY108" s="49" t="s">
        <v>37</v>
      </c>
      <c r="AZ108" s="49" t="s">
        <v>38</v>
      </c>
      <c r="BA108" s="5"/>
      <c r="BB108" s="4" t="s">
        <v>19</v>
      </c>
      <c r="BC108" s="4" t="s">
        <v>37</v>
      </c>
      <c r="BD108" s="147" t="s">
        <v>38</v>
      </c>
    </row>
    <row r="109" spans="2:56" ht="15.75" thickBot="1">
      <c r="B109" s="62"/>
      <c r="C109" s="63"/>
      <c r="D109" s="64" t="s">
        <v>10</v>
      </c>
      <c r="E109" s="111"/>
      <c r="F109" s="148"/>
      <c r="G109" s="148"/>
      <c r="H109" s="148"/>
      <c r="I109" s="148" t="s">
        <v>8</v>
      </c>
      <c r="J109" s="148"/>
      <c r="K109" s="148"/>
      <c r="L109" s="16"/>
      <c r="M109" s="104" t="s">
        <v>20</v>
      </c>
      <c r="N109" s="148" t="s">
        <v>11</v>
      </c>
      <c r="O109" s="16"/>
      <c r="P109" s="63" t="s">
        <v>10</v>
      </c>
      <c r="Q109" s="111"/>
      <c r="R109" s="63"/>
      <c r="S109" s="149"/>
      <c r="T109" s="63"/>
      <c r="U109" s="63"/>
      <c r="V109" s="63" t="s">
        <v>18</v>
      </c>
      <c r="W109" s="150" t="s">
        <v>22</v>
      </c>
      <c r="X109" s="111"/>
      <c r="Y109" s="151" t="s">
        <v>16</v>
      </c>
      <c r="Z109" s="151" t="s">
        <v>17</v>
      </c>
      <c r="AA109" s="152" t="s">
        <v>25</v>
      </c>
      <c r="AB109" s="79" t="s">
        <v>28</v>
      </c>
      <c r="AC109" s="153"/>
      <c r="AD109" s="111"/>
      <c r="AE109" s="154" t="s">
        <v>16</v>
      </c>
      <c r="AF109" s="155" t="s">
        <v>17</v>
      </c>
      <c r="AG109" s="80" t="s">
        <v>28</v>
      </c>
      <c r="AH109" s="81" t="s">
        <v>28</v>
      </c>
      <c r="AI109" s="156"/>
      <c r="AJ109" s="63" t="s">
        <v>34</v>
      </c>
      <c r="AK109" s="157" t="s">
        <v>34</v>
      </c>
      <c r="AL109" s="63" t="s">
        <v>34</v>
      </c>
      <c r="AM109" s="63" t="s">
        <v>34</v>
      </c>
      <c r="AN109" s="63" t="s">
        <v>34</v>
      </c>
      <c r="AO109" s="111"/>
      <c r="AP109" s="158" t="s">
        <v>70</v>
      </c>
      <c r="AQ109" s="159" t="s">
        <v>69</v>
      </c>
      <c r="AR109" s="160" t="s">
        <v>71</v>
      </c>
      <c r="AS109" s="161" t="s">
        <v>48</v>
      </c>
      <c r="AT109" s="159" t="s">
        <v>47</v>
      </c>
      <c r="AU109" s="160" t="s">
        <v>49</v>
      </c>
      <c r="AV109" s="111"/>
      <c r="AW109" s="162" t="s">
        <v>29</v>
      </c>
      <c r="AX109" s="150" t="s">
        <v>29</v>
      </c>
      <c r="AY109" s="63"/>
      <c r="AZ109" s="63"/>
      <c r="BA109" s="111"/>
      <c r="BB109" s="163">
        <v>1</v>
      </c>
      <c r="BC109" s="164">
        <v>0</v>
      </c>
      <c r="BD109" s="115" t="s">
        <v>41</v>
      </c>
    </row>
    <row r="110" spans="2:56" ht="16.5" thickBot="1">
      <c r="B110" s="17">
        <v>41260</v>
      </c>
      <c r="C110" s="15" t="s">
        <v>1</v>
      </c>
      <c r="D110" s="19">
        <v>7.5</v>
      </c>
      <c r="E110" s="6"/>
      <c r="F110" s="363">
        <v>0</v>
      </c>
      <c r="G110" s="19">
        <v>0</v>
      </c>
      <c r="H110" s="19">
        <v>0</v>
      </c>
      <c r="I110" s="19">
        <v>0</v>
      </c>
      <c r="J110" s="19">
        <v>0</v>
      </c>
      <c r="K110" s="19">
        <f>SUM(F110:J110)</f>
        <v>0</v>
      </c>
      <c r="L110" s="6"/>
      <c r="M110" s="363">
        <v>0</v>
      </c>
      <c r="N110" s="19">
        <v>0</v>
      </c>
      <c r="O110" s="6"/>
      <c r="P110" s="376">
        <f>D110-(M110+N110)</f>
        <v>7.5</v>
      </c>
      <c r="Q110" s="6"/>
      <c r="R110" s="221" t="s">
        <v>66</v>
      </c>
      <c r="S110" s="23">
        <v>0.185</v>
      </c>
      <c r="T110" s="23">
        <v>0.185</v>
      </c>
      <c r="U110" s="23">
        <f>S110+T110</f>
        <v>0.37</v>
      </c>
      <c r="V110" s="223">
        <v>85</v>
      </c>
      <c r="W110" s="91">
        <f>P110*V110</f>
        <v>637.5</v>
      </c>
      <c r="X110" s="6"/>
      <c r="Y110" s="379">
        <v>469</v>
      </c>
      <c r="Z110" s="380">
        <v>469</v>
      </c>
      <c r="AA110" s="380">
        <v>0</v>
      </c>
      <c r="AB110" s="380">
        <v>0</v>
      </c>
      <c r="AC110" s="381">
        <v>469</v>
      </c>
      <c r="AD110" s="197"/>
      <c r="AE110" s="379">
        <v>15</v>
      </c>
      <c r="AF110" s="380">
        <v>15</v>
      </c>
      <c r="AG110" s="380">
        <v>0</v>
      </c>
      <c r="AH110" s="380">
        <v>15</v>
      </c>
      <c r="AI110" s="5"/>
      <c r="AJ110" s="57">
        <f>AC110*U110</f>
        <v>173.53</v>
      </c>
      <c r="AK110" s="171">
        <v>5</v>
      </c>
      <c r="AL110" s="19">
        <v>2.2000000000000002</v>
      </c>
      <c r="AM110" s="19">
        <v>4.3</v>
      </c>
      <c r="AN110" s="91">
        <f>AK110+AM110</f>
        <v>9.3000000000000007</v>
      </c>
      <c r="AO110" s="338" t="e">
        <f>#REF!</f>
        <v>#REF!</v>
      </c>
      <c r="AP110" s="11">
        <v>0</v>
      </c>
      <c r="AQ110" s="11">
        <v>10</v>
      </c>
      <c r="AR110" s="387">
        <f>100- ((AP110+AQ110)/(AC110*2))*100</f>
        <v>98.933901918976545</v>
      </c>
      <c r="AS110" s="388">
        <v>755</v>
      </c>
      <c r="AT110" s="172">
        <f>AJ110+AK110+AL110+AM110</f>
        <v>185.03</v>
      </c>
      <c r="AU110" s="172">
        <f>AS110-AT110</f>
        <v>569.97</v>
      </c>
      <c r="AV110" s="5"/>
      <c r="AW110" s="57">
        <f>(AC110/W110)*100</f>
        <v>73.568627450980401</v>
      </c>
      <c r="AX110" s="19" t="s">
        <v>59</v>
      </c>
      <c r="AY110" s="91">
        <f>(AK110/(AJ110+AK110))*100</f>
        <v>2.8006497507421719</v>
      </c>
      <c r="AZ110" s="19">
        <f>(AN110/AJ110)*100</f>
        <v>5.3593038667665533</v>
      </c>
      <c r="BA110" s="6"/>
      <c r="BB110" s="363" t="s">
        <v>76</v>
      </c>
      <c r="BC110" s="19" t="s">
        <v>76</v>
      </c>
      <c r="BD110" s="19" t="s">
        <v>76</v>
      </c>
    </row>
    <row r="111" spans="2:56" ht="15.75">
      <c r="B111" s="374" t="s">
        <v>182</v>
      </c>
      <c r="C111" s="2"/>
      <c r="D111" s="2"/>
      <c r="E111" s="6"/>
      <c r="F111" s="375"/>
      <c r="G111" s="2"/>
      <c r="H111" s="2"/>
      <c r="I111" s="2"/>
      <c r="J111" s="2"/>
      <c r="K111" s="2"/>
      <c r="L111" s="6"/>
      <c r="M111" s="375"/>
      <c r="N111" s="2"/>
      <c r="O111" s="6"/>
      <c r="P111" s="377"/>
      <c r="Q111" s="6"/>
      <c r="R111" s="375"/>
      <c r="S111" s="213"/>
      <c r="T111" s="213"/>
      <c r="U111" s="213"/>
      <c r="V111" s="378"/>
      <c r="W111" s="378"/>
      <c r="X111" s="289"/>
      <c r="Y111" s="382"/>
      <c r="Z111" s="383"/>
      <c r="AA111" s="383"/>
      <c r="AB111" s="383"/>
      <c r="AC111" s="384"/>
      <c r="AD111" s="122"/>
      <c r="AE111" s="382"/>
      <c r="AF111" s="383"/>
      <c r="AG111" s="383"/>
      <c r="AH111" s="383"/>
      <c r="AI111" s="20"/>
      <c r="AJ111" s="436"/>
      <c r="AK111" s="386"/>
      <c r="AL111" s="378"/>
      <c r="AM111" s="378"/>
      <c r="AN111" s="378"/>
      <c r="AO111" s="289"/>
      <c r="AP111" s="347"/>
      <c r="AQ111" s="347"/>
      <c r="AR111" s="373"/>
      <c r="AS111" s="389"/>
      <c r="AT111" s="386"/>
      <c r="AU111" s="386"/>
      <c r="AV111" s="20"/>
      <c r="AW111" s="385"/>
      <c r="AX111" s="378"/>
      <c r="AY111" s="378"/>
      <c r="AZ111" s="378"/>
      <c r="BA111" s="289"/>
      <c r="BB111" s="375"/>
      <c r="BC111" s="2"/>
      <c r="BD111" s="2"/>
    </row>
    <row r="112" spans="2:56" ht="15.75" thickBot="1"/>
    <row r="113" spans="2:56" ht="16.5" thickBot="1">
      <c r="B113" s="17">
        <v>41261</v>
      </c>
      <c r="C113" s="15" t="s">
        <v>0</v>
      </c>
      <c r="D113" s="19">
        <v>8</v>
      </c>
      <c r="E113" s="6"/>
      <c r="F113" s="363">
        <v>0</v>
      </c>
      <c r="G113" s="19">
        <v>0</v>
      </c>
      <c r="H113" s="19">
        <v>0</v>
      </c>
      <c r="I113" s="19">
        <v>0</v>
      </c>
      <c r="J113" s="19">
        <v>1</v>
      </c>
      <c r="K113" s="19">
        <v>0</v>
      </c>
      <c r="L113" s="6"/>
      <c r="M113" s="363">
        <v>0</v>
      </c>
      <c r="N113" s="19">
        <v>0</v>
      </c>
      <c r="O113" s="6"/>
      <c r="P113" s="376">
        <f>D113-(M113+N113)</f>
        <v>8</v>
      </c>
      <c r="Q113" s="6"/>
      <c r="R113" s="221" t="s">
        <v>66</v>
      </c>
      <c r="S113" s="23">
        <v>0.185</v>
      </c>
      <c r="T113" s="23">
        <v>0.185</v>
      </c>
      <c r="U113" s="23">
        <f>S113+T113</f>
        <v>0.37</v>
      </c>
      <c r="V113" s="223">
        <v>85</v>
      </c>
      <c r="W113" s="91">
        <f>P113*V113</f>
        <v>680</v>
      </c>
      <c r="X113" s="6"/>
      <c r="Y113" s="379">
        <v>710</v>
      </c>
      <c r="Z113" s="380">
        <v>710</v>
      </c>
      <c r="AA113" s="380">
        <v>0</v>
      </c>
      <c r="AB113" s="380">
        <v>0</v>
      </c>
      <c r="AC113" s="381">
        <v>710</v>
      </c>
      <c r="AD113" s="197"/>
      <c r="AE113" s="379">
        <v>15</v>
      </c>
      <c r="AF113" s="380">
        <v>15</v>
      </c>
      <c r="AG113" s="380">
        <v>0</v>
      </c>
      <c r="AH113" s="380">
        <v>15</v>
      </c>
      <c r="AI113" s="5"/>
      <c r="AJ113" s="57">
        <f>AC113*U113</f>
        <v>262.7</v>
      </c>
      <c r="AK113" s="171">
        <v>5</v>
      </c>
      <c r="AL113" s="19">
        <v>7.8</v>
      </c>
      <c r="AM113" s="19">
        <v>9.1300000000000008</v>
      </c>
      <c r="AN113" s="91">
        <f>AK113+AM113</f>
        <v>14.13</v>
      </c>
      <c r="AO113" s="338" t="e">
        <f>#REF!</f>
        <v>#REF!</v>
      </c>
      <c r="AP113" s="11">
        <v>0</v>
      </c>
      <c r="AQ113" s="11">
        <v>10</v>
      </c>
      <c r="AR113" s="387">
        <f>100- ((AP113+AQ113)/(AC113*2))*100</f>
        <v>99.295774647887328</v>
      </c>
      <c r="AS113" s="388">
        <f>AU110</f>
        <v>569.97</v>
      </c>
      <c r="AT113" s="172">
        <f>AJ113+AK113+AL113+AM113</f>
        <v>284.63</v>
      </c>
      <c r="AU113" s="172">
        <f>AS113-AT113</f>
        <v>285.34000000000003</v>
      </c>
      <c r="AV113" s="5"/>
      <c r="AW113" s="57">
        <f>(AC113/W113)*100</f>
        <v>104.41176470588236</v>
      </c>
      <c r="AX113" s="19" t="s">
        <v>59</v>
      </c>
      <c r="AY113" s="91">
        <f>(AK113/(AJ113+AK113))*100</f>
        <v>1.8677624206200973</v>
      </c>
      <c r="AZ113" s="19">
        <f>(AN113/AJ113)*100</f>
        <v>5.3787590407308725</v>
      </c>
      <c r="BA113" s="6"/>
      <c r="BB113" s="363" t="s">
        <v>75</v>
      </c>
      <c r="BC113" s="19" t="s">
        <v>76</v>
      </c>
      <c r="BD113" s="19" t="s">
        <v>76</v>
      </c>
    </row>
    <row r="114" spans="2:56" ht="15.75">
      <c r="B114" s="374" t="s">
        <v>187</v>
      </c>
      <c r="C114" s="2"/>
      <c r="D114" s="2"/>
      <c r="E114" s="6"/>
      <c r="F114" s="375"/>
      <c r="G114" s="2"/>
      <c r="H114" s="2"/>
      <c r="I114" s="2"/>
      <c r="J114" s="2"/>
      <c r="K114" s="2"/>
      <c r="L114" s="6"/>
      <c r="M114" s="375"/>
      <c r="N114" s="2"/>
      <c r="O114" s="6"/>
      <c r="P114" s="377"/>
      <c r="Q114" s="6"/>
      <c r="R114" s="375"/>
      <c r="S114" s="213"/>
      <c r="T114" s="213"/>
      <c r="U114" s="213"/>
      <c r="V114" s="378"/>
      <c r="W114" s="378"/>
      <c r="X114" s="289"/>
      <c r="Y114" s="382"/>
      <c r="Z114" s="383"/>
      <c r="AA114" s="383"/>
      <c r="AB114" s="383"/>
      <c r="AC114" s="384"/>
      <c r="AD114" s="122"/>
      <c r="AE114" s="382"/>
      <c r="AF114" s="383"/>
      <c r="AG114" s="383"/>
      <c r="AH114" s="383"/>
      <c r="AI114" s="20"/>
      <c r="AJ114" s="436"/>
      <c r="AK114" s="386"/>
      <c r="AL114" s="378"/>
      <c r="AM114" s="378"/>
      <c r="AN114" s="378"/>
      <c r="AO114" s="289"/>
      <c r="AP114" s="347"/>
      <c r="AQ114" s="347"/>
      <c r="AR114" s="373"/>
      <c r="AS114" s="389"/>
      <c r="AT114" s="386"/>
      <c r="AU114" s="386"/>
      <c r="AV114" s="20"/>
      <c r="AW114" s="385"/>
      <c r="AX114" s="378"/>
      <c r="AY114" s="378"/>
      <c r="AZ114" s="378"/>
      <c r="BA114" s="289"/>
      <c r="BB114" s="375"/>
      <c r="BC114" s="2"/>
      <c r="BD114" s="2"/>
    </row>
    <row r="115" spans="2:56" ht="15.75" thickBot="1"/>
    <row r="116" spans="2:56">
      <c r="B116" s="57" t="s">
        <v>42</v>
      </c>
      <c r="C116" s="58" t="s">
        <v>2</v>
      </c>
      <c r="D116" s="59" t="s">
        <v>2</v>
      </c>
      <c r="E116" s="136"/>
      <c r="F116" s="718" t="s">
        <v>14</v>
      </c>
      <c r="G116" s="719"/>
      <c r="H116" s="719"/>
      <c r="I116" s="719"/>
      <c r="J116" s="719"/>
      <c r="K116" s="720"/>
      <c r="L116" s="19"/>
      <c r="M116" s="721" t="s">
        <v>43</v>
      </c>
      <c r="N116" s="722"/>
      <c r="O116" s="19"/>
      <c r="P116" s="91" t="s">
        <v>12</v>
      </c>
      <c r="Q116" s="136"/>
      <c r="R116" s="91" t="s">
        <v>24</v>
      </c>
      <c r="S116" s="718" t="s">
        <v>44</v>
      </c>
      <c r="T116" s="719"/>
      <c r="U116" s="720"/>
      <c r="V116" s="91" t="s">
        <v>39</v>
      </c>
      <c r="W116" s="137" t="s">
        <v>19</v>
      </c>
      <c r="X116" s="136" t="s">
        <v>10</v>
      </c>
      <c r="Y116" s="723" t="s">
        <v>15</v>
      </c>
      <c r="Z116" s="724"/>
      <c r="AA116" s="724"/>
      <c r="AB116" s="724"/>
      <c r="AC116" s="138" t="s">
        <v>19</v>
      </c>
      <c r="AD116" s="139"/>
      <c r="AE116" s="725" t="s">
        <v>55</v>
      </c>
      <c r="AF116" s="726"/>
      <c r="AG116" s="726"/>
      <c r="AH116" s="140" t="s">
        <v>57</v>
      </c>
      <c r="AI116" s="136"/>
      <c r="AJ116" s="141" t="s">
        <v>51</v>
      </c>
      <c r="AK116" s="142"/>
      <c r="AL116" s="143"/>
      <c r="AM116" s="144"/>
      <c r="AN116" s="91" t="s">
        <v>13</v>
      </c>
      <c r="AO116" s="136"/>
      <c r="AP116" s="743" t="s">
        <v>68</v>
      </c>
      <c r="AQ116" s="744"/>
      <c r="AR116" s="745"/>
      <c r="AS116" s="743" t="s">
        <v>52</v>
      </c>
      <c r="AT116" s="744"/>
      <c r="AU116" s="745"/>
      <c r="AV116" s="136"/>
      <c r="AW116" s="145" t="s">
        <v>32</v>
      </c>
      <c r="AX116" s="137" t="s">
        <v>32</v>
      </c>
      <c r="AY116" s="91" t="s">
        <v>29</v>
      </c>
      <c r="AZ116" s="91" t="s">
        <v>29</v>
      </c>
      <c r="BA116" s="136"/>
      <c r="BB116" s="19" t="s">
        <v>32</v>
      </c>
      <c r="BC116" s="19" t="s">
        <v>10</v>
      </c>
      <c r="BD116" s="146" t="s">
        <v>10</v>
      </c>
    </row>
    <row r="117" spans="2:56" ht="15.75" thickBot="1">
      <c r="B117" s="60" t="s">
        <v>10</v>
      </c>
      <c r="C117" s="49" t="s">
        <v>10</v>
      </c>
      <c r="D117" s="61" t="s">
        <v>12</v>
      </c>
      <c r="E117" s="5"/>
      <c r="F117" s="65" t="s">
        <v>4</v>
      </c>
      <c r="G117" s="65" t="s">
        <v>5</v>
      </c>
      <c r="H117" s="65" t="s">
        <v>6</v>
      </c>
      <c r="I117" s="65" t="s">
        <v>7</v>
      </c>
      <c r="J117" s="65" t="s">
        <v>9</v>
      </c>
      <c r="K117" s="65" t="s">
        <v>13</v>
      </c>
      <c r="L117" s="4"/>
      <c r="M117" s="67" t="s">
        <v>12</v>
      </c>
      <c r="N117" s="68" t="s">
        <v>46</v>
      </c>
      <c r="O117" s="3"/>
      <c r="P117" s="49" t="s">
        <v>3</v>
      </c>
      <c r="Q117" s="5"/>
      <c r="R117" s="49" t="s">
        <v>23</v>
      </c>
      <c r="S117" s="53" t="s">
        <v>16</v>
      </c>
      <c r="T117" s="49" t="s">
        <v>17</v>
      </c>
      <c r="U117" s="49" t="s">
        <v>45</v>
      </c>
      <c r="V117" s="49" t="s">
        <v>63</v>
      </c>
      <c r="W117" s="72" t="s">
        <v>21</v>
      </c>
      <c r="X117" s="5" t="s">
        <v>10</v>
      </c>
      <c r="Y117" s="713" t="s">
        <v>26</v>
      </c>
      <c r="Z117" s="714"/>
      <c r="AA117" s="714"/>
      <c r="AB117" s="715"/>
      <c r="AC117" s="39" t="s">
        <v>13</v>
      </c>
      <c r="AD117" s="8"/>
      <c r="AE117" s="716" t="s">
        <v>56</v>
      </c>
      <c r="AF117" s="717"/>
      <c r="AG117" s="717"/>
      <c r="AH117" s="82" t="s">
        <v>58</v>
      </c>
      <c r="AI117" s="5"/>
      <c r="AJ117" s="48" t="s">
        <v>33</v>
      </c>
      <c r="AK117" s="85" t="s">
        <v>27</v>
      </c>
      <c r="AL117" s="48" t="s">
        <v>35</v>
      </c>
      <c r="AM117" s="48" t="s">
        <v>36</v>
      </c>
      <c r="AN117" s="49" t="s">
        <v>40</v>
      </c>
      <c r="AO117" s="20"/>
      <c r="AP117" s="51"/>
      <c r="AQ117" s="52"/>
      <c r="AR117" s="53"/>
      <c r="AS117" s="51" t="s">
        <v>50</v>
      </c>
      <c r="AT117" s="336"/>
      <c r="AU117" s="53"/>
      <c r="AV117" s="5"/>
      <c r="AW117" s="76" t="s">
        <v>19</v>
      </c>
      <c r="AX117" s="72" t="s">
        <v>19</v>
      </c>
      <c r="AY117" s="49" t="s">
        <v>37</v>
      </c>
      <c r="AZ117" s="49" t="s">
        <v>38</v>
      </c>
      <c r="BA117" s="5"/>
      <c r="BB117" s="4" t="s">
        <v>19</v>
      </c>
      <c r="BC117" s="4" t="s">
        <v>37</v>
      </c>
      <c r="BD117" s="147" t="s">
        <v>38</v>
      </c>
    </row>
    <row r="118" spans="2:56" ht="15.75" thickBot="1">
      <c r="B118" s="62"/>
      <c r="C118" s="63"/>
      <c r="D118" s="64" t="s">
        <v>10</v>
      </c>
      <c r="E118" s="111"/>
      <c r="F118" s="148"/>
      <c r="G118" s="148"/>
      <c r="H118" s="148"/>
      <c r="I118" s="148" t="s">
        <v>8</v>
      </c>
      <c r="J118" s="148"/>
      <c r="K118" s="148"/>
      <c r="L118" s="16"/>
      <c r="M118" s="104" t="s">
        <v>20</v>
      </c>
      <c r="N118" s="148" t="s">
        <v>11</v>
      </c>
      <c r="O118" s="16"/>
      <c r="P118" s="63" t="s">
        <v>10</v>
      </c>
      <c r="Q118" s="111"/>
      <c r="R118" s="63"/>
      <c r="S118" s="149"/>
      <c r="T118" s="63"/>
      <c r="U118" s="63"/>
      <c r="V118" s="63" t="s">
        <v>18</v>
      </c>
      <c r="W118" s="150" t="s">
        <v>22</v>
      </c>
      <c r="X118" s="111"/>
      <c r="Y118" s="151" t="s">
        <v>16</v>
      </c>
      <c r="Z118" s="151" t="s">
        <v>17</v>
      </c>
      <c r="AA118" s="152" t="s">
        <v>25</v>
      </c>
      <c r="AB118" s="79" t="s">
        <v>28</v>
      </c>
      <c r="AC118" s="153"/>
      <c r="AD118" s="111"/>
      <c r="AE118" s="154" t="s">
        <v>16</v>
      </c>
      <c r="AF118" s="155" t="s">
        <v>17</v>
      </c>
      <c r="AG118" s="80" t="s">
        <v>28</v>
      </c>
      <c r="AH118" s="81" t="s">
        <v>28</v>
      </c>
      <c r="AI118" s="156"/>
      <c r="AJ118" s="63" t="s">
        <v>34</v>
      </c>
      <c r="AK118" s="157" t="s">
        <v>34</v>
      </c>
      <c r="AL118" s="63" t="s">
        <v>34</v>
      </c>
      <c r="AM118" s="63" t="s">
        <v>34</v>
      </c>
      <c r="AN118" s="63" t="s">
        <v>34</v>
      </c>
      <c r="AO118" s="111"/>
      <c r="AP118" s="158" t="s">
        <v>70</v>
      </c>
      <c r="AQ118" s="159" t="s">
        <v>69</v>
      </c>
      <c r="AR118" s="160" t="s">
        <v>71</v>
      </c>
      <c r="AS118" s="161" t="s">
        <v>48</v>
      </c>
      <c r="AT118" s="159" t="s">
        <v>47</v>
      </c>
      <c r="AU118" s="160" t="s">
        <v>49</v>
      </c>
      <c r="AV118" s="111"/>
      <c r="AW118" s="162" t="s">
        <v>29</v>
      </c>
      <c r="AX118" s="150" t="s">
        <v>29</v>
      </c>
      <c r="AY118" s="63"/>
      <c r="AZ118" s="63"/>
      <c r="BA118" s="111"/>
      <c r="BB118" s="163">
        <v>1</v>
      </c>
      <c r="BC118" s="164">
        <v>0</v>
      </c>
      <c r="BD118" s="115" t="s">
        <v>41</v>
      </c>
    </row>
    <row r="119" spans="2:56" ht="16.5" thickBot="1">
      <c r="B119" s="17">
        <v>41261</v>
      </c>
      <c r="C119" s="15" t="s">
        <v>1</v>
      </c>
      <c r="D119" s="19">
        <v>7.5</v>
      </c>
      <c r="E119" s="6"/>
      <c r="F119" s="363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6"/>
      <c r="M119" s="363">
        <v>0</v>
      </c>
      <c r="N119" s="19">
        <v>1</v>
      </c>
      <c r="O119" s="6"/>
      <c r="P119" s="376">
        <f>D119-(M119+N119)</f>
        <v>6.5</v>
      </c>
      <c r="Q119" s="6"/>
      <c r="R119" s="221" t="s">
        <v>54</v>
      </c>
      <c r="S119" s="23">
        <v>0.122</v>
      </c>
      <c r="T119" s="23">
        <v>0.124</v>
      </c>
      <c r="U119" s="23">
        <f>S119+T119</f>
        <v>0.246</v>
      </c>
      <c r="V119" s="223">
        <v>70</v>
      </c>
      <c r="W119" s="91">
        <f>P119*V119</f>
        <v>455</v>
      </c>
      <c r="X119" s="6"/>
      <c r="Y119" s="379">
        <v>308</v>
      </c>
      <c r="Z119" s="380">
        <v>308</v>
      </c>
      <c r="AA119" s="380">
        <v>0</v>
      </c>
      <c r="AB119" s="380">
        <v>0</v>
      </c>
      <c r="AC119" s="381">
        <v>308</v>
      </c>
      <c r="AD119" s="197"/>
      <c r="AE119" s="379">
        <v>15</v>
      </c>
      <c r="AF119" s="380">
        <v>15</v>
      </c>
      <c r="AG119" s="380">
        <v>0</v>
      </c>
      <c r="AH119" s="380">
        <v>15</v>
      </c>
      <c r="AI119" s="5"/>
      <c r="AJ119" s="57">
        <f>AC119*U119</f>
        <v>75.768000000000001</v>
      </c>
      <c r="AK119" s="171">
        <v>5</v>
      </c>
      <c r="AL119" s="19">
        <v>0</v>
      </c>
      <c r="AM119" s="19">
        <v>0</v>
      </c>
      <c r="AN119" s="91">
        <f>AK119+AM119</f>
        <v>5</v>
      </c>
      <c r="AO119" s="338" t="e">
        <f>#REF!</f>
        <v>#REF!</v>
      </c>
      <c r="AP119" s="11">
        <v>0</v>
      </c>
      <c r="AQ119" s="11">
        <v>10</v>
      </c>
      <c r="AR119" s="387">
        <f>100- ((AP119+AQ119)/(AC119*2))*100</f>
        <v>98.376623376623371</v>
      </c>
      <c r="AS119" s="388">
        <f>AU113</f>
        <v>285.34000000000003</v>
      </c>
      <c r="AT119" s="172">
        <f>AJ119+AK119+AL119+AM119</f>
        <v>80.768000000000001</v>
      </c>
      <c r="AU119" s="172">
        <f>AS119-AT119</f>
        <v>204.57200000000003</v>
      </c>
      <c r="AV119" s="5"/>
      <c r="AW119" s="57">
        <f>(AC119/W119)*100</f>
        <v>67.692307692307693</v>
      </c>
      <c r="AX119" s="19" t="s">
        <v>59</v>
      </c>
      <c r="AY119" s="91">
        <f>(AK119/(AJ119+AK119))*100</f>
        <v>6.1905705229793977</v>
      </c>
      <c r="AZ119" s="19">
        <f>(AN119/AJ119)*100</f>
        <v>6.5990919649456234</v>
      </c>
      <c r="BA119" s="6"/>
      <c r="BB119" s="363" t="s">
        <v>76</v>
      </c>
      <c r="BC119" s="19" t="s">
        <v>76</v>
      </c>
      <c r="BD119" s="19" t="s">
        <v>76</v>
      </c>
    </row>
    <row r="120" spans="2:56" ht="15.75">
      <c r="B120" s="374" t="s">
        <v>137</v>
      </c>
      <c r="C120" s="2"/>
      <c r="D120" s="2"/>
      <c r="E120" s="6"/>
      <c r="F120" s="375"/>
      <c r="G120" s="2"/>
      <c r="H120" s="2"/>
      <c r="I120" s="2"/>
      <c r="J120" s="2"/>
      <c r="K120" s="2"/>
      <c r="L120" s="6"/>
      <c r="M120" s="375"/>
      <c r="N120" s="2"/>
      <c r="O120" s="6"/>
      <c r="P120" s="377"/>
      <c r="Q120" s="6"/>
      <c r="R120" s="375"/>
      <c r="S120" s="213"/>
      <c r="T120" s="213"/>
      <c r="U120" s="213"/>
      <c r="V120" s="378"/>
      <c r="W120" s="378"/>
      <c r="X120" s="289"/>
      <c r="Y120" s="382"/>
      <c r="Z120" s="383"/>
      <c r="AA120" s="383"/>
      <c r="AB120" s="383"/>
      <c r="AC120" s="384"/>
      <c r="AD120" s="122"/>
      <c r="AE120" s="382"/>
      <c r="AF120" s="383"/>
      <c r="AG120" s="383"/>
      <c r="AH120" s="383"/>
      <c r="AI120" s="20"/>
      <c r="AJ120" s="436"/>
      <c r="AK120" s="386"/>
      <c r="AL120" s="378"/>
      <c r="AM120" s="378"/>
      <c r="AN120" s="378"/>
      <c r="AO120" s="289"/>
      <c r="AP120" s="347"/>
      <c r="AQ120" s="347"/>
      <c r="AR120" s="373"/>
      <c r="AS120" s="389"/>
      <c r="AT120" s="386"/>
      <c r="AU120" s="386"/>
      <c r="AV120" s="20"/>
      <c r="AW120" s="385"/>
      <c r="AX120" s="378"/>
      <c r="AY120" s="378"/>
      <c r="AZ120" s="378"/>
      <c r="BA120" s="289"/>
      <c r="BB120" s="375"/>
      <c r="BC120" s="2"/>
      <c r="BD120" s="2"/>
    </row>
    <row r="121" spans="2:56" ht="15.75" thickBot="1"/>
    <row r="122" spans="2:56" ht="16.5" thickBot="1">
      <c r="B122" s="17">
        <v>41261</v>
      </c>
      <c r="C122" s="15" t="s">
        <v>1</v>
      </c>
      <c r="D122" s="19">
        <v>7.5</v>
      </c>
      <c r="E122" s="6"/>
      <c r="F122" s="363">
        <v>0</v>
      </c>
      <c r="G122" s="19">
        <v>0</v>
      </c>
      <c r="H122" s="19">
        <v>0</v>
      </c>
      <c r="I122" s="19">
        <v>0</v>
      </c>
      <c r="J122" s="19">
        <v>2</v>
      </c>
      <c r="K122" s="19">
        <v>0</v>
      </c>
      <c r="L122" s="6"/>
      <c r="M122" s="363">
        <v>0</v>
      </c>
      <c r="N122" s="19">
        <v>0</v>
      </c>
      <c r="O122" s="6"/>
      <c r="P122" s="376">
        <f>D122-(M122+N122)</f>
        <v>7.5</v>
      </c>
      <c r="Q122" s="6"/>
      <c r="R122" s="221" t="s">
        <v>66</v>
      </c>
      <c r="S122" s="23">
        <v>0.185</v>
      </c>
      <c r="T122" s="23">
        <v>0.185</v>
      </c>
      <c r="U122" s="23">
        <f>S122+T122</f>
        <v>0.37</v>
      </c>
      <c r="V122" s="223">
        <v>85</v>
      </c>
      <c r="W122" s="91">
        <f>P122*V122</f>
        <v>637.5</v>
      </c>
      <c r="X122" s="6"/>
      <c r="Y122" s="379">
        <v>26</v>
      </c>
      <c r="Z122" s="380">
        <v>26</v>
      </c>
      <c r="AA122" s="380">
        <v>0</v>
      </c>
      <c r="AB122" s="380">
        <v>0</v>
      </c>
      <c r="AC122" s="381">
        <v>26</v>
      </c>
      <c r="AD122" s="197"/>
      <c r="AE122" s="379">
        <v>15</v>
      </c>
      <c r="AF122" s="380">
        <v>15</v>
      </c>
      <c r="AG122" s="380">
        <v>0</v>
      </c>
      <c r="AH122" s="380">
        <v>15</v>
      </c>
      <c r="AI122" s="5"/>
      <c r="AJ122" s="57">
        <f>AC122*U122</f>
        <v>9.6199999999999992</v>
      </c>
      <c r="AK122" s="171">
        <v>5</v>
      </c>
      <c r="AL122" s="19">
        <v>6</v>
      </c>
      <c r="AM122" s="19">
        <v>4</v>
      </c>
      <c r="AN122" s="91">
        <f>AK122+AM122</f>
        <v>9</v>
      </c>
      <c r="AO122" s="338" t="e">
        <f>#REF!</f>
        <v>#REF!</v>
      </c>
      <c r="AP122" s="11">
        <v>0</v>
      </c>
      <c r="AQ122" s="11">
        <v>10</v>
      </c>
      <c r="AR122" s="387">
        <f>100- ((AP122+AQ122)/(AC122*2))*100</f>
        <v>80.769230769230774</v>
      </c>
      <c r="AS122" s="388">
        <f>AU113</f>
        <v>285.34000000000003</v>
      </c>
      <c r="AT122" s="172">
        <f>AJ122+AK122+AL122+AM122</f>
        <v>24.619999999999997</v>
      </c>
      <c r="AU122" s="172">
        <f>AS122-AT122</f>
        <v>260.72000000000003</v>
      </c>
      <c r="AV122" s="5"/>
      <c r="AW122" s="57">
        <f>(AC122/W122)*100</f>
        <v>4.0784313725490202</v>
      </c>
      <c r="AX122" s="19" t="s">
        <v>59</v>
      </c>
      <c r="AY122" s="91">
        <f>(AK122/(AJ122+AK122))*100</f>
        <v>34.199726402188787</v>
      </c>
      <c r="AZ122" s="19">
        <f>(AN122/AJ122)*100</f>
        <v>93.555093555093563</v>
      </c>
      <c r="BA122" s="6"/>
      <c r="BB122" s="363" t="s">
        <v>76</v>
      </c>
      <c r="BC122" s="19" t="s">
        <v>76</v>
      </c>
      <c r="BD122" s="19" t="s">
        <v>75</v>
      </c>
    </row>
    <row r="123" spans="2:56" ht="15.75">
      <c r="B123" s="374" t="s">
        <v>137</v>
      </c>
      <c r="C123" s="2"/>
      <c r="D123" s="2"/>
      <c r="E123" s="6"/>
      <c r="F123" s="375"/>
      <c r="G123" s="2"/>
      <c r="H123" s="2"/>
      <c r="I123" s="2"/>
      <c r="J123" s="2"/>
      <c r="K123" s="2"/>
      <c r="L123" s="6"/>
      <c r="M123" s="375"/>
      <c r="N123" s="2"/>
      <c r="O123" s="6"/>
      <c r="P123" s="377"/>
      <c r="Q123" s="6"/>
      <c r="R123" s="375"/>
      <c r="S123" s="213"/>
      <c r="T123" s="213"/>
      <c r="U123" s="213"/>
      <c r="V123" s="378"/>
      <c r="W123" s="378"/>
      <c r="X123" s="289"/>
      <c r="Y123" s="382"/>
      <c r="Z123" s="383"/>
      <c r="AA123" s="383"/>
      <c r="AB123" s="383"/>
      <c r="AC123" s="384"/>
      <c r="AD123" s="122"/>
      <c r="AE123" s="382"/>
      <c r="AF123" s="383"/>
      <c r="AG123" s="383"/>
      <c r="AH123" s="383"/>
      <c r="AI123" s="20"/>
      <c r="AJ123" s="436"/>
      <c r="AK123" s="386"/>
      <c r="AL123" s="378"/>
      <c r="AM123" s="378"/>
      <c r="AN123" s="378"/>
      <c r="AO123" s="289"/>
      <c r="AP123" s="347"/>
      <c r="AQ123" s="347"/>
      <c r="AR123" s="373"/>
      <c r="AS123" s="389"/>
      <c r="AT123" s="386"/>
      <c r="AU123" s="386"/>
      <c r="AV123" s="20"/>
      <c r="AW123" s="385"/>
      <c r="AX123" s="378"/>
      <c r="AY123" s="378"/>
      <c r="AZ123" s="378"/>
      <c r="BA123" s="289"/>
      <c r="BB123" s="375"/>
      <c r="BC123" s="2"/>
      <c r="BD123" s="2"/>
    </row>
    <row r="124" spans="2:56" ht="15.75" thickBot="1"/>
    <row r="125" spans="2:56" ht="16.5" thickBot="1">
      <c r="B125" s="17">
        <v>41262</v>
      </c>
      <c r="C125" s="15" t="s">
        <v>0</v>
      </c>
      <c r="D125" s="19">
        <v>8</v>
      </c>
      <c r="E125" s="6"/>
      <c r="F125" s="363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6"/>
      <c r="M125" s="363">
        <v>0</v>
      </c>
      <c r="N125" s="19">
        <v>1</v>
      </c>
      <c r="O125" s="6"/>
      <c r="P125" s="376">
        <f>D125-(M125+N125)</f>
        <v>7</v>
      </c>
      <c r="Q125" s="6"/>
      <c r="R125" s="221" t="s">
        <v>54</v>
      </c>
      <c r="S125" s="23">
        <v>0.122</v>
      </c>
      <c r="T125" s="23">
        <v>0.124</v>
      </c>
      <c r="U125" s="23">
        <f>S125+T125</f>
        <v>0.246</v>
      </c>
      <c r="V125" s="223">
        <v>70</v>
      </c>
      <c r="W125" s="91">
        <f>P125*V125</f>
        <v>490</v>
      </c>
      <c r="X125" s="6"/>
      <c r="Y125" s="379">
        <v>622</v>
      </c>
      <c r="Z125" s="380">
        <v>622</v>
      </c>
      <c r="AA125" s="380">
        <v>0</v>
      </c>
      <c r="AB125" s="380">
        <v>0</v>
      </c>
      <c r="AC125" s="381">
        <v>622</v>
      </c>
      <c r="AD125" s="197"/>
      <c r="AE125" s="379">
        <v>15</v>
      </c>
      <c r="AF125" s="380">
        <v>15</v>
      </c>
      <c r="AG125" s="380">
        <v>0</v>
      </c>
      <c r="AH125" s="380">
        <v>15</v>
      </c>
      <c r="AI125" s="5"/>
      <c r="AJ125" s="57">
        <f>AC125*U125</f>
        <v>153.012</v>
      </c>
      <c r="AK125" s="171">
        <v>5</v>
      </c>
      <c r="AL125" s="19">
        <v>6.6</v>
      </c>
      <c r="AM125" s="19">
        <v>8.6</v>
      </c>
      <c r="AN125" s="91">
        <f>AK125+AM125</f>
        <v>13.6</v>
      </c>
      <c r="AO125" s="338" t="e">
        <f>#REF!</f>
        <v>#REF!</v>
      </c>
      <c r="AP125" s="11">
        <v>0</v>
      </c>
      <c r="AQ125" s="11">
        <v>10</v>
      </c>
      <c r="AR125" s="387">
        <f>100- ((AP125+AQ125)/(AC125*2))*100</f>
        <v>99.19614147909968</v>
      </c>
      <c r="AS125" s="388">
        <f>AU122</f>
        <v>260.72000000000003</v>
      </c>
      <c r="AT125" s="172">
        <f>AJ125+AK125+AL125+AM125</f>
        <v>173.21199999999999</v>
      </c>
      <c r="AU125" s="172">
        <f>AS125-AT125</f>
        <v>87.508000000000038</v>
      </c>
      <c r="AV125" s="5"/>
      <c r="AW125" s="57">
        <f>(AC125/W125)*100</f>
        <v>126.93877551020407</v>
      </c>
      <c r="AX125" s="19" t="s">
        <v>59</v>
      </c>
      <c r="AY125" s="91">
        <f>(AK125/(AJ125+AK125))*100</f>
        <v>3.1643166341796829</v>
      </c>
      <c r="AZ125" s="19">
        <f>(AN125/AJ125)*100</f>
        <v>8.8881917758084334</v>
      </c>
      <c r="BA125" s="6"/>
      <c r="BB125" s="363" t="s">
        <v>75</v>
      </c>
      <c r="BC125" s="19" t="s">
        <v>76</v>
      </c>
      <c r="BD125" s="19" t="s">
        <v>76</v>
      </c>
    </row>
    <row r="126" spans="2:56" ht="15.75">
      <c r="B126" s="374" t="s">
        <v>187</v>
      </c>
      <c r="C126" s="2"/>
      <c r="D126" s="2"/>
      <c r="E126" s="6"/>
      <c r="F126" s="375"/>
      <c r="G126" s="2"/>
      <c r="H126" s="2"/>
      <c r="I126" s="2"/>
      <c r="J126" s="2"/>
      <c r="K126" s="2"/>
      <c r="L126" s="6"/>
      <c r="M126" s="375"/>
      <c r="N126" s="2"/>
      <c r="O126" s="6"/>
      <c r="P126" s="377"/>
      <c r="Q126" s="6"/>
      <c r="R126" s="375"/>
      <c r="S126" s="213"/>
      <c r="T126" s="213"/>
      <c r="U126" s="213"/>
      <c r="V126" s="378"/>
      <c r="W126" s="378"/>
      <c r="X126" s="289"/>
      <c r="Y126" s="382"/>
      <c r="Z126" s="383"/>
      <c r="AA126" s="383"/>
      <c r="AB126" s="383"/>
      <c r="AC126" s="384"/>
      <c r="AD126" s="122"/>
      <c r="AE126" s="382"/>
      <c r="AF126" s="383"/>
      <c r="AG126" s="383"/>
      <c r="AH126" s="383"/>
      <c r="AI126" s="20"/>
      <c r="AJ126" s="436"/>
      <c r="AK126" s="386"/>
      <c r="AL126" s="378"/>
      <c r="AM126" s="378"/>
      <c r="AN126" s="378"/>
      <c r="AO126" s="289"/>
      <c r="AP126" s="347"/>
      <c r="AQ126" s="347"/>
      <c r="AR126" s="373"/>
      <c r="AS126" s="389"/>
      <c r="AT126" s="386"/>
      <c r="AU126" s="386"/>
      <c r="AV126" s="20"/>
      <c r="AW126" s="385"/>
      <c r="AX126" s="378"/>
      <c r="AY126" s="378"/>
      <c r="AZ126" s="378"/>
      <c r="BA126" s="289"/>
      <c r="BB126" s="375"/>
      <c r="BC126" s="2"/>
      <c r="BD126" s="2"/>
    </row>
    <row r="127" spans="2:56" ht="15.75" thickBot="1"/>
    <row r="128" spans="2:56" ht="16.5" thickBot="1">
      <c r="B128" s="17">
        <v>41262</v>
      </c>
      <c r="C128" s="15" t="s">
        <v>1</v>
      </c>
      <c r="D128" s="19">
        <v>7.5</v>
      </c>
      <c r="E128" s="6"/>
      <c r="F128" s="363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6"/>
      <c r="M128" s="363">
        <v>0</v>
      </c>
      <c r="N128" s="19">
        <v>0</v>
      </c>
      <c r="O128" s="6"/>
      <c r="P128" s="376">
        <f>D128-(M128+N128)</f>
        <v>7.5</v>
      </c>
      <c r="Q128" s="6"/>
      <c r="R128" s="221" t="s">
        <v>54</v>
      </c>
      <c r="S128" s="23">
        <v>0.122</v>
      </c>
      <c r="T128" s="23">
        <v>0.124</v>
      </c>
      <c r="U128" s="23">
        <f>S128+T128</f>
        <v>0.246</v>
      </c>
      <c r="V128" s="223">
        <v>70</v>
      </c>
      <c r="W128" s="91">
        <f>P128*V128</f>
        <v>525</v>
      </c>
      <c r="X128" s="6"/>
      <c r="Y128" s="379">
        <v>230</v>
      </c>
      <c r="Z128" s="380">
        <v>230</v>
      </c>
      <c r="AA128" s="380">
        <v>0</v>
      </c>
      <c r="AB128" s="380">
        <v>0</v>
      </c>
      <c r="AC128" s="381">
        <v>230</v>
      </c>
      <c r="AD128" s="197"/>
      <c r="AE128" s="379">
        <v>15</v>
      </c>
      <c r="AF128" s="380">
        <v>15</v>
      </c>
      <c r="AG128" s="380">
        <v>0</v>
      </c>
      <c r="AH128" s="380">
        <v>15</v>
      </c>
      <c r="AI128" s="5"/>
      <c r="AJ128" s="57">
        <f>AC128*U128</f>
        <v>56.58</v>
      </c>
      <c r="AK128" s="171">
        <v>5</v>
      </c>
      <c r="AL128" s="19">
        <v>3.2</v>
      </c>
      <c r="AM128" s="19">
        <v>2.2000000000000002</v>
      </c>
      <c r="AN128" s="91">
        <f>AK128+AM128</f>
        <v>7.2</v>
      </c>
      <c r="AO128" s="338" t="e">
        <f>#REF!</f>
        <v>#REF!</v>
      </c>
      <c r="AP128" s="11">
        <v>0</v>
      </c>
      <c r="AQ128" s="11">
        <v>10</v>
      </c>
      <c r="AR128" s="387">
        <f>100- ((AP128+AQ128)/(AC128*2))*100</f>
        <v>97.826086956521735</v>
      </c>
      <c r="AS128" s="388">
        <f>AU125</f>
        <v>87.508000000000038</v>
      </c>
      <c r="AT128" s="172">
        <f>AJ128+AK128+AL128+AM128</f>
        <v>66.98</v>
      </c>
      <c r="AU128" s="172">
        <f>AS128-AT128</f>
        <v>20.528000000000034</v>
      </c>
      <c r="AV128" s="5"/>
      <c r="AW128" s="57">
        <f>(AC128/W128)*100</f>
        <v>43.80952380952381</v>
      </c>
      <c r="AX128" s="19" t="s">
        <v>59</v>
      </c>
      <c r="AY128" s="91">
        <f>(AK128/(AJ128+AK128))*100</f>
        <v>8.1195193244559931</v>
      </c>
      <c r="AZ128" s="19">
        <f>(AN128/AJ128)*100</f>
        <v>12.725344644750797</v>
      </c>
      <c r="BA128" s="6"/>
      <c r="BB128" s="363" t="s">
        <v>76</v>
      </c>
      <c r="BC128" s="19" t="s">
        <v>76</v>
      </c>
      <c r="BD128" s="19" t="s">
        <v>76</v>
      </c>
    </row>
    <row r="129" spans="2:56" ht="15.75">
      <c r="B129" s="374" t="s">
        <v>182</v>
      </c>
      <c r="C129" s="2"/>
      <c r="D129" s="2"/>
      <c r="E129" s="6"/>
      <c r="F129" s="375"/>
      <c r="G129" s="2"/>
      <c r="H129" s="2"/>
      <c r="I129" s="2"/>
      <c r="J129" s="2"/>
      <c r="K129" s="2"/>
      <c r="L129" s="6"/>
      <c r="M129" s="375"/>
      <c r="N129" s="2"/>
      <c r="O129" s="6"/>
      <c r="P129" s="377"/>
      <c r="Q129" s="6"/>
      <c r="R129" s="375"/>
      <c r="S129" s="213"/>
      <c r="T129" s="213"/>
      <c r="U129" s="213"/>
      <c r="V129" s="378"/>
      <c r="W129" s="378"/>
      <c r="X129" s="289"/>
      <c r="Y129" s="382"/>
      <c r="Z129" s="383"/>
      <c r="AA129" s="383"/>
      <c r="AB129" s="383"/>
      <c r="AC129" s="384"/>
      <c r="AD129" s="122"/>
      <c r="AE129" s="382"/>
      <c r="AF129" s="383"/>
      <c r="AG129" s="383"/>
      <c r="AH129" s="383"/>
      <c r="AI129" s="20"/>
      <c r="AJ129" s="436"/>
      <c r="AK129" s="386"/>
      <c r="AL129" s="378"/>
      <c r="AM129" s="378"/>
      <c r="AN129" s="378"/>
      <c r="AO129" s="289"/>
      <c r="AP129" s="347"/>
      <c r="AQ129" s="347"/>
      <c r="AR129" s="373"/>
      <c r="AS129" s="389"/>
      <c r="AT129" s="386"/>
      <c r="AU129" s="386"/>
      <c r="AV129" s="20"/>
      <c r="AW129" s="385"/>
      <c r="AX129" s="378"/>
      <c r="AY129" s="378"/>
      <c r="AZ129" s="378"/>
      <c r="BA129" s="289"/>
      <c r="BB129" s="375"/>
      <c r="BC129" s="2"/>
      <c r="BD129" s="2"/>
    </row>
    <row r="131" spans="2:56" ht="15.75" thickBot="1"/>
    <row r="132" spans="2:56">
      <c r="B132" s="57" t="s">
        <v>42</v>
      </c>
      <c r="C132" s="58" t="s">
        <v>2</v>
      </c>
      <c r="D132" s="59" t="s">
        <v>2</v>
      </c>
      <c r="E132" s="136"/>
      <c r="F132" s="718" t="s">
        <v>14</v>
      </c>
      <c r="G132" s="719"/>
      <c r="H132" s="719"/>
      <c r="I132" s="719"/>
      <c r="J132" s="719"/>
      <c r="K132" s="720"/>
      <c r="L132" s="19"/>
      <c r="M132" s="721" t="s">
        <v>43</v>
      </c>
      <c r="N132" s="722"/>
      <c r="O132" s="19"/>
      <c r="P132" s="91" t="s">
        <v>12</v>
      </c>
      <c r="Q132" s="136"/>
      <c r="R132" s="91" t="s">
        <v>24</v>
      </c>
      <c r="S132" s="718" t="s">
        <v>44</v>
      </c>
      <c r="T132" s="719"/>
      <c r="U132" s="720"/>
      <c r="V132" s="91" t="s">
        <v>39</v>
      </c>
      <c r="W132" s="137" t="s">
        <v>19</v>
      </c>
      <c r="X132" s="136" t="s">
        <v>10</v>
      </c>
      <c r="Y132" s="723" t="s">
        <v>15</v>
      </c>
      <c r="Z132" s="724"/>
      <c r="AA132" s="724"/>
      <c r="AB132" s="724"/>
      <c r="AC132" s="138" t="s">
        <v>19</v>
      </c>
      <c r="AD132" s="139"/>
      <c r="AE132" s="725" t="s">
        <v>55</v>
      </c>
      <c r="AF132" s="726"/>
      <c r="AG132" s="726"/>
      <c r="AH132" s="140" t="s">
        <v>57</v>
      </c>
      <c r="AI132" s="136"/>
      <c r="AJ132" s="141" t="s">
        <v>51</v>
      </c>
      <c r="AK132" s="142"/>
      <c r="AL132" s="143"/>
      <c r="AM132" s="144"/>
      <c r="AN132" s="91" t="s">
        <v>13</v>
      </c>
      <c r="AO132" s="136"/>
      <c r="AP132" s="743" t="s">
        <v>68</v>
      </c>
      <c r="AQ132" s="744"/>
      <c r="AR132" s="745"/>
      <c r="AS132" s="743" t="s">
        <v>52</v>
      </c>
      <c r="AT132" s="744"/>
      <c r="AU132" s="745"/>
      <c r="AV132" s="136"/>
      <c r="AW132" s="145" t="s">
        <v>32</v>
      </c>
      <c r="AX132" s="137" t="s">
        <v>32</v>
      </c>
      <c r="AY132" s="91" t="s">
        <v>29</v>
      </c>
      <c r="AZ132" s="91" t="s">
        <v>29</v>
      </c>
      <c r="BA132" s="136"/>
      <c r="BB132" s="19" t="s">
        <v>32</v>
      </c>
      <c r="BC132" s="19" t="s">
        <v>10</v>
      </c>
      <c r="BD132" s="146" t="s">
        <v>10</v>
      </c>
    </row>
    <row r="133" spans="2:56" ht="15.75" thickBot="1">
      <c r="B133" s="60" t="s">
        <v>10</v>
      </c>
      <c r="C133" s="49" t="s">
        <v>10</v>
      </c>
      <c r="D133" s="61" t="s">
        <v>12</v>
      </c>
      <c r="E133" s="5"/>
      <c r="F133" s="65" t="s">
        <v>4</v>
      </c>
      <c r="G133" s="65" t="s">
        <v>5</v>
      </c>
      <c r="H133" s="65" t="s">
        <v>6</v>
      </c>
      <c r="I133" s="65" t="s">
        <v>7</v>
      </c>
      <c r="J133" s="65" t="s">
        <v>9</v>
      </c>
      <c r="K133" s="65" t="s">
        <v>13</v>
      </c>
      <c r="L133" s="4"/>
      <c r="M133" s="67" t="s">
        <v>12</v>
      </c>
      <c r="N133" s="68" t="s">
        <v>46</v>
      </c>
      <c r="O133" s="3"/>
      <c r="P133" s="49" t="s">
        <v>3</v>
      </c>
      <c r="Q133" s="5"/>
      <c r="R133" s="49" t="s">
        <v>23</v>
      </c>
      <c r="S133" s="53" t="s">
        <v>16</v>
      </c>
      <c r="T133" s="49" t="s">
        <v>17</v>
      </c>
      <c r="U133" s="49" t="s">
        <v>45</v>
      </c>
      <c r="V133" s="49" t="s">
        <v>63</v>
      </c>
      <c r="W133" s="72" t="s">
        <v>21</v>
      </c>
      <c r="X133" s="5" t="s">
        <v>10</v>
      </c>
      <c r="Y133" s="713" t="s">
        <v>26</v>
      </c>
      <c r="Z133" s="714"/>
      <c r="AA133" s="714"/>
      <c r="AB133" s="715"/>
      <c r="AC133" s="39" t="s">
        <v>13</v>
      </c>
      <c r="AD133" s="8"/>
      <c r="AE133" s="716" t="s">
        <v>56</v>
      </c>
      <c r="AF133" s="717"/>
      <c r="AG133" s="717"/>
      <c r="AH133" s="82" t="s">
        <v>58</v>
      </c>
      <c r="AI133" s="5"/>
      <c r="AJ133" s="48" t="s">
        <v>33</v>
      </c>
      <c r="AK133" s="85" t="s">
        <v>27</v>
      </c>
      <c r="AL133" s="48" t="s">
        <v>35</v>
      </c>
      <c r="AM133" s="48" t="s">
        <v>36</v>
      </c>
      <c r="AN133" s="49" t="s">
        <v>40</v>
      </c>
      <c r="AO133" s="20"/>
      <c r="AP133" s="51"/>
      <c r="AQ133" s="52"/>
      <c r="AR133" s="53"/>
      <c r="AS133" s="51" t="s">
        <v>50</v>
      </c>
      <c r="AT133" s="336"/>
      <c r="AU133" s="53"/>
      <c r="AV133" s="5"/>
      <c r="AW133" s="76" t="s">
        <v>19</v>
      </c>
      <c r="AX133" s="72" t="s">
        <v>19</v>
      </c>
      <c r="AY133" s="49" t="s">
        <v>37</v>
      </c>
      <c r="AZ133" s="49" t="s">
        <v>38</v>
      </c>
      <c r="BA133" s="5"/>
      <c r="BB133" s="4" t="s">
        <v>19</v>
      </c>
      <c r="BC133" s="4" t="s">
        <v>37</v>
      </c>
      <c r="BD133" s="147" t="s">
        <v>38</v>
      </c>
    </row>
    <row r="134" spans="2:56" ht="15.75" thickBot="1">
      <c r="B134" s="62"/>
      <c r="C134" s="63"/>
      <c r="D134" s="64" t="s">
        <v>10</v>
      </c>
      <c r="E134" s="111"/>
      <c r="F134" s="148"/>
      <c r="G134" s="148"/>
      <c r="H134" s="148"/>
      <c r="I134" s="148" t="s">
        <v>8</v>
      </c>
      <c r="J134" s="148"/>
      <c r="K134" s="148"/>
      <c r="L134" s="16"/>
      <c r="M134" s="104" t="s">
        <v>20</v>
      </c>
      <c r="N134" s="148" t="s">
        <v>11</v>
      </c>
      <c r="O134" s="16"/>
      <c r="P134" s="63" t="s">
        <v>10</v>
      </c>
      <c r="Q134" s="111"/>
      <c r="R134" s="63"/>
      <c r="S134" s="149"/>
      <c r="T134" s="63"/>
      <c r="U134" s="63"/>
      <c r="V134" s="63" t="s">
        <v>18</v>
      </c>
      <c r="W134" s="150" t="s">
        <v>22</v>
      </c>
      <c r="X134" s="111"/>
      <c r="Y134" s="151" t="s">
        <v>16</v>
      </c>
      <c r="Z134" s="151" t="s">
        <v>17</v>
      </c>
      <c r="AA134" s="152" t="s">
        <v>25</v>
      </c>
      <c r="AB134" s="79" t="s">
        <v>28</v>
      </c>
      <c r="AC134" s="153"/>
      <c r="AD134" s="111"/>
      <c r="AE134" s="154" t="s">
        <v>16</v>
      </c>
      <c r="AF134" s="155" t="s">
        <v>17</v>
      </c>
      <c r="AG134" s="80" t="s">
        <v>28</v>
      </c>
      <c r="AH134" s="81" t="s">
        <v>28</v>
      </c>
      <c r="AI134" s="156"/>
      <c r="AJ134" s="63" t="s">
        <v>34</v>
      </c>
      <c r="AK134" s="157" t="s">
        <v>34</v>
      </c>
      <c r="AL134" s="63" t="s">
        <v>34</v>
      </c>
      <c r="AM134" s="63" t="s">
        <v>34</v>
      </c>
      <c r="AN134" s="63" t="s">
        <v>34</v>
      </c>
      <c r="AO134" s="111"/>
      <c r="AP134" s="158" t="s">
        <v>70</v>
      </c>
      <c r="AQ134" s="159" t="s">
        <v>69</v>
      </c>
      <c r="AR134" s="160" t="s">
        <v>71</v>
      </c>
      <c r="AS134" s="161" t="s">
        <v>48</v>
      </c>
      <c r="AT134" s="159" t="s">
        <v>47</v>
      </c>
      <c r="AU134" s="160" t="s">
        <v>49</v>
      </c>
      <c r="AV134" s="111"/>
      <c r="AW134" s="162" t="s">
        <v>29</v>
      </c>
      <c r="AX134" s="150" t="s">
        <v>29</v>
      </c>
      <c r="AY134" s="63"/>
      <c r="AZ134" s="63"/>
      <c r="BA134" s="111"/>
      <c r="BB134" s="163">
        <v>1</v>
      </c>
      <c r="BC134" s="164">
        <v>0</v>
      </c>
      <c r="BD134" s="115" t="s">
        <v>41</v>
      </c>
    </row>
    <row r="135" spans="2:56" ht="16.5" thickBot="1">
      <c r="B135" s="17">
        <v>41263</v>
      </c>
      <c r="C135" s="15" t="s">
        <v>0</v>
      </c>
      <c r="D135" s="19">
        <v>8</v>
      </c>
      <c r="E135" s="6"/>
      <c r="F135" s="363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6"/>
      <c r="M135" s="363">
        <v>0</v>
      </c>
      <c r="N135" s="19">
        <v>0</v>
      </c>
      <c r="O135" s="6"/>
      <c r="P135" s="376">
        <f>D135-(M135+N135)</f>
        <v>8</v>
      </c>
      <c r="Q135" s="6"/>
      <c r="R135" s="221" t="s">
        <v>67</v>
      </c>
      <c r="S135" s="23">
        <v>0.13</v>
      </c>
      <c r="T135" s="23">
        <v>0.13</v>
      </c>
      <c r="U135" s="23">
        <f>S135+T135</f>
        <v>0.26</v>
      </c>
      <c r="V135" s="223">
        <v>75</v>
      </c>
      <c r="W135" s="91">
        <f>P135*V135</f>
        <v>600</v>
      </c>
      <c r="X135" s="6"/>
      <c r="Y135" s="379">
        <v>191</v>
      </c>
      <c r="Z135" s="380">
        <v>191</v>
      </c>
      <c r="AA135" s="380">
        <v>0</v>
      </c>
      <c r="AB135" s="380">
        <v>0</v>
      </c>
      <c r="AC135" s="381">
        <v>191</v>
      </c>
      <c r="AD135" s="197"/>
      <c r="AE135" s="379">
        <v>15</v>
      </c>
      <c r="AF135" s="380">
        <v>15</v>
      </c>
      <c r="AG135" s="380">
        <v>0</v>
      </c>
      <c r="AH135" s="380">
        <v>15</v>
      </c>
      <c r="AI135" s="5"/>
      <c r="AJ135" s="57">
        <f>AC135*U135</f>
        <v>49.660000000000004</v>
      </c>
      <c r="AK135" s="171">
        <v>5</v>
      </c>
      <c r="AL135" s="19">
        <v>3</v>
      </c>
      <c r="AM135" s="19">
        <v>8</v>
      </c>
      <c r="AN135" s="91">
        <f>AK135+AM135</f>
        <v>13</v>
      </c>
      <c r="AO135" s="338" t="e">
        <f>#REF!</f>
        <v>#REF!</v>
      </c>
      <c r="AP135" s="11">
        <v>0</v>
      </c>
      <c r="AQ135" s="11">
        <v>10</v>
      </c>
      <c r="AR135" s="387">
        <f>100- ((AP135+AQ135)/(AC135*2))*100</f>
        <v>97.382198952879577</v>
      </c>
      <c r="AS135" s="388" t="e">
        <f>#REF!</f>
        <v>#REF!</v>
      </c>
      <c r="AT135" s="172">
        <f>AJ135+AK135+AL135+AM135</f>
        <v>65.66</v>
      </c>
      <c r="AU135" s="172" t="e">
        <f>AS135-AT135</f>
        <v>#REF!</v>
      </c>
      <c r="AV135" s="5"/>
      <c r="AW135" s="57">
        <f>(AC135/W135)*100</f>
        <v>31.833333333333336</v>
      </c>
      <c r="AX135" s="19" t="s">
        <v>59</v>
      </c>
      <c r="AY135" s="91">
        <f>(AK135/(AJ135+AK135))*100</f>
        <v>9.1474570069520666</v>
      </c>
      <c r="AZ135" s="19">
        <f>(AN135/AJ135)*100</f>
        <v>26.178010471204189</v>
      </c>
      <c r="BA135" s="6"/>
      <c r="BB135" s="363" t="s">
        <v>76</v>
      </c>
      <c r="BC135" s="19" t="s">
        <v>76</v>
      </c>
      <c r="BD135" s="19" t="s">
        <v>76</v>
      </c>
    </row>
    <row r="136" spans="2:56" ht="15.75">
      <c r="B136" s="374" t="s">
        <v>187</v>
      </c>
      <c r="C136" s="2"/>
      <c r="D136" s="2"/>
      <c r="E136" s="6"/>
      <c r="F136" s="375"/>
      <c r="G136" s="2"/>
      <c r="H136" s="2"/>
      <c r="I136" s="2"/>
      <c r="J136" s="2"/>
      <c r="K136" s="2"/>
      <c r="L136" s="6"/>
      <c r="M136" s="375"/>
      <c r="N136" s="2"/>
      <c r="O136" s="6"/>
      <c r="P136" s="377"/>
      <c r="Q136" s="6"/>
      <c r="R136" s="375"/>
      <c r="S136" s="213"/>
      <c r="T136" s="213"/>
      <c r="U136" s="213"/>
      <c r="V136" s="378"/>
      <c r="W136" s="378"/>
      <c r="X136" s="289"/>
      <c r="Y136" s="382"/>
      <c r="Z136" s="383"/>
      <c r="AA136" s="383"/>
      <c r="AB136" s="383"/>
      <c r="AC136" s="384"/>
      <c r="AD136" s="122"/>
      <c r="AE136" s="382"/>
      <c r="AF136" s="383"/>
      <c r="AG136" s="383"/>
      <c r="AH136" s="383"/>
      <c r="AI136" s="20"/>
      <c r="AJ136" s="436"/>
      <c r="AK136" s="386"/>
      <c r="AL136" s="378"/>
      <c r="AM136" s="378"/>
      <c r="AN136" s="378"/>
      <c r="AO136" s="289"/>
      <c r="AP136" s="347"/>
      <c r="AQ136" s="347"/>
      <c r="AR136" s="373"/>
      <c r="AS136" s="389"/>
      <c r="AT136" s="386"/>
      <c r="AU136" s="386"/>
      <c r="AV136" s="20"/>
      <c r="AW136" s="385"/>
      <c r="AX136" s="378"/>
      <c r="AY136" s="378"/>
      <c r="AZ136" s="378"/>
      <c r="BA136" s="289"/>
      <c r="BB136" s="375"/>
      <c r="BC136" s="2"/>
      <c r="BD136" s="2"/>
    </row>
    <row r="137" spans="2:56" ht="15.75" thickBot="1"/>
    <row r="138" spans="2:56" ht="16.5" thickBot="1">
      <c r="B138" s="17">
        <v>41263</v>
      </c>
      <c r="C138" s="15" t="s">
        <v>1</v>
      </c>
      <c r="D138" s="19">
        <v>7.5</v>
      </c>
      <c r="E138" s="6"/>
      <c r="F138" s="363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6"/>
      <c r="M138" s="363">
        <v>0</v>
      </c>
      <c r="N138" s="19">
        <v>0</v>
      </c>
      <c r="O138" s="6"/>
      <c r="P138" s="376">
        <f>D138-(M138+N138)</f>
        <v>7.5</v>
      </c>
      <c r="Q138" s="6"/>
      <c r="R138" s="221" t="s">
        <v>67</v>
      </c>
      <c r="S138" s="23">
        <v>0.13</v>
      </c>
      <c r="T138" s="23">
        <v>0.13</v>
      </c>
      <c r="U138" s="23">
        <f>S138+T138</f>
        <v>0.26</v>
      </c>
      <c r="V138" s="223">
        <v>75</v>
      </c>
      <c r="W138" s="91">
        <f>P138*V138</f>
        <v>562.5</v>
      </c>
      <c r="X138" s="6"/>
      <c r="Y138" s="379">
        <v>336</v>
      </c>
      <c r="Z138" s="380">
        <v>336</v>
      </c>
      <c r="AA138" s="380">
        <v>0</v>
      </c>
      <c r="AB138" s="380">
        <v>0</v>
      </c>
      <c r="AC138" s="381">
        <v>336</v>
      </c>
      <c r="AD138" s="197"/>
      <c r="AE138" s="379">
        <v>15</v>
      </c>
      <c r="AF138" s="380">
        <v>15</v>
      </c>
      <c r="AG138" s="380">
        <v>0</v>
      </c>
      <c r="AH138" s="380">
        <v>15</v>
      </c>
      <c r="AI138" s="5"/>
      <c r="AJ138" s="57">
        <f>AC138*U138</f>
        <v>87.36</v>
      </c>
      <c r="AK138" s="171">
        <v>5</v>
      </c>
      <c r="AL138" s="19">
        <v>6.3</v>
      </c>
      <c r="AM138" s="19">
        <v>6</v>
      </c>
      <c r="AN138" s="91">
        <f>AK138+AM138</f>
        <v>11</v>
      </c>
      <c r="AO138" s="338" t="e">
        <f>#REF!</f>
        <v>#REF!</v>
      </c>
      <c r="AP138" s="11">
        <v>0</v>
      </c>
      <c r="AQ138" s="11">
        <v>10</v>
      </c>
      <c r="AR138" s="387">
        <f>100- ((AP138+AQ138)/(AC138*2))*100</f>
        <v>98.511904761904759</v>
      </c>
      <c r="AS138" s="388" t="e">
        <f>AU135</f>
        <v>#REF!</v>
      </c>
      <c r="AT138" s="172">
        <f>AJ138+AK138+AL138+AM138</f>
        <v>104.66</v>
      </c>
      <c r="AU138" s="172" t="e">
        <f>AS138-AT138</f>
        <v>#REF!</v>
      </c>
      <c r="AV138" s="5"/>
      <c r="AW138" s="57">
        <f>(AC138/W138)*100</f>
        <v>59.733333333333341</v>
      </c>
      <c r="AX138" s="19" t="s">
        <v>59</v>
      </c>
      <c r="AY138" s="91">
        <f>(AK138/(AJ138+AK138))*100</f>
        <v>5.4135989605889989</v>
      </c>
      <c r="AZ138" s="19">
        <f>(AN138/AJ138)*100</f>
        <v>12.591575091575091</v>
      </c>
      <c r="BA138" s="6"/>
      <c r="BB138" s="363" t="s">
        <v>76</v>
      </c>
      <c r="BC138" s="19" t="s">
        <v>76</v>
      </c>
      <c r="BD138" s="19" t="s">
        <v>76</v>
      </c>
    </row>
    <row r="139" spans="2:56" ht="15.75">
      <c r="B139" s="374" t="s">
        <v>182</v>
      </c>
      <c r="C139" s="2"/>
      <c r="D139" s="2"/>
      <c r="E139" s="6"/>
      <c r="F139" s="375"/>
      <c r="G139" s="2"/>
      <c r="H139" s="2"/>
      <c r="I139" s="2"/>
      <c r="J139" s="2"/>
      <c r="K139" s="2"/>
      <c r="L139" s="6"/>
      <c r="M139" s="375"/>
      <c r="N139" s="2"/>
      <c r="O139" s="6"/>
      <c r="P139" s="377"/>
      <c r="Q139" s="6"/>
      <c r="R139" s="375"/>
      <c r="S139" s="213"/>
      <c r="T139" s="213"/>
      <c r="U139" s="213"/>
      <c r="V139" s="378"/>
      <c r="W139" s="378"/>
      <c r="X139" s="289"/>
      <c r="Y139" s="382"/>
      <c r="Z139" s="383"/>
      <c r="AA139" s="383"/>
      <c r="AB139" s="383"/>
      <c r="AC139" s="384"/>
      <c r="AD139" s="122"/>
      <c r="AE139" s="382"/>
      <c r="AF139" s="383"/>
      <c r="AG139" s="383"/>
      <c r="AH139" s="383"/>
      <c r="AI139" s="20"/>
      <c r="AJ139" s="436"/>
      <c r="AK139" s="386"/>
      <c r="AL139" s="378"/>
      <c r="AM139" s="378"/>
      <c r="AN139" s="378"/>
      <c r="AO139" s="289"/>
      <c r="AP139" s="347"/>
      <c r="AQ139" s="347"/>
      <c r="AR139" s="373"/>
      <c r="AS139" s="389"/>
      <c r="AT139" s="386"/>
      <c r="AU139" s="386"/>
      <c r="AV139" s="20"/>
      <c r="AW139" s="385"/>
      <c r="AX139" s="378"/>
      <c r="AY139" s="378"/>
      <c r="AZ139" s="378"/>
      <c r="BA139" s="289"/>
      <c r="BB139" s="375"/>
      <c r="BC139" s="2"/>
      <c r="BD139" s="2"/>
    </row>
    <row r="140" spans="2:56" ht="15.75" thickBot="1"/>
    <row r="141" spans="2:56" ht="16.5" thickBot="1">
      <c r="B141" s="17">
        <v>41264</v>
      </c>
      <c r="C141" s="15" t="s">
        <v>0</v>
      </c>
      <c r="D141" s="19">
        <v>8</v>
      </c>
      <c r="E141" s="6"/>
      <c r="F141" s="363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6"/>
      <c r="M141" s="363">
        <v>0</v>
      </c>
      <c r="N141" s="19">
        <v>0</v>
      </c>
      <c r="O141" s="6"/>
      <c r="P141" s="376">
        <f>D141-(M141+N141)</f>
        <v>8</v>
      </c>
      <c r="Q141" s="6"/>
      <c r="R141" s="221" t="s">
        <v>67</v>
      </c>
      <c r="S141" s="23">
        <v>0.13</v>
      </c>
      <c r="T141" s="23">
        <v>0.13</v>
      </c>
      <c r="U141" s="23">
        <f>S141+T141</f>
        <v>0.26</v>
      </c>
      <c r="V141" s="223">
        <v>75</v>
      </c>
      <c r="W141" s="91">
        <f>P141*V141</f>
        <v>600</v>
      </c>
      <c r="X141" s="6"/>
      <c r="Y141" s="379">
        <v>608</v>
      </c>
      <c r="Z141" s="380">
        <v>608</v>
      </c>
      <c r="AA141" s="380">
        <v>0</v>
      </c>
      <c r="AB141" s="380">
        <v>0</v>
      </c>
      <c r="AC141" s="381">
        <v>608</v>
      </c>
      <c r="AD141" s="197"/>
      <c r="AE141" s="379">
        <v>15</v>
      </c>
      <c r="AF141" s="380">
        <v>15</v>
      </c>
      <c r="AG141" s="380">
        <v>0</v>
      </c>
      <c r="AH141" s="380">
        <v>15</v>
      </c>
      <c r="AI141" s="5"/>
      <c r="AJ141" s="57">
        <f>AC141*U141</f>
        <v>158.08000000000001</v>
      </c>
      <c r="AK141" s="171">
        <v>5</v>
      </c>
      <c r="AL141" s="19">
        <v>7.1</v>
      </c>
      <c r="AM141" s="19">
        <v>8</v>
      </c>
      <c r="AN141" s="91">
        <f>AK141+AM141</f>
        <v>13</v>
      </c>
      <c r="AO141" s="338" t="e">
        <f>#REF!</f>
        <v>#REF!</v>
      </c>
      <c r="AP141" s="11">
        <v>0</v>
      </c>
      <c r="AQ141" s="11">
        <v>10</v>
      </c>
      <c r="AR141" s="387">
        <f>100- ((AP141+AQ141)/(AC141*2))*100</f>
        <v>99.17763157894737</v>
      </c>
      <c r="AS141" s="388" t="e">
        <f>AU138</f>
        <v>#REF!</v>
      </c>
      <c r="AT141" s="172">
        <f>AJ141+AK141+AL141+AM141</f>
        <v>178.18</v>
      </c>
      <c r="AU141" s="172" t="e">
        <f>AS141-AT141</f>
        <v>#REF!</v>
      </c>
      <c r="AV141" s="5"/>
      <c r="AW141" s="57">
        <f>(AC141/W141)*100</f>
        <v>101.33333333333334</v>
      </c>
      <c r="AX141" s="19" t="s">
        <v>59</v>
      </c>
      <c r="AY141" s="91">
        <f>(AK141/(AJ141+AK141))*100</f>
        <v>3.0659798871719399</v>
      </c>
      <c r="AZ141" s="19">
        <f>(AN141/AJ141)*100</f>
        <v>8.223684210526315</v>
      </c>
      <c r="BA141" s="6"/>
      <c r="BB141" s="363" t="s">
        <v>75</v>
      </c>
      <c r="BC141" s="19" t="s">
        <v>76</v>
      </c>
      <c r="BD141" s="19" t="s">
        <v>76</v>
      </c>
    </row>
    <row r="142" spans="2:56" ht="19.5" customHeight="1">
      <c r="B142" s="374" t="s">
        <v>187</v>
      </c>
      <c r="C142" s="2"/>
      <c r="D142" s="2"/>
      <c r="E142" s="6"/>
      <c r="F142" s="375"/>
      <c r="G142" s="2"/>
      <c r="H142" s="2"/>
      <c r="I142" s="2"/>
      <c r="J142" s="2"/>
      <c r="K142" s="2"/>
      <c r="L142" s="6"/>
      <c r="M142" s="375"/>
      <c r="N142" s="2"/>
      <c r="O142" s="6"/>
      <c r="P142" s="377"/>
      <c r="Q142" s="6"/>
      <c r="R142" s="375"/>
      <c r="S142" s="213"/>
      <c r="T142" s="213"/>
      <c r="U142" s="213"/>
      <c r="V142" s="378"/>
      <c r="W142" s="378"/>
      <c r="X142" s="289"/>
      <c r="Y142" s="382"/>
      <c r="Z142" s="383"/>
      <c r="AA142" s="383"/>
      <c r="AB142" s="383"/>
      <c r="AC142" s="384"/>
      <c r="AD142" s="122"/>
      <c r="AE142" s="382"/>
      <c r="AF142" s="383"/>
      <c r="AG142" s="383"/>
      <c r="AH142" s="383"/>
      <c r="AI142" s="20"/>
      <c r="AJ142" s="436"/>
      <c r="AK142" s="386"/>
      <c r="AL142" s="378"/>
      <c r="AM142" s="378"/>
      <c r="AN142" s="378"/>
      <c r="AO142" s="289"/>
      <c r="AP142" s="347"/>
      <c r="AQ142" s="347"/>
      <c r="AR142" s="373"/>
      <c r="AS142" s="389"/>
      <c r="AT142" s="386"/>
      <c r="AU142" s="386"/>
      <c r="AV142" s="20"/>
      <c r="AW142" s="385"/>
      <c r="AX142" s="378"/>
      <c r="AY142" s="378"/>
      <c r="AZ142" s="378"/>
      <c r="BA142" s="289"/>
      <c r="BB142" s="375"/>
      <c r="BC142" s="2"/>
      <c r="BD142" s="2"/>
    </row>
    <row r="143" spans="2:56" ht="15.75" thickBot="1"/>
    <row r="144" spans="2:56" ht="16.5" thickBot="1">
      <c r="B144" s="17">
        <v>41264</v>
      </c>
      <c r="C144" s="15" t="s">
        <v>1</v>
      </c>
      <c r="D144" s="19">
        <v>7.5</v>
      </c>
      <c r="E144" s="6"/>
      <c r="F144" s="363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6"/>
      <c r="M144" s="363">
        <v>0</v>
      </c>
      <c r="N144" s="19">
        <v>0</v>
      </c>
      <c r="O144" s="6"/>
      <c r="P144" s="376">
        <f>D144-(M144+N144)</f>
        <v>7.5</v>
      </c>
      <c r="Q144" s="6"/>
      <c r="R144" s="221" t="s">
        <v>67</v>
      </c>
      <c r="S144" s="23">
        <v>0.13</v>
      </c>
      <c r="T144" s="23">
        <v>0.13</v>
      </c>
      <c r="U144" s="23">
        <f>S144+T144</f>
        <v>0.26</v>
      </c>
      <c r="V144" s="223">
        <v>75</v>
      </c>
      <c r="W144" s="91">
        <f>P144*V144</f>
        <v>562.5</v>
      </c>
      <c r="X144" s="6"/>
      <c r="Y144" s="379">
        <v>522</v>
      </c>
      <c r="Z144" s="380">
        <v>522</v>
      </c>
      <c r="AA144" s="380">
        <v>0</v>
      </c>
      <c r="AB144" s="380">
        <v>0</v>
      </c>
      <c r="AC144" s="381">
        <v>522</v>
      </c>
      <c r="AD144" s="197"/>
      <c r="AE144" s="379">
        <v>15</v>
      </c>
      <c r="AF144" s="380">
        <v>15</v>
      </c>
      <c r="AG144" s="380">
        <v>0</v>
      </c>
      <c r="AH144" s="380">
        <v>15</v>
      </c>
      <c r="AI144" s="5"/>
      <c r="AJ144" s="57">
        <f>AC144*U144</f>
        <v>135.72</v>
      </c>
      <c r="AK144" s="171">
        <v>5</v>
      </c>
      <c r="AL144" s="19">
        <v>6</v>
      </c>
      <c r="AM144" s="19">
        <v>4</v>
      </c>
      <c r="AN144" s="91">
        <f>AK144+AM144</f>
        <v>9</v>
      </c>
      <c r="AO144" s="338" t="e">
        <f>#REF!</f>
        <v>#REF!</v>
      </c>
      <c r="AP144" s="11">
        <v>0</v>
      </c>
      <c r="AQ144" s="11">
        <v>10</v>
      </c>
      <c r="AR144" s="387">
        <f>100- ((AP144+AQ144)/(AC144*2))*100</f>
        <v>99.042145593869733</v>
      </c>
      <c r="AS144" s="388" t="e">
        <f>AU141</f>
        <v>#REF!</v>
      </c>
      <c r="AT144" s="172">
        <f>AJ144+AK144+AL144+AM144</f>
        <v>150.72</v>
      </c>
      <c r="AU144" s="172" t="e">
        <f>AS144-AT144</f>
        <v>#REF!</v>
      </c>
      <c r="AV144" s="5"/>
      <c r="AW144" s="57">
        <f>(AC144/W144)*100</f>
        <v>92.800000000000011</v>
      </c>
      <c r="AX144" s="19" t="s">
        <v>59</v>
      </c>
      <c r="AY144" s="91">
        <f>(AK144/(AJ144+AK144))*100</f>
        <v>3.5531552018192158</v>
      </c>
      <c r="AZ144" s="19">
        <f>(AN144/AJ144)*100</f>
        <v>6.6312997347480112</v>
      </c>
      <c r="BA144" s="6"/>
      <c r="BB144" s="363" t="s">
        <v>76</v>
      </c>
      <c r="BC144" s="19" t="s">
        <v>76</v>
      </c>
      <c r="BD144" s="19" t="s">
        <v>76</v>
      </c>
    </row>
    <row r="145" spans="2:56" ht="15.75">
      <c r="B145" s="374" t="s">
        <v>182</v>
      </c>
      <c r="C145" s="2"/>
      <c r="D145" s="2"/>
      <c r="E145" s="6"/>
      <c r="F145" s="375"/>
      <c r="G145" s="2"/>
      <c r="H145" s="2"/>
      <c r="I145" s="2"/>
      <c r="J145" s="2"/>
      <c r="K145" s="2"/>
      <c r="L145" s="6"/>
      <c r="M145" s="375"/>
      <c r="N145" s="2"/>
      <c r="O145" s="6"/>
      <c r="P145" s="377"/>
      <c r="Q145" s="6"/>
      <c r="R145" s="375"/>
      <c r="S145" s="213"/>
      <c r="T145" s="213"/>
      <c r="U145" s="213"/>
      <c r="V145" s="378"/>
      <c r="W145" s="378"/>
      <c r="X145" s="289"/>
      <c r="Y145" s="382"/>
      <c r="Z145" s="383"/>
      <c r="AA145" s="383"/>
      <c r="AB145" s="383"/>
      <c r="AC145" s="384"/>
      <c r="AD145" s="122"/>
      <c r="AE145" s="382"/>
      <c r="AF145" s="383"/>
      <c r="AG145" s="383"/>
      <c r="AH145" s="383"/>
      <c r="AI145" s="20"/>
      <c r="AJ145" s="436"/>
      <c r="AK145" s="386"/>
      <c r="AL145" s="378"/>
      <c r="AM145" s="378"/>
      <c r="AN145" s="378"/>
      <c r="AO145" s="289"/>
      <c r="AP145" s="347"/>
      <c r="AQ145" s="347"/>
      <c r="AR145" s="373"/>
      <c r="AS145" s="389"/>
      <c r="AT145" s="386"/>
      <c r="AU145" s="386"/>
      <c r="AV145" s="20"/>
      <c r="AW145" s="385"/>
      <c r="AX145" s="378"/>
      <c r="AY145" s="378"/>
      <c r="AZ145" s="378"/>
      <c r="BA145" s="289"/>
      <c r="BB145" s="375"/>
      <c r="BC145" s="2"/>
      <c r="BD145" s="2"/>
    </row>
    <row r="146" spans="2:56" ht="15.75" thickBot="1"/>
    <row r="147" spans="2:56">
      <c r="B147" s="57" t="s">
        <v>42</v>
      </c>
      <c r="C147" s="58" t="s">
        <v>2</v>
      </c>
      <c r="D147" s="59" t="s">
        <v>2</v>
      </c>
      <c r="E147" s="136"/>
      <c r="F147" s="718" t="s">
        <v>14</v>
      </c>
      <c r="G147" s="719"/>
      <c r="H147" s="719"/>
      <c r="I147" s="719"/>
      <c r="J147" s="719"/>
      <c r="K147" s="720"/>
      <c r="L147" s="19"/>
      <c r="M147" s="721" t="s">
        <v>43</v>
      </c>
      <c r="N147" s="722"/>
      <c r="O147" s="19"/>
      <c r="P147" s="91" t="s">
        <v>12</v>
      </c>
      <c r="Q147" s="136"/>
      <c r="R147" s="91" t="s">
        <v>24</v>
      </c>
      <c r="S147" s="718" t="s">
        <v>44</v>
      </c>
      <c r="T147" s="719"/>
      <c r="U147" s="720"/>
      <c r="V147" s="91" t="s">
        <v>39</v>
      </c>
      <c r="W147" s="137" t="s">
        <v>19</v>
      </c>
      <c r="X147" s="136" t="s">
        <v>10</v>
      </c>
      <c r="Y147" s="723" t="s">
        <v>15</v>
      </c>
      <c r="Z147" s="724"/>
      <c r="AA147" s="724"/>
      <c r="AB147" s="724"/>
      <c r="AC147" s="138" t="s">
        <v>19</v>
      </c>
      <c r="AD147" s="139"/>
      <c r="AE147" s="725" t="s">
        <v>55</v>
      </c>
      <c r="AF147" s="726"/>
      <c r="AG147" s="726"/>
      <c r="AH147" s="140" t="s">
        <v>57</v>
      </c>
      <c r="AI147" s="136"/>
      <c r="AJ147" s="141" t="s">
        <v>51</v>
      </c>
      <c r="AK147" s="142"/>
      <c r="AL147" s="143"/>
      <c r="AM147" s="144"/>
      <c r="AN147" s="91" t="s">
        <v>13</v>
      </c>
      <c r="AO147" s="136"/>
      <c r="AP147" s="743" t="s">
        <v>68</v>
      </c>
      <c r="AQ147" s="744"/>
      <c r="AR147" s="745"/>
      <c r="AS147" s="743" t="s">
        <v>52</v>
      </c>
      <c r="AT147" s="744"/>
      <c r="AU147" s="745"/>
      <c r="AV147" s="136"/>
      <c r="AW147" s="145" t="s">
        <v>32</v>
      </c>
      <c r="AX147" s="137" t="s">
        <v>32</v>
      </c>
      <c r="AY147" s="91" t="s">
        <v>29</v>
      </c>
      <c r="AZ147" s="91" t="s">
        <v>29</v>
      </c>
      <c r="BA147" s="136"/>
      <c r="BB147" s="19" t="s">
        <v>32</v>
      </c>
      <c r="BC147" s="19" t="s">
        <v>10</v>
      </c>
      <c r="BD147" s="146" t="s">
        <v>10</v>
      </c>
    </row>
    <row r="148" spans="2:56" ht="15.75" thickBot="1">
      <c r="B148" s="60" t="s">
        <v>10</v>
      </c>
      <c r="C148" s="49" t="s">
        <v>10</v>
      </c>
      <c r="D148" s="61" t="s">
        <v>12</v>
      </c>
      <c r="E148" s="5"/>
      <c r="F148" s="65" t="s">
        <v>4</v>
      </c>
      <c r="G148" s="65" t="s">
        <v>5</v>
      </c>
      <c r="H148" s="65" t="s">
        <v>6</v>
      </c>
      <c r="I148" s="65" t="s">
        <v>7</v>
      </c>
      <c r="J148" s="65" t="s">
        <v>9</v>
      </c>
      <c r="K148" s="65" t="s">
        <v>13</v>
      </c>
      <c r="L148" s="4"/>
      <c r="M148" s="67" t="s">
        <v>12</v>
      </c>
      <c r="N148" s="68" t="s">
        <v>46</v>
      </c>
      <c r="O148" s="3"/>
      <c r="P148" s="49" t="s">
        <v>3</v>
      </c>
      <c r="Q148" s="5"/>
      <c r="R148" s="49" t="s">
        <v>23</v>
      </c>
      <c r="S148" s="53" t="s">
        <v>16</v>
      </c>
      <c r="T148" s="49" t="s">
        <v>17</v>
      </c>
      <c r="U148" s="49" t="s">
        <v>45</v>
      </c>
      <c r="V148" s="49" t="s">
        <v>63</v>
      </c>
      <c r="W148" s="72" t="s">
        <v>21</v>
      </c>
      <c r="X148" s="5" t="s">
        <v>10</v>
      </c>
      <c r="Y148" s="713" t="s">
        <v>26</v>
      </c>
      <c r="Z148" s="714"/>
      <c r="AA148" s="714"/>
      <c r="AB148" s="715"/>
      <c r="AC148" s="39" t="s">
        <v>13</v>
      </c>
      <c r="AD148" s="8"/>
      <c r="AE148" s="716" t="s">
        <v>56</v>
      </c>
      <c r="AF148" s="717"/>
      <c r="AG148" s="717"/>
      <c r="AH148" s="82" t="s">
        <v>58</v>
      </c>
      <c r="AI148" s="5"/>
      <c r="AJ148" s="48" t="s">
        <v>33</v>
      </c>
      <c r="AK148" s="85" t="s">
        <v>27</v>
      </c>
      <c r="AL148" s="48" t="s">
        <v>35</v>
      </c>
      <c r="AM148" s="48" t="s">
        <v>36</v>
      </c>
      <c r="AN148" s="49" t="s">
        <v>40</v>
      </c>
      <c r="AO148" s="20"/>
      <c r="AP148" s="51"/>
      <c r="AQ148" s="52"/>
      <c r="AR148" s="53"/>
      <c r="AS148" s="51" t="s">
        <v>50</v>
      </c>
      <c r="AT148" s="336" t="s">
        <v>346</v>
      </c>
      <c r="AU148" s="53"/>
      <c r="AV148" s="5"/>
      <c r="AW148" s="76" t="s">
        <v>19</v>
      </c>
      <c r="AX148" s="72" t="s">
        <v>19</v>
      </c>
      <c r="AY148" s="49" t="s">
        <v>37</v>
      </c>
      <c r="AZ148" s="49" t="s">
        <v>38</v>
      </c>
      <c r="BA148" s="5"/>
      <c r="BB148" s="4" t="s">
        <v>19</v>
      </c>
      <c r="BC148" s="4" t="s">
        <v>37</v>
      </c>
      <c r="BD148" s="147" t="s">
        <v>38</v>
      </c>
    </row>
    <row r="149" spans="2:56" ht="15.75" thickBot="1">
      <c r="B149" s="62"/>
      <c r="C149" s="63"/>
      <c r="D149" s="64" t="s">
        <v>10</v>
      </c>
      <c r="E149" s="111"/>
      <c r="F149" s="148"/>
      <c r="G149" s="148"/>
      <c r="H149" s="148"/>
      <c r="I149" s="148" t="s">
        <v>8</v>
      </c>
      <c r="J149" s="148"/>
      <c r="K149" s="148"/>
      <c r="L149" s="16"/>
      <c r="M149" s="104" t="s">
        <v>20</v>
      </c>
      <c r="N149" s="148" t="s">
        <v>11</v>
      </c>
      <c r="O149" s="16"/>
      <c r="P149" s="63" t="s">
        <v>10</v>
      </c>
      <c r="Q149" s="111"/>
      <c r="R149" s="63"/>
      <c r="S149" s="149"/>
      <c r="T149" s="63"/>
      <c r="U149" s="63"/>
      <c r="V149" s="63" t="s">
        <v>18</v>
      </c>
      <c r="W149" s="150" t="s">
        <v>22</v>
      </c>
      <c r="X149" s="111"/>
      <c r="Y149" s="151" t="s">
        <v>16</v>
      </c>
      <c r="Z149" s="151" t="s">
        <v>17</v>
      </c>
      <c r="AA149" s="152" t="s">
        <v>25</v>
      </c>
      <c r="AB149" s="79" t="s">
        <v>28</v>
      </c>
      <c r="AC149" s="153"/>
      <c r="AD149" s="111"/>
      <c r="AE149" s="154" t="s">
        <v>16</v>
      </c>
      <c r="AF149" s="155" t="s">
        <v>17</v>
      </c>
      <c r="AG149" s="80" t="s">
        <v>28</v>
      </c>
      <c r="AH149" s="81" t="s">
        <v>28</v>
      </c>
      <c r="AI149" s="156"/>
      <c r="AJ149" s="63" t="s">
        <v>34</v>
      </c>
      <c r="AK149" s="157" t="s">
        <v>34</v>
      </c>
      <c r="AL149" s="63" t="s">
        <v>34</v>
      </c>
      <c r="AM149" s="63" t="s">
        <v>34</v>
      </c>
      <c r="AN149" s="63" t="s">
        <v>34</v>
      </c>
      <c r="AO149" s="111"/>
      <c r="AP149" s="158" t="s">
        <v>70</v>
      </c>
      <c r="AQ149" s="159" t="s">
        <v>69</v>
      </c>
      <c r="AR149" s="160" t="s">
        <v>71</v>
      </c>
      <c r="AS149" s="161" t="s">
        <v>48</v>
      </c>
      <c r="AT149" s="159" t="s">
        <v>47</v>
      </c>
      <c r="AU149" s="160" t="s">
        <v>49</v>
      </c>
      <c r="AV149" s="111"/>
      <c r="AW149" s="162" t="s">
        <v>29</v>
      </c>
      <c r="AX149" s="150" t="s">
        <v>29</v>
      </c>
      <c r="AY149" s="63"/>
      <c r="AZ149" s="63"/>
      <c r="BA149" s="111"/>
      <c r="BB149" s="163">
        <v>1</v>
      </c>
      <c r="BC149" s="164">
        <v>0</v>
      </c>
      <c r="BD149" s="115" t="s">
        <v>41</v>
      </c>
    </row>
    <row r="150" spans="2:56" ht="16.5" thickBot="1">
      <c r="B150" s="17">
        <v>41265</v>
      </c>
      <c r="C150" s="15" t="s">
        <v>0</v>
      </c>
      <c r="D150" s="19">
        <v>8</v>
      </c>
      <c r="E150" s="6"/>
      <c r="F150" s="363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6"/>
      <c r="M150" s="363">
        <v>0</v>
      </c>
      <c r="N150" s="19">
        <v>1</v>
      </c>
      <c r="O150" s="6"/>
      <c r="P150" s="376">
        <f>D150-(M150+N150)</f>
        <v>7</v>
      </c>
      <c r="Q150" s="6"/>
      <c r="R150" s="221" t="s">
        <v>66</v>
      </c>
      <c r="S150" s="23">
        <v>0.185</v>
      </c>
      <c r="T150" s="23">
        <v>0.185</v>
      </c>
      <c r="U150" s="23">
        <f>S150+T150</f>
        <v>0.37</v>
      </c>
      <c r="V150" s="223">
        <v>85</v>
      </c>
      <c r="W150" s="91">
        <f>P150*V150</f>
        <v>595</v>
      </c>
      <c r="X150" s="6"/>
      <c r="Y150" s="379">
        <v>635</v>
      </c>
      <c r="Z150" s="380">
        <v>635</v>
      </c>
      <c r="AA150" s="380">
        <v>0</v>
      </c>
      <c r="AB150" s="380">
        <v>0</v>
      </c>
      <c r="AC150" s="381">
        <v>635</v>
      </c>
      <c r="AD150" s="197"/>
      <c r="AE150" s="379">
        <v>15</v>
      </c>
      <c r="AF150" s="380">
        <v>15</v>
      </c>
      <c r="AG150" s="380">
        <v>0</v>
      </c>
      <c r="AH150" s="380">
        <v>15</v>
      </c>
      <c r="AI150" s="5"/>
      <c r="AJ150" s="57">
        <f>AC150*U150</f>
        <v>234.95</v>
      </c>
      <c r="AK150" s="171">
        <v>5</v>
      </c>
      <c r="AL150" s="19">
        <v>4.3</v>
      </c>
      <c r="AM150" s="19">
        <v>10</v>
      </c>
      <c r="AN150" s="91">
        <f>AK150+AM150</f>
        <v>15</v>
      </c>
      <c r="AO150" s="338" t="e">
        <f>#REF!</f>
        <v>#REF!</v>
      </c>
      <c r="AP150" s="11">
        <v>0</v>
      </c>
      <c r="AQ150" s="11">
        <v>10</v>
      </c>
      <c r="AR150" s="387">
        <f>100- ((AP150+AQ150)/(AC150*2))*100</f>
        <v>99.212598425196845</v>
      </c>
      <c r="AS150" s="388">
        <f>AU113</f>
        <v>285.34000000000003</v>
      </c>
      <c r="AT150" s="172">
        <f>AJ150+AK150+AL150+AM150</f>
        <v>254.25</v>
      </c>
      <c r="AU150" s="172">
        <f>AS150-AT150</f>
        <v>31.090000000000032</v>
      </c>
      <c r="AV150" s="5"/>
      <c r="AW150" s="57">
        <f>(AC150/W150)*100</f>
        <v>106.72268907563026</v>
      </c>
      <c r="AX150" s="19" t="s">
        <v>59</v>
      </c>
      <c r="AY150" s="91">
        <f>(AK150/(AJ150+AK150))*100</f>
        <v>2.0837674515524069</v>
      </c>
      <c r="AZ150" s="19">
        <f>(AN150/AJ150)*100</f>
        <v>6.3843370929985115</v>
      </c>
      <c r="BA150" s="6"/>
      <c r="BB150" s="363" t="s">
        <v>75</v>
      </c>
      <c r="BC150" s="19" t="s">
        <v>76</v>
      </c>
      <c r="BD150" s="19" t="s">
        <v>76</v>
      </c>
    </row>
    <row r="151" spans="2:56" ht="15.75">
      <c r="B151" s="374" t="s">
        <v>187</v>
      </c>
      <c r="C151" s="2"/>
      <c r="D151" s="2"/>
      <c r="E151" s="6"/>
      <c r="F151" s="375"/>
      <c r="G151" s="2"/>
      <c r="H151" s="2"/>
      <c r="I151" s="2"/>
      <c r="J151" s="2"/>
      <c r="K151" s="2"/>
      <c r="L151" s="6"/>
      <c r="M151" s="375"/>
      <c r="N151" s="2"/>
      <c r="O151" s="6"/>
      <c r="P151" s="377"/>
      <c r="Q151" s="6"/>
      <c r="R151" s="375"/>
      <c r="S151" s="213"/>
      <c r="T151" s="213"/>
      <c r="U151" s="213"/>
      <c r="V151" s="378"/>
      <c r="W151" s="378"/>
      <c r="X151" s="289"/>
      <c r="Y151" s="382"/>
      <c r="Z151" s="383"/>
      <c r="AA151" s="383"/>
      <c r="AB151" s="383"/>
      <c r="AC151" s="384"/>
      <c r="AD151" s="122"/>
      <c r="AE151" s="382"/>
      <c r="AF151" s="383"/>
      <c r="AG151" s="383"/>
      <c r="AH151" s="383"/>
      <c r="AI151" s="20"/>
      <c r="AJ151" s="436"/>
      <c r="AK151" s="386"/>
      <c r="AL151" s="378"/>
      <c r="AM151" s="378"/>
      <c r="AN151" s="378"/>
      <c r="AO151" s="289"/>
      <c r="AP151" s="347"/>
      <c r="AQ151" s="347"/>
      <c r="AR151" s="373"/>
      <c r="AS151" s="389"/>
      <c r="AT151" s="386"/>
      <c r="AU151" s="386"/>
      <c r="AV151" s="20"/>
      <c r="AW151" s="385"/>
      <c r="AX151" s="378"/>
      <c r="AY151" s="378"/>
      <c r="AZ151" s="378"/>
      <c r="BA151" s="289"/>
      <c r="BB151" s="375"/>
      <c r="BC151" s="2"/>
      <c r="BD151" s="2"/>
    </row>
    <row r="152" spans="2:56" ht="15.75" thickBot="1"/>
    <row r="153" spans="2:56" ht="16.5" thickBot="1">
      <c r="B153" s="17">
        <v>41265</v>
      </c>
      <c r="C153" s="15" t="s">
        <v>1</v>
      </c>
      <c r="D153" s="19">
        <v>8</v>
      </c>
      <c r="E153" s="6"/>
      <c r="F153" s="363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6"/>
      <c r="M153" s="363">
        <v>0</v>
      </c>
      <c r="N153" s="19">
        <v>0</v>
      </c>
      <c r="O153" s="6"/>
      <c r="P153" s="376">
        <f>D153-(M153+N153)</f>
        <v>8</v>
      </c>
      <c r="Q153" s="6"/>
      <c r="R153" s="221" t="s">
        <v>66</v>
      </c>
      <c r="S153" s="23">
        <v>0.185</v>
      </c>
      <c r="T153" s="23">
        <v>0.185</v>
      </c>
      <c r="U153" s="23">
        <f>S153+T153</f>
        <v>0.37</v>
      </c>
      <c r="V153" s="223">
        <v>85</v>
      </c>
      <c r="W153" s="91">
        <f>P153*V153</f>
        <v>680</v>
      </c>
      <c r="X153" s="6"/>
      <c r="Y153" s="379">
        <v>216</v>
      </c>
      <c r="Z153" s="380">
        <v>216</v>
      </c>
      <c r="AA153" s="380">
        <v>0</v>
      </c>
      <c r="AB153" s="380">
        <v>0</v>
      </c>
      <c r="AC153" s="381">
        <v>216</v>
      </c>
      <c r="AD153" s="197"/>
      <c r="AE153" s="379">
        <v>15</v>
      </c>
      <c r="AF153" s="380">
        <v>15</v>
      </c>
      <c r="AG153" s="380">
        <v>0</v>
      </c>
      <c r="AH153" s="380">
        <v>15</v>
      </c>
      <c r="AI153" s="5"/>
      <c r="AJ153" s="57">
        <f>AC153*U153</f>
        <v>79.92</v>
      </c>
      <c r="AK153" s="171">
        <v>5</v>
      </c>
      <c r="AL153" s="19">
        <v>3.5</v>
      </c>
      <c r="AM153" s="19">
        <v>4</v>
      </c>
      <c r="AN153" s="91">
        <f>AK153+AM153</f>
        <v>9</v>
      </c>
      <c r="AO153" s="338" t="e">
        <f>#REF!</f>
        <v>#REF!</v>
      </c>
      <c r="AP153" s="11">
        <v>0</v>
      </c>
      <c r="AQ153" s="11">
        <v>10</v>
      </c>
      <c r="AR153" s="387">
        <f>100- ((AP153+AQ153)/(AC153*2))*100</f>
        <v>97.68518518518519</v>
      </c>
      <c r="AS153" s="388">
        <f>AU150</f>
        <v>31.090000000000032</v>
      </c>
      <c r="AT153" s="172">
        <f>AJ153+AK153+AL153+AM153</f>
        <v>92.42</v>
      </c>
      <c r="AU153" s="172">
        <f>AS153-AT153</f>
        <v>-61.32999999999997</v>
      </c>
      <c r="AV153" s="5"/>
      <c r="AW153" s="57">
        <f>(AC153/W153)*100</f>
        <v>31.764705882352938</v>
      </c>
      <c r="AX153" s="19" t="s">
        <v>59</v>
      </c>
      <c r="AY153" s="91">
        <f>(AK153/(AJ153+AK153))*100</f>
        <v>5.8878944889307583</v>
      </c>
      <c r="AZ153" s="19">
        <f>(AN153/AJ153)*100</f>
        <v>11.261261261261261</v>
      </c>
      <c r="BA153" s="6"/>
      <c r="BB153" s="363" t="s">
        <v>76</v>
      </c>
      <c r="BC153" s="19" t="s">
        <v>76</v>
      </c>
      <c r="BD153" s="19" t="s">
        <v>76</v>
      </c>
    </row>
    <row r="154" spans="2:56" ht="15.75">
      <c r="B154" s="374" t="s">
        <v>187</v>
      </c>
      <c r="C154" s="2"/>
      <c r="D154" s="2"/>
      <c r="E154" s="6"/>
      <c r="F154" s="375"/>
      <c r="G154" s="2"/>
      <c r="H154" s="2"/>
      <c r="I154" s="2"/>
      <c r="J154" s="2"/>
      <c r="K154" s="2"/>
      <c r="L154" s="6"/>
      <c r="M154" s="375"/>
      <c r="N154" s="2"/>
      <c r="O154" s="6"/>
      <c r="P154" s="377"/>
      <c r="Q154" s="6"/>
      <c r="R154" s="375"/>
      <c r="S154" s="213"/>
      <c r="T154" s="213"/>
      <c r="U154" s="213"/>
      <c r="V154" s="378"/>
      <c r="W154" s="378"/>
      <c r="X154" s="289"/>
      <c r="Y154" s="382"/>
      <c r="Z154" s="383"/>
      <c r="AA154" s="383"/>
      <c r="AB154" s="383"/>
      <c r="AC154" s="384"/>
      <c r="AD154" s="122"/>
      <c r="AE154" s="382"/>
      <c r="AF154" s="383"/>
      <c r="AG154" s="383"/>
      <c r="AH154" s="383"/>
      <c r="AI154" s="20"/>
      <c r="AJ154" s="436"/>
      <c r="AK154" s="386"/>
      <c r="AL154" s="378"/>
      <c r="AM154" s="378"/>
      <c r="AN154" s="378"/>
      <c r="AO154" s="289"/>
      <c r="AP154" s="347"/>
      <c r="AQ154" s="347"/>
      <c r="AR154" s="373"/>
      <c r="AS154" s="389"/>
      <c r="AT154" s="386"/>
      <c r="AU154" s="386"/>
      <c r="AV154" s="20"/>
      <c r="AW154" s="385"/>
      <c r="AX154" s="378"/>
      <c r="AY154" s="378"/>
      <c r="AZ154" s="378"/>
      <c r="BA154" s="289"/>
      <c r="BB154" s="375"/>
      <c r="BC154" s="2"/>
      <c r="BD154" s="2"/>
    </row>
    <row r="155" spans="2:56" ht="15.75" thickBot="1"/>
    <row r="156" spans="2:56">
      <c r="B156" s="57" t="s">
        <v>42</v>
      </c>
      <c r="C156" s="58" t="s">
        <v>2</v>
      </c>
      <c r="D156" s="59" t="s">
        <v>2</v>
      </c>
      <c r="E156" s="136"/>
      <c r="F156" s="718" t="s">
        <v>14</v>
      </c>
      <c r="G156" s="719"/>
      <c r="H156" s="719"/>
      <c r="I156" s="719"/>
      <c r="J156" s="719"/>
      <c r="K156" s="720"/>
      <c r="L156" s="19"/>
      <c r="M156" s="721" t="s">
        <v>43</v>
      </c>
      <c r="N156" s="722"/>
      <c r="O156" s="19"/>
      <c r="P156" s="91" t="s">
        <v>12</v>
      </c>
      <c r="Q156" s="136"/>
      <c r="R156" s="91" t="s">
        <v>24</v>
      </c>
      <c r="S156" s="718" t="s">
        <v>44</v>
      </c>
      <c r="T156" s="719"/>
      <c r="U156" s="720"/>
      <c r="V156" s="91" t="s">
        <v>39</v>
      </c>
      <c r="W156" s="137" t="s">
        <v>19</v>
      </c>
      <c r="X156" s="136" t="s">
        <v>10</v>
      </c>
      <c r="Y156" s="723" t="s">
        <v>15</v>
      </c>
      <c r="Z156" s="724"/>
      <c r="AA156" s="724"/>
      <c r="AB156" s="724"/>
      <c r="AC156" s="138" t="s">
        <v>19</v>
      </c>
      <c r="AD156" s="139"/>
      <c r="AE156" s="725" t="s">
        <v>55</v>
      </c>
      <c r="AF156" s="726"/>
      <c r="AG156" s="726"/>
      <c r="AH156" s="140" t="s">
        <v>57</v>
      </c>
      <c r="AI156" s="136"/>
      <c r="AJ156" s="141" t="s">
        <v>51</v>
      </c>
      <c r="AK156" s="142"/>
      <c r="AL156" s="143"/>
      <c r="AM156" s="144"/>
      <c r="AN156" s="91" t="s">
        <v>13</v>
      </c>
      <c r="AO156" s="136"/>
      <c r="AP156" s="743" t="s">
        <v>68</v>
      </c>
      <c r="AQ156" s="744"/>
      <c r="AR156" s="745"/>
      <c r="AS156" s="743" t="s">
        <v>52</v>
      </c>
      <c r="AT156" s="744"/>
      <c r="AU156" s="745"/>
      <c r="AV156" s="136"/>
      <c r="AW156" s="145" t="s">
        <v>32</v>
      </c>
      <c r="AX156" s="137" t="s">
        <v>32</v>
      </c>
      <c r="AY156" s="91" t="s">
        <v>29</v>
      </c>
      <c r="AZ156" s="91" t="s">
        <v>29</v>
      </c>
      <c r="BA156" s="136"/>
      <c r="BB156" s="19" t="s">
        <v>32</v>
      </c>
      <c r="BC156" s="19" t="s">
        <v>10</v>
      </c>
      <c r="BD156" s="146" t="s">
        <v>10</v>
      </c>
    </row>
    <row r="157" spans="2:56" ht="15.75" thickBot="1">
      <c r="B157" s="60" t="s">
        <v>10</v>
      </c>
      <c r="C157" s="49" t="s">
        <v>10</v>
      </c>
      <c r="D157" s="61" t="s">
        <v>12</v>
      </c>
      <c r="E157" s="5"/>
      <c r="F157" s="65" t="s">
        <v>4</v>
      </c>
      <c r="G157" s="65" t="s">
        <v>5</v>
      </c>
      <c r="H157" s="65" t="s">
        <v>6</v>
      </c>
      <c r="I157" s="65" t="s">
        <v>7</v>
      </c>
      <c r="J157" s="65" t="s">
        <v>9</v>
      </c>
      <c r="K157" s="65" t="s">
        <v>13</v>
      </c>
      <c r="L157" s="4"/>
      <c r="M157" s="67" t="s">
        <v>12</v>
      </c>
      <c r="N157" s="68" t="s">
        <v>46</v>
      </c>
      <c r="O157" s="3"/>
      <c r="P157" s="49" t="s">
        <v>3</v>
      </c>
      <c r="Q157" s="5"/>
      <c r="R157" s="49" t="s">
        <v>23</v>
      </c>
      <c r="S157" s="53" t="s">
        <v>16</v>
      </c>
      <c r="T157" s="49" t="s">
        <v>17</v>
      </c>
      <c r="U157" s="49" t="s">
        <v>45</v>
      </c>
      <c r="V157" s="49" t="s">
        <v>63</v>
      </c>
      <c r="W157" s="72" t="s">
        <v>21</v>
      </c>
      <c r="X157" s="5" t="s">
        <v>10</v>
      </c>
      <c r="Y157" s="713" t="s">
        <v>26</v>
      </c>
      <c r="Z157" s="714"/>
      <c r="AA157" s="714"/>
      <c r="AB157" s="715"/>
      <c r="AC157" s="39" t="s">
        <v>13</v>
      </c>
      <c r="AD157" s="8"/>
      <c r="AE157" s="716" t="s">
        <v>56</v>
      </c>
      <c r="AF157" s="717"/>
      <c r="AG157" s="717"/>
      <c r="AH157" s="82" t="s">
        <v>58</v>
      </c>
      <c r="AI157" s="5"/>
      <c r="AJ157" s="48" t="s">
        <v>33</v>
      </c>
      <c r="AK157" s="85" t="s">
        <v>27</v>
      </c>
      <c r="AL157" s="48" t="s">
        <v>35</v>
      </c>
      <c r="AM157" s="48" t="s">
        <v>36</v>
      </c>
      <c r="AN157" s="49" t="s">
        <v>40</v>
      </c>
      <c r="AO157" s="20"/>
      <c r="AP157" s="51"/>
      <c r="AQ157" s="52"/>
      <c r="AR157" s="53"/>
      <c r="AS157" s="51" t="s">
        <v>50</v>
      </c>
      <c r="AT157" s="336" t="s">
        <v>376</v>
      </c>
      <c r="AU157" s="53"/>
      <c r="AV157" s="5"/>
      <c r="AW157" s="76" t="s">
        <v>19</v>
      </c>
      <c r="AX157" s="72" t="s">
        <v>19</v>
      </c>
      <c r="AY157" s="49" t="s">
        <v>37</v>
      </c>
      <c r="AZ157" s="49" t="s">
        <v>38</v>
      </c>
      <c r="BA157" s="5"/>
      <c r="BB157" s="4" t="s">
        <v>19</v>
      </c>
      <c r="BC157" s="4" t="s">
        <v>37</v>
      </c>
      <c r="BD157" s="147" t="s">
        <v>38</v>
      </c>
    </row>
    <row r="158" spans="2:56" ht="15.75" thickBot="1">
      <c r="B158" s="62"/>
      <c r="C158" s="63"/>
      <c r="D158" s="64" t="s">
        <v>10</v>
      </c>
      <c r="E158" s="111"/>
      <c r="F158" s="148"/>
      <c r="G158" s="148"/>
      <c r="H158" s="148"/>
      <c r="I158" s="148" t="s">
        <v>8</v>
      </c>
      <c r="J158" s="148"/>
      <c r="K158" s="148"/>
      <c r="L158" s="16"/>
      <c r="M158" s="104" t="s">
        <v>20</v>
      </c>
      <c r="N158" s="148" t="s">
        <v>11</v>
      </c>
      <c r="O158" s="16"/>
      <c r="P158" s="63" t="s">
        <v>10</v>
      </c>
      <c r="Q158" s="111"/>
      <c r="R158" s="63"/>
      <c r="S158" s="149"/>
      <c r="T158" s="63"/>
      <c r="U158" s="63"/>
      <c r="V158" s="63" t="s">
        <v>18</v>
      </c>
      <c r="W158" s="150" t="s">
        <v>22</v>
      </c>
      <c r="X158" s="111"/>
      <c r="Y158" s="151" t="s">
        <v>16</v>
      </c>
      <c r="Z158" s="151" t="s">
        <v>17</v>
      </c>
      <c r="AA158" s="152" t="s">
        <v>25</v>
      </c>
      <c r="AB158" s="79" t="s">
        <v>28</v>
      </c>
      <c r="AC158" s="153"/>
      <c r="AD158" s="111"/>
      <c r="AE158" s="154" t="s">
        <v>16</v>
      </c>
      <c r="AF158" s="155" t="s">
        <v>17</v>
      </c>
      <c r="AG158" s="80" t="s">
        <v>28</v>
      </c>
      <c r="AH158" s="81" t="s">
        <v>28</v>
      </c>
      <c r="AI158" s="156"/>
      <c r="AJ158" s="63" t="s">
        <v>34</v>
      </c>
      <c r="AK158" s="157" t="s">
        <v>34</v>
      </c>
      <c r="AL158" s="63" t="s">
        <v>34</v>
      </c>
      <c r="AM158" s="63" t="s">
        <v>34</v>
      </c>
      <c r="AN158" s="63" t="s">
        <v>34</v>
      </c>
      <c r="AO158" s="111"/>
      <c r="AP158" s="158" t="s">
        <v>70</v>
      </c>
      <c r="AQ158" s="159" t="s">
        <v>69</v>
      </c>
      <c r="AR158" s="160" t="s">
        <v>71</v>
      </c>
      <c r="AS158" s="161" t="s">
        <v>48</v>
      </c>
      <c r="AT158" s="159" t="s">
        <v>47</v>
      </c>
      <c r="AU158" s="160" t="s">
        <v>49</v>
      </c>
      <c r="AV158" s="111"/>
      <c r="AW158" s="162" t="s">
        <v>29</v>
      </c>
      <c r="AX158" s="150" t="s">
        <v>29</v>
      </c>
      <c r="AY158" s="63"/>
      <c r="AZ158" s="63"/>
      <c r="BA158" s="111"/>
      <c r="BB158" s="163">
        <v>1</v>
      </c>
      <c r="BC158" s="164">
        <v>0</v>
      </c>
      <c r="BD158" s="115" t="s">
        <v>41</v>
      </c>
    </row>
    <row r="159" spans="2:56" ht="16.5" thickBot="1">
      <c r="B159" s="17">
        <v>41267</v>
      </c>
      <c r="C159" s="15" t="s">
        <v>0</v>
      </c>
      <c r="D159" s="19">
        <v>8</v>
      </c>
      <c r="E159" s="6"/>
      <c r="F159" s="363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6"/>
      <c r="M159" s="363">
        <v>0</v>
      </c>
      <c r="N159" s="19">
        <v>0</v>
      </c>
      <c r="O159" s="6"/>
      <c r="P159" s="376">
        <f>D159-(M159+N159)</f>
        <v>8</v>
      </c>
      <c r="Q159" s="6"/>
      <c r="R159" s="221" t="s">
        <v>66</v>
      </c>
      <c r="S159" s="23">
        <v>0.185</v>
      </c>
      <c r="T159" s="23">
        <v>0.185</v>
      </c>
      <c r="U159" s="23">
        <f>S159+T159</f>
        <v>0.37</v>
      </c>
      <c r="V159" s="223">
        <v>85</v>
      </c>
      <c r="W159" s="91">
        <f>P159*V159</f>
        <v>680</v>
      </c>
      <c r="X159" s="6"/>
      <c r="Y159" s="379">
        <v>361</v>
      </c>
      <c r="Z159" s="380">
        <v>361</v>
      </c>
      <c r="AA159" s="380">
        <v>0</v>
      </c>
      <c r="AB159" s="380">
        <v>0</v>
      </c>
      <c r="AC159" s="381">
        <v>361</v>
      </c>
      <c r="AD159" s="197"/>
      <c r="AE159" s="379">
        <v>24</v>
      </c>
      <c r="AF159" s="380">
        <v>23</v>
      </c>
      <c r="AG159" s="380">
        <v>0</v>
      </c>
      <c r="AH159" s="380">
        <v>24</v>
      </c>
      <c r="AI159" s="5"/>
      <c r="AJ159" s="57">
        <f>AC159*U159</f>
        <v>133.57</v>
      </c>
      <c r="AK159" s="171">
        <v>8.5</v>
      </c>
      <c r="AL159" s="19">
        <v>6.3</v>
      </c>
      <c r="AM159" s="19">
        <v>0</v>
      </c>
      <c r="AN159" s="91">
        <f>AK159+AM159</f>
        <v>8.5</v>
      </c>
      <c r="AO159" s="338" t="e">
        <f>#REF!</f>
        <v>#REF!</v>
      </c>
      <c r="AP159" s="11">
        <v>0</v>
      </c>
      <c r="AQ159" s="11">
        <v>10</v>
      </c>
      <c r="AR159" s="387">
        <f>100- ((AP159+AQ159)/(AC159*2))*100</f>
        <v>98.61495844875347</v>
      </c>
      <c r="AS159" s="388">
        <v>755</v>
      </c>
      <c r="AT159" s="172">
        <f>AJ159+AK159+AL159+AM159</f>
        <v>148.37</v>
      </c>
      <c r="AU159" s="172">
        <f>AS159-AT159</f>
        <v>606.63</v>
      </c>
      <c r="AV159" s="5"/>
      <c r="AW159" s="57">
        <f>(AC159/W159)*100</f>
        <v>53.088235294117645</v>
      </c>
      <c r="AX159" s="19" t="s">
        <v>59</v>
      </c>
      <c r="AY159" s="91">
        <f>(AK159/(AJ159+AK159))*100</f>
        <v>5.9829661434504118</v>
      </c>
      <c r="AZ159" s="19">
        <f>(AN159/AJ159)*100</f>
        <v>6.3637044246462535</v>
      </c>
      <c r="BA159" s="6"/>
      <c r="BB159" s="363" t="s">
        <v>75</v>
      </c>
      <c r="BC159" s="19" t="s">
        <v>76</v>
      </c>
      <c r="BD159" s="19" t="s">
        <v>76</v>
      </c>
    </row>
    <row r="160" spans="2:56" ht="15.75">
      <c r="B160" s="374" t="s">
        <v>187</v>
      </c>
      <c r="C160" s="2"/>
      <c r="D160" s="2"/>
      <c r="E160" s="6"/>
      <c r="F160" s="375"/>
      <c r="G160" s="2"/>
      <c r="H160" s="2"/>
      <c r="I160" s="2"/>
      <c r="J160" s="2"/>
      <c r="K160" s="2"/>
      <c r="L160" s="6"/>
      <c r="M160" s="375"/>
      <c r="N160" s="2"/>
      <c r="O160" s="6"/>
      <c r="P160" s="377"/>
      <c r="Q160" s="6"/>
      <c r="R160" s="375"/>
      <c r="S160" s="213"/>
      <c r="T160" s="213"/>
      <c r="U160" s="213"/>
      <c r="V160" s="378"/>
      <c r="W160" s="378"/>
      <c r="X160" s="289"/>
      <c r="Y160" s="382"/>
      <c r="Z160" s="383"/>
      <c r="AA160" s="383"/>
      <c r="AB160" s="383"/>
      <c r="AC160" s="384"/>
      <c r="AD160" s="122"/>
      <c r="AE160" s="382"/>
      <c r="AF160" s="383"/>
      <c r="AG160" s="383"/>
      <c r="AH160" s="383"/>
      <c r="AI160" s="20"/>
      <c r="AJ160" s="436"/>
      <c r="AK160" s="386"/>
      <c r="AL160" s="378"/>
      <c r="AM160" s="378"/>
      <c r="AN160" s="378"/>
      <c r="AO160" s="289"/>
      <c r="AP160" s="347"/>
      <c r="AQ160" s="347"/>
      <c r="AR160" s="373"/>
      <c r="AS160" s="389"/>
      <c r="AT160" s="386"/>
      <c r="AU160" s="386"/>
      <c r="AV160" s="20"/>
      <c r="AW160" s="385"/>
      <c r="AX160" s="378"/>
      <c r="AY160" s="378"/>
      <c r="AZ160" s="378"/>
      <c r="BA160" s="289"/>
      <c r="BB160" s="375"/>
      <c r="BC160" s="2"/>
      <c r="BD160" s="2"/>
    </row>
    <row r="161" spans="2:56" ht="15.75" thickBot="1"/>
    <row r="162" spans="2:56" ht="16.5" thickBot="1">
      <c r="B162" s="17">
        <v>41269</v>
      </c>
      <c r="C162" s="15" t="s">
        <v>0</v>
      </c>
      <c r="D162" s="19">
        <v>8</v>
      </c>
      <c r="E162" s="6"/>
      <c r="F162" s="363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6"/>
      <c r="M162" s="363">
        <v>0</v>
      </c>
      <c r="N162" s="19">
        <v>0</v>
      </c>
      <c r="O162" s="6"/>
      <c r="P162" s="376">
        <f>D162-(M162+N162)</f>
        <v>8</v>
      </c>
      <c r="Q162" s="6"/>
      <c r="R162" s="221" t="s">
        <v>66</v>
      </c>
      <c r="S162" s="23">
        <v>0.185</v>
      </c>
      <c r="T162" s="23">
        <v>0.185</v>
      </c>
      <c r="U162" s="23">
        <f>S162+T162</f>
        <v>0.37</v>
      </c>
      <c r="V162" s="223">
        <v>85</v>
      </c>
      <c r="W162" s="91">
        <f>P162*V162</f>
        <v>680</v>
      </c>
      <c r="X162" s="6"/>
      <c r="Y162" s="379">
        <v>512</v>
      </c>
      <c r="Z162" s="380">
        <v>512</v>
      </c>
      <c r="AA162" s="380">
        <v>0</v>
      </c>
      <c r="AB162" s="380">
        <v>0</v>
      </c>
      <c r="AC162" s="381">
        <v>512</v>
      </c>
      <c r="AD162" s="197"/>
      <c r="AE162" s="379">
        <v>12</v>
      </c>
      <c r="AF162" s="380">
        <v>12</v>
      </c>
      <c r="AG162" s="380">
        <v>0</v>
      </c>
      <c r="AH162" s="380">
        <v>12</v>
      </c>
      <c r="AI162" s="5"/>
      <c r="AJ162" s="57">
        <f>AC162*U162</f>
        <v>189.44</v>
      </c>
      <c r="AK162" s="171">
        <v>4.4400000000000004</v>
      </c>
      <c r="AL162" s="19">
        <v>9.16</v>
      </c>
      <c r="AM162" s="19">
        <v>0</v>
      </c>
      <c r="AN162" s="91">
        <f>AK162+AM162</f>
        <v>4.4400000000000004</v>
      </c>
      <c r="AO162" s="338" t="e">
        <f>#REF!</f>
        <v>#REF!</v>
      </c>
      <c r="AP162" s="11">
        <v>0</v>
      </c>
      <c r="AQ162" s="11">
        <v>10</v>
      </c>
      <c r="AR162" s="387">
        <f>100- ((AP162+AQ162)/(AC162*2))*100</f>
        <v>99.0234375</v>
      </c>
      <c r="AS162" s="388">
        <f>AU159</f>
        <v>606.63</v>
      </c>
      <c r="AT162" s="172">
        <f>AJ162+AK162+AL162+AM162</f>
        <v>203.04</v>
      </c>
      <c r="AU162" s="172">
        <f>AS162-AT162</f>
        <v>403.59000000000003</v>
      </c>
      <c r="AV162" s="5"/>
      <c r="AW162" s="57">
        <f>(AC162/W162)*100</f>
        <v>75.294117647058826</v>
      </c>
      <c r="AX162" s="19" t="s">
        <v>59</v>
      </c>
      <c r="AY162" s="91">
        <f>(AK162/(AJ162+AK162))*100</f>
        <v>2.2900763358778629</v>
      </c>
      <c r="AZ162" s="19">
        <f>(AN162/AJ162)*100</f>
        <v>2.3437500000000004</v>
      </c>
      <c r="BA162" s="6"/>
      <c r="BB162" s="363" t="s">
        <v>75</v>
      </c>
      <c r="BC162" s="19" t="s">
        <v>76</v>
      </c>
      <c r="BD162" s="19" t="s">
        <v>76</v>
      </c>
    </row>
    <row r="163" spans="2:56" ht="15.75">
      <c r="B163" s="374" t="s">
        <v>187</v>
      </c>
      <c r="C163" s="2"/>
      <c r="D163" s="2"/>
      <c r="E163" s="6"/>
      <c r="F163" s="375"/>
      <c r="G163" s="2"/>
      <c r="H163" s="2"/>
      <c r="I163" s="2"/>
      <c r="J163" s="2"/>
      <c r="K163" s="2"/>
      <c r="L163" s="6"/>
      <c r="M163" s="375"/>
      <c r="N163" s="2"/>
      <c r="O163" s="6"/>
      <c r="P163" s="377"/>
      <c r="Q163" s="6"/>
      <c r="R163" s="375"/>
      <c r="S163" s="213"/>
      <c r="T163" s="213"/>
      <c r="U163" s="213"/>
      <c r="V163" s="378"/>
      <c r="W163" s="378"/>
      <c r="X163" s="289"/>
      <c r="Y163" s="382"/>
      <c r="Z163" s="383"/>
      <c r="AA163" s="383"/>
      <c r="AB163" s="383"/>
      <c r="AC163" s="384"/>
      <c r="AD163" s="122"/>
      <c r="AE163" s="382"/>
      <c r="AF163" s="383"/>
      <c r="AG163" s="383"/>
      <c r="AH163" s="383"/>
      <c r="AI163" s="20"/>
      <c r="AJ163" s="436"/>
      <c r="AK163" s="386"/>
      <c r="AL163" s="378"/>
      <c r="AM163" s="378"/>
      <c r="AN163" s="378"/>
      <c r="AO163" s="289"/>
      <c r="AP163" s="347"/>
      <c r="AQ163" s="347"/>
      <c r="AR163" s="373"/>
      <c r="AS163" s="389"/>
      <c r="AT163" s="386"/>
      <c r="AU163" s="386"/>
      <c r="AV163" s="20"/>
      <c r="AW163" s="385"/>
      <c r="AX163" s="378"/>
      <c r="AY163" s="378"/>
      <c r="AZ163" s="378"/>
      <c r="BA163" s="289"/>
      <c r="BB163" s="375"/>
      <c r="BC163" s="2"/>
      <c r="BD163" s="2"/>
    </row>
    <row r="164" spans="2:56" ht="15.75" thickBot="1"/>
    <row r="165" spans="2:56" ht="16.5" thickBot="1">
      <c r="B165" s="17">
        <v>41270</v>
      </c>
      <c r="C165" s="15" t="s">
        <v>0</v>
      </c>
      <c r="D165" s="19">
        <v>8</v>
      </c>
      <c r="E165" s="6"/>
      <c r="F165" s="363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6"/>
      <c r="M165" s="363">
        <v>0</v>
      </c>
      <c r="N165" s="19">
        <v>0</v>
      </c>
      <c r="O165" s="6"/>
      <c r="P165" s="376">
        <f>D165-(M165+N165)</f>
        <v>8</v>
      </c>
      <c r="Q165" s="6"/>
      <c r="R165" s="221" t="s">
        <v>66</v>
      </c>
      <c r="S165" s="23">
        <v>0.185</v>
      </c>
      <c r="T165" s="23">
        <v>0.185</v>
      </c>
      <c r="U165" s="23">
        <f>S165+T165</f>
        <v>0.37</v>
      </c>
      <c r="V165" s="223">
        <v>85</v>
      </c>
      <c r="W165" s="91">
        <f>P165*V165</f>
        <v>680</v>
      </c>
      <c r="X165" s="6"/>
      <c r="Y165" s="379">
        <v>240</v>
      </c>
      <c r="Z165" s="380">
        <v>240</v>
      </c>
      <c r="AA165" s="380">
        <v>0</v>
      </c>
      <c r="AB165" s="380">
        <v>0</v>
      </c>
      <c r="AC165" s="381">
        <v>240</v>
      </c>
      <c r="AD165" s="197"/>
      <c r="AE165" s="379">
        <v>12</v>
      </c>
      <c r="AF165" s="380">
        <v>12</v>
      </c>
      <c r="AG165" s="380">
        <v>0</v>
      </c>
      <c r="AH165" s="380">
        <v>12</v>
      </c>
      <c r="AI165" s="5"/>
      <c r="AJ165" s="57">
        <f>AC165*U165</f>
        <v>88.8</v>
      </c>
      <c r="AK165" s="171">
        <v>4.4400000000000004</v>
      </c>
      <c r="AL165" s="19">
        <v>9.16</v>
      </c>
      <c r="AM165" s="19">
        <v>0</v>
      </c>
      <c r="AN165" s="91">
        <f>AK165+AM165</f>
        <v>4.4400000000000004</v>
      </c>
      <c r="AO165" s="338" t="e">
        <f>#REF!</f>
        <v>#REF!</v>
      </c>
      <c r="AP165" s="11">
        <v>0</v>
      </c>
      <c r="AQ165" s="11">
        <v>10</v>
      </c>
      <c r="AR165" s="387">
        <f>100- ((AP165+AQ165)/(AC165*2))*100</f>
        <v>97.916666666666671</v>
      </c>
      <c r="AS165" s="388">
        <f>AU162</f>
        <v>403.59000000000003</v>
      </c>
      <c r="AT165" s="172">
        <f>AJ165+AK165+AL165+AM165</f>
        <v>102.39999999999999</v>
      </c>
      <c r="AU165" s="172">
        <f>AS165-AT165</f>
        <v>301.19000000000005</v>
      </c>
      <c r="AV165" s="5"/>
      <c r="AW165" s="57">
        <f>(AC165/W165)*100</f>
        <v>35.294117647058826</v>
      </c>
      <c r="AX165" s="19" t="s">
        <v>59</v>
      </c>
      <c r="AY165" s="91">
        <f>(AK165/(AJ165+AK165))*100</f>
        <v>4.7619047619047628</v>
      </c>
      <c r="AZ165" s="19">
        <f>(AN165/AJ165)*100</f>
        <v>5</v>
      </c>
      <c r="BA165" s="6"/>
      <c r="BB165" s="363" t="s">
        <v>75</v>
      </c>
      <c r="BC165" s="19" t="s">
        <v>76</v>
      </c>
      <c r="BD165" s="19" t="s">
        <v>76</v>
      </c>
    </row>
    <row r="166" spans="2:56" ht="15.75">
      <c r="B166" s="374" t="s">
        <v>187</v>
      </c>
      <c r="C166" s="2"/>
      <c r="D166" s="2"/>
      <c r="E166" s="6"/>
      <c r="F166" s="375"/>
      <c r="G166" s="2"/>
      <c r="H166" s="2"/>
      <c r="I166" s="2"/>
      <c r="J166" s="2"/>
      <c r="K166" s="2"/>
      <c r="L166" s="6"/>
      <c r="M166" s="375"/>
      <c r="N166" s="2"/>
      <c r="O166" s="6"/>
      <c r="P166" s="377"/>
      <c r="Q166" s="6"/>
      <c r="R166" s="375"/>
      <c r="S166" s="213"/>
      <c r="T166" s="213"/>
      <c r="U166" s="213"/>
      <c r="V166" s="378"/>
      <c r="W166" s="378"/>
      <c r="X166" s="289"/>
      <c r="Y166" s="382"/>
      <c r="Z166" s="383"/>
      <c r="AA166" s="383"/>
      <c r="AB166" s="383"/>
      <c r="AC166" s="384"/>
      <c r="AD166" s="122"/>
      <c r="AE166" s="382"/>
      <c r="AF166" s="383"/>
      <c r="AG166" s="383"/>
      <c r="AH166" s="383"/>
      <c r="AI166" s="20"/>
      <c r="AJ166" s="436"/>
      <c r="AK166" s="386"/>
      <c r="AL166" s="378"/>
      <c r="AM166" s="378"/>
      <c r="AN166" s="378"/>
      <c r="AO166" s="289"/>
      <c r="AP166" s="347"/>
      <c r="AQ166" s="347"/>
      <c r="AR166" s="373"/>
      <c r="AS166" s="389"/>
      <c r="AT166" s="386"/>
      <c r="AU166" s="386"/>
      <c r="AV166" s="20"/>
      <c r="AW166" s="385"/>
      <c r="AX166" s="378"/>
      <c r="AY166" s="378"/>
      <c r="AZ166" s="378"/>
      <c r="BA166" s="289"/>
      <c r="BB166" s="375"/>
      <c r="BC166" s="2"/>
      <c r="BD166" s="2"/>
    </row>
    <row r="169" spans="2:56">
      <c r="B169" t="s">
        <v>106</v>
      </c>
    </row>
    <row r="170" spans="2:56">
      <c r="B170" t="s">
        <v>79</v>
      </c>
      <c r="P170">
        <f>SUM(P13+P16+P43+P46+P49+P55+P58+P71+P74+P77+P83+P86+P119+P125+P128+P135+P138+P141+P144)</f>
        <v>135</v>
      </c>
      <c r="W170">
        <f>SUM(W13+W16+W43+W46+W49+W55+W58+W71+W74+W77+W83+W86+W119+W125+W128+W135+W138+W141+W144)</f>
        <v>9877.5</v>
      </c>
      <c r="AC170">
        <f>SUM(AC13+AC16+AC43+AC46+AC49+AC55+AC58+AC71+AC74+AC77+AC83+AC86+AC119+AC125+AC128+AC135+AC138+AC141+AC144)</f>
        <v>7623</v>
      </c>
      <c r="AJ170">
        <f>SUM(AJ13+AJ16+AJ43+AJ46+AJ49+AJ55+AJ58+AJ71+AJ74+AJ77+AJ83+AJ86+AJ119+AJ125+AJ128+AJ135+AJ138+AJ141+AJ144)</f>
        <v>1940.162</v>
      </c>
      <c r="AK170">
        <f>SUM(AK13+AK16+AK43+AK46+AK49+AK55+AK58+AK71+AK74+AK77+AK83+AK86+AK119+AK125+AK128+AK135+AK138+AK141+AK144)</f>
        <v>134.11000000000001</v>
      </c>
      <c r="AL170">
        <f>SUM(AL13+AL16+AL43+AL46+AL49+AL55+AL58+AL71+AL74+AL77+AL83+AL86+AL119+AL125+AL128+AL135+AL138+AL141+AL144)</f>
        <v>113.24999999999999</v>
      </c>
      <c r="AM170">
        <f>SUM(AM13+AM16+AM43+AM46+AM49+AM55+AM58+AM71+AM74+AM77+AM83+AM86+AM119+AM125+AM128+AM135+AM138+AM141+AM144)</f>
        <v>44</v>
      </c>
    </row>
    <row r="172" spans="2:56">
      <c r="B172" t="s">
        <v>78</v>
      </c>
      <c r="P172">
        <f>P64+P101+P104+P110+P113+P122+P150+P153+P159+P162+P165</f>
        <v>84.5</v>
      </c>
      <c r="W172">
        <f>W64+W101+W104+W110+W113+W122+W150+W153+W159+W162+W165</f>
        <v>7182.5</v>
      </c>
      <c r="AC172">
        <f>AC64+AC101+AC104+AC110+AC113+AC122+AC150+AC153+AC159+AC162+AC165</f>
        <v>4572</v>
      </c>
      <c r="AJ172">
        <f>AJ64+AJ101+AJ104+AJ110+AJ113+AJ122+AJ150+AJ153+AJ159+AJ162+AJ165</f>
        <v>1691.6399999999999</v>
      </c>
      <c r="AK172">
        <f>AK64+AK101+AK104+AK110+AK113+AK122+AK150+AK153+AK159+AK162+AK165</f>
        <v>56.58</v>
      </c>
      <c r="AL172">
        <f>AL64+AL101+AL104+AL110+AL113+AL122+AL150+AL153+AL159+AL162+AL165</f>
        <v>84.219999999999985</v>
      </c>
      <c r="AM172">
        <f>AM64+AM101+AM104+AM110+AM113+AM122+AM150+AM153+AM159+AM162+AM165</f>
        <v>49.93</v>
      </c>
    </row>
    <row r="174" spans="2:56">
      <c r="B174" t="s">
        <v>160</v>
      </c>
      <c r="P174">
        <f>P22+P25+P31+P34+P37+P92+P95</f>
        <v>48.5</v>
      </c>
      <c r="W174">
        <f>W22+W25+W31+W34+W37+W92+W95</f>
        <v>2910</v>
      </c>
      <c r="AC174">
        <f>AC22+AC25+AC31+AC34+AC37+AC92+AC95</f>
        <v>2309</v>
      </c>
      <c r="AJ174">
        <f>AJ22+AJ25+AJ31+AJ34+AJ37+AJ92+AJ95</f>
        <v>1304.3999999999999</v>
      </c>
      <c r="AK174">
        <f>AK22+AK25+AK31+AK34+AK37+AK92+AK95</f>
        <v>68.3</v>
      </c>
      <c r="AL174">
        <f>AL22+AL25+AL31+AL34+AL37+AL92+AL95</f>
        <v>60</v>
      </c>
      <c r="AM174">
        <f>AM22+AM25+AM31+AM34+AM37+AM92+AM95</f>
        <v>15.5</v>
      </c>
    </row>
    <row r="176" spans="2:56">
      <c r="P176">
        <f>P170+P172+P174</f>
        <v>268</v>
      </c>
      <c r="W176">
        <f>W170+W172+W174</f>
        <v>19970</v>
      </c>
      <c r="AC176">
        <f>AC170+AC172+AC174</f>
        <v>14504</v>
      </c>
      <c r="AJ176">
        <f>AJ170+AJ172+AJ174</f>
        <v>4936.2019999999993</v>
      </c>
      <c r="AK176">
        <f>AK170+AK172+AK174</f>
        <v>258.99</v>
      </c>
      <c r="AL176">
        <f>AL170+AL172+AL174</f>
        <v>257.46999999999997</v>
      </c>
      <c r="AM176">
        <f>AM170+AM172+AM174</f>
        <v>109.43</v>
      </c>
    </row>
  </sheetData>
  <mergeCells count="138">
    <mergeCell ref="AP156:AR156"/>
    <mergeCell ref="AS156:AU156"/>
    <mergeCell ref="Y157:AB157"/>
    <mergeCell ref="AE157:AG157"/>
    <mergeCell ref="F156:K156"/>
    <mergeCell ref="M156:N156"/>
    <mergeCell ref="S156:U156"/>
    <mergeCell ref="Y156:AB156"/>
    <mergeCell ref="AE156:AG156"/>
    <mergeCell ref="Y148:AB148"/>
    <mergeCell ref="AE148:AG148"/>
    <mergeCell ref="F80:K80"/>
    <mergeCell ref="M80:N80"/>
    <mergeCell ref="S80:U80"/>
    <mergeCell ref="Y80:AB80"/>
    <mergeCell ref="AE80:AG80"/>
    <mergeCell ref="Y81:AB81"/>
    <mergeCell ref="AE81:AG81"/>
    <mergeCell ref="F107:K107"/>
    <mergeCell ref="M107:N107"/>
    <mergeCell ref="S107:U107"/>
    <mergeCell ref="Y107:AB107"/>
    <mergeCell ref="AE107:AG107"/>
    <mergeCell ref="Y108:AB108"/>
    <mergeCell ref="AE108:AG108"/>
    <mergeCell ref="Y117:AB117"/>
    <mergeCell ref="AE117:AG117"/>
    <mergeCell ref="Y90:AB90"/>
    <mergeCell ref="AE90:AG90"/>
    <mergeCell ref="AP132:AR132"/>
    <mergeCell ref="AS132:AU132"/>
    <mergeCell ref="Y133:AB133"/>
    <mergeCell ref="AE133:AG133"/>
    <mergeCell ref="F147:K147"/>
    <mergeCell ref="M147:N147"/>
    <mergeCell ref="S147:U147"/>
    <mergeCell ref="Y147:AB147"/>
    <mergeCell ref="AE147:AG147"/>
    <mergeCell ref="AP147:AR147"/>
    <mergeCell ref="AS147:AU147"/>
    <mergeCell ref="F132:K132"/>
    <mergeCell ref="M132:N132"/>
    <mergeCell ref="S132:U132"/>
    <mergeCell ref="Y132:AB132"/>
    <mergeCell ref="AE132:AG132"/>
    <mergeCell ref="AP98:AR98"/>
    <mergeCell ref="AS98:AU98"/>
    <mergeCell ref="Y99:AB99"/>
    <mergeCell ref="AE99:AG99"/>
    <mergeCell ref="F116:K116"/>
    <mergeCell ref="M116:N116"/>
    <mergeCell ref="S116:U116"/>
    <mergeCell ref="Y116:AB116"/>
    <mergeCell ref="AE116:AG116"/>
    <mergeCell ref="AP116:AR116"/>
    <mergeCell ref="AS116:AU116"/>
    <mergeCell ref="AP107:AR107"/>
    <mergeCell ref="AS107:AU107"/>
    <mergeCell ref="F98:K98"/>
    <mergeCell ref="M98:N98"/>
    <mergeCell ref="S98:U98"/>
    <mergeCell ref="Y98:AB98"/>
    <mergeCell ref="AE98:AG98"/>
    <mergeCell ref="AP68:AR68"/>
    <mergeCell ref="AS68:AU68"/>
    <mergeCell ref="Y69:AB69"/>
    <mergeCell ref="AE69:AG69"/>
    <mergeCell ref="F89:K89"/>
    <mergeCell ref="M89:N89"/>
    <mergeCell ref="S89:U89"/>
    <mergeCell ref="Y89:AB89"/>
    <mergeCell ref="AE89:AG89"/>
    <mergeCell ref="AP89:AR89"/>
    <mergeCell ref="AS89:AU89"/>
    <mergeCell ref="AP80:AR80"/>
    <mergeCell ref="AS80:AU80"/>
    <mergeCell ref="F68:K68"/>
    <mergeCell ref="M68:N68"/>
    <mergeCell ref="S68:U68"/>
    <mergeCell ref="Y68:AB68"/>
    <mergeCell ref="AE68:AG68"/>
    <mergeCell ref="Y29:AB29"/>
    <mergeCell ref="AE29:AG29"/>
    <mergeCell ref="AE28:AG28"/>
    <mergeCell ref="AP61:AR61"/>
    <mergeCell ref="AS61:AU61"/>
    <mergeCell ref="Y62:AB62"/>
    <mergeCell ref="AE62:AG62"/>
    <mergeCell ref="F61:K61"/>
    <mergeCell ref="M61:N61"/>
    <mergeCell ref="S61:U61"/>
    <mergeCell ref="Y61:AB61"/>
    <mergeCell ref="AE61:AG61"/>
    <mergeCell ref="F40:K40"/>
    <mergeCell ref="M40:N40"/>
    <mergeCell ref="S40:U40"/>
    <mergeCell ref="AP40:AR40"/>
    <mergeCell ref="AS40:AU40"/>
    <mergeCell ref="AS52:AU52"/>
    <mergeCell ref="Y53:AB53"/>
    <mergeCell ref="AE53:AG53"/>
    <mergeCell ref="F52:K52"/>
    <mergeCell ref="M52:N52"/>
    <mergeCell ref="S52:U52"/>
    <mergeCell ref="Y52:AB52"/>
    <mergeCell ref="F28:K28"/>
    <mergeCell ref="M28:N28"/>
    <mergeCell ref="S28:U28"/>
    <mergeCell ref="Y28:AB28"/>
    <mergeCell ref="BB8:BD8"/>
    <mergeCell ref="AE10:AG10"/>
    <mergeCell ref="AP10:AR10"/>
    <mergeCell ref="AP28:AR28"/>
    <mergeCell ref="AS28:AU28"/>
    <mergeCell ref="AE52:AG52"/>
    <mergeCell ref="AP52:AR52"/>
    <mergeCell ref="Y41:AB41"/>
    <mergeCell ref="AE41:AG41"/>
    <mergeCell ref="Y40:AB40"/>
    <mergeCell ref="AE40:AG40"/>
    <mergeCell ref="AS2:AZ5"/>
    <mergeCell ref="I2:AN5"/>
    <mergeCell ref="F19:K19"/>
    <mergeCell ref="M19:N19"/>
    <mergeCell ref="S19:U19"/>
    <mergeCell ref="Y19:AB19"/>
    <mergeCell ref="AE19:AG19"/>
    <mergeCell ref="AP19:AR19"/>
    <mergeCell ref="AS19:AU19"/>
    <mergeCell ref="AS10:AU10"/>
    <mergeCell ref="Y11:AB11"/>
    <mergeCell ref="AE11:AG11"/>
    <mergeCell ref="F10:K10"/>
    <mergeCell ref="M10:N10"/>
    <mergeCell ref="S10:U10"/>
    <mergeCell ref="Y10:AB10"/>
    <mergeCell ref="Y20:AB20"/>
    <mergeCell ref="AE20:AG20"/>
  </mergeCells>
  <conditionalFormatting sqref="BB135:BD136 BB138:BD139 BB141:BD142 BB144:BD145 BB150:BD151 BB153:BD154 BB159:BD160 BB71:BD72 BB74:BD75 BB77:BD78 BB83:BD84 BB86:BD87 BB92:BD93 BB95:BD96 BB101:BD102 BB104:BD105 BB110:BD111 BB113:BD114 BB119:BD120 BB122:BD123 BB125:BD126 BB128:BD129 BB7:BD7 BB13:BD14 BB16:BD17 BB22:BD23 BB25:BD26 BB31:BD32 BB34:BD35 BB37:BD38 BB43:BD44 BB46:BD47 BB49:BD50 BB55:BD56 BB58:BD59 BB64:BD65">
    <cfRule type="containsText" dxfId="263" priority="91" operator="containsText" text="Si">
      <formula>NOT(ISERROR(SEARCH("Si",BB7)))</formula>
    </cfRule>
    <cfRule type="containsText" dxfId="262" priority="92" operator="containsText" text="No">
      <formula>NOT(ISERROR(SEARCH("No",BB7)))</formula>
    </cfRule>
  </conditionalFormatting>
  <conditionalFormatting sqref="BB162:BD163">
    <cfRule type="containsText" dxfId="261" priority="3" operator="containsText" text="Si">
      <formula>NOT(ISERROR(SEARCH("Si",BB162)))</formula>
    </cfRule>
    <cfRule type="containsText" dxfId="260" priority="4" operator="containsText" text="No">
      <formula>NOT(ISERROR(SEARCH("No",BB162)))</formula>
    </cfRule>
  </conditionalFormatting>
  <conditionalFormatting sqref="BB165:BD166">
    <cfRule type="containsText" dxfId="259" priority="1" operator="containsText" text="Si">
      <formula>NOT(ISERROR(SEARCH("Si",BB165)))</formula>
    </cfRule>
    <cfRule type="containsText" dxfId="258" priority="2" operator="containsText" text="No">
      <formula>NOT(ISERROR(SEARCH("No",BB165)))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10550" r:id="rId3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BD183"/>
  <sheetViews>
    <sheetView topLeftCell="K1" zoomScale="85" zoomScaleNormal="85" workbookViewId="0">
      <selection activeCell="AS170" sqref="AS170"/>
    </sheetView>
  </sheetViews>
  <sheetFormatPr baseColWidth="10" defaultRowHeight="15"/>
  <cols>
    <col min="1" max="1" width="0.7109375" customWidth="1"/>
    <col min="2" max="2" width="9" customWidth="1"/>
    <col min="3" max="4" width="5.42578125" customWidth="1"/>
    <col min="5" max="5" width="0.42578125" customWidth="1"/>
    <col min="6" max="6" width="4.5703125" customWidth="1"/>
    <col min="7" max="7" width="4.28515625" customWidth="1"/>
    <col min="8" max="8" width="5.140625" customWidth="1"/>
    <col min="9" max="9" width="5.5703125" customWidth="1"/>
    <col min="10" max="10" width="4.28515625" customWidth="1"/>
    <col min="11" max="11" width="5.42578125" customWidth="1"/>
    <col min="12" max="12" width="0.5703125" customWidth="1"/>
    <col min="13" max="13" width="5.28515625" customWidth="1"/>
    <col min="14" max="14" width="5.7109375" customWidth="1"/>
    <col min="15" max="15" width="0.5703125" customWidth="1"/>
    <col min="16" max="16" width="5.42578125" customWidth="1"/>
    <col min="17" max="17" width="0.5703125" customWidth="1"/>
    <col min="18" max="18" width="5.85546875" customWidth="1"/>
    <col min="19" max="20" width="4.5703125" customWidth="1"/>
    <col min="21" max="21" width="5.42578125" customWidth="1"/>
    <col min="22" max="22" width="5.42578125" bestFit="1" customWidth="1"/>
    <col min="23" max="23" width="7" bestFit="1" customWidth="1"/>
    <col min="24" max="24" width="0.5703125" customWidth="1"/>
    <col min="25" max="25" width="3.85546875" customWidth="1"/>
    <col min="26" max="26" width="3.7109375" customWidth="1"/>
    <col min="27" max="27" width="3.85546875" customWidth="1"/>
    <col min="28" max="28" width="4.7109375" customWidth="1"/>
    <col min="29" max="29" width="6.7109375" bestFit="1" customWidth="1"/>
    <col min="30" max="30" width="0.5703125" customWidth="1"/>
    <col min="31" max="32" width="4.42578125" bestFit="1" customWidth="1"/>
    <col min="33" max="34" width="4.5703125" customWidth="1"/>
    <col min="35" max="35" width="0.85546875" customWidth="1"/>
    <col min="36" max="36" width="7" customWidth="1"/>
    <col min="37" max="37" width="6.5703125" style="83" bestFit="1" customWidth="1"/>
    <col min="38" max="38" width="4.85546875" customWidth="1"/>
    <col min="39" max="39" width="4.28515625" customWidth="1"/>
    <col min="40" max="40" width="6.5703125" bestFit="1" customWidth="1"/>
    <col min="41" max="41" width="0.5703125" customWidth="1"/>
    <col min="42" max="42" width="4.85546875" hidden="1" customWidth="1"/>
    <col min="43" max="43" width="5.42578125" hidden="1" customWidth="1"/>
    <col min="44" max="44" width="5" hidden="1" customWidth="1"/>
    <col min="45" max="45" width="8.42578125" bestFit="1" customWidth="1"/>
    <col min="46" max="46" width="9.140625" bestFit="1" customWidth="1"/>
    <col min="47" max="47" width="8.42578125" bestFit="1" customWidth="1"/>
    <col min="48" max="48" width="1" customWidth="1"/>
    <col min="49" max="50" width="4.7109375" customWidth="1"/>
    <col min="51" max="51" width="7.140625" customWidth="1"/>
    <col min="52" max="52" width="5.42578125" customWidth="1"/>
    <col min="53" max="53" width="0.85546875" customWidth="1"/>
    <col min="54" max="54" width="5.5703125" customWidth="1"/>
    <col min="55" max="56" width="5.140625" customWidth="1"/>
    <col min="57" max="57" width="1.42578125" customWidth="1"/>
    <col min="58" max="59" width="4.7109375" customWidth="1"/>
  </cols>
  <sheetData>
    <row r="1" spans="1:56" ht="11.25" customHeight="1" thickBot="1"/>
    <row r="2" spans="1:56" ht="23.25" customHeight="1">
      <c r="A2" s="484"/>
      <c r="B2" s="136"/>
      <c r="C2" s="136"/>
      <c r="D2" s="136"/>
      <c r="E2" s="136"/>
      <c r="F2" s="136"/>
      <c r="G2" s="136"/>
      <c r="H2" s="136"/>
      <c r="I2" s="767" t="s">
        <v>340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9"/>
      <c r="AO2" s="136"/>
      <c r="AP2" s="136"/>
      <c r="AQ2" s="136"/>
      <c r="AR2" s="136"/>
      <c r="AS2" s="776" t="s">
        <v>341</v>
      </c>
      <c r="AT2" s="777"/>
      <c r="AU2" s="777"/>
      <c r="AV2" s="777"/>
      <c r="AW2" s="777"/>
      <c r="AX2" s="777"/>
      <c r="AY2" s="777"/>
      <c r="AZ2" s="778"/>
    </row>
    <row r="3" spans="1:56" ht="23.25" customHeight="1">
      <c r="A3" s="33"/>
      <c r="B3" s="5"/>
      <c r="C3" s="5"/>
      <c r="D3" s="5"/>
      <c r="E3" s="5"/>
      <c r="F3" s="5"/>
      <c r="G3" s="5"/>
      <c r="H3" s="5"/>
      <c r="I3" s="770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2"/>
      <c r="AO3" s="5"/>
      <c r="AP3" s="5"/>
      <c r="AQ3" s="5"/>
      <c r="AR3" s="5"/>
      <c r="AS3" s="779"/>
      <c r="AT3" s="779"/>
      <c r="AU3" s="779"/>
      <c r="AV3" s="779"/>
      <c r="AW3" s="779"/>
      <c r="AX3" s="779"/>
      <c r="AY3" s="779"/>
      <c r="AZ3" s="780"/>
    </row>
    <row r="4" spans="1:56" ht="23.25" customHeight="1">
      <c r="A4" s="33"/>
      <c r="B4" s="5"/>
      <c r="C4" s="5"/>
      <c r="D4" s="5"/>
      <c r="E4" s="5"/>
      <c r="F4" s="5"/>
      <c r="G4" s="5"/>
      <c r="H4" s="5"/>
      <c r="I4" s="770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2"/>
      <c r="AO4" s="5"/>
      <c r="AP4" s="5"/>
      <c r="AQ4" s="5"/>
      <c r="AR4" s="5"/>
      <c r="AS4" s="779"/>
      <c r="AT4" s="779"/>
      <c r="AU4" s="779"/>
      <c r="AV4" s="779"/>
      <c r="AW4" s="779"/>
      <c r="AX4" s="779"/>
      <c r="AY4" s="779"/>
      <c r="AZ4" s="780"/>
    </row>
    <row r="5" spans="1:56" ht="23.25" customHeight="1" thickBot="1">
      <c r="A5" s="109"/>
      <c r="B5" s="111"/>
      <c r="C5" s="111"/>
      <c r="D5" s="111"/>
      <c r="E5" s="111"/>
      <c r="F5" s="111"/>
      <c r="G5" s="111"/>
      <c r="H5" s="111"/>
      <c r="I5" s="773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5"/>
      <c r="AO5" s="111"/>
      <c r="AP5" s="111"/>
      <c r="AQ5" s="111"/>
      <c r="AR5" s="111"/>
      <c r="AS5" s="781"/>
      <c r="AT5" s="781"/>
      <c r="AU5" s="781"/>
      <c r="AV5" s="781"/>
      <c r="AW5" s="781"/>
      <c r="AX5" s="781"/>
      <c r="AY5" s="781"/>
      <c r="AZ5" s="782"/>
    </row>
    <row r="7" spans="1:56" ht="15.75">
      <c r="B7" s="78" t="s">
        <v>342</v>
      </c>
      <c r="C7" s="78"/>
      <c r="D7" s="78"/>
      <c r="K7" s="451"/>
    </row>
    <row r="8" spans="1:56">
      <c r="AW8" s="20"/>
      <c r="AX8" s="20"/>
      <c r="AY8" s="20"/>
      <c r="BB8" s="728" t="s">
        <v>61</v>
      </c>
      <c r="BC8" s="729"/>
      <c r="BD8" s="730"/>
    </row>
    <row r="9" spans="1:56" ht="15.75" thickBot="1"/>
    <row r="10" spans="1:56">
      <c r="B10" s="57" t="s">
        <v>42</v>
      </c>
      <c r="C10" s="58" t="s">
        <v>2</v>
      </c>
      <c r="D10" s="59" t="s">
        <v>2</v>
      </c>
      <c r="E10" s="136"/>
      <c r="F10" s="718" t="s">
        <v>14</v>
      </c>
      <c r="G10" s="719"/>
      <c r="H10" s="719"/>
      <c r="I10" s="719"/>
      <c r="J10" s="719"/>
      <c r="K10" s="720"/>
      <c r="L10" s="19"/>
      <c r="M10" s="721" t="s">
        <v>43</v>
      </c>
      <c r="N10" s="722"/>
      <c r="O10" s="19"/>
      <c r="P10" s="91" t="s">
        <v>12</v>
      </c>
      <c r="Q10" s="136"/>
      <c r="R10" s="91" t="s">
        <v>24</v>
      </c>
      <c r="S10" s="718" t="s">
        <v>44</v>
      </c>
      <c r="T10" s="719"/>
      <c r="U10" s="720"/>
      <c r="V10" s="91" t="s">
        <v>39</v>
      </c>
      <c r="W10" s="137" t="s">
        <v>19</v>
      </c>
      <c r="X10" s="136" t="s">
        <v>10</v>
      </c>
      <c r="Y10" s="723" t="s">
        <v>15</v>
      </c>
      <c r="Z10" s="724"/>
      <c r="AA10" s="724"/>
      <c r="AB10" s="724"/>
      <c r="AC10" s="138" t="s">
        <v>19</v>
      </c>
      <c r="AD10" s="139"/>
      <c r="AE10" s="725" t="s">
        <v>55</v>
      </c>
      <c r="AF10" s="726"/>
      <c r="AG10" s="726"/>
      <c r="AH10" s="140" t="s">
        <v>57</v>
      </c>
      <c r="AI10" s="136"/>
      <c r="AJ10" s="141" t="s">
        <v>51</v>
      </c>
      <c r="AK10" s="142"/>
      <c r="AL10" s="143"/>
      <c r="AM10" s="144"/>
      <c r="AN10" s="91" t="s">
        <v>13</v>
      </c>
      <c r="AO10" s="136"/>
      <c r="AP10" s="743" t="s">
        <v>68</v>
      </c>
      <c r="AQ10" s="744"/>
      <c r="AR10" s="745"/>
      <c r="AS10" s="743" t="s">
        <v>52</v>
      </c>
      <c r="AT10" s="744"/>
      <c r="AU10" s="745"/>
      <c r="AV10" s="136"/>
      <c r="AW10" s="145" t="s">
        <v>32</v>
      </c>
      <c r="AX10" s="137" t="s">
        <v>32</v>
      </c>
      <c r="AY10" s="91" t="s">
        <v>29</v>
      </c>
      <c r="AZ10" s="91" t="s">
        <v>29</v>
      </c>
      <c r="BA10" s="136"/>
      <c r="BB10" s="19" t="s">
        <v>32</v>
      </c>
      <c r="BC10" s="19" t="s">
        <v>10</v>
      </c>
      <c r="BD10" s="146" t="s">
        <v>10</v>
      </c>
    </row>
    <row r="11" spans="1:56" ht="15.75" thickBot="1">
      <c r="B11" s="60" t="s">
        <v>10</v>
      </c>
      <c r="C11" s="49" t="s">
        <v>10</v>
      </c>
      <c r="D11" s="61" t="s">
        <v>12</v>
      </c>
      <c r="E11" s="5"/>
      <c r="F11" s="65" t="s">
        <v>4</v>
      </c>
      <c r="G11" s="65" t="s">
        <v>5</v>
      </c>
      <c r="H11" s="65" t="s">
        <v>6</v>
      </c>
      <c r="I11" s="65" t="s">
        <v>7</v>
      </c>
      <c r="J11" s="65" t="s">
        <v>9</v>
      </c>
      <c r="K11" s="65" t="s">
        <v>13</v>
      </c>
      <c r="L11" s="4"/>
      <c r="M11" s="67" t="s">
        <v>12</v>
      </c>
      <c r="N11" s="68" t="s">
        <v>46</v>
      </c>
      <c r="O11" s="3"/>
      <c r="P11" s="49" t="s">
        <v>3</v>
      </c>
      <c r="Q11" s="5"/>
      <c r="R11" s="49" t="s">
        <v>23</v>
      </c>
      <c r="S11" s="53" t="s">
        <v>16</v>
      </c>
      <c r="T11" s="49" t="s">
        <v>17</v>
      </c>
      <c r="U11" s="49" t="s">
        <v>45</v>
      </c>
      <c r="V11" s="49" t="s">
        <v>63</v>
      </c>
      <c r="W11" s="72" t="s">
        <v>21</v>
      </c>
      <c r="X11" s="5" t="s">
        <v>10</v>
      </c>
      <c r="Y11" s="713" t="s">
        <v>26</v>
      </c>
      <c r="Z11" s="714"/>
      <c r="AA11" s="714"/>
      <c r="AB11" s="715"/>
      <c r="AC11" s="39" t="s">
        <v>13</v>
      </c>
      <c r="AD11" s="8"/>
      <c r="AE11" s="716" t="s">
        <v>56</v>
      </c>
      <c r="AF11" s="717"/>
      <c r="AG11" s="717"/>
      <c r="AH11" s="82" t="s">
        <v>58</v>
      </c>
      <c r="AI11" s="5"/>
      <c r="AJ11" s="48" t="s">
        <v>33</v>
      </c>
      <c r="AK11" s="85" t="s">
        <v>27</v>
      </c>
      <c r="AL11" s="48" t="s">
        <v>35</v>
      </c>
      <c r="AM11" s="48" t="s">
        <v>36</v>
      </c>
      <c r="AN11" s="49" t="s">
        <v>40</v>
      </c>
      <c r="AO11" s="20"/>
      <c r="AP11" s="51"/>
      <c r="AQ11" s="52"/>
      <c r="AR11" s="53"/>
      <c r="AS11" s="51" t="s">
        <v>50</v>
      </c>
      <c r="AT11" s="336" t="s">
        <v>333</v>
      </c>
      <c r="AU11" s="53"/>
      <c r="AV11" s="5"/>
      <c r="AW11" s="76" t="s">
        <v>19</v>
      </c>
      <c r="AX11" s="72" t="s">
        <v>19</v>
      </c>
      <c r="AY11" s="49" t="s">
        <v>37</v>
      </c>
      <c r="AZ11" s="49" t="s">
        <v>38</v>
      </c>
      <c r="BA11" s="5"/>
      <c r="BB11" s="4" t="s">
        <v>19</v>
      </c>
      <c r="BC11" s="4" t="s">
        <v>37</v>
      </c>
      <c r="BD11" s="147" t="s">
        <v>38</v>
      </c>
    </row>
    <row r="12" spans="1:56" ht="15.75" thickBot="1">
      <c r="B12" s="62"/>
      <c r="C12" s="63"/>
      <c r="D12" s="64" t="s">
        <v>10</v>
      </c>
      <c r="E12" s="111"/>
      <c r="F12" s="148"/>
      <c r="G12" s="148"/>
      <c r="H12" s="148"/>
      <c r="I12" s="148" t="s">
        <v>8</v>
      </c>
      <c r="J12" s="148"/>
      <c r="K12" s="148"/>
      <c r="L12" s="16"/>
      <c r="M12" s="104" t="s">
        <v>20</v>
      </c>
      <c r="N12" s="148" t="s">
        <v>11</v>
      </c>
      <c r="O12" s="16"/>
      <c r="P12" s="63" t="s">
        <v>10</v>
      </c>
      <c r="Q12" s="111"/>
      <c r="R12" s="63"/>
      <c r="S12" s="149"/>
      <c r="T12" s="63"/>
      <c r="U12" s="63"/>
      <c r="V12" s="63" t="s">
        <v>18</v>
      </c>
      <c r="W12" s="150" t="s">
        <v>22</v>
      </c>
      <c r="X12" s="111"/>
      <c r="Y12" s="151" t="s">
        <v>16</v>
      </c>
      <c r="Z12" s="151" t="s">
        <v>17</v>
      </c>
      <c r="AA12" s="152" t="s">
        <v>25</v>
      </c>
      <c r="AB12" s="79" t="s">
        <v>28</v>
      </c>
      <c r="AC12" s="153"/>
      <c r="AD12" s="111"/>
      <c r="AE12" s="154" t="s">
        <v>16</v>
      </c>
      <c r="AF12" s="155" t="s">
        <v>17</v>
      </c>
      <c r="AG12" s="80" t="s">
        <v>28</v>
      </c>
      <c r="AH12" s="81" t="s">
        <v>28</v>
      </c>
      <c r="AI12" s="156"/>
      <c r="AJ12" s="63" t="s">
        <v>34</v>
      </c>
      <c r="AK12" s="157" t="s">
        <v>34</v>
      </c>
      <c r="AL12" s="63" t="s">
        <v>34</v>
      </c>
      <c r="AM12" s="63" t="s">
        <v>34</v>
      </c>
      <c r="AN12" s="63" t="s">
        <v>34</v>
      </c>
      <c r="AO12" s="111"/>
      <c r="AP12" s="158" t="s">
        <v>70</v>
      </c>
      <c r="AQ12" s="159" t="s">
        <v>69</v>
      </c>
      <c r="AR12" s="160" t="s">
        <v>71</v>
      </c>
      <c r="AS12" s="161" t="s">
        <v>48</v>
      </c>
      <c r="AT12" s="159" t="s">
        <v>47</v>
      </c>
      <c r="AU12" s="160" t="s">
        <v>49</v>
      </c>
      <c r="AV12" s="111"/>
      <c r="AW12" s="162" t="s">
        <v>29</v>
      </c>
      <c r="AX12" s="150" t="s">
        <v>29</v>
      </c>
      <c r="AY12" s="63"/>
      <c r="AZ12" s="63"/>
      <c r="BA12" s="111"/>
      <c r="BB12" s="163">
        <v>1</v>
      </c>
      <c r="BC12" s="164">
        <v>0</v>
      </c>
      <c r="BD12" s="115" t="s">
        <v>41</v>
      </c>
    </row>
    <row r="13" spans="1:56" ht="16.5" thickBot="1">
      <c r="B13" s="17">
        <v>41276</v>
      </c>
      <c r="C13" s="15" t="s">
        <v>0</v>
      </c>
      <c r="D13" s="19">
        <v>8</v>
      </c>
      <c r="E13" s="6"/>
      <c r="F13" s="363">
        <v>0</v>
      </c>
      <c r="G13" s="19">
        <v>0</v>
      </c>
      <c r="H13" s="19">
        <v>0</v>
      </c>
      <c r="I13" s="19">
        <v>3</v>
      </c>
      <c r="J13" s="19">
        <v>0</v>
      </c>
      <c r="K13" s="19">
        <f>SUM(F13:J13)</f>
        <v>3</v>
      </c>
      <c r="L13" s="6"/>
      <c r="M13" s="363">
        <v>0</v>
      </c>
      <c r="N13" s="19">
        <v>0</v>
      </c>
      <c r="O13" s="6"/>
      <c r="P13" s="376">
        <f>D13-(M13+N13)</f>
        <v>8</v>
      </c>
      <c r="Q13" s="6"/>
      <c r="R13" s="221" t="s">
        <v>377</v>
      </c>
      <c r="S13" s="23">
        <v>0.36799999999999999</v>
      </c>
      <c r="T13" s="23">
        <v>0.36899999999999999</v>
      </c>
      <c r="U13" s="23">
        <f>S13+T13</f>
        <v>0.73699999999999999</v>
      </c>
      <c r="V13" s="223">
        <v>60</v>
      </c>
      <c r="W13" s="91">
        <f>P13*V13</f>
        <v>480</v>
      </c>
      <c r="X13" s="6"/>
      <c r="Y13" s="379">
        <v>63</v>
      </c>
      <c r="Z13" s="380">
        <v>63</v>
      </c>
      <c r="AA13" s="380">
        <v>0</v>
      </c>
      <c r="AB13" s="380">
        <v>0</v>
      </c>
      <c r="AC13" s="381">
        <v>63</v>
      </c>
      <c r="AD13" s="197"/>
      <c r="AE13" s="379">
        <v>75</v>
      </c>
      <c r="AF13" s="380">
        <v>75</v>
      </c>
      <c r="AG13" s="380">
        <v>0</v>
      </c>
      <c r="AH13" s="380">
        <v>75</v>
      </c>
      <c r="AI13" s="5"/>
      <c r="AJ13" s="57">
        <f>AC13*U13</f>
        <v>46.430999999999997</v>
      </c>
      <c r="AK13" s="171">
        <v>55.35</v>
      </c>
      <c r="AL13" s="19">
        <v>3.1739999999999999</v>
      </c>
      <c r="AM13" s="19">
        <v>0</v>
      </c>
      <c r="AN13" s="91">
        <f>AK13+AM13</f>
        <v>55.35</v>
      </c>
      <c r="AO13" s="338" t="e">
        <f>#REF!</f>
        <v>#REF!</v>
      </c>
      <c r="AP13" s="11">
        <v>0</v>
      </c>
      <c r="AQ13" s="11">
        <v>10</v>
      </c>
      <c r="AR13" s="387">
        <f>100- ((AP13+AQ13)/(AC13*2))*100</f>
        <v>92.063492063492063</v>
      </c>
      <c r="AS13" s="388">
        <v>680</v>
      </c>
      <c r="AT13" s="172">
        <f>AJ13+AK13+AL13+AM13</f>
        <v>104.95500000000001</v>
      </c>
      <c r="AU13" s="172">
        <f>AS13-AT13</f>
        <v>575.04499999999996</v>
      </c>
      <c r="AV13" s="5"/>
      <c r="AW13" s="57">
        <f>(AC13/W13)*100</f>
        <v>13.125</v>
      </c>
      <c r="AX13" s="19" t="s">
        <v>59</v>
      </c>
      <c r="AY13" s="91">
        <f>(AK13/(AJ13+AK13))*100</f>
        <v>54.381466088955698</v>
      </c>
      <c r="AZ13" s="19">
        <f>(AN13/AJ13)*100</f>
        <v>119.20914905989535</v>
      </c>
      <c r="BA13" s="6"/>
      <c r="BB13" s="363" t="s">
        <v>76</v>
      </c>
      <c r="BC13" s="19" t="s">
        <v>76</v>
      </c>
      <c r="BD13" s="19" t="s">
        <v>76</v>
      </c>
    </row>
    <row r="14" spans="1:56" ht="15.75">
      <c r="B14" s="374" t="s">
        <v>137</v>
      </c>
      <c r="C14" s="2"/>
      <c r="D14" s="2"/>
      <c r="E14" s="6"/>
      <c r="F14" s="375"/>
      <c r="G14" s="2"/>
      <c r="H14" s="2"/>
      <c r="I14" s="2"/>
      <c r="J14" s="2"/>
      <c r="K14" s="2"/>
      <c r="L14" s="6"/>
      <c r="M14" s="375"/>
      <c r="N14" s="2"/>
      <c r="O14" s="6"/>
      <c r="P14" s="377"/>
      <c r="Q14" s="6"/>
      <c r="R14" s="375" t="s">
        <v>378</v>
      </c>
      <c r="S14" s="213"/>
      <c r="T14" s="213"/>
      <c r="U14" s="213"/>
      <c r="V14" s="378"/>
      <c r="W14" s="378"/>
      <c r="X14" s="289"/>
      <c r="Y14" s="382"/>
      <c r="Z14" s="383"/>
      <c r="AA14" s="383"/>
      <c r="AB14" s="383"/>
      <c r="AC14" s="384"/>
      <c r="AD14" s="122"/>
      <c r="AE14" s="382"/>
      <c r="AF14" s="383"/>
      <c r="AG14" s="383"/>
      <c r="AH14" s="383"/>
      <c r="AI14" s="20"/>
      <c r="AJ14" s="436" t="s">
        <v>329</v>
      </c>
      <c r="AK14" s="386"/>
      <c r="AL14" s="378"/>
      <c r="AM14" s="378"/>
      <c r="AN14" s="378"/>
      <c r="AO14" s="289"/>
      <c r="AP14" s="347"/>
      <c r="AQ14" s="347"/>
      <c r="AR14" s="373"/>
      <c r="AS14" s="389"/>
      <c r="AT14" s="386"/>
      <c r="AU14" s="386"/>
      <c r="AV14" s="20"/>
      <c r="AW14" s="385"/>
      <c r="AX14" s="378"/>
      <c r="AY14" s="378"/>
      <c r="AZ14" s="378"/>
      <c r="BA14" s="289"/>
      <c r="BB14" s="375"/>
      <c r="BC14" s="2"/>
      <c r="BD14" s="2"/>
    </row>
    <row r="15" spans="1:56" ht="15.75" thickBot="1"/>
    <row r="16" spans="1:56" ht="16.5" thickBot="1">
      <c r="B16" s="17">
        <v>41278</v>
      </c>
      <c r="C16" s="15" t="s">
        <v>0</v>
      </c>
      <c r="D16" s="19">
        <v>8</v>
      </c>
      <c r="E16" s="6"/>
      <c r="F16" s="363">
        <v>1</v>
      </c>
      <c r="G16" s="19">
        <v>0</v>
      </c>
      <c r="H16" s="19">
        <v>0</v>
      </c>
      <c r="I16" s="19">
        <v>0</v>
      </c>
      <c r="J16" s="19">
        <v>0</v>
      </c>
      <c r="K16" s="19">
        <f>SUM(F16:J16)</f>
        <v>1</v>
      </c>
      <c r="L16" s="6"/>
      <c r="M16" s="363">
        <v>0</v>
      </c>
      <c r="N16" s="19">
        <v>0</v>
      </c>
      <c r="O16" s="6"/>
      <c r="P16" s="376">
        <f>D16-(M16+N16)</f>
        <v>8</v>
      </c>
      <c r="Q16" s="6"/>
      <c r="R16" s="221" t="s">
        <v>377</v>
      </c>
      <c r="S16" s="23">
        <v>0.36599999999999999</v>
      </c>
      <c r="T16" s="23">
        <v>0.36599999999999999</v>
      </c>
      <c r="U16" s="23">
        <f>S16+T16</f>
        <v>0.73199999999999998</v>
      </c>
      <c r="V16" s="223">
        <v>60</v>
      </c>
      <c r="W16" s="91">
        <f>P16*V16</f>
        <v>480</v>
      </c>
      <c r="X16" s="6"/>
      <c r="Y16" s="379">
        <v>270</v>
      </c>
      <c r="Z16" s="380">
        <v>270</v>
      </c>
      <c r="AA16" s="380">
        <v>0</v>
      </c>
      <c r="AB16" s="380">
        <v>0</v>
      </c>
      <c r="AC16" s="381">
        <v>270</v>
      </c>
      <c r="AD16" s="197"/>
      <c r="AE16" s="379">
        <v>41</v>
      </c>
      <c r="AF16" s="380">
        <v>42</v>
      </c>
      <c r="AG16" s="380">
        <v>0</v>
      </c>
      <c r="AH16" s="380">
        <v>41</v>
      </c>
      <c r="AI16" s="5"/>
      <c r="AJ16" s="57">
        <f>AC16*U16</f>
        <v>197.64</v>
      </c>
      <c r="AK16" s="171">
        <v>28</v>
      </c>
      <c r="AL16" s="19">
        <v>6</v>
      </c>
      <c r="AM16" s="19">
        <v>0</v>
      </c>
      <c r="AN16" s="91">
        <f>AK16+AM16</f>
        <v>28</v>
      </c>
      <c r="AO16" s="338" t="e">
        <f>#REF!</f>
        <v>#REF!</v>
      </c>
      <c r="AP16" s="11">
        <v>0</v>
      </c>
      <c r="AQ16" s="11">
        <v>10</v>
      </c>
      <c r="AR16" s="387">
        <f>100- ((AP16+AQ16)/(AC16*2))*100</f>
        <v>98.148148148148152</v>
      </c>
      <c r="AS16" s="388">
        <f>AU13</f>
        <v>575.04499999999996</v>
      </c>
      <c r="AT16" s="172">
        <f>AJ16+AK16+AL16+AM16</f>
        <v>231.64</v>
      </c>
      <c r="AU16" s="172">
        <f>AS16-AT16</f>
        <v>343.40499999999997</v>
      </c>
      <c r="AV16" s="5"/>
      <c r="AW16" s="57">
        <f>(AC16/W16)*100</f>
        <v>56.25</v>
      </c>
      <c r="AX16" s="19" t="s">
        <v>59</v>
      </c>
      <c r="AY16" s="91">
        <f>(AK16/(AJ16+AK16))*100</f>
        <v>12.409147314305976</v>
      </c>
      <c r="AZ16" s="19">
        <f>(AN16/AJ16)*100</f>
        <v>14.167172637117995</v>
      </c>
      <c r="BA16" s="6"/>
      <c r="BB16" s="363" t="s">
        <v>76</v>
      </c>
      <c r="BC16" s="19" t="s">
        <v>76</v>
      </c>
      <c r="BD16" s="19" t="s">
        <v>76</v>
      </c>
    </row>
    <row r="17" spans="2:56" ht="15.75">
      <c r="B17" s="374" t="s">
        <v>137</v>
      </c>
      <c r="C17" s="2"/>
      <c r="D17" s="2"/>
      <c r="E17" s="6"/>
      <c r="F17" s="375"/>
      <c r="G17" s="2"/>
      <c r="H17" s="2"/>
      <c r="I17" s="2"/>
      <c r="J17" s="2"/>
      <c r="K17" s="2"/>
      <c r="L17" s="6"/>
      <c r="M17" s="375"/>
      <c r="N17" s="2"/>
      <c r="O17" s="6"/>
      <c r="P17" s="377"/>
      <c r="Q17" s="6"/>
      <c r="R17" s="375" t="s">
        <v>378</v>
      </c>
      <c r="S17" s="213"/>
      <c r="T17" s="213"/>
      <c r="U17" s="213"/>
      <c r="V17" s="378"/>
      <c r="W17" s="378"/>
      <c r="X17" s="289"/>
      <c r="Y17" s="382"/>
      <c r="Z17" s="383"/>
      <c r="AA17" s="383"/>
      <c r="AB17" s="383"/>
      <c r="AC17" s="384"/>
      <c r="AD17" s="122"/>
      <c r="AE17" s="382"/>
      <c r="AF17" s="383"/>
      <c r="AG17" s="383"/>
      <c r="AH17" s="383"/>
      <c r="AI17" s="20"/>
      <c r="AJ17" s="436"/>
      <c r="AK17" s="386"/>
      <c r="AL17" s="378"/>
      <c r="AM17" s="378"/>
      <c r="AN17" s="378"/>
      <c r="AO17" s="289"/>
      <c r="AP17" s="347"/>
      <c r="AQ17" s="347"/>
      <c r="AR17" s="373"/>
      <c r="AS17" s="389"/>
      <c r="AT17" s="386"/>
      <c r="AU17" s="386"/>
      <c r="AV17" s="20"/>
      <c r="AW17" s="385"/>
      <c r="AX17" s="378"/>
      <c r="AY17" s="378"/>
      <c r="AZ17" s="378"/>
      <c r="BA17" s="289"/>
      <c r="BB17" s="375"/>
      <c r="BC17" s="2"/>
      <c r="BD17" s="2"/>
    </row>
    <row r="18" spans="2:56" ht="15.75" thickBot="1"/>
    <row r="19" spans="2:56">
      <c r="B19" s="57" t="s">
        <v>42</v>
      </c>
      <c r="C19" s="58" t="s">
        <v>2</v>
      </c>
      <c r="D19" s="59" t="s">
        <v>2</v>
      </c>
      <c r="E19" s="136"/>
      <c r="F19" s="718" t="s">
        <v>14</v>
      </c>
      <c r="G19" s="719"/>
      <c r="H19" s="719"/>
      <c r="I19" s="719"/>
      <c r="J19" s="719"/>
      <c r="K19" s="720"/>
      <c r="L19" s="19"/>
      <c r="M19" s="721" t="s">
        <v>43</v>
      </c>
      <c r="N19" s="722"/>
      <c r="O19" s="19"/>
      <c r="P19" s="91" t="s">
        <v>12</v>
      </c>
      <c r="Q19" s="136"/>
      <c r="R19" s="91" t="s">
        <v>24</v>
      </c>
      <c r="S19" s="718" t="s">
        <v>44</v>
      </c>
      <c r="T19" s="719"/>
      <c r="U19" s="720"/>
      <c r="V19" s="91" t="s">
        <v>39</v>
      </c>
      <c r="W19" s="137" t="s">
        <v>19</v>
      </c>
      <c r="X19" s="136" t="s">
        <v>10</v>
      </c>
      <c r="Y19" s="723" t="s">
        <v>15</v>
      </c>
      <c r="Z19" s="724"/>
      <c r="AA19" s="724"/>
      <c r="AB19" s="724"/>
      <c r="AC19" s="138" t="s">
        <v>19</v>
      </c>
      <c r="AD19" s="139"/>
      <c r="AE19" s="725" t="s">
        <v>55</v>
      </c>
      <c r="AF19" s="726"/>
      <c r="AG19" s="726"/>
      <c r="AH19" s="140" t="s">
        <v>57</v>
      </c>
      <c r="AI19" s="136"/>
      <c r="AJ19" s="141" t="s">
        <v>51</v>
      </c>
      <c r="AK19" s="142"/>
      <c r="AL19" s="143"/>
      <c r="AM19" s="144"/>
      <c r="AN19" s="91" t="s">
        <v>13</v>
      </c>
      <c r="AO19" s="136"/>
      <c r="AP19" s="743" t="s">
        <v>68</v>
      </c>
      <c r="AQ19" s="744"/>
      <c r="AR19" s="745"/>
      <c r="AS19" s="743" t="s">
        <v>52</v>
      </c>
      <c r="AT19" s="744"/>
      <c r="AU19" s="745"/>
      <c r="AV19" s="136"/>
      <c r="AW19" s="145" t="s">
        <v>32</v>
      </c>
      <c r="AX19" s="137" t="s">
        <v>32</v>
      </c>
      <c r="AY19" s="91" t="s">
        <v>29</v>
      </c>
      <c r="AZ19" s="91" t="s">
        <v>29</v>
      </c>
      <c r="BA19" s="136"/>
      <c r="BB19" s="19" t="s">
        <v>32</v>
      </c>
      <c r="BC19" s="19" t="s">
        <v>10</v>
      </c>
      <c r="BD19" s="146" t="s">
        <v>10</v>
      </c>
    </row>
    <row r="20" spans="2:56" ht="15.75" thickBot="1">
      <c r="B20" s="60" t="s">
        <v>10</v>
      </c>
      <c r="C20" s="49" t="s">
        <v>10</v>
      </c>
      <c r="D20" s="61" t="s">
        <v>12</v>
      </c>
      <c r="E20" s="5"/>
      <c r="F20" s="65" t="s">
        <v>4</v>
      </c>
      <c r="G20" s="65" t="s">
        <v>5</v>
      </c>
      <c r="H20" s="65" t="s">
        <v>6</v>
      </c>
      <c r="I20" s="65" t="s">
        <v>7</v>
      </c>
      <c r="J20" s="65" t="s">
        <v>9</v>
      </c>
      <c r="K20" s="65" t="s">
        <v>13</v>
      </c>
      <c r="L20" s="4"/>
      <c r="M20" s="67" t="s">
        <v>12</v>
      </c>
      <c r="N20" s="68" t="s">
        <v>46</v>
      </c>
      <c r="O20" s="3"/>
      <c r="P20" s="49" t="s">
        <v>3</v>
      </c>
      <c r="Q20" s="5"/>
      <c r="R20" s="49" t="s">
        <v>23</v>
      </c>
      <c r="S20" s="53" t="s">
        <v>16</v>
      </c>
      <c r="T20" s="49" t="s">
        <v>17</v>
      </c>
      <c r="U20" s="49" t="s">
        <v>45</v>
      </c>
      <c r="V20" s="49" t="s">
        <v>63</v>
      </c>
      <c r="W20" s="72" t="s">
        <v>21</v>
      </c>
      <c r="X20" s="5" t="s">
        <v>10</v>
      </c>
      <c r="Y20" s="713" t="s">
        <v>26</v>
      </c>
      <c r="Z20" s="714"/>
      <c r="AA20" s="714"/>
      <c r="AB20" s="715"/>
      <c r="AC20" s="39" t="s">
        <v>13</v>
      </c>
      <c r="AD20" s="8"/>
      <c r="AE20" s="716" t="s">
        <v>56</v>
      </c>
      <c r="AF20" s="717"/>
      <c r="AG20" s="717"/>
      <c r="AH20" s="82" t="s">
        <v>58</v>
      </c>
      <c r="AI20" s="5"/>
      <c r="AJ20" s="48" t="s">
        <v>33</v>
      </c>
      <c r="AK20" s="85" t="s">
        <v>27</v>
      </c>
      <c r="AL20" s="48" t="s">
        <v>35</v>
      </c>
      <c r="AM20" s="48" t="s">
        <v>36</v>
      </c>
      <c r="AN20" s="49" t="s">
        <v>40</v>
      </c>
      <c r="AO20" s="20"/>
      <c r="AP20" s="51"/>
      <c r="AQ20" s="52"/>
      <c r="AR20" s="53"/>
      <c r="AS20" s="51" t="s">
        <v>50</v>
      </c>
      <c r="AT20" s="336" t="s">
        <v>350</v>
      </c>
      <c r="AU20" s="53"/>
      <c r="AV20" s="5"/>
      <c r="AW20" s="76" t="s">
        <v>19</v>
      </c>
      <c r="AX20" s="72" t="s">
        <v>19</v>
      </c>
      <c r="AY20" s="49" t="s">
        <v>37</v>
      </c>
      <c r="AZ20" s="49" t="s">
        <v>38</v>
      </c>
      <c r="BA20" s="5"/>
      <c r="BB20" s="4" t="s">
        <v>19</v>
      </c>
      <c r="BC20" s="4" t="s">
        <v>37</v>
      </c>
      <c r="BD20" s="147" t="s">
        <v>38</v>
      </c>
    </row>
    <row r="21" spans="2:56" ht="15.75" thickBot="1">
      <c r="B21" s="62"/>
      <c r="C21" s="63"/>
      <c r="D21" s="64" t="s">
        <v>10</v>
      </c>
      <c r="E21" s="111"/>
      <c r="F21" s="148"/>
      <c r="G21" s="148"/>
      <c r="H21" s="148"/>
      <c r="I21" s="148" t="s">
        <v>8</v>
      </c>
      <c r="J21" s="148"/>
      <c r="K21" s="148"/>
      <c r="L21" s="16"/>
      <c r="M21" s="104" t="s">
        <v>20</v>
      </c>
      <c r="N21" s="148" t="s">
        <v>11</v>
      </c>
      <c r="O21" s="16"/>
      <c r="P21" s="63" t="s">
        <v>10</v>
      </c>
      <c r="Q21" s="111"/>
      <c r="R21" s="63"/>
      <c r="S21" s="149"/>
      <c r="T21" s="63"/>
      <c r="U21" s="63"/>
      <c r="V21" s="63" t="s">
        <v>18</v>
      </c>
      <c r="W21" s="150" t="s">
        <v>22</v>
      </c>
      <c r="X21" s="111"/>
      <c r="Y21" s="151" t="s">
        <v>16</v>
      </c>
      <c r="Z21" s="151" t="s">
        <v>17</v>
      </c>
      <c r="AA21" s="152" t="s">
        <v>25</v>
      </c>
      <c r="AB21" s="79" t="s">
        <v>28</v>
      </c>
      <c r="AC21" s="153"/>
      <c r="AD21" s="111"/>
      <c r="AE21" s="154" t="s">
        <v>16</v>
      </c>
      <c r="AF21" s="155" t="s">
        <v>17</v>
      </c>
      <c r="AG21" s="80" t="s">
        <v>28</v>
      </c>
      <c r="AH21" s="81" t="s">
        <v>28</v>
      </c>
      <c r="AI21" s="156"/>
      <c r="AJ21" s="63" t="s">
        <v>34</v>
      </c>
      <c r="AK21" s="157" t="s">
        <v>34</v>
      </c>
      <c r="AL21" s="63" t="s">
        <v>34</v>
      </c>
      <c r="AM21" s="63" t="s">
        <v>34</v>
      </c>
      <c r="AN21" s="63" t="s">
        <v>34</v>
      </c>
      <c r="AO21" s="111"/>
      <c r="AP21" s="158" t="s">
        <v>70</v>
      </c>
      <c r="AQ21" s="159" t="s">
        <v>69</v>
      </c>
      <c r="AR21" s="160" t="s">
        <v>71</v>
      </c>
      <c r="AS21" s="161" t="s">
        <v>48</v>
      </c>
      <c r="AT21" s="159" t="s">
        <v>47</v>
      </c>
      <c r="AU21" s="160" t="s">
        <v>49</v>
      </c>
      <c r="AV21" s="111"/>
      <c r="AW21" s="162" t="s">
        <v>29</v>
      </c>
      <c r="AX21" s="150" t="s">
        <v>29</v>
      </c>
      <c r="AY21" s="63"/>
      <c r="AZ21" s="63"/>
      <c r="BA21" s="111"/>
      <c r="BB21" s="163">
        <v>1</v>
      </c>
      <c r="BC21" s="164">
        <v>0</v>
      </c>
      <c r="BD21" s="115" t="s">
        <v>41</v>
      </c>
    </row>
    <row r="22" spans="2:56" ht="15.75" thickBot="1"/>
    <row r="23" spans="2:56" ht="16.5" thickBot="1">
      <c r="B23" s="17">
        <v>41279</v>
      </c>
      <c r="C23" s="15" t="s">
        <v>0</v>
      </c>
      <c r="D23" s="19">
        <v>8</v>
      </c>
      <c r="E23" s="6"/>
      <c r="F23" s="363">
        <v>1</v>
      </c>
      <c r="G23" s="19">
        <v>0</v>
      </c>
      <c r="H23" s="19">
        <v>0</v>
      </c>
      <c r="I23" s="19">
        <v>0</v>
      </c>
      <c r="J23" s="19">
        <v>0</v>
      </c>
      <c r="K23" s="19">
        <f>SUM(F23:J23)</f>
        <v>1</v>
      </c>
      <c r="L23" s="6"/>
      <c r="M23" s="363">
        <v>0</v>
      </c>
      <c r="N23" s="19">
        <v>0</v>
      </c>
      <c r="O23" s="6"/>
      <c r="P23" s="376">
        <f>D23-(M23+N23)</f>
        <v>8</v>
      </c>
      <c r="Q23" s="6"/>
      <c r="R23" s="221" t="s">
        <v>54</v>
      </c>
      <c r="S23" s="23">
        <v>0.122</v>
      </c>
      <c r="T23" s="23">
        <v>0.124</v>
      </c>
      <c r="U23" s="23">
        <f>S23+T23</f>
        <v>0.246</v>
      </c>
      <c r="V23" s="223">
        <v>70</v>
      </c>
      <c r="W23" s="91">
        <f>P23*V23</f>
        <v>560</v>
      </c>
      <c r="X23" s="6"/>
      <c r="Y23" s="379">
        <v>473</v>
      </c>
      <c r="Z23" s="380">
        <v>473</v>
      </c>
      <c r="AA23" s="380">
        <v>0</v>
      </c>
      <c r="AB23" s="380">
        <v>0</v>
      </c>
      <c r="AC23" s="381">
        <v>473</v>
      </c>
      <c r="AD23" s="197"/>
      <c r="AE23" s="379">
        <v>24</v>
      </c>
      <c r="AF23" s="380">
        <v>24</v>
      </c>
      <c r="AG23" s="380">
        <v>0</v>
      </c>
      <c r="AH23" s="380">
        <v>24</v>
      </c>
      <c r="AI23" s="5"/>
      <c r="AJ23" s="57">
        <f>AC23*U23</f>
        <v>116.358</v>
      </c>
      <c r="AK23" s="171">
        <v>6</v>
      </c>
      <c r="AL23" s="19">
        <v>6</v>
      </c>
      <c r="AM23" s="19">
        <v>0</v>
      </c>
      <c r="AN23" s="91">
        <f>AK23+AM23</f>
        <v>6</v>
      </c>
      <c r="AO23" s="338" t="e">
        <f>#REF!</f>
        <v>#REF!</v>
      </c>
      <c r="AP23" s="11">
        <v>0</v>
      </c>
      <c r="AQ23" s="11">
        <v>10</v>
      </c>
      <c r="AR23" s="387">
        <f>100- ((AP23+AQ23)/(AC23*2))*100</f>
        <v>98.942917547568712</v>
      </c>
      <c r="AS23" s="388">
        <v>235</v>
      </c>
      <c r="AT23" s="172">
        <f>AJ23+AK23+AL23+AM23</f>
        <v>128.358</v>
      </c>
      <c r="AU23" s="172">
        <f>AS23-AT23</f>
        <v>106.642</v>
      </c>
      <c r="AV23" s="5"/>
      <c r="AW23" s="57">
        <f>(AC23/W23)*100</f>
        <v>84.464285714285708</v>
      </c>
      <c r="AX23" s="19" t="s">
        <v>59</v>
      </c>
      <c r="AY23" s="91">
        <f>(AK23/(AJ23+AK23))*100</f>
        <v>4.9036434070514385</v>
      </c>
      <c r="AZ23" s="19">
        <f>(AN23/AJ23)*100</f>
        <v>5.1564997679575102</v>
      </c>
      <c r="BA23" s="6"/>
      <c r="BB23" s="363" t="s">
        <v>76</v>
      </c>
      <c r="BC23" s="19" t="s">
        <v>76</v>
      </c>
      <c r="BD23" s="19" t="s">
        <v>76</v>
      </c>
    </row>
    <row r="24" spans="2:56" ht="15.75">
      <c r="B24" s="374" t="s">
        <v>137</v>
      </c>
      <c r="C24" s="2"/>
      <c r="D24" s="2"/>
      <c r="E24" s="6"/>
      <c r="F24" s="375"/>
      <c r="G24" s="2"/>
      <c r="H24" s="2"/>
      <c r="I24" s="2"/>
      <c r="J24" s="2"/>
      <c r="K24" s="2"/>
      <c r="L24" s="6"/>
      <c r="M24" s="375"/>
      <c r="N24" s="2"/>
      <c r="O24" s="6"/>
      <c r="P24" s="377"/>
      <c r="Q24" s="6"/>
      <c r="R24" s="375"/>
      <c r="S24" s="213"/>
      <c r="T24" s="213"/>
      <c r="U24" s="213"/>
      <c r="V24" s="378"/>
      <c r="W24" s="378"/>
      <c r="X24" s="289"/>
      <c r="Y24" s="382"/>
      <c r="Z24" s="383"/>
      <c r="AA24" s="383"/>
      <c r="AB24" s="383"/>
      <c r="AC24" s="384"/>
      <c r="AD24" s="122"/>
      <c r="AE24" s="382"/>
      <c r="AF24" s="383"/>
      <c r="AG24" s="383"/>
      <c r="AH24" s="383"/>
      <c r="AI24" s="20"/>
      <c r="AJ24" s="436"/>
      <c r="AK24" s="386"/>
      <c r="AL24" s="378"/>
      <c r="AM24" s="378"/>
      <c r="AN24" s="378"/>
      <c r="AO24" s="289"/>
      <c r="AP24" s="347"/>
      <c r="AQ24" s="347"/>
      <c r="AR24" s="373"/>
      <c r="AS24" s="389"/>
      <c r="AT24" s="386"/>
      <c r="AU24" s="386"/>
      <c r="AV24" s="20"/>
      <c r="AW24" s="385"/>
      <c r="AX24" s="378"/>
      <c r="AY24" s="378"/>
      <c r="AZ24" s="378"/>
      <c r="BA24" s="289"/>
      <c r="BB24" s="375"/>
      <c r="BC24" s="2"/>
      <c r="BD24" s="2"/>
    </row>
    <row r="25" spans="2:56" ht="15.75" thickBot="1"/>
    <row r="26" spans="2:56" ht="16.5" thickBot="1">
      <c r="B26" s="17">
        <v>41281</v>
      </c>
      <c r="C26" s="15" t="s">
        <v>0</v>
      </c>
      <c r="D26" s="19">
        <v>8</v>
      </c>
      <c r="E26" s="6"/>
      <c r="F26" s="363">
        <v>0</v>
      </c>
      <c r="G26" s="19">
        <v>0</v>
      </c>
      <c r="H26" s="19">
        <v>0</v>
      </c>
      <c r="I26" s="19">
        <v>0</v>
      </c>
      <c r="J26" s="19">
        <v>0</v>
      </c>
      <c r="K26" s="19">
        <f>SUM(F26:J26)</f>
        <v>0</v>
      </c>
      <c r="L26" s="6"/>
      <c r="M26" s="363">
        <v>0</v>
      </c>
      <c r="N26" s="19">
        <v>0</v>
      </c>
      <c r="O26" s="6"/>
      <c r="P26" s="376">
        <f>D26-(M26+N26)</f>
        <v>8</v>
      </c>
      <c r="Q26" s="6"/>
      <c r="R26" s="221" t="s">
        <v>54</v>
      </c>
      <c r="S26" s="23">
        <v>0.11899999999999999</v>
      </c>
      <c r="T26" s="23">
        <v>0.122</v>
      </c>
      <c r="U26" s="23">
        <f>S26+T26</f>
        <v>0.24099999999999999</v>
      </c>
      <c r="V26" s="223">
        <v>70</v>
      </c>
      <c r="W26" s="91">
        <f>P26*V26</f>
        <v>560</v>
      </c>
      <c r="X26" s="6"/>
      <c r="Y26" s="379">
        <v>420</v>
      </c>
      <c r="Z26" s="380">
        <v>420</v>
      </c>
      <c r="AA26" s="380">
        <v>0</v>
      </c>
      <c r="AB26" s="380">
        <v>0</v>
      </c>
      <c r="AC26" s="381">
        <v>420</v>
      </c>
      <c r="AD26" s="197"/>
      <c r="AE26" s="379">
        <v>24</v>
      </c>
      <c r="AF26" s="380">
        <v>24</v>
      </c>
      <c r="AG26" s="380">
        <v>0</v>
      </c>
      <c r="AH26" s="380">
        <v>24</v>
      </c>
      <c r="AI26" s="5"/>
      <c r="AJ26" s="57">
        <f>AC26*U26</f>
        <v>101.22</v>
      </c>
      <c r="AK26" s="171">
        <v>8.7100000000000009</v>
      </c>
      <c r="AL26" s="19">
        <v>6.03</v>
      </c>
      <c r="AM26" s="19">
        <v>0</v>
      </c>
      <c r="AN26" s="91">
        <f>AK26+AM26</f>
        <v>8.7100000000000009</v>
      </c>
      <c r="AO26" s="338" t="e">
        <f>#REF!</f>
        <v>#REF!</v>
      </c>
      <c r="AP26" s="11">
        <v>0</v>
      </c>
      <c r="AQ26" s="11">
        <v>10</v>
      </c>
      <c r="AR26" s="387">
        <f>100- ((AP26+AQ26)/(AC26*2))*100</f>
        <v>98.80952380952381</v>
      </c>
      <c r="AS26" s="388">
        <f>AU23</f>
        <v>106.642</v>
      </c>
      <c r="AT26" s="172">
        <f>AJ26+AK26+AL26+AM26</f>
        <v>115.96000000000001</v>
      </c>
      <c r="AU26" s="172">
        <f>AS26-AT26</f>
        <v>-9.3180000000000121</v>
      </c>
      <c r="AV26" s="5"/>
      <c r="AW26" s="57">
        <f>(AC26/W26)*100</f>
        <v>75</v>
      </c>
      <c r="AX26" s="19" t="s">
        <v>59</v>
      </c>
      <c r="AY26" s="91">
        <f>(AK26/(AJ26+AK26))*100</f>
        <v>7.9232238697352866</v>
      </c>
      <c r="AZ26" s="19">
        <f>(AN26/AJ26)*100</f>
        <v>8.6050187709938761</v>
      </c>
      <c r="BA26" s="6"/>
      <c r="BB26" s="363" t="s">
        <v>76</v>
      </c>
      <c r="BC26" s="19" t="s">
        <v>76</v>
      </c>
      <c r="BD26" s="19" t="s">
        <v>76</v>
      </c>
    </row>
    <row r="27" spans="2:56" ht="15.75">
      <c r="B27" s="374" t="s">
        <v>121</v>
      </c>
      <c r="C27" s="2"/>
      <c r="D27" s="2"/>
      <c r="E27" s="6"/>
      <c r="F27" s="375"/>
      <c r="G27" s="2"/>
      <c r="H27" s="2"/>
      <c r="I27" s="2"/>
      <c r="J27" s="2"/>
      <c r="K27" s="2"/>
      <c r="L27" s="6"/>
      <c r="M27" s="375"/>
      <c r="N27" s="2"/>
      <c r="O27" s="6"/>
      <c r="P27" s="377"/>
      <c r="Q27" s="6"/>
      <c r="R27" s="375"/>
      <c r="S27" s="213"/>
      <c r="T27" s="213"/>
      <c r="U27" s="213"/>
      <c r="V27" s="378"/>
      <c r="W27" s="378"/>
      <c r="X27" s="289"/>
      <c r="Y27" s="382"/>
      <c r="Z27" s="383"/>
      <c r="AA27" s="383"/>
      <c r="AB27" s="383"/>
      <c r="AC27" s="384"/>
      <c r="AD27" s="122"/>
      <c r="AE27" s="382"/>
      <c r="AF27" s="383"/>
      <c r="AG27" s="383"/>
      <c r="AH27" s="383"/>
      <c r="AI27" s="20"/>
      <c r="AJ27" s="436"/>
      <c r="AK27" s="386"/>
      <c r="AL27" s="378"/>
      <c r="AM27" s="378"/>
      <c r="AN27" s="378"/>
      <c r="AO27" s="289"/>
      <c r="AP27" s="347"/>
      <c r="AQ27" s="347"/>
      <c r="AR27" s="373"/>
      <c r="AS27" s="389"/>
      <c r="AT27" s="386"/>
      <c r="AU27" s="386"/>
      <c r="AV27" s="20"/>
      <c r="AW27" s="385"/>
      <c r="AX27" s="378"/>
      <c r="AY27" s="378"/>
      <c r="AZ27" s="378"/>
      <c r="BA27" s="289"/>
      <c r="BB27" s="375"/>
      <c r="BC27" s="2"/>
      <c r="BD27" s="2"/>
    </row>
    <row r="28" spans="2:56" ht="15.75" thickBot="1"/>
    <row r="29" spans="2:56" ht="16.5" thickBot="1">
      <c r="B29" s="17">
        <v>41281</v>
      </c>
      <c r="C29" s="15" t="s">
        <v>1</v>
      </c>
      <c r="D29" s="19">
        <v>7.5</v>
      </c>
      <c r="E29" s="6"/>
      <c r="F29" s="363">
        <v>0</v>
      </c>
      <c r="G29" s="19">
        <v>0</v>
      </c>
      <c r="H29" s="19">
        <v>0</v>
      </c>
      <c r="I29" s="19">
        <v>0</v>
      </c>
      <c r="J29" s="19">
        <v>0</v>
      </c>
      <c r="K29" s="19">
        <f>SUM(F29:J29)</f>
        <v>0</v>
      </c>
      <c r="L29" s="6"/>
      <c r="M29" s="363">
        <v>4.5</v>
      </c>
      <c r="N29" s="19">
        <v>0</v>
      </c>
      <c r="O29" s="6"/>
      <c r="P29" s="376">
        <f>D29-(M29+N29)</f>
        <v>3</v>
      </c>
      <c r="Q29" s="6"/>
      <c r="R29" s="221" t="s">
        <v>54</v>
      </c>
      <c r="S29" s="23">
        <v>0.11899999999999999</v>
      </c>
      <c r="T29" s="23">
        <v>0.122</v>
      </c>
      <c r="U29" s="23">
        <f>S29+T29</f>
        <v>0.24099999999999999</v>
      </c>
      <c r="V29" s="223">
        <v>70</v>
      </c>
      <c r="W29" s="91">
        <f>P29*V29</f>
        <v>210</v>
      </c>
      <c r="X29" s="6"/>
      <c r="Y29" s="379">
        <v>264</v>
      </c>
      <c r="Z29" s="380">
        <v>264</v>
      </c>
      <c r="AA29" s="380">
        <v>0</v>
      </c>
      <c r="AB29" s="380">
        <v>0</v>
      </c>
      <c r="AC29" s="381">
        <v>264</v>
      </c>
      <c r="AD29" s="197"/>
      <c r="AE29" s="379">
        <v>14</v>
      </c>
      <c r="AF29" s="380">
        <v>14</v>
      </c>
      <c r="AG29" s="380">
        <v>0</v>
      </c>
      <c r="AH29" s="380">
        <v>14</v>
      </c>
      <c r="AI29" s="5"/>
      <c r="AJ29" s="57">
        <f>AC29*U29</f>
        <v>63.623999999999995</v>
      </c>
      <c r="AK29" s="171">
        <v>2.8</v>
      </c>
      <c r="AL29" s="19">
        <v>2</v>
      </c>
      <c r="AM29" s="19">
        <v>0</v>
      </c>
      <c r="AN29" s="91">
        <f>AK29+AM29</f>
        <v>2.8</v>
      </c>
      <c r="AO29" s="338" t="e">
        <f>#REF!</f>
        <v>#REF!</v>
      </c>
      <c r="AP29" s="11">
        <v>0</v>
      </c>
      <c r="AQ29" s="11">
        <v>10</v>
      </c>
      <c r="AR29" s="387">
        <f>100- ((AP29+AQ29)/(AC29*2))*100</f>
        <v>98.106060606060609</v>
      </c>
      <c r="AS29" s="388">
        <f>AU26</f>
        <v>-9.3180000000000121</v>
      </c>
      <c r="AT29" s="172">
        <f>AJ29+AK29+AL29+AM29</f>
        <v>68.423999999999992</v>
      </c>
      <c r="AU29" s="172">
        <f>AS29-AT29</f>
        <v>-77.742000000000004</v>
      </c>
      <c r="AV29" s="5"/>
      <c r="AW29" s="57">
        <f>(AC29/W29)*100</f>
        <v>125.71428571428571</v>
      </c>
      <c r="AX29" s="19" t="s">
        <v>59</v>
      </c>
      <c r="AY29" s="91">
        <f>(AK29/(AJ29+AK29))*100</f>
        <v>4.2153438516198971</v>
      </c>
      <c r="AZ29" s="19">
        <f>(AN29/AJ29)*100</f>
        <v>4.4008550232616619</v>
      </c>
      <c r="BA29" s="6"/>
      <c r="BB29" s="363" t="s">
        <v>97</v>
      </c>
      <c r="BC29" s="19" t="s">
        <v>76</v>
      </c>
      <c r="BD29" s="19" t="s">
        <v>76</v>
      </c>
    </row>
    <row r="30" spans="2:56" ht="15.75">
      <c r="B30" s="374" t="s">
        <v>137</v>
      </c>
      <c r="C30" s="2"/>
      <c r="D30" s="2"/>
      <c r="E30" s="6"/>
      <c r="F30" s="375"/>
      <c r="G30" s="2"/>
      <c r="H30" s="2"/>
      <c r="I30" s="2"/>
      <c r="J30" s="2"/>
      <c r="K30" s="2"/>
      <c r="L30" s="6"/>
      <c r="M30" s="375"/>
      <c r="N30" s="2"/>
      <c r="O30" s="6"/>
      <c r="P30" s="377"/>
      <c r="Q30" s="6"/>
      <c r="R30" s="375"/>
      <c r="S30" s="213"/>
      <c r="T30" s="213"/>
      <c r="U30" s="213"/>
      <c r="V30" s="378"/>
      <c r="W30" s="378"/>
      <c r="X30" s="289"/>
      <c r="Y30" s="382"/>
      <c r="Z30" s="383"/>
      <c r="AA30" s="383"/>
      <c r="AB30" s="383"/>
      <c r="AC30" s="384"/>
      <c r="AD30" s="122"/>
      <c r="AE30" s="382"/>
      <c r="AF30" s="383"/>
      <c r="AG30" s="383"/>
      <c r="AH30" s="383"/>
      <c r="AI30" s="20"/>
      <c r="AJ30" s="436"/>
      <c r="AK30" s="386"/>
      <c r="AL30" s="378"/>
      <c r="AM30" s="378"/>
      <c r="AN30" s="378"/>
      <c r="AO30" s="289"/>
      <c r="AP30" s="347"/>
      <c r="AQ30" s="347"/>
      <c r="AR30" s="373"/>
      <c r="AS30" s="389"/>
      <c r="AT30" s="386"/>
      <c r="AU30" s="386"/>
      <c r="AV30" s="20"/>
      <c r="AW30" s="385"/>
      <c r="AX30" s="378"/>
      <c r="AY30" s="378"/>
      <c r="AZ30" s="378"/>
      <c r="BA30" s="289"/>
      <c r="BB30" s="375"/>
      <c r="BC30" s="2"/>
      <c r="BD30" s="2"/>
    </row>
    <row r="31" spans="2:56" ht="15.75" thickBot="1"/>
    <row r="32" spans="2:56">
      <c r="B32" s="57" t="s">
        <v>42</v>
      </c>
      <c r="C32" s="58" t="s">
        <v>2</v>
      </c>
      <c r="D32" s="59" t="s">
        <v>2</v>
      </c>
      <c r="E32" s="136"/>
      <c r="F32" s="718" t="s">
        <v>14</v>
      </c>
      <c r="G32" s="719"/>
      <c r="H32" s="719"/>
      <c r="I32" s="719"/>
      <c r="J32" s="719"/>
      <c r="K32" s="720"/>
      <c r="L32" s="19"/>
      <c r="M32" s="721" t="s">
        <v>43</v>
      </c>
      <c r="N32" s="722"/>
      <c r="O32" s="19"/>
      <c r="P32" s="91" t="s">
        <v>12</v>
      </c>
      <c r="Q32" s="136"/>
      <c r="R32" s="91" t="s">
        <v>24</v>
      </c>
      <c r="S32" s="718" t="s">
        <v>44</v>
      </c>
      <c r="T32" s="719"/>
      <c r="U32" s="720"/>
      <c r="V32" s="91" t="s">
        <v>39</v>
      </c>
      <c r="W32" s="137" t="s">
        <v>19</v>
      </c>
      <c r="X32" s="136" t="s">
        <v>10</v>
      </c>
      <c r="Y32" s="723" t="s">
        <v>15</v>
      </c>
      <c r="Z32" s="724"/>
      <c r="AA32" s="724"/>
      <c r="AB32" s="724"/>
      <c r="AC32" s="138" t="s">
        <v>19</v>
      </c>
      <c r="AD32" s="139"/>
      <c r="AE32" s="725" t="s">
        <v>55</v>
      </c>
      <c r="AF32" s="726"/>
      <c r="AG32" s="726"/>
      <c r="AH32" s="140" t="s">
        <v>57</v>
      </c>
      <c r="AI32" s="136"/>
      <c r="AJ32" s="141" t="s">
        <v>51</v>
      </c>
      <c r="AK32" s="142"/>
      <c r="AL32" s="143"/>
      <c r="AM32" s="144"/>
      <c r="AN32" s="91" t="s">
        <v>13</v>
      </c>
      <c r="AO32" s="136"/>
      <c r="AP32" s="743" t="s">
        <v>68</v>
      </c>
      <c r="AQ32" s="744"/>
      <c r="AR32" s="745"/>
      <c r="AS32" s="743" t="s">
        <v>52</v>
      </c>
      <c r="AT32" s="744"/>
      <c r="AU32" s="745"/>
      <c r="AV32" s="136"/>
      <c r="AW32" s="145" t="s">
        <v>32</v>
      </c>
      <c r="AX32" s="137" t="s">
        <v>32</v>
      </c>
      <c r="AY32" s="91" t="s">
        <v>29</v>
      </c>
      <c r="AZ32" s="91" t="s">
        <v>29</v>
      </c>
      <c r="BA32" s="136"/>
      <c r="BB32" s="19" t="s">
        <v>32</v>
      </c>
      <c r="BC32" s="19" t="s">
        <v>10</v>
      </c>
      <c r="BD32" s="146" t="s">
        <v>10</v>
      </c>
    </row>
    <row r="33" spans="2:56" ht="15.75" thickBot="1">
      <c r="B33" s="60" t="s">
        <v>10</v>
      </c>
      <c r="C33" s="49" t="s">
        <v>10</v>
      </c>
      <c r="D33" s="61" t="s">
        <v>12</v>
      </c>
      <c r="E33" s="5"/>
      <c r="F33" s="65" t="s">
        <v>4</v>
      </c>
      <c r="G33" s="65" t="s">
        <v>5</v>
      </c>
      <c r="H33" s="65" t="s">
        <v>6</v>
      </c>
      <c r="I33" s="65" t="s">
        <v>7</v>
      </c>
      <c r="J33" s="65" t="s">
        <v>9</v>
      </c>
      <c r="K33" s="65" t="s">
        <v>13</v>
      </c>
      <c r="L33" s="4"/>
      <c r="M33" s="67" t="s">
        <v>12</v>
      </c>
      <c r="N33" s="68" t="s">
        <v>46</v>
      </c>
      <c r="O33" s="3"/>
      <c r="P33" s="49" t="s">
        <v>3</v>
      </c>
      <c r="Q33" s="5"/>
      <c r="R33" s="49" t="s">
        <v>23</v>
      </c>
      <c r="S33" s="53" t="s">
        <v>16</v>
      </c>
      <c r="T33" s="49" t="s">
        <v>17</v>
      </c>
      <c r="U33" s="49" t="s">
        <v>45</v>
      </c>
      <c r="V33" s="49" t="s">
        <v>63</v>
      </c>
      <c r="W33" s="72" t="s">
        <v>21</v>
      </c>
      <c r="X33" s="5" t="s">
        <v>10</v>
      </c>
      <c r="Y33" s="713" t="s">
        <v>26</v>
      </c>
      <c r="Z33" s="714"/>
      <c r="AA33" s="714"/>
      <c r="AB33" s="715"/>
      <c r="AC33" s="39" t="s">
        <v>13</v>
      </c>
      <c r="AD33" s="8"/>
      <c r="AE33" s="716" t="s">
        <v>56</v>
      </c>
      <c r="AF33" s="717"/>
      <c r="AG33" s="717"/>
      <c r="AH33" s="82" t="s">
        <v>58</v>
      </c>
      <c r="AI33" s="5"/>
      <c r="AJ33" s="48" t="s">
        <v>33</v>
      </c>
      <c r="AK33" s="85" t="s">
        <v>27</v>
      </c>
      <c r="AL33" s="48" t="s">
        <v>35</v>
      </c>
      <c r="AM33" s="48" t="s">
        <v>36</v>
      </c>
      <c r="AN33" s="49" t="s">
        <v>40</v>
      </c>
      <c r="AO33" s="20"/>
      <c r="AP33" s="51"/>
      <c r="AQ33" s="52"/>
      <c r="AR33" s="53"/>
      <c r="AS33" s="51" t="s">
        <v>50</v>
      </c>
      <c r="AT33" s="336" t="s">
        <v>381</v>
      </c>
      <c r="AU33" s="53"/>
      <c r="AV33" s="5"/>
      <c r="AW33" s="76" t="s">
        <v>19</v>
      </c>
      <c r="AX33" s="72" t="s">
        <v>19</v>
      </c>
      <c r="AY33" s="49" t="s">
        <v>37</v>
      </c>
      <c r="AZ33" s="49" t="s">
        <v>38</v>
      </c>
      <c r="BA33" s="5"/>
      <c r="BB33" s="4" t="s">
        <v>19</v>
      </c>
      <c r="BC33" s="4" t="s">
        <v>37</v>
      </c>
      <c r="BD33" s="147" t="s">
        <v>38</v>
      </c>
    </row>
    <row r="34" spans="2:56" ht="15.75" thickBot="1">
      <c r="B34" s="62"/>
      <c r="C34" s="63"/>
      <c r="D34" s="64" t="s">
        <v>10</v>
      </c>
      <c r="E34" s="111"/>
      <c r="F34" s="148"/>
      <c r="G34" s="148"/>
      <c r="H34" s="148"/>
      <c r="I34" s="148" t="s">
        <v>8</v>
      </c>
      <c r="J34" s="148"/>
      <c r="K34" s="148"/>
      <c r="L34" s="16"/>
      <c r="M34" s="104" t="s">
        <v>20</v>
      </c>
      <c r="N34" s="148" t="s">
        <v>11</v>
      </c>
      <c r="O34" s="16"/>
      <c r="P34" s="63" t="s">
        <v>10</v>
      </c>
      <c r="Q34" s="111"/>
      <c r="R34" s="63"/>
      <c r="S34" s="149"/>
      <c r="T34" s="63"/>
      <c r="U34" s="63"/>
      <c r="V34" s="63" t="s">
        <v>18</v>
      </c>
      <c r="W34" s="150" t="s">
        <v>22</v>
      </c>
      <c r="X34" s="111"/>
      <c r="Y34" s="151" t="s">
        <v>16</v>
      </c>
      <c r="Z34" s="151" t="s">
        <v>17</v>
      </c>
      <c r="AA34" s="152" t="s">
        <v>25</v>
      </c>
      <c r="AB34" s="79" t="s">
        <v>28</v>
      </c>
      <c r="AC34" s="153"/>
      <c r="AD34" s="111"/>
      <c r="AE34" s="154" t="s">
        <v>16</v>
      </c>
      <c r="AF34" s="155" t="s">
        <v>17</v>
      </c>
      <c r="AG34" s="80" t="s">
        <v>28</v>
      </c>
      <c r="AH34" s="81" t="s">
        <v>28</v>
      </c>
      <c r="AI34" s="156"/>
      <c r="AJ34" s="63" t="s">
        <v>34</v>
      </c>
      <c r="AK34" s="157" t="s">
        <v>34</v>
      </c>
      <c r="AL34" s="63" t="s">
        <v>34</v>
      </c>
      <c r="AM34" s="63" t="s">
        <v>34</v>
      </c>
      <c r="AN34" s="63" t="s">
        <v>34</v>
      </c>
      <c r="AO34" s="111"/>
      <c r="AP34" s="158" t="s">
        <v>70</v>
      </c>
      <c r="AQ34" s="159" t="s">
        <v>69</v>
      </c>
      <c r="AR34" s="160" t="s">
        <v>71</v>
      </c>
      <c r="AS34" s="161" t="s">
        <v>48</v>
      </c>
      <c r="AT34" s="159" t="s">
        <v>47</v>
      </c>
      <c r="AU34" s="160" t="s">
        <v>49</v>
      </c>
      <c r="AV34" s="111"/>
      <c r="AW34" s="162" t="s">
        <v>29</v>
      </c>
      <c r="AX34" s="150" t="s">
        <v>29</v>
      </c>
      <c r="AY34" s="63"/>
      <c r="AZ34" s="63"/>
      <c r="BA34" s="111"/>
      <c r="BB34" s="163">
        <v>1</v>
      </c>
      <c r="BC34" s="164">
        <v>0</v>
      </c>
      <c r="BD34" s="115" t="s">
        <v>41</v>
      </c>
    </row>
    <row r="35" spans="2:56" ht="16.5" thickBot="1">
      <c r="B35" s="17">
        <v>41282</v>
      </c>
      <c r="C35" s="15" t="s">
        <v>0</v>
      </c>
      <c r="D35" s="19">
        <v>8</v>
      </c>
      <c r="E35" s="6"/>
      <c r="F35" s="363">
        <v>0</v>
      </c>
      <c r="G35" s="19">
        <v>0</v>
      </c>
      <c r="H35" s="19">
        <v>0</v>
      </c>
      <c r="I35" s="19">
        <v>0</v>
      </c>
      <c r="J35" s="19">
        <v>0</v>
      </c>
      <c r="K35" s="19">
        <f>SUM(F35:J35)</f>
        <v>0</v>
      </c>
      <c r="L35" s="6"/>
      <c r="M35" s="363">
        <v>0</v>
      </c>
      <c r="N35" s="19">
        <v>2.5</v>
      </c>
      <c r="O35" s="6"/>
      <c r="P35" s="376">
        <f>D35-(M35+N35)</f>
        <v>5.5</v>
      </c>
      <c r="Q35" s="6"/>
      <c r="R35" s="221" t="s">
        <v>67</v>
      </c>
      <c r="S35" s="23">
        <v>0.127</v>
      </c>
      <c r="T35" s="23">
        <v>0.127</v>
      </c>
      <c r="U35" s="23">
        <f>S35+T35</f>
        <v>0.254</v>
      </c>
      <c r="V35" s="223">
        <v>80</v>
      </c>
      <c r="W35" s="91">
        <f>P35*V35</f>
        <v>440</v>
      </c>
      <c r="X35" s="6"/>
      <c r="Y35" s="379">
        <v>362</v>
      </c>
      <c r="Z35" s="380">
        <v>362</v>
      </c>
      <c r="AA35" s="380">
        <v>0</v>
      </c>
      <c r="AB35" s="380">
        <v>0</v>
      </c>
      <c r="AC35" s="381">
        <v>362</v>
      </c>
      <c r="AD35" s="197"/>
      <c r="AE35" s="379">
        <v>42</v>
      </c>
      <c r="AF35" s="380">
        <v>42</v>
      </c>
      <c r="AG35" s="380">
        <v>0</v>
      </c>
      <c r="AH35" s="380">
        <v>42</v>
      </c>
      <c r="AI35" s="5"/>
      <c r="AJ35" s="57">
        <f>AC35*U35</f>
        <v>91.948000000000008</v>
      </c>
      <c r="AK35" s="171">
        <v>10.74</v>
      </c>
      <c r="AL35" s="19">
        <v>4.2</v>
      </c>
      <c r="AM35" s="19">
        <v>0</v>
      </c>
      <c r="AN35" s="91">
        <f>AK35+AM35</f>
        <v>10.74</v>
      </c>
      <c r="AO35" s="338" t="e">
        <f>#REF!</f>
        <v>#REF!</v>
      </c>
      <c r="AP35" s="11">
        <v>0</v>
      </c>
      <c r="AQ35" s="11">
        <v>10</v>
      </c>
      <c r="AR35" s="387">
        <f>100- ((AP35+AQ35)/(AC35*2))*100</f>
        <v>98.618784530386733</v>
      </c>
      <c r="AS35" s="388">
        <v>680</v>
      </c>
      <c r="AT35" s="172">
        <f>AJ35+AK35+AL35+AM35</f>
        <v>106.88800000000001</v>
      </c>
      <c r="AU35" s="172">
        <f>AS35-AT35</f>
        <v>573.11199999999997</v>
      </c>
      <c r="AV35" s="5"/>
      <c r="AW35" s="57">
        <f>(AC35/W35)*100</f>
        <v>82.27272727272728</v>
      </c>
      <c r="AX35" s="19" t="s">
        <v>59</v>
      </c>
      <c r="AY35" s="91">
        <f>(AK35/(AJ35+AK35))*100</f>
        <v>10.458865690246183</v>
      </c>
      <c r="AZ35" s="19">
        <f>(AN35/AJ35)*100</f>
        <v>11.680515073737329</v>
      </c>
      <c r="BA35" s="6"/>
      <c r="BB35" s="363" t="s">
        <v>76</v>
      </c>
      <c r="BC35" s="19" t="s">
        <v>76</v>
      </c>
      <c r="BD35" s="19" t="s">
        <v>76</v>
      </c>
    </row>
    <row r="36" spans="2:56" ht="15.75">
      <c r="B36" s="374" t="s">
        <v>121</v>
      </c>
      <c r="C36" s="2"/>
      <c r="D36" s="2"/>
      <c r="E36" s="6"/>
      <c r="F36" s="375"/>
      <c r="G36" s="2"/>
      <c r="H36" s="2"/>
      <c r="I36" s="2"/>
      <c r="J36" s="2"/>
      <c r="K36" s="2"/>
      <c r="L36" s="6"/>
      <c r="M36" s="375"/>
      <c r="N36" s="2"/>
      <c r="O36" s="6"/>
      <c r="P36" s="377"/>
      <c r="Q36" s="6"/>
      <c r="R36" s="375"/>
      <c r="S36" s="213"/>
      <c r="T36" s="213"/>
      <c r="U36" s="213"/>
      <c r="V36" s="378"/>
      <c r="W36" s="378"/>
      <c r="X36" s="289"/>
      <c r="Y36" s="382"/>
      <c r="Z36" s="383"/>
      <c r="AA36" s="383"/>
      <c r="AB36" s="383"/>
      <c r="AC36" s="384"/>
      <c r="AD36" s="122"/>
      <c r="AE36" s="382"/>
      <c r="AF36" s="383"/>
      <c r="AG36" s="383"/>
      <c r="AH36" s="383"/>
      <c r="AI36" s="20"/>
      <c r="AJ36" s="436"/>
      <c r="AK36" s="386"/>
      <c r="AL36" s="378"/>
      <c r="AM36" s="378"/>
      <c r="AN36" s="378"/>
      <c r="AO36" s="289"/>
      <c r="AP36" s="347"/>
      <c r="AQ36" s="347"/>
      <c r="AR36" s="373"/>
      <c r="AS36" s="389"/>
      <c r="AT36" s="386"/>
      <c r="AU36" s="386"/>
      <c r="AV36" s="20"/>
      <c r="AW36" s="385"/>
      <c r="AX36" s="378"/>
      <c r="AY36" s="378"/>
      <c r="AZ36" s="378"/>
      <c r="BA36" s="289"/>
      <c r="BB36" s="375"/>
      <c r="BC36" s="2"/>
      <c r="BD36" s="2"/>
    </row>
    <row r="37" spans="2:56" ht="15.75" thickBot="1"/>
    <row r="38" spans="2:56" ht="16.5" thickBot="1">
      <c r="B38" s="17">
        <v>41282</v>
      </c>
      <c r="C38" s="15" t="s">
        <v>1</v>
      </c>
      <c r="D38" s="19">
        <v>7.5</v>
      </c>
      <c r="E38" s="6"/>
      <c r="F38" s="363">
        <v>0</v>
      </c>
      <c r="G38" s="19">
        <v>0</v>
      </c>
      <c r="H38" s="19">
        <v>0</v>
      </c>
      <c r="I38" s="19">
        <v>0</v>
      </c>
      <c r="J38" s="19">
        <v>0</v>
      </c>
      <c r="K38" s="19">
        <f>SUM(F38:J38)</f>
        <v>0</v>
      </c>
      <c r="L38" s="6"/>
      <c r="M38" s="363">
        <v>4.5</v>
      </c>
      <c r="N38" s="19">
        <v>0</v>
      </c>
      <c r="O38" s="6"/>
      <c r="P38" s="376">
        <f>D38-(M38+N38)</f>
        <v>3</v>
      </c>
      <c r="Q38" s="6"/>
      <c r="R38" s="221" t="s">
        <v>67</v>
      </c>
      <c r="S38" s="23">
        <v>0.125</v>
      </c>
      <c r="T38" s="23">
        <v>0.124</v>
      </c>
      <c r="U38" s="23">
        <f>S38+T38</f>
        <v>0.249</v>
      </c>
      <c r="V38" s="223">
        <v>80</v>
      </c>
      <c r="W38" s="91">
        <f>P38*V38</f>
        <v>240</v>
      </c>
      <c r="X38" s="6"/>
      <c r="Y38" s="379">
        <v>184</v>
      </c>
      <c r="Z38" s="380">
        <v>184</v>
      </c>
      <c r="AA38" s="380">
        <v>0</v>
      </c>
      <c r="AB38" s="380">
        <v>0</v>
      </c>
      <c r="AC38" s="381">
        <v>184</v>
      </c>
      <c r="AD38" s="197"/>
      <c r="AE38" s="379">
        <v>20</v>
      </c>
      <c r="AF38" s="380">
        <v>20</v>
      </c>
      <c r="AG38" s="380">
        <v>0</v>
      </c>
      <c r="AH38" s="380">
        <v>20</v>
      </c>
      <c r="AI38" s="5"/>
      <c r="AJ38" s="57">
        <f>AC38*U38</f>
        <v>45.816000000000003</v>
      </c>
      <c r="AK38" s="171">
        <v>4.93</v>
      </c>
      <c r="AL38" s="19">
        <v>2</v>
      </c>
      <c r="AM38" s="19">
        <v>0</v>
      </c>
      <c r="AN38" s="91">
        <f>AK38+AM38</f>
        <v>4.93</v>
      </c>
      <c r="AO38" s="338" t="e">
        <f>#REF!</f>
        <v>#REF!</v>
      </c>
      <c r="AP38" s="11">
        <v>0</v>
      </c>
      <c r="AQ38" s="11">
        <v>10</v>
      </c>
      <c r="AR38" s="387">
        <f>100- ((AP38+AQ38)/(AC38*2))*100</f>
        <v>97.282608695652172</v>
      </c>
      <c r="AS38" s="388">
        <f>AU35</f>
        <v>573.11199999999997</v>
      </c>
      <c r="AT38" s="172">
        <f>AJ38+AK38+AL38+AM38</f>
        <v>52.746000000000002</v>
      </c>
      <c r="AU38" s="172">
        <f>AS38-AT38</f>
        <v>520.36599999999999</v>
      </c>
      <c r="AV38" s="5"/>
      <c r="AW38" s="57">
        <f>(AC38/W38)*100</f>
        <v>76.666666666666671</v>
      </c>
      <c r="AX38" s="19" t="s">
        <v>59</v>
      </c>
      <c r="AY38" s="91">
        <f>(AK38/(AJ38+AK38))*100</f>
        <v>9.7150514326252306</v>
      </c>
      <c r="AZ38" s="19">
        <f>(AN38/AJ38)*100</f>
        <v>10.760433036493799</v>
      </c>
      <c r="BA38" s="6"/>
      <c r="BB38" s="363" t="s">
        <v>76</v>
      </c>
      <c r="BC38" s="19" t="s">
        <v>76</v>
      </c>
      <c r="BD38" s="19" t="s">
        <v>76</v>
      </c>
    </row>
    <row r="39" spans="2:56" ht="15.75">
      <c r="B39" s="374" t="s">
        <v>137</v>
      </c>
      <c r="C39" s="2"/>
      <c r="D39" s="2"/>
      <c r="E39" s="6"/>
      <c r="F39" s="375"/>
      <c r="G39" s="2"/>
      <c r="H39" s="2"/>
      <c r="I39" s="2"/>
      <c r="J39" s="2"/>
      <c r="K39" s="2"/>
      <c r="L39" s="6"/>
      <c r="M39" s="375"/>
      <c r="N39" s="2"/>
      <c r="O39" s="6"/>
      <c r="P39" s="377"/>
      <c r="Q39" s="6"/>
      <c r="R39" s="375"/>
      <c r="S39" s="213"/>
      <c r="T39" s="213"/>
      <c r="U39" s="213"/>
      <c r="V39" s="378"/>
      <c r="W39" s="378"/>
      <c r="X39" s="289"/>
      <c r="Y39" s="382"/>
      <c r="Z39" s="383"/>
      <c r="AA39" s="383"/>
      <c r="AB39" s="383"/>
      <c r="AC39" s="384"/>
      <c r="AD39" s="122"/>
      <c r="AE39" s="382"/>
      <c r="AF39" s="383"/>
      <c r="AG39" s="383"/>
      <c r="AH39" s="383"/>
      <c r="AI39" s="20"/>
      <c r="AJ39" s="436"/>
      <c r="AK39" s="386"/>
      <c r="AL39" s="378"/>
      <c r="AM39" s="378"/>
      <c r="AN39" s="378"/>
      <c r="AO39" s="289"/>
      <c r="AP39" s="347"/>
      <c r="AQ39" s="347"/>
      <c r="AR39" s="373"/>
      <c r="AS39" s="389"/>
      <c r="AT39" s="386"/>
      <c r="AU39" s="386"/>
      <c r="AV39" s="20"/>
      <c r="AW39" s="385"/>
      <c r="AX39" s="378"/>
      <c r="AY39" s="378"/>
      <c r="AZ39" s="378"/>
      <c r="BA39" s="289"/>
      <c r="BB39" s="375"/>
      <c r="BC39" s="2"/>
      <c r="BD39" s="2"/>
    </row>
    <row r="40" spans="2:56" ht="15.75" thickBot="1"/>
    <row r="41" spans="2:56" ht="16.5" thickBot="1">
      <c r="B41" s="17">
        <v>41283</v>
      </c>
      <c r="C41" s="15" t="s">
        <v>0</v>
      </c>
      <c r="D41" s="19">
        <v>8</v>
      </c>
      <c r="E41" s="6"/>
      <c r="F41" s="363">
        <v>0</v>
      </c>
      <c r="G41" s="19">
        <v>0</v>
      </c>
      <c r="H41" s="19">
        <v>4</v>
      </c>
      <c r="I41" s="19">
        <v>0</v>
      </c>
      <c r="J41" s="19">
        <v>0</v>
      </c>
      <c r="K41" s="19">
        <f>SUM(F41:J41)</f>
        <v>4</v>
      </c>
      <c r="L41" s="6"/>
      <c r="M41" s="363">
        <v>0</v>
      </c>
      <c r="N41" s="19">
        <v>2.5</v>
      </c>
      <c r="O41" s="6"/>
      <c r="P41" s="376">
        <f>D41-(M41+N41)</f>
        <v>5.5</v>
      </c>
      <c r="Q41" s="6"/>
      <c r="R41" s="221" t="s">
        <v>67</v>
      </c>
      <c r="S41" s="23">
        <v>0.13</v>
      </c>
      <c r="T41" s="23">
        <v>0.13</v>
      </c>
      <c r="U41" s="23">
        <f>S41+T41</f>
        <v>0.26</v>
      </c>
      <c r="V41" s="223">
        <v>80</v>
      </c>
      <c r="W41" s="91">
        <f>P41*V41</f>
        <v>440</v>
      </c>
      <c r="X41" s="6"/>
      <c r="Y41" s="379">
        <v>200</v>
      </c>
      <c r="Z41" s="380">
        <v>200</v>
      </c>
      <c r="AA41" s="380">
        <v>0</v>
      </c>
      <c r="AB41" s="380">
        <v>0</v>
      </c>
      <c r="AC41" s="381">
        <v>200</v>
      </c>
      <c r="AD41" s="197"/>
      <c r="AE41" s="379">
        <v>16</v>
      </c>
      <c r="AF41" s="380">
        <v>16</v>
      </c>
      <c r="AG41" s="380">
        <v>0</v>
      </c>
      <c r="AH41" s="380">
        <v>16</v>
      </c>
      <c r="AI41" s="5"/>
      <c r="AJ41" s="57">
        <f>AC41*U41</f>
        <v>52</v>
      </c>
      <c r="AK41" s="171">
        <v>4.2</v>
      </c>
      <c r="AL41" s="19">
        <v>2.2000000000000002</v>
      </c>
      <c r="AM41" s="19">
        <v>0</v>
      </c>
      <c r="AN41" s="91">
        <f>AK41+AM41</f>
        <v>4.2</v>
      </c>
      <c r="AO41" s="338" t="e">
        <f>#REF!</f>
        <v>#REF!</v>
      </c>
      <c r="AP41" s="11">
        <v>0</v>
      </c>
      <c r="AQ41" s="11">
        <v>10</v>
      </c>
      <c r="AR41" s="387">
        <f>100- ((AP41+AQ41)/(AC41*2))*100</f>
        <v>97.5</v>
      </c>
      <c r="AS41" s="388">
        <f>AU38</f>
        <v>520.36599999999999</v>
      </c>
      <c r="AT41" s="172">
        <f>AJ41+AK41+AL41+AM41</f>
        <v>58.400000000000006</v>
      </c>
      <c r="AU41" s="172">
        <f>AS41-AT41</f>
        <v>461.96600000000001</v>
      </c>
      <c r="AV41" s="5"/>
      <c r="AW41" s="57">
        <f>(AC41/W41)*100</f>
        <v>45.454545454545453</v>
      </c>
      <c r="AX41" s="19" t="s">
        <v>59</v>
      </c>
      <c r="AY41" s="91">
        <f>(AK41/(AJ41+AK41))*100</f>
        <v>7.4733096085409247</v>
      </c>
      <c r="AZ41" s="19">
        <f>(AN41/AJ41)*100</f>
        <v>8.0769230769230766</v>
      </c>
      <c r="BA41" s="6"/>
      <c r="BB41" s="363" t="s">
        <v>76</v>
      </c>
      <c r="BC41" s="19" t="s">
        <v>76</v>
      </c>
      <c r="BD41" s="19" t="s">
        <v>76</v>
      </c>
    </row>
    <row r="42" spans="2:56" ht="15.75">
      <c r="B42" s="374" t="s">
        <v>121</v>
      </c>
      <c r="C42" s="2"/>
      <c r="D42" s="2"/>
      <c r="E42" s="6"/>
      <c r="F42" s="375"/>
      <c r="G42" s="2"/>
      <c r="H42" s="2"/>
      <c r="I42" s="2"/>
      <c r="J42" s="2"/>
      <c r="K42" s="2"/>
      <c r="L42" s="6"/>
      <c r="M42" s="375"/>
      <c r="N42" s="2"/>
      <c r="O42" s="6"/>
      <c r="P42" s="377"/>
      <c r="Q42" s="6"/>
      <c r="R42" s="375"/>
      <c r="S42" s="213"/>
      <c r="T42" s="213"/>
      <c r="U42" s="213"/>
      <c r="V42" s="378"/>
      <c r="W42" s="378"/>
      <c r="X42" s="289"/>
      <c r="Y42" s="382"/>
      <c r="Z42" s="383"/>
      <c r="AA42" s="383"/>
      <c r="AB42" s="383"/>
      <c r="AC42" s="384"/>
      <c r="AD42" s="122"/>
      <c r="AE42" s="382"/>
      <c r="AF42" s="383"/>
      <c r="AG42" s="383"/>
      <c r="AH42" s="383"/>
      <c r="AI42" s="20"/>
      <c r="AJ42" s="436"/>
      <c r="AK42" s="386"/>
      <c r="AL42" s="378"/>
      <c r="AM42" s="378"/>
      <c r="AN42" s="378"/>
      <c r="AO42" s="289"/>
      <c r="AP42" s="347"/>
      <c r="AQ42" s="347"/>
      <c r="AR42" s="373"/>
      <c r="AS42" s="389"/>
      <c r="AT42" s="386"/>
      <c r="AU42" s="386"/>
      <c r="AV42" s="20"/>
      <c r="AW42" s="385"/>
      <c r="AX42" s="378"/>
      <c r="AY42" s="378"/>
      <c r="AZ42" s="378"/>
      <c r="BA42" s="289"/>
      <c r="BB42" s="375"/>
      <c r="BC42" s="2"/>
      <c r="BD42" s="2"/>
    </row>
    <row r="43" spans="2:56" ht="15.75" thickBot="1"/>
    <row r="44" spans="2:56" ht="16.5" thickBot="1">
      <c r="B44" s="17">
        <v>41283</v>
      </c>
      <c r="C44" s="15" t="s">
        <v>1</v>
      </c>
      <c r="D44" s="19">
        <v>7.5</v>
      </c>
      <c r="E44" s="6"/>
      <c r="F44" s="363">
        <v>0</v>
      </c>
      <c r="G44" s="19">
        <v>0</v>
      </c>
      <c r="H44" s="19">
        <v>0</v>
      </c>
      <c r="I44" s="19">
        <v>0</v>
      </c>
      <c r="J44" s="19">
        <v>0</v>
      </c>
      <c r="K44" s="19">
        <f>SUM(F44:J44)</f>
        <v>0</v>
      </c>
      <c r="L44" s="6"/>
      <c r="M44" s="363">
        <v>4.5</v>
      </c>
      <c r="N44" s="19">
        <v>0</v>
      </c>
      <c r="O44" s="6"/>
      <c r="P44" s="376">
        <f>D44-(M44+N44)</f>
        <v>3</v>
      </c>
      <c r="Q44" s="6"/>
      <c r="R44" s="221" t="s">
        <v>67</v>
      </c>
      <c r="S44" s="23">
        <v>0.127</v>
      </c>
      <c r="T44" s="23">
        <v>0.127</v>
      </c>
      <c r="U44" s="23">
        <f>S44+T44</f>
        <v>0.254</v>
      </c>
      <c r="V44" s="223">
        <v>80</v>
      </c>
      <c r="W44" s="91">
        <f>P44*V44</f>
        <v>240</v>
      </c>
      <c r="X44" s="6"/>
      <c r="Y44" s="379">
        <v>368</v>
      </c>
      <c r="Z44" s="380">
        <v>368</v>
      </c>
      <c r="AA44" s="380">
        <v>0</v>
      </c>
      <c r="AB44" s="380">
        <v>0</v>
      </c>
      <c r="AC44" s="381">
        <v>368</v>
      </c>
      <c r="AD44" s="197"/>
      <c r="AE44" s="379">
        <v>16</v>
      </c>
      <c r="AF44" s="380">
        <v>16</v>
      </c>
      <c r="AG44" s="380">
        <v>0</v>
      </c>
      <c r="AH44" s="380">
        <v>16</v>
      </c>
      <c r="AI44" s="5"/>
      <c r="AJ44" s="57">
        <f>AC44*U44</f>
        <v>93.472000000000008</v>
      </c>
      <c r="AK44" s="171">
        <v>4.2</v>
      </c>
      <c r="AL44" s="19">
        <v>2.2000000000000002</v>
      </c>
      <c r="AM44" s="19">
        <v>0</v>
      </c>
      <c r="AN44" s="91">
        <f>AK44+AM44</f>
        <v>4.2</v>
      </c>
      <c r="AO44" s="338" t="e">
        <f>#REF!</f>
        <v>#REF!</v>
      </c>
      <c r="AP44" s="11">
        <v>0</v>
      </c>
      <c r="AQ44" s="11">
        <v>10</v>
      </c>
      <c r="AR44" s="387">
        <f>100- ((AP44+AQ44)/(AC44*2))*100</f>
        <v>98.641304347826093</v>
      </c>
      <c r="AS44" s="388">
        <f>AU41</f>
        <v>461.96600000000001</v>
      </c>
      <c r="AT44" s="172">
        <f>AJ44+AK44+AL44+AM44</f>
        <v>99.872000000000014</v>
      </c>
      <c r="AU44" s="172">
        <f>AS44-AT44</f>
        <v>362.09399999999999</v>
      </c>
      <c r="AV44" s="5"/>
      <c r="AW44" s="57">
        <f>(AC44/W44)*100</f>
        <v>153.33333333333334</v>
      </c>
      <c r="AX44" s="19" t="s">
        <v>59</v>
      </c>
      <c r="AY44" s="91">
        <f>(AK44/(AJ44+AK44))*100</f>
        <v>4.3001064788270948</v>
      </c>
      <c r="AZ44" s="19">
        <f>(AN44/AJ44)*100</f>
        <v>4.4933242040397126</v>
      </c>
      <c r="BA44" s="6"/>
      <c r="BB44" s="363" t="s">
        <v>75</v>
      </c>
      <c r="BC44" s="19" t="s">
        <v>76</v>
      </c>
      <c r="BD44" s="19" t="s">
        <v>76</v>
      </c>
    </row>
    <row r="45" spans="2:56" ht="15.75">
      <c r="B45" s="374" t="s">
        <v>137</v>
      </c>
      <c r="C45" s="2"/>
      <c r="D45" s="2"/>
      <c r="E45" s="6"/>
      <c r="F45" s="375"/>
      <c r="G45" s="2"/>
      <c r="H45" s="2"/>
      <c r="I45" s="2"/>
      <c r="J45" s="2"/>
      <c r="K45" s="2"/>
      <c r="L45" s="6"/>
      <c r="M45" s="375"/>
      <c r="N45" s="2"/>
      <c r="O45" s="6"/>
      <c r="P45" s="377"/>
      <c r="Q45" s="6"/>
      <c r="R45" s="375"/>
      <c r="S45" s="213"/>
      <c r="T45" s="213"/>
      <c r="U45" s="213"/>
      <c r="V45" s="378"/>
      <c r="W45" s="378"/>
      <c r="X45" s="289"/>
      <c r="Y45" s="382"/>
      <c r="Z45" s="383"/>
      <c r="AA45" s="383"/>
      <c r="AB45" s="383"/>
      <c r="AC45" s="384"/>
      <c r="AD45" s="122"/>
      <c r="AE45" s="382"/>
      <c r="AF45" s="383"/>
      <c r="AG45" s="383"/>
      <c r="AH45" s="383"/>
      <c r="AI45" s="20"/>
      <c r="AJ45" s="436"/>
      <c r="AK45" s="386"/>
      <c r="AL45" s="378"/>
      <c r="AM45" s="378"/>
      <c r="AN45" s="378"/>
      <c r="AO45" s="289"/>
      <c r="AP45" s="347"/>
      <c r="AQ45" s="347"/>
      <c r="AR45" s="373"/>
      <c r="AS45" s="389"/>
      <c r="AT45" s="386"/>
      <c r="AU45" s="386"/>
      <c r="AV45" s="20"/>
      <c r="AW45" s="385"/>
      <c r="AX45" s="378"/>
      <c r="AY45" s="378"/>
      <c r="AZ45" s="378"/>
      <c r="BA45" s="289"/>
      <c r="BB45" s="375"/>
      <c r="BC45" s="2"/>
      <c r="BD45" s="2"/>
    </row>
    <row r="46" spans="2:56" ht="15.75" thickBot="1"/>
    <row r="47" spans="2:56" ht="16.5" thickBot="1">
      <c r="B47" s="17">
        <v>41284</v>
      </c>
      <c r="C47" s="15" t="s">
        <v>0</v>
      </c>
      <c r="D47" s="19">
        <v>8</v>
      </c>
      <c r="E47" s="6"/>
      <c r="F47" s="363">
        <v>0</v>
      </c>
      <c r="G47" s="19">
        <v>0</v>
      </c>
      <c r="H47" s="19">
        <v>0</v>
      </c>
      <c r="I47" s="19">
        <v>0</v>
      </c>
      <c r="J47" s="19">
        <v>0</v>
      </c>
      <c r="K47" s="19">
        <f>SUM(F47:J47)</f>
        <v>0</v>
      </c>
      <c r="L47" s="6"/>
      <c r="M47" s="363">
        <v>0</v>
      </c>
      <c r="N47" s="19">
        <v>2</v>
      </c>
      <c r="O47" s="6"/>
      <c r="P47" s="376">
        <f>D47-(M47+N47)</f>
        <v>6</v>
      </c>
      <c r="Q47" s="6"/>
      <c r="R47" s="221" t="s">
        <v>111</v>
      </c>
      <c r="S47" s="23">
        <v>0.11899999999999999</v>
      </c>
      <c r="T47" s="23">
        <v>0.123</v>
      </c>
      <c r="U47" s="23">
        <f>S47+T47</f>
        <v>0.24199999999999999</v>
      </c>
      <c r="V47" s="223">
        <v>70</v>
      </c>
      <c r="W47" s="91">
        <f>P47*V47</f>
        <v>420</v>
      </c>
      <c r="X47" s="6"/>
      <c r="Y47" s="379">
        <v>455</v>
      </c>
      <c r="Z47" s="380">
        <v>455</v>
      </c>
      <c r="AA47" s="380">
        <v>0</v>
      </c>
      <c r="AB47" s="380">
        <v>0</v>
      </c>
      <c r="AC47" s="381">
        <v>455</v>
      </c>
      <c r="AD47" s="197"/>
      <c r="AE47" s="379">
        <v>7</v>
      </c>
      <c r="AF47" s="380">
        <v>7</v>
      </c>
      <c r="AG47" s="380">
        <v>0</v>
      </c>
      <c r="AH47" s="380">
        <v>7</v>
      </c>
      <c r="AI47" s="5"/>
      <c r="AJ47" s="57">
        <f>AC47*U47</f>
        <v>110.11</v>
      </c>
      <c r="AK47" s="171">
        <v>1.8</v>
      </c>
      <c r="AL47" s="19">
        <v>7</v>
      </c>
      <c r="AM47" s="19">
        <v>0</v>
      </c>
      <c r="AN47" s="91">
        <f>AK47+AM47</f>
        <v>1.8</v>
      </c>
      <c r="AO47" s="338" t="e">
        <f>#REF!</f>
        <v>#REF!</v>
      </c>
      <c r="AP47" s="11">
        <v>0</v>
      </c>
      <c r="AQ47" s="11">
        <v>10</v>
      </c>
      <c r="AR47" s="387">
        <f>100- ((AP47+AQ47)/(AC47*2))*100</f>
        <v>98.901098901098905</v>
      </c>
      <c r="AS47" s="388">
        <f>AU44</f>
        <v>362.09399999999999</v>
      </c>
      <c r="AT47" s="172">
        <f>AJ47+AK47+AL47+AM47</f>
        <v>118.91</v>
      </c>
      <c r="AU47" s="172">
        <f>AS47-AT47</f>
        <v>243.184</v>
      </c>
      <c r="AV47" s="5"/>
      <c r="AW47" s="57">
        <f>(AC47/W47)*100</f>
        <v>108.33333333333333</v>
      </c>
      <c r="AX47" s="19" t="s">
        <v>59</v>
      </c>
      <c r="AY47" s="91">
        <f>(AK47/(AJ47+AK47))*100</f>
        <v>1.6084353498346888</v>
      </c>
      <c r="AZ47" s="19">
        <f>(AN47/AJ47)*100</f>
        <v>1.6347289074561802</v>
      </c>
      <c r="BA47" s="6"/>
      <c r="BB47" s="363" t="s">
        <v>75</v>
      </c>
      <c r="BC47" s="19" t="s">
        <v>76</v>
      </c>
      <c r="BD47" s="19" t="s">
        <v>76</v>
      </c>
    </row>
    <row r="48" spans="2:56" ht="15.75">
      <c r="B48" s="374" t="s">
        <v>121</v>
      </c>
      <c r="C48" s="2"/>
      <c r="D48" s="2"/>
      <c r="E48" s="6"/>
      <c r="F48" s="375"/>
      <c r="G48" s="2"/>
      <c r="H48" s="2"/>
      <c r="I48" s="2"/>
      <c r="J48" s="2"/>
      <c r="K48" s="2"/>
      <c r="L48" s="6"/>
      <c r="M48" s="375"/>
      <c r="N48" s="2"/>
      <c r="O48" s="6"/>
      <c r="P48" s="377"/>
      <c r="Q48" s="6"/>
      <c r="R48" s="375"/>
      <c r="S48" s="213"/>
      <c r="T48" s="213"/>
      <c r="U48" s="213"/>
      <c r="V48" s="378"/>
      <c r="W48" s="378"/>
      <c r="X48" s="289"/>
      <c r="Y48" s="382"/>
      <c r="Z48" s="383"/>
      <c r="AA48" s="383"/>
      <c r="AB48" s="383"/>
      <c r="AC48" s="384"/>
      <c r="AD48" s="122"/>
      <c r="AE48" s="382"/>
      <c r="AF48" s="383"/>
      <c r="AG48" s="383"/>
      <c r="AH48" s="383"/>
      <c r="AI48" s="20"/>
      <c r="AJ48" s="436" t="s">
        <v>384</v>
      </c>
      <c r="AK48" s="386"/>
      <c r="AL48" s="378"/>
      <c r="AM48" s="378"/>
      <c r="AN48" s="378"/>
      <c r="AO48" s="289"/>
      <c r="AP48" s="347"/>
      <c r="AQ48" s="347"/>
      <c r="AR48" s="373"/>
      <c r="AS48" s="389"/>
      <c r="AT48" s="386"/>
      <c r="AU48" s="386"/>
      <c r="AV48" s="20"/>
      <c r="AW48" s="385"/>
      <c r="AX48" s="378"/>
      <c r="AY48" s="378"/>
      <c r="AZ48" s="378"/>
      <c r="BA48" s="289"/>
      <c r="BB48" s="375"/>
      <c r="BC48" s="2"/>
      <c r="BD48" s="2"/>
    </row>
    <row r="49" spans="2:56" ht="15.75" thickBot="1"/>
    <row r="50" spans="2:56" ht="16.5" thickBot="1">
      <c r="B50" s="17">
        <v>41284</v>
      </c>
      <c r="C50" s="15" t="s">
        <v>1</v>
      </c>
      <c r="D50" s="19">
        <v>7.5</v>
      </c>
      <c r="E50" s="6"/>
      <c r="F50" s="363">
        <v>0</v>
      </c>
      <c r="G50" s="19">
        <v>0</v>
      </c>
      <c r="H50" s="19">
        <v>0</v>
      </c>
      <c r="I50" s="19">
        <v>0</v>
      </c>
      <c r="J50" s="19">
        <v>0</v>
      </c>
      <c r="K50" s="19">
        <f>SUM(F50:J50)</f>
        <v>0</v>
      </c>
      <c r="L50" s="6"/>
      <c r="M50" s="363">
        <v>4.5</v>
      </c>
      <c r="N50" s="19">
        <v>0</v>
      </c>
      <c r="O50" s="6"/>
      <c r="P50" s="376">
        <f>D50-(M50+N50)</f>
        <v>3</v>
      </c>
      <c r="Q50" s="6"/>
      <c r="R50" s="221" t="s">
        <v>111</v>
      </c>
      <c r="S50" s="23">
        <v>0.12</v>
      </c>
      <c r="T50" s="23">
        <v>0.123</v>
      </c>
      <c r="U50" s="23">
        <f>S50+T50</f>
        <v>0.24299999999999999</v>
      </c>
      <c r="V50" s="223">
        <v>70</v>
      </c>
      <c r="W50" s="91">
        <f>P50*V50</f>
        <v>210</v>
      </c>
      <c r="X50" s="6"/>
      <c r="Y50" s="379">
        <v>209</v>
      </c>
      <c r="Z50" s="380">
        <v>209</v>
      </c>
      <c r="AA50" s="380">
        <v>0</v>
      </c>
      <c r="AB50" s="380">
        <v>0</v>
      </c>
      <c r="AC50" s="381">
        <v>209</v>
      </c>
      <c r="AD50" s="197"/>
      <c r="AE50" s="379">
        <v>18</v>
      </c>
      <c r="AF50" s="380">
        <v>18</v>
      </c>
      <c r="AG50" s="380">
        <v>0</v>
      </c>
      <c r="AH50" s="380">
        <v>18</v>
      </c>
      <c r="AI50" s="5"/>
      <c r="AJ50" s="57">
        <f>AC50*U50</f>
        <v>50.786999999999999</v>
      </c>
      <c r="AK50" s="171">
        <v>2.59</v>
      </c>
      <c r="AL50" s="19">
        <v>1.9</v>
      </c>
      <c r="AM50" s="19">
        <v>0</v>
      </c>
      <c r="AN50" s="91">
        <f>AK50+AM50</f>
        <v>2.59</v>
      </c>
      <c r="AO50" s="338" t="e">
        <f>#REF!</f>
        <v>#REF!</v>
      </c>
      <c r="AP50" s="11">
        <v>0</v>
      </c>
      <c r="AQ50" s="11">
        <v>10</v>
      </c>
      <c r="AR50" s="387">
        <f>100- ((AP50+AQ50)/(AC50*2))*100</f>
        <v>97.607655502392348</v>
      </c>
      <c r="AS50" s="388">
        <f>AU47</f>
        <v>243.184</v>
      </c>
      <c r="AT50" s="172">
        <f>AJ50+AK50+AL50+AM50</f>
        <v>55.276999999999994</v>
      </c>
      <c r="AU50" s="172">
        <f>AS50-AT50</f>
        <v>187.90700000000001</v>
      </c>
      <c r="AV50" s="5"/>
      <c r="AW50" s="57">
        <f>(AC50/W50)*100</f>
        <v>99.523809523809518</v>
      </c>
      <c r="AX50" s="19" t="s">
        <v>59</v>
      </c>
      <c r="AY50" s="91">
        <f>(AK50/(AJ50+AK50))*100</f>
        <v>4.8522771980441011</v>
      </c>
      <c r="AZ50" s="19">
        <f>(AN50/AJ50)*100</f>
        <v>5.0997302459290763</v>
      </c>
      <c r="BA50" s="6"/>
      <c r="BB50" s="363" t="s">
        <v>76</v>
      </c>
      <c r="BC50" s="19" t="s">
        <v>76</v>
      </c>
      <c r="BD50" s="19" t="s">
        <v>76</v>
      </c>
    </row>
    <row r="51" spans="2:56" ht="15.75">
      <c r="B51" s="374" t="s">
        <v>137</v>
      </c>
      <c r="C51" s="2"/>
      <c r="D51" s="2"/>
      <c r="E51" s="6"/>
      <c r="F51" s="375"/>
      <c r="G51" s="2"/>
      <c r="H51" s="2"/>
      <c r="I51" s="2"/>
      <c r="J51" s="2"/>
      <c r="K51" s="2"/>
      <c r="L51" s="6"/>
      <c r="M51" s="375"/>
      <c r="N51" s="2"/>
      <c r="O51" s="6"/>
      <c r="P51" s="377"/>
      <c r="Q51" s="6"/>
      <c r="R51" s="375"/>
      <c r="S51" s="213"/>
      <c r="T51" s="213"/>
      <c r="U51" s="213"/>
      <c r="V51" s="378"/>
      <c r="W51" s="378"/>
      <c r="X51" s="289"/>
      <c r="Y51" s="382"/>
      <c r="Z51" s="383"/>
      <c r="AA51" s="383"/>
      <c r="AB51" s="383"/>
      <c r="AC51" s="384"/>
      <c r="AD51" s="122"/>
      <c r="AE51" s="382"/>
      <c r="AF51" s="383"/>
      <c r="AG51" s="383"/>
      <c r="AH51" s="383"/>
      <c r="AI51" s="20"/>
      <c r="AJ51" s="436"/>
      <c r="AK51" s="386"/>
      <c r="AL51" s="378"/>
      <c r="AM51" s="378"/>
      <c r="AN51" s="378"/>
      <c r="AO51" s="289"/>
      <c r="AP51" s="347"/>
      <c r="AQ51" s="347"/>
      <c r="AR51" s="373"/>
      <c r="AS51" s="389"/>
      <c r="AT51" s="386"/>
      <c r="AU51" s="386"/>
      <c r="AV51" s="20"/>
      <c r="AW51" s="385"/>
      <c r="AX51" s="378"/>
      <c r="AY51" s="378"/>
      <c r="AZ51" s="378"/>
      <c r="BA51" s="289"/>
      <c r="BB51" s="375"/>
      <c r="BC51" s="2"/>
      <c r="BD51" s="2"/>
    </row>
    <row r="52" spans="2:56" ht="15.75" thickBot="1"/>
    <row r="53" spans="2:56" ht="16.5" thickBot="1">
      <c r="B53" s="17">
        <v>41285</v>
      </c>
      <c r="C53" s="15" t="s">
        <v>0</v>
      </c>
      <c r="D53" s="19">
        <v>8</v>
      </c>
      <c r="E53" s="6"/>
      <c r="F53" s="363">
        <v>0</v>
      </c>
      <c r="G53" s="19">
        <v>0</v>
      </c>
      <c r="H53" s="19">
        <v>0</v>
      </c>
      <c r="I53" s="19">
        <v>0</v>
      </c>
      <c r="J53" s="19">
        <v>0</v>
      </c>
      <c r="K53" s="19">
        <f>SUM(F53:J53)</f>
        <v>0</v>
      </c>
      <c r="L53" s="6"/>
      <c r="M53" s="363">
        <v>0</v>
      </c>
      <c r="N53" s="19">
        <v>0</v>
      </c>
      <c r="O53" s="6"/>
      <c r="P53" s="376">
        <f>D53-(M53+N53)</f>
        <v>8</v>
      </c>
      <c r="Q53" s="6"/>
      <c r="R53" s="221" t="s">
        <v>111</v>
      </c>
      <c r="S53" s="23">
        <v>0.12</v>
      </c>
      <c r="T53" s="23">
        <v>0.124</v>
      </c>
      <c r="U53" s="23">
        <f>S53+T53</f>
        <v>0.24399999999999999</v>
      </c>
      <c r="V53" s="223">
        <v>70</v>
      </c>
      <c r="W53" s="91">
        <f>P53*V53</f>
        <v>560</v>
      </c>
      <c r="X53" s="6"/>
      <c r="Y53" s="379">
        <v>572</v>
      </c>
      <c r="Z53" s="380">
        <v>572</v>
      </c>
      <c r="AA53" s="380">
        <v>0</v>
      </c>
      <c r="AB53" s="380">
        <v>0</v>
      </c>
      <c r="AC53" s="381">
        <v>572</v>
      </c>
      <c r="AD53" s="197"/>
      <c r="AE53" s="379">
        <v>9</v>
      </c>
      <c r="AF53" s="380">
        <v>9</v>
      </c>
      <c r="AG53" s="380">
        <v>0</v>
      </c>
      <c r="AH53" s="380">
        <v>9</v>
      </c>
      <c r="AI53" s="5"/>
      <c r="AJ53" s="57">
        <f>AC53*U53</f>
        <v>139.56799999999998</v>
      </c>
      <c r="AK53" s="171">
        <v>2.2999999999999998</v>
      </c>
      <c r="AL53" s="19">
        <v>7.2</v>
      </c>
      <c r="AM53" s="19">
        <v>0</v>
      </c>
      <c r="AN53" s="91">
        <f>AK53+AM53</f>
        <v>2.2999999999999998</v>
      </c>
      <c r="AO53" s="338" t="e">
        <f>#REF!</f>
        <v>#REF!</v>
      </c>
      <c r="AP53" s="11">
        <v>0</v>
      </c>
      <c r="AQ53" s="11">
        <v>10</v>
      </c>
      <c r="AR53" s="387">
        <f>100- ((AP53+AQ53)/(AC53*2))*100</f>
        <v>99.12587412587412</v>
      </c>
      <c r="AS53" s="388">
        <f>AU50</f>
        <v>187.90700000000001</v>
      </c>
      <c r="AT53" s="172">
        <f>AJ53+AK53+AL53+AM53</f>
        <v>149.06799999999998</v>
      </c>
      <c r="AU53" s="172">
        <f>AS53-AT53</f>
        <v>38.839000000000027</v>
      </c>
      <c r="AV53" s="5"/>
      <c r="AW53" s="57">
        <f>(AC53/W53)*100</f>
        <v>102.14285714285714</v>
      </c>
      <c r="AX53" s="19" t="s">
        <v>59</v>
      </c>
      <c r="AY53" s="91">
        <f>(AK53/(AJ53+AK53))*100</f>
        <v>1.6212253644232666</v>
      </c>
      <c r="AZ53" s="19">
        <f>(AN53/AJ53)*100</f>
        <v>1.6479422217127135</v>
      </c>
      <c r="BA53" s="6"/>
      <c r="BB53" s="363" t="s">
        <v>75</v>
      </c>
      <c r="BC53" s="19" t="s">
        <v>76</v>
      </c>
      <c r="BD53" s="19" t="s">
        <v>97</v>
      </c>
    </row>
    <row r="54" spans="2:56" ht="15.75">
      <c r="B54" s="374" t="s">
        <v>121</v>
      </c>
      <c r="C54" s="2"/>
      <c r="D54" s="2"/>
      <c r="E54" s="6"/>
      <c r="F54" s="375"/>
      <c r="G54" s="2"/>
      <c r="H54" s="2"/>
      <c r="I54" s="2"/>
      <c r="J54" s="2"/>
      <c r="K54" s="2"/>
      <c r="L54" s="6"/>
      <c r="M54" s="375"/>
      <c r="N54" s="2"/>
      <c r="O54" s="6"/>
      <c r="P54" s="377"/>
      <c r="Q54" s="6"/>
      <c r="R54" s="375"/>
      <c r="S54" s="213"/>
      <c r="T54" s="213"/>
      <c r="U54" s="213"/>
      <c r="V54" s="378"/>
      <c r="W54" s="378"/>
      <c r="X54" s="289"/>
      <c r="Y54" s="382"/>
      <c r="Z54" s="383"/>
      <c r="AA54" s="383"/>
      <c r="AB54" s="383"/>
      <c r="AC54" s="384"/>
      <c r="AD54" s="122"/>
      <c r="AE54" s="382"/>
      <c r="AF54" s="383"/>
      <c r="AG54" s="383"/>
      <c r="AH54" s="383"/>
      <c r="AI54" s="20"/>
      <c r="AJ54" s="436"/>
      <c r="AK54" s="386"/>
      <c r="AL54" s="378"/>
      <c r="AM54" s="378"/>
      <c r="AN54" s="378"/>
      <c r="AO54" s="289"/>
      <c r="AP54" s="347"/>
      <c r="AQ54" s="347"/>
      <c r="AR54" s="373"/>
      <c r="AS54" s="389"/>
      <c r="AT54" s="386"/>
      <c r="AU54" s="386"/>
      <c r="AV54" s="20"/>
      <c r="AW54" s="385"/>
      <c r="AX54" s="378"/>
      <c r="AY54" s="378"/>
      <c r="AZ54" s="378"/>
      <c r="BA54" s="289"/>
      <c r="BB54" s="375"/>
      <c r="BC54" s="2"/>
      <c r="BD54" s="2"/>
    </row>
    <row r="55" spans="2:56" ht="15.75" thickBot="1"/>
    <row r="56" spans="2:56">
      <c r="B56" s="57" t="s">
        <v>42</v>
      </c>
      <c r="C56" s="58" t="s">
        <v>2</v>
      </c>
      <c r="D56" s="59" t="s">
        <v>2</v>
      </c>
      <c r="E56" s="136"/>
      <c r="F56" s="718" t="s">
        <v>14</v>
      </c>
      <c r="G56" s="719"/>
      <c r="H56" s="719"/>
      <c r="I56" s="719"/>
      <c r="J56" s="719"/>
      <c r="K56" s="720"/>
      <c r="L56" s="19"/>
      <c r="M56" s="721" t="s">
        <v>43</v>
      </c>
      <c r="N56" s="722"/>
      <c r="O56" s="19"/>
      <c r="P56" s="91" t="s">
        <v>12</v>
      </c>
      <c r="Q56" s="136"/>
      <c r="R56" s="91" t="s">
        <v>24</v>
      </c>
      <c r="S56" s="718" t="s">
        <v>44</v>
      </c>
      <c r="T56" s="719"/>
      <c r="U56" s="720"/>
      <c r="V56" s="91" t="s">
        <v>39</v>
      </c>
      <c r="W56" s="137" t="s">
        <v>19</v>
      </c>
      <c r="X56" s="136" t="s">
        <v>10</v>
      </c>
      <c r="Y56" s="723" t="s">
        <v>15</v>
      </c>
      <c r="Z56" s="724"/>
      <c r="AA56" s="724"/>
      <c r="AB56" s="724"/>
      <c r="AC56" s="138" t="s">
        <v>19</v>
      </c>
      <c r="AD56" s="139"/>
      <c r="AE56" s="725" t="s">
        <v>55</v>
      </c>
      <c r="AF56" s="726"/>
      <c r="AG56" s="726"/>
      <c r="AH56" s="140" t="s">
        <v>57</v>
      </c>
      <c r="AI56" s="136"/>
      <c r="AJ56" s="141" t="s">
        <v>51</v>
      </c>
      <c r="AK56" s="142"/>
      <c r="AL56" s="143"/>
      <c r="AM56" s="144"/>
      <c r="AN56" s="91" t="s">
        <v>13</v>
      </c>
      <c r="AO56" s="136"/>
      <c r="AP56" s="743" t="s">
        <v>68</v>
      </c>
      <c r="AQ56" s="744"/>
      <c r="AR56" s="745"/>
      <c r="AS56" s="743" t="s">
        <v>52</v>
      </c>
      <c r="AT56" s="744"/>
      <c r="AU56" s="745"/>
      <c r="AV56" s="136"/>
      <c r="AW56" s="145" t="s">
        <v>32</v>
      </c>
      <c r="AX56" s="137" t="s">
        <v>32</v>
      </c>
      <c r="AY56" s="91" t="s">
        <v>29</v>
      </c>
      <c r="AZ56" s="91" t="s">
        <v>29</v>
      </c>
      <c r="BA56" s="136"/>
      <c r="BB56" s="19" t="s">
        <v>32</v>
      </c>
      <c r="BC56" s="19" t="s">
        <v>10</v>
      </c>
      <c r="BD56" s="146" t="s">
        <v>10</v>
      </c>
    </row>
    <row r="57" spans="2:56" ht="15.75" thickBot="1">
      <c r="B57" s="60" t="s">
        <v>10</v>
      </c>
      <c r="C57" s="49" t="s">
        <v>10</v>
      </c>
      <c r="D57" s="61" t="s">
        <v>12</v>
      </c>
      <c r="E57" s="5"/>
      <c r="F57" s="65" t="s">
        <v>4</v>
      </c>
      <c r="G57" s="65" t="s">
        <v>5</v>
      </c>
      <c r="H57" s="65" t="s">
        <v>6</v>
      </c>
      <c r="I57" s="65" t="s">
        <v>7</v>
      </c>
      <c r="J57" s="65" t="s">
        <v>9</v>
      </c>
      <c r="K57" s="65" t="s">
        <v>13</v>
      </c>
      <c r="L57" s="4"/>
      <c r="M57" s="67" t="s">
        <v>12</v>
      </c>
      <c r="N57" s="68" t="s">
        <v>46</v>
      </c>
      <c r="O57" s="3"/>
      <c r="P57" s="49" t="s">
        <v>3</v>
      </c>
      <c r="Q57" s="5"/>
      <c r="R57" s="49" t="s">
        <v>23</v>
      </c>
      <c r="S57" s="53" t="s">
        <v>16</v>
      </c>
      <c r="T57" s="49" t="s">
        <v>17</v>
      </c>
      <c r="U57" s="49" t="s">
        <v>45</v>
      </c>
      <c r="V57" s="49" t="s">
        <v>63</v>
      </c>
      <c r="W57" s="72" t="s">
        <v>21</v>
      </c>
      <c r="X57" s="5" t="s">
        <v>10</v>
      </c>
      <c r="Y57" s="713" t="s">
        <v>26</v>
      </c>
      <c r="Z57" s="714"/>
      <c r="AA57" s="714"/>
      <c r="AB57" s="715"/>
      <c r="AC57" s="39" t="s">
        <v>13</v>
      </c>
      <c r="AD57" s="8"/>
      <c r="AE57" s="716" t="s">
        <v>56</v>
      </c>
      <c r="AF57" s="717"/>
      <c r="AG57" s="717"/>
      <c r="AH57" s="82" t="s">
        <v>58</v>
      </c>
      <c r="AI57" s="5"/>
      <c r="AJ57" s="48" t="s">
        <v>33</v>
      </c>
      <c r="AK57" s="85" t="s">
        <v>27</v>
      </c>
      <c r="AL57" s="48" t="s">
        <v>35</v>
      </c>
      <c r="AM57" s="48" t="s">
        <v>36</v>
      </c>
      <c r="AN57" s="49" t="s">
        <v>40</v>
      </c>
      <c r="AO57" s="20"/>
      <c r="AP57" s="51"/>
      <c r="AQ57" s="52"/>
      <c r="AR57" s="53"/>
      <c r="AS57" s="51" t="s">
        <v>50</v>
      </c>
      <c r="AT57" s="336" t="s">
        <v>382</v>
      </c>
      <c r="AU57" s="53"/>
      <c r="AV57" s="5"/>
      <c r="AW57" s="76" t="s">
        <v>19</v>
      </c>
      <c r="AX57" s="72" t="s">
        <v>19</v>
      </c>
      <c r="AY57" s="49" t="s">
        <v>37</v>
      </c>
      <c r="AZ57" s="49" t="s">
        <v>38</v>
      </c>
      <c r="BA57" s="5"/>
      <c r="BB57" s="4" t="s">
        <v>19</v>
      </c>
      <c r="BC57" s="4" t="s">
        <v>37</v>
      </c>
      <c r="BD57" s="147" t="s">
        <v>38</v>
      </c>
    </row>
    <row r="58" spans="2:56" ht="15.75" thickBot="1">
      <c r="B58" s="62"/>
      <c r="C58" s="63"/>
      <c r="D58" s="64" t="s">
        <v>10</v>
      </c>
      <c r="E58" s="111"/>
      <c r="F58" s="148"/>
      <c r="G58" s="148"/>
      <c r="H58" s="148"/>
      <c r="I58" s="148" t="s">
        <v>8</v>
      </c>
      <c r="J58" s="148"/>
      <c r="K58" s="148"/>
      <c r="L58" s="16"/>
      <c r="M58" s="104" t="s">
        <v>20</v>
      </c>
      <c r="N58" s="148" t="s">
        <v>11</v>
      </c>
      <c r="O58" s="16"/>
      <c r="P58" s="63" t="s">
        <v>10</v>
      </c>
      <c r="Q58" s="111"/>
      <c r="R58" s="63"/>
      <c r="S58" s="149"/>
      <c r="T58" s="63"/>
      <c r="U58" s="63"/>
      <c r="V58" s="63" t="s">
        <v>18</v>
      </c>
      <c r="W58" s="150" t="s">
        <v>22</v>
      </c>
      <c r="X58" s="111"/>
      <c r="Y58" s="151" t="s">
        <v>16</v>
      </c>
      <c r="Z58" s="151" t="s">
        <v>17</v>
      </c>
      <c r="AA58" s="152" t="s">
        <v>25</v>
      </c>
      <c r="AB58" s="79" t="s">
        <v>28</v>
      </c>
      <c r="AC58" s="153"/>
      <c r="AD58" s="111"/>
      <c r="AE58" s="154" t="s">
        <v>16</v>
      </c>
      <c r="AF58" s="155" t="s">
        <v>17</v>
      </c>
      <c r="AG58" s="80" t="s">
        <v>28</v>
      </c>
      <c r="AH58" s="81" t="s">
        <v>28</v>
      </c>
      <c r="AI58" s="156"/>
      <c r="AJ58" s="63" t="s">
        <v>34</v>
      </c>
      <c r="AK58" s="157" t="s">
        <v>34</v>
      </c>
      <c r="AL58" s="63" t="s">
        <v>34</v>
      </c>
      <c r="AM58" s="63" t="s">
        <v>34</v>
      </c>
      <c r="AN58" s="63" t="s">
        <v>34</v>
      </c>
      <c r="AO58" s="111"/>
      <c r="AP58" s="158" t="s">
        <v>70</v>
      </c>
      <c r="AQ58" s="159" t="s">
        <v>69</v>
      </c>
      <c r="AR58" s="160" t="s">
        <v>71</v>
      </c>
      <c r="AS58" s="161" t="s">
        <v>48</v>
      </c>
      <c r="AT58" s="159" t="s">
        <v>47</v>
      </c>
      <c r="AU58" s="160" t="s">
        <v>49</v>
      </c>
      <c r="AV58" s="111"/>
      <c r="AW58" s="162" t="s">
        <v>29</v>
      </c>
      <c r="AX58" s="150" t="s">
        <v>29</v>
      </c>
      <c r="AY58" s="63"/>
      <c r="AZ58" s="63"/>
      <c r="BA58" s="111"/>
      <c r="BB58" s="163">
        <v>1</v>
      </c>
      <c r="BC58" s="164">
        <v>0</v>
      </c>
      <c r="BD58" s="115" t="s">
        <v>41</v>
      </c>
    </row>
    <row r="59" spans="2:56" ht="16.5" thickBot="1">
      <c r="B59" s="17">
        <v>41285</v>
      </c>
      <c r="C59" s="15" t="s">
        <v>1</v>
      </c>
      <c r="D59" s="19">
        <v>7.5</v>
      </c>
      <c r="E59" s="6"/>
      <c r="F59" s="363">
        <v>0</v>
      </c>
      <c r="G59" s="19">
        <v>0</v>
      </c>
      <c r="H59" s="19">
        <v>0</v>
      </c>
      <c r="I59" s="19">
        <v>0</v>
      </c>
      <c r="J59" s="19">
        <v>0</v>
      </c>
      <c r="K59" s="19">
        <f>SUM(F59:J59)</f>
        <v>0</v>
      </c>
      <c r="L59" s="6"/>
      <c r="M59" s="363">
        <v>4.5</v>
      </c>
      <c r="N59" s="19">
        <v>0</v>
      </c>
      <c r="O59" s="6"/>
      <c r="P59" s="376">
        <f>D59-(M59+N59)</f>
        <v>3</v>
      </c>
      <c r="Q59" s="6"/>
      <c r="R59" s="221" t="s">
        <v>111</v>
      </c>
      <c r="S59" s="23">
        <v>0.12</v>
      </c>
      <c r="T59" s="23">
        <v>0.124</v>
      </c>
      <c r="U59" s="23">
        <f>S59+T59</f>
        <v>0.24399999999999999</v>
      </c>
      <c r="V59" s="223">
        <v>70</v>
      </c>
      <c r="W59" s="91">
        <f>P59*V59</f>
        <v>210</v>
      </c>
      <c r="X59" s="6"/>
      <c r="Y59" s="379">
        <v>253</v>
      </c>
      <c r="Z59" s="380">
        <v>253</v>
      </c>
      <c r="AA59" s="380">
        <v>0</v>
      </c>
      <c r="AB59" s="380">
        <v>0</v>
      </c>
      <c r="AC59" s="381">
        <v>253</v>
      </c>
      <c r="AD59" s="197"/>
      <c r="AE59" s="379">
        <v>7</v>
      </c>
      <c r="AF59" s="380">
        <v>7</v>
      </c>
      <c r="AG59" s="380">
        <v>0</v>
      </c>
      <c r="AH59" s="380">
        <v>7</v>
      </c>
      <c r="AI59" s="5"/>
      <c r="AJ59" s="57">
        <f>AC59*U59</f>
        <v>61.731999999999999</v>
      </c>
      <c r="AK59" s="171">
        <v>2</v>
      </c>
      <c r="AL59" s="19">
        <v>1.4</v>
      </c>
      <c r="AM59" s="19">
        <v>0</v>
      </c>
      <c r="AN59" s="91">
        <f>AK59+AM59</f>
        <v>2</v>
      </c>
      <c r="AO59" s="338" t="e">
        <f>#REF!</f>
        <v>#REF!</v>
      </c>
      <c r="AP59" s="11">
        <v>0</v>
      </c>
      <c r="AQ59" s="11">
        <v>10</v>
      </c>
      <c r="AR59" s="387">
        <f>100- ((AP59+AQ59)/(AC59*2))*100</f>
        <v>98.023715415019765</v>
      </c>
      <c r="AS59" s="388">
        <v>680</v>
      </c>
      <c r="AT59" s="172">
        <f>AJ59+AK59+AL59+AM59</f>
        <v>65.132000000000005</v>
      </c>
      <c r="AU59" s="172">
        <f>AS59-AT59</f>
        <v>614.86799999999994</v>
      </c>
      <c r="AV59" s="5"/>
      <c r="AW59" s="57">
        <f>(AC59/W59)*100</f>
        <v>120.47619047619047</v>
      </c>
      <c r="AX59" s="19" t="s">
        <v>59</v>
      </c>
      <c r="AY59" s="91">
        <f>(AK59/(AJ59+AK59))*100</f>
        <v>3.1381409652921612</v>
      </c>
      <c r="AZ59" s="19">
        <f>(AN59/AJ59)*100</f>
        <v>3.2398107950495691</v>
      </c>
      <c r="BA59" s="6"/>
      <c r="BB59" s="363" t="s">
        <v>97</v>
      </c>
      <c r="BC59" s="19" t="s">
        <v>76</v>
      </c>
      <c r="BD59" s="19" t="s">
        <v>76</v>
      </c>
    </row>
    <row r="60" spans="2:56" ht="15.75">
      <c r="B60" s="374" t="s">
        <v>137</v>
      </c>
      <c r="C60" s="2"/>
      <c r="D60" s="2"/>
      <c r="E60" s="6"/>
      <c r="F60" s="375"/>
      <c r="G60" s="2"/>
      <c r="H60" s="2"/>
      <c r="I60" s="2"/>
      <c r="J60" s="2"/>
      <c r="K60" s="2"/>
      <c r="L60" s="6"/>
      <c r="M60" s="375"/>
      <c r="N60" s="2"/>
      <c r="O60" s="6"/>
      <c r="P60" s="377"/>
      <c r="Q60" s="6"/>
      <c r="R60" s="375"/>
      <c r="S60" s="213"/>
      <c r="T60" s="213"/>
      <c r="U60" s="213"/>
      <c r="V60" s="378"/>
      <c r="W60" s="378"/>
      <c r="X60" s="289"/>
      <c r="Y60" s="382"/>
      <c r="Z60" s="383"/>
      <c r="AA60" s="383"/>
      <c r="AB60" s="383"/>
      <c r="AC60" s="384"/>
      <c r="AD60" s="122"/>
      <c r="AE60" s="382"/>
      <c r="AF60" s="383"/>
      <c r="AG60" s="383"/>
      <c r="AH60" s="383"/>
      <c r="AI60" s="20"/>
      <c r="AJ60" s="436"/>
      <c r="AK60" s="386"/>
      <c r="AL60" s="378"/>
      <c r="AM60" s="378"/>
      <c r="AN60" s="378"/>
      <c r="AO60" s="289"/>
      <c r="AP60" s="347"/>
      <c r="AQ60" s="347"/>
      <c r="AR60" s="373"/>
      <c r="AS60" s="389"/>
      <c r="AT60" s="386"/>
      <c r="AU60" s="386"/>
      <c r="AV60" s="20"/>
      <c r="AW60" s="385"/>
      <c r="AX60" s="378"/>
      <c r="AY60" s="378"/>
      <c r="AZ60" s="378"/>
      <c r="BA60" s="289"/>
      <c r="BB60" s="375"/>
      <c r="BC60" s="2"/>
      <c r="BD60" s="2"/>
    </row>
    <row r="61" spans="2:56" ht="15.75" thickBot="1"/>
    <row r="62" spans="2:56" ht="16.5" thickBot="1">
      <c r="B62" s="516">
        <v>41286</v>
      </c>
      <c r="C62" s="15" t="s">
        <v>0</v>
      </c>
      <c r="D62" s="146">
        <v>8</v>
      </c>
      <c r="E62" s="5"/>
      <c r="F62" s="363">
        <v>0</v>
      </c>
      <c r="G62" s="19">
        <v>0</v>
      </c>
      <c r="H62" s="19">
        <v>0.66</v>
      </c>
      <c r="I62" s="19">
        <v>0</v>
      </c>
      <c r="J62" s="19">
        <v>0</v>
      </c>
      <c r="K62" s="19">
        <f>SUM(F62:J62)</f>
        <v>0.66</v>
      </c>
      <c r="L62" s="6"/>
      <c r="M62" s="363">
        <v>0</v>
      </c>
      <c r="N62" s="19">
        <v>2</v>
      </c>
      <c r="O62" s="6"/>
      <c r="P62" s="376">
        <f>D62-(M62+N62)</f>
        <v>6</v>
      </c>
      <c r="Q62" s="6"/>
      <c r="R62" s="221" t="s">
        <v>67</v>
      </c>
      <c r="S62" s="23">
        <v>0.127</v>
      </c>
      <c r="T62" s="23">
        <v>0.128</v>
      </c>
      <c r="U62" s="23">
        <f>S62+T62</f>
        <v>0.255</v>
      </c>
      <c r="V62" s="223">
        <v>80</v>
      </c>
      <c r="W62" s="91">
        <f>P62*V62</f>
        <v>480</v>
      </c>
      <c r="X62" s="6"/>
      <c r="Y62" s="379">
        <v>432</v>
      </c>
      <c r="Z62" s="380">
        <v>432</v>
      </c>
      <c r="AA62" s="380">
        <v>0</v>
      </c>
      <c r="AB62" s="380">
        <v>0</v>
      </c>
      <c r="AC62" s="381">
        <v>432</v>
      </c>
      <c r="AD62" s="197"/>
      <c r="AE62" s="379">
        <v>46</v>
      </c>
      <c r="AF62" s="380">
        <v>46</v>
      </c>
      <c r="AG62" s="380">
        <v>0</v>
      </c>
      <c r="AH62" s="380">
        <v>46</v>
      </c>
      <c r="AI62" s="5"/>
      <c r="AJ62" s="57">
        <f>AC62*U62</f>
        <v>110.16</v>
      </c>
      <c r="AK62" s="171">
        <v>12</v>
      </c>
      <c r="AL62" s="19">
        <v>6.3</v>
      </c>
      <c r="AM62" s="19">
        <v>1</v>
      </c>
      <c r="AN62" s="91">
        <f>AK62+AM62</f>
        <v>13</v>
      </c>
      <c r="AO62" s="338" t="e">
        <f>#REF!</f>
        <v>#REF!</v>
      </c>
      <c r="AP62" s="11">
        <v>0</v>
      </c>
      <c r="AQ62" s="11">
        <v>10</v>
      </c>
      <c r="AR62" s="387">
        <f>100- ((AP62+AQ62)/(AC62*2))*100</f>
        <v>98.842592592592595</v>
      </c>
      <c r="AS62" s="388">
        <f>AU59</f>
        <v>614.86799999999994</v>
      </c>
      <c r="AT62" s="172">
        <f>AJ62+AK62+AL62+AM62</f>
        <v>129.46</v>
      </c>
      <c r="AU62" s="172">
        <f>AS62-AT62</f>
        <v>485.4079999999999</v>
      </c>
      <c r="AV62" s="5"/>
      <c r="AW62" s="57">
        <f>(AC62/W62)*100</f>
        <v>90</v>
      </c>
      <c r="AX62" s="19" t="s">
        <v>59</v>
      </c>
      <c r="AY62" s="91">
        <f>(AK62/(AJ62+AK62))*100</f>
        <v>9.8231827111984291</v>
      </c>
      <c r="AZ62" s="19">
        <f>(AN62/AJ62)*100</f>
        <v>11.801016702977488</v>
      </c>
      <c r="BA62" s="6"/>
      <c r="BB62" s="363" t="s">
        <v>76</v>
      </c>
      <c r="BC62" s="19" t="s">
        <v>76</v>
      </c>
      <c r="BD62" s="19" t="s">
        <v>76</v>
      </c>
    </row>
    <row r="63" spans="2:56" ht="16.5" thickBot="1">
      <c r="B63" s="18" t="s">
        <v>137</v>
      </c>
      <c r="C63" s="16"/>
      <c r="D63" s="115"/>
      <c r="E63" s="5"/>
      <c r="F63" s="375"/>
      <c r="G63" s="2"/>
      <c r="H63" s="2"/>
      <c r="I63" s="2"/>
      <c r="J63" s="2"/>
      <c r="K63" s="2"/>
      <c r="L63" s="6"/>
      <c r="M63" s="375"/>
      <c r="N63" s="2"/>
      <c r="O63" s="6"/>
      <c r="P63" s="377"/>
      <c r="Q63" s="6"/>
      <c r="R63" s="375"/>
      <c r="S63" s="213"/>
      <c r="T63" s="213"/>
      <c r="U63" s="213"/>
      <c r="V63" s="378"/>
      <c r="W63" s="378"/>
      <c r="X63" s="289"/>
      <c r="Y63" s="382"/>
      <c r="Z63" s="383"/>
      <c r="AA63" s="383"/>
      <c r="AB63" s="383"/>
      <c r="AC63" s="384"/>
      <c r="AD63" s="122"/>
      <c r="AE63" s="382"/>
      <c r="AF63" s="383"/>
      <c r="AG63" s="383"/>
      <c r="AH63" s="383"/>
      <c r="AI63" s="20"/>
      <c r="AJ63" s="436"/>
      <c r="AK63" s="386"/>
      <c r="AL63" s="378"/>
      <c r="AM63" s="378"/>
      <c r="AN63" s="378"/>
      <c r="AO63" s="289"/>
      <c r="AP63" s="347"/>
      <c r="AQ63" s="347"/>
      <c r="AR63" s="373"/>
      <c r="AS63" s="389"/>
      <c r="AT63" s="386"/>
      <c r="AU63" s="386"/>
      <c r="AV63" s="20"/>
      <c r="AW63" s="385"/>
      <c r="AX63" s="378"/>
      <c r="AY63" s="378"/>
      <c r="AZ63" s="378"/>
      <c r="BA63" s="289"/>
      <c r="BB63" s="375"/>
      <c r="BC63" s="2"/>
      <c r="BD63" s="2"/>
    </row>
    <row r="64" spans="2:56" ht="15.75" thickBot="1"/>
    <row r="65" spans="2:56" ht="16.5" thickBot="1">
      <c r="B65" s="17">
        <v>41286</v>
      </c>
      <c r="C65" s="15" t="s">
        <v>1</v>
      </c>
      <c r="D65" s="19">
        <v>7.5</v>
      </c>
      <c r="E65" s="6"/>
      <c r="F65" s="363">
        <v>0</v>
      </c>
      <c r="G65" s="19">
        <v>0</v>
      </c>
      <c r="H65" s="19">
        <v>0</v>
      </c>
      <c r="I65" s="19">
        <v>0</v>
      </c>
      <c r="J65" s="19">
        <v>0</v>
      </c>
      <c r="K65" s="19">
        <f>SUM(F65:J65)</f>
        <v>0</v>
      </c>
      <c r="L65" s="6"/>
      <c r="M65" s="363">
        <v>4.5</v>
      </c>
      <c r="N65" s="19">
        <v>0</v>
      </c>
      <c r="O65" s="6"/>
      <c r="P65" s="376">
        <f>D65-(M65+N65)</f>
        <v>3</v>
      </c>
      <c r="Q65" s="6"/>
      <c r="R65" s="221" t="s">
        <v>67</v>
      </c>
      <c r="S65" s="23">
        <v>0.129</v>
      </c>
      <c r="T65" s="23">
        <v>0.128</v>
      </c>
      <c r="U65" s="23">
        <f>S65+T65</f>
        <v>0.25700000000000001</v>
      </c>
      <c r="V65" s="223">
        <v>80</v>
      </c>
      <c r="W65" s="91">
        <f>P65*V65</f>
        <v>240</v>
      </c>
      <c r="X65" s="6"/>
      <c r="Y65" s="379">
        <v>192</v>
      </c>
      <c r="Z65" s="380">
        <v>192</v>
      </c>
      <c r="AA65" s="380">
        <v>0</v>
      </c>
      <c r="AB65" s="380">
        <v>0</v>
      </c>
      <c r="AC65" s="381">
        <v>192</v>
      </c>
      <c r="AD65" s="197"/>
      <c r="AE65" s="379">
        <v>31</v>
      </c>
      <c r="AF65" s="380">
        <v>31</v>
      </c>
      <c r="AG65" s="380">
        <v>0</v>
      </c>
      <c r="AH65" s="380">
        <v>31</v>
      </c>
      <c r="AI65" s="5"/>
      <c r="AJ65" s="57">
        <f>AC65*U65</f>
        <v>49.344000000000001</v>
      </c>
      <c r="AK65" s="171">
        <v>7.9</v>
      </c>
      <c r="AL65" s="19">
        <v>2.88</v>
      </c>
      <c r="AM65" s="19">
        <v>0</v>
      </c>
      <c r="AN65" s="91">
        <f>AK65+AM65</f>
        <v>7.9</v>
      </c>
      <c r="AO65" s="338" t="e">
        <f>#REF!</f>
        <v>#REF!</v>
      </c>
      <c r="AP65" s="11">
        <v>0</v>
      </c>
      <c r="AQ65" s="11">
        <v>10</v>
      </c>
      <c r="AR65" s="387">
        <f>100- ((AP65+AQ65)/(AC65*2))*100</f>
        <v>97.395833333333329</v>
      </c>
      <c r="AS65" s="388">
        <f>AU62</f>
        <v>485.4079999999999</v>
      </c>
      <c r="AT65" s="172">
        <f>AJ65+AK65+AL65+AM65</f>
        <v>60.124000000000002</v>
      </c>
      <c r="AU65" s="172">
        <f>AS65-AT65</f>
        <v>425.28399999999988</v>
      </c>
      <c r="AV65" s="5"/>
      <c r="AW65" s="57">
        <f>(AC65/W65)*100</f>
        <v>80</v>
      </c>
      <c r="AX65" s="19" t="s">
        <v>59</v>
      </c>
      <c r="AY65" s="91">
        <f>(AK65/(AJ65+AK65))*100</f>
        <v>13.800572985815107</v>
      </c>
      <c r="AZ65" s="19">
        <f>(AN65/AJ65)*100</f>
        <v>16.01005188067445</v>
      </c>
      <c r="BA65" s="6"/>
      <c r="BB65" s="363" t="s">
        <v>76</v>
      </c>
      <c r="BC65" s="19" t="s">
        <v>76</v>
      </c>
      <c r="BD65" s="19" t="s">
        <v>76</v>
      </c>
    </row>
    <row r="66" spans="2:56" ht="15.75">
      <c r="B66" s="374" t="s">
        <v>137</v>
      </c>
      <c r="C66" s="2"/>
      <c r="D66" s="2"/>
      <c r="E66" s="6"/>
      <c r="F66" s="375"/>
      <c r="G66" s="2"/>
      <c r="H66" s="2"/>
      <c r="I66" s="2"/>
      <c r="J66" s="2"/>
      <c r="K66" s="2"/>
      <c r="L66" s="6"/>
      <c r="M66" s="375"/>
      <c r="N66" s="2"/>
      <c r="O66" s="6"/>
      <c r="P66" s="377"/>
      <c r="Q66" s="6"/>
      <c r="R66" s="375"/>
      <c r="S66" s="213"/>
      <c r="T66" s="213"/>
      <c r="U66" s="213"/>
      <c r="V66" s="378"/>
      <c r="W66" s="378"/>
      <c r="X66" s="289"/>
      <c r="Y66" s="382"/>
      <c r="Z66" s="383"/>
      <c r="AA66" s="383"/>
      <c r="AB66" s="383"/>
      <c r="AC66" s="384"/>
      <c r="AD66" s="122"/>
      <c r="AE66" s="382"/>
      <c r="AF66" s="383"/>
      <c r="AG66" s="383"/>
      <c r="AH66" s="383"/>
      <c r="AI66" s="20"/>
      <c r="AJ66" s="436"/>
      <c r="AK66" s="386"/>
      <c r="AL66" s="378"/>
      <c r="AM66" s="378"/>
      <c r="AN66" s="378"/>
      <c r="AO66" s="289"/>
      <c r="AP66" s="347"/>
      <c r="AQ66" s="347"/>
      <c r="AR66" s="373"/>
      <c r="AS66" s="389"/>
      <c r="AT66" s="386"/>
      <c r="AU66" s="386"/>
      <c r="AV66" s="20"/>
      <c r="AW66" s="385"/>
      <c r="AX66" s="378"/>
      <c r="AY66" s="378"/>
      <c r="AZ66" s="378"/>
      <c r="BA66" s="289"/>
      <c r="BB66" s="375"/>
      <c r="BC66" s="2"/>
      <c r="BD66" s="2"/>
    </row>
    <row r="67" spans="2:56" ht="15.75" thickBot="1"/>
    <row r="68" spans="2:56" ht="16.5" thickBot="1">
      <c r="B68" s="17">
        <v>41288</v>
      </c>
      <c r="C68" s="15" t="s">
        <v>0</v>
      </c>
      <c r="D68" s="19">
        <v>8</v>
      </c>
      <c r="E68" s="6"/>
      <c r="F68" s="363">
        <v>0</v>
      </c>
      <c r="G68" s="19">
        <v>0</v>
      </c>
      <c r="H68" s="19">
        <v>0</v>
      </c>
      <c r="I68" s="19">
        <v>0</v>
      </c>
      <c r="J68" s="19">
        <v>0</v>
      </c>
      <c r="K68" s="19">
        <f>SUM(F68:J68)</f>
        <v>0</v>
      </c>
      <c r="L68" s="6"/>
      <c r="M68" s="363">
        <v>0</v>
      </c>
      <c r="N68" s="19">
        <v>0.6</v>
      </c>
      <c r="O68" s="6"/>
      <c r="P68" s="376">
        <f>D68-(M68+N68)</f>
        <v>7.4</v>
      </c>
      <c r="Q68" s="6"/>
      <c r="R68" s="221" t="s">
        <v>67</v>
      </c>
      <c r="S68" s="23">
        <v>0.13</v>
      </c>
      <c r="T68" s="23">
        <v>0.13100000000000001</v>
      </c>
      <c r="U68" s="23">
        <f>S68+T68</f>
        <v>0.26100000000000001</v>
      </c>
      <c r="V68" s="223">
        <v>80</v>
      </c>
      <c r="W68" s="91">
        <f>P68*V68</f>
        <v>592</v>
      </c>
      <c r="X68" s="6"/>
      <c r="Y68" s="379">
        <v>48</v>
      </c>
      <c r="Z68" s="380">
        <v>48</v>
      </c>
      <c r="AA68" s="380">
        <v>0</v>
      </c>
      <c r="AB68" s="380">
        <v>0</v>
      </c>
      <c r="AC68" s="381">
        <v>48</v>
      </c>
      <c r="AD68" s="197"/>
      <c r="AE68" s="379">
        <v>10</v>
      </c>
      <c r="AF68" s="380">
        <v>9</v>
      </c>
      <c r="AG68" s="380">
        <v>0</v>
      </c>
      <c r="AH68" s="380">
        <v>19</v>
      </c>
      <c r="AI68" s="5"/>
      <c r="AJ68" s="57">
        <f>AC68*U68</f>
        <v>12.528</v>
      </c>
      <c r="AK68" s="171">
        <v>2.5</v>
      </c>
      <c r="AL68" s="19">
        <v>2</v>
      </c>
      <c r="AM68" s="19">
        <v>6</v>
      </c>
      <c r="AN68" s="91">
        <f>AK68+AM68</f>
        <v>8.5</v>
      </c>
      <c r="AO68" s="338" t="e">
        <f>#REF!</f>
        <v>#REF!</v>
      </c>
      <c r="AP68" s="11">
        <v>0</v>
      </c>
      <c r="AQ68" s="11">
        <v>10</v>
      </c>
      <c r="AR68" s="387">
        <f>100- ((AP68+AQ68)/(AC68*2))*100</f>
        <v>89.583333333333329</v>
      </c>
      <c r="AS68" s="388">
        <f>AU65</f>
        <v>425.28399999999988</v>
      </c>
      <c r="AT68" s="172">
        <f>AJ68+AK68+AL68+AM68</f>
        <v>23.027999999999999</v>
      </c>
      <c r="AU68" s="172">
        <f>AS68-AT68</f>
        <v>402.25599999999986</v>
      </c>
      <c r="AV68" s="5"/>
      <c r="AW68" s="57">
        <f>(AC68/W68)*100</f>
        <v>8.1081081081081088</v>
      </c>
      <c r="AX68" s="19" t="s">
        <v>59</v>
      </c>
      <c r="AY68" s="91">
        <f>(AK68/(AJ68+AK68))*100</f>
        <v>16.63561352142667</v>
      </c>
      <c r="AZ68" s="19">
        <f>(AN68/AJ68)*100</f>
        <v>67.848020434227323</v>
      </c>
      <c r="BA68" s="6"/>
      <c r="BB68" s="363" t="s">
        <v>76</v>
      </c>
      <c r="BC68" s="19" t="s">
        <v>76</v>
      </c>
      <c r="BD68" s="19" t="s">
        <v>76</v>
      </c>
    </row>
    <row r="69" spans="2:56" ht="15.75">
      <c r="B69" s="374" t="s">
        <v>137</v>
      </c>
      <c r="C69" s="2"/>
      <c r="D69" s="2"/>
      <c r="E69" s="6"/>
      <c r="F69" s="375"/>
      <c r="G69" s="2"/>
      <c r="H69" s="2"/>
      <c r="I69" s="2"/>
      <c r="J69" s="2"/>
      <c r="K69" s="2"/>
      <c r="L69" s="6"/>
      <c r="M69" s="375"/>
      <c r="N69" s="2"/>
      <c r="O69" s="6"/>
      <c r="P69" s="377"/>
      <c r="Q69" s="6"/>
      <c r="R69" s="375"/>
      <c r="S69" s="213"/>
      <c r="T69" s="213"/>
      <c r="U69" s="213"/>
      <c r="V69" s="378"/>
      <c r="W69" s="378"/>
      <c r="X69" s="289"/>
      <c r="Y69" s="382"/>
      <c r="Z69" s="383"/>
      <c r="AA69" s="383"/>
      <c r="AB69" s="383"/>
      <c r="AC69" s="384"/>
      <c r="AD69" s="122"/>
      <c r="AE69" s="382"/>
      <c r="AF69" s="383"/>
      <c r="AG69" s="383"/>
      <c r="AH69" s="383"/>
      <c r="AI69" s="20"/>
      <c r="AJ69" s="436"/>
      <c r="AK69" s="386"/>
      <c r="AL69" s="378"/>
      <c r="AM69" s="378"/>
      <c r="AN69" s="378"/>
      <c r="AO69" s="289"/>
      <c r="AP69" s="347"/>
      <c r="AQ69" s="347"/>
      <c r="AR69" s="373"/>
      <c r="AS69" s="389"/>
      <c r="AT69" s="386"/>
      <c r="AU69" s="386"/>
      <c r="AV69" s="20"/>
      <c r="AW69" s="385"/>
      <c r="AX69" s="378"/>
      <c r="AY69" s="378"/>
      <c r="AZ69" s="378"/>
      <c r="BA69" s="289"/>
      <c r="BB69" s="375"/>
      <c r="BC69" s="2"/>
      <c r="BD69" s="2"/>
    </row>
    <row r="70" spans="2:56" ht="15.75" thickBot="1"/>
    <row r="71" spans="2:56" ht="16.5" thickBot="1">
      <c r="B71" s="17">
        <v>41288</v>
      </c>
      <c r="C71" s="15" t="s">
        <v>1</v>
      </c>
      <c r="D71" s="19">
        <v>8</v>
      </c>
      <c r="E71" s="6"/>
      <c r="F71" s="363">
        <v>0.67</v>
      </c>
      <c r="G71" s="19">
        <v>0</v>
      </c>
      <c r="H71" s="19">
        <v>0</v>
      </c>
      <c r="I71" s="19">
        <v>0</v>
      </c>
      <c r="J71" s="19">
        <v>0</v>
      </c>
      <c r="K71" s="19">
        <f>SUM(F71:J71)</f>
        <v>0.67</v>
      </c>
      <c r="L71" s="6"/>
      <c r="M71" s="363">
        <v>4.5</v>
      </c>
      <c r="N71" s="19">
        <v>0</v>
      </c>
      <c r="O71" s="6"/>
      <c r="P71" s="376">
        <f>D71-(M71+N71)</f>
        <v>3.5</v>
      </c>
      <c r="Q71" s="6"/>
      <c r="R71" s="221" t="s">
        <v>67</v>
      </c>
      <c r="S71" s="23">
        <v>0.128</v>
      </c>
      <c r="T71" s="23">
        <v>0.129</v>
      </c>
      <c r="U71" s="23">
        <f>S71+T71</f>
        <v>0.25700000000000001</v>
      </c>
      <c r="V71" s="223">
        <v>80</v>
      </c>
      <c r="W71" s="91">
        <f>P71*V71</f>
        <v>280</v>
      </c>
      <c r="X71" s="6"/>
      <c r="Y71" s="379">
        <v>189</v>
      </c>
      <c r="Z71" s="380">
        <v>189</v>
      </c>
      <c r="AA71" s="380">
        <v>0</v>
      </c>
      <c r="AB71" s="380">
        <v>0</v>
      </c>
      <c r="AC71" s="381">
        <v>189</v>
      </c>
      <c r="AD71" s="197"/>
      <c r="AE71" s="379">
        <v>16</v>
      </c>
      <c r="AF71" s="380">
        <v>16</v>
      </c>
      <c r="AG71" s="380">
        <v>0</v>
      </c>
      <c r="AH71" s="380">
        <v>16</v>
      </c>
      <c r="AI71" s="5"/>
      <c r="AJ71" s="57">
        <f>AC71*U71</f>
        <v>48.573</v>
      </c>
      <c r="AK71" s="171">
        <v>4.01</v>
      </c>
      <c r="AL71" s="19">
        <v>2.8</v>
      </c>
      <c r="AM71" s="19">
        <v>0</v>
      </c>
      <c r="AN71" s="91">
        <f>AK71+AM71</f>
        <v>4.01</v>
      </c>
      <c r="AO71" s="338" t="e">
        <f>#REF!</f>
        <v>#REF!</v>
      </c>
      <c r="AP71" s="11">
        <v>0</v>
      </c>
      <c r="AQ71" s="11">
        <v>10</v>
      </c>
      <c r="AR71" s="387">
        <f>100- ((AP71+AQ71)/(AC71*2))*100</f>
        <v>97.354497354497354</v>
      </c>
      <c r="AS71" s="388">
        <f>AU68</f>
        <v>402.25599999999986</v>
      </c>
      <c r="AT71" s="172">
        <f>AJ71+AK71+AL71+AM71</f>
        <v>55.382999999999996</v>
      </c>
      <c r="AU71" s="172">
        <f>AS71-AT71</f>
        <v>346.87299999999988</v>
      </c>
      <c r="AV71" s="5"/>
      <c r="AW71" s="57">
        <f>(AC71/W71)*100</f>
        <v>67.5</v>
      </c>
      <c r="AX71" s="19" t="s">
        <v>59</v>
      </c>
      <c r="AY71" s="91">
        <f>(AK71/(AJ71+AK71))*100</f>
        <v>7.6260388338436371</v>
      </c>
      <c r="AZ71" s="19">
        <f>(AN71/AJ71)*100</f>
        <v>8.2556152595063086</v>
      </c>
      <c r="BA71" s="6"/>
      <c r="BB71" s="363" t="s">
        <v>76</v>
      </c>
      <c r="BC71" s="19" t="s">
        <v>76</v>
      </c>
      <c r="BD71" s="19" t="s">
        <v>76</v>
      </c>
    </row>
    <row r="72" spans="2:56" ht="15.75">
      <c r="B72" s="374" t="s">
        <v>137</v>
      </c>
      <c r="C72" s="2"/>
      <c r="D72" s="2"/>
      <c r="E72" s="6"/>
      <c r="F72" s="375"/>
      <c r="G72" s="2"/>
      <c r="H72" s="2"/>
      <c r="I72" s="2"/>
      <c r="J72" s="2"/>
      <c r="K72" s="2"/>
      <c r="L72" s="6"/>
      <c r="M72" s="375"/>
      <c r="N72" s="2"/>
      <c r="O72" s="6"/>
      <c r="P72" s="377"/>
      <c r="Q72" s="6"/>
      <c r="R72" s="375"/>
      <c r="S72" s="213"/>
      <c r="T72" s="213"/>
      <c r="U72" s="213"/>
      <c r="V72" s="378"/>
      <c r="W72" s="378"/>
      <c r="X72" s="289"/>
      <c r="Y72" s="382"/>
      <c r="Z72" s="383"/>
      <c r="AA72" s="383"/>
      <c r="AB72" s="383"/>
      <c r="AC72" s="384"/>
      <c r="AD72" s="122"/>
      <c r="AE72" s="382"/>
      <c r="AF72" s="383"/>
      <c r="AG72" s="383"/>
      <c r="AH72" s="383"/>
      <c r="AI72" s="20"/>
      <c r="AJ72" s="436"/>
      <c r="AK72" s="386"/>
      <c r="AL72" s="378"/>
      <c r="AM72" s="378"/>
      <c r="AN72" s="378"/>
      <c r="AO72" s="289"/>
      <c r="AP72" s="347"/>
      <c r="AQ72" s="347"/>
      <c r="AR72" s="373"/>
      <c r="AS72" s="389"/>
      <c r="AT72" s="386"/>
      <c r="AU72" s="386"/>
      <c r="AV72" s="20"/>
      <c r="AW72" s="385"/>
      <c r="AX72" s="378"/>
      <c r="AY72" s="378"/>
      <c r="AZ72" s="378"/>
      <c r="BA72" s="289"/>
      <c r="BB72" s="375"/>
      <c r="BC72" s="2"/>
      <c r="BD72" s="2"/>
    </row>
    <row r="73" spans="2:56" ht="15.75" thickBot="1"/>
    <row r="74" spans="2:56" ht="16.5" thickBot="1">
      <c r="B74" s="17">
        <v>41289</v>
      </c>
      <c r="C74" s="15" t="s">
        <v>0</v>
      </c>
      <c r="D74" s="19">
        <v>8</v>
      </c>
      <c r="E74" s="6"/>
      <c r="F74" s="363">
        <v>0.83</v>
      </c>
      <c r="G74" s="19">
        <v>0</v>
      </c>
      <c r="H74" s="19">
        <v>0</v>
      </c>
      <c r="I74" s="19">
        <v>0</v>
      </c>
      <c r="J74" s="19">
        <v>0</v>
      </c>
      <c r="K74" s="19">
        <f>SUM(F74:J74)</f>
        <v>0.83</v>
      </c>
      <c r="L74" s="6"/>
      <c r="M74" s="363">
        <v>0</v>
      </c>
      <c r="N74" s="19">
        <v>0</v>
      </c>
      <c r="O74" s="6"/>
      <c r="P74" s="376">
        <f>D74-(M74+N74)</f>
        <v>8</v>
      </c>
      <c r="Q74" s="6"/>
      <c r="R74" s="221" t="s">
        <v>67</v>
      </c>
      <c r="S74" s="23">
        <v>0.13100000000000001</v>
      </c>
      <c r="T74" s="23">
        <v>0.129</v>
      </c>
      <c r="U74" s="23">
        <f>S74+T74</f>
        <v>0.26</v>
      </c>
      <c r="V74" s="223">
        <v>80</v>
      </c>
      <c r="W74" s="91">
        <f>P74*V74</f>
        <v>640</v>
      </c>
      <c r="X74" s="6"/>
      <c r="Y74" s="379">
        <v>480</v>
      </c>
      <c r="Z74" s="380">
        <v>480</v>
      </c>
      <c r="AA74" s="380">
        <v>0</v>
      </c>
      <c r="AB74" s="380">
        <v>0</v>
      </c>
      <c r="AC74" s="381">
        <v>480</v>
      </c>
      <c r="AD74" s="197"/>
      <c r="AE74" s="379">
        <v>46</v>
      </c>
      <c r="AF74" s="380">
        <v>46</v>
      </c>
      <c r="AG74" s="380">
        <v>0</v>
      </c>
      <c r="AH74" s="380">
        <v>46</v>
      </c>
      <c r="AI74" s="5"/>
      <c r="AJ74" s="57">
        <f>AC74*U74</f>
        <v>124.80000000000001</v>
      </c>
      <c r="AK74" s="171">
        <v>12</v>
      </c>
      <c r="AL74" s="19">
        <v>6</v>
      </c>
      <c r="AM74" s="19">
        <v>0</v>
      </c>
      <c r="AN74" s="91">
        <f>AK74+AM74</f>
        <v>12</v>
      </c>
      <c r="AO74" s="338" t="e">
        <f>#REF!</f>
        <v>#REF!</v>
      </c>
      <c r="AP74" s="11">
        <v>0</v>
      </c>
      <c r="AQ74" s="11">
        <v>10</v>
      </c>
      <c r="AR74" s="387">
        <f>100- ((AP74+AQ74)/(AC74*2))*100</f>
        <v>98.958333333333329</v>
      </c>
      <c r="AS74" s="388">
        <f>AU71</f>
        <v>346.87299999999988</v>
      </c>
      <c r="AT74" s="172">
        <f>AJ74+AK74+AL74+AM74</f>
        <v>142.80000000000001</v>
      </c>
      <c r="AU74" s="172">
        <f>AS74-AT74</f>
        <v>204.07299999999987</v>
      </c>
      <c r="AV74" s="5"/>
      <c r="AW74" s="57">
        <f>(AC74/W74)*100</f>
        <v>75</v>
      </c>
      <c r="AX74" s="19" t="s">
        <v>59</v>
      </c>
      <c r="AY74" s="91">
        <f>(AK74/(AJ74+AK74))*100</f>
        <v>8.7719298245614024</v>
      </c>
      <c r="AZ74" s="19">
        <f>(AN74/AJ74)*100</f>
        <v>9.615384615384615</v>
      </c>
      <c r="BA74" s="6"/>
      <c r="BB74" s="363" t="s">
        <v>76</v>
      </c>
      <c r="BC74" s="19" t="s">
        <v>76</v>
      </c>
      <c r="BD74" s="19" t="s">
        <v>76</v>
      </c>
    </row>
    <row r="75" spans="2:56" ht="15.75">
      <c r="B75" s="374" t="s">
        <v>137</v>
      </c>
      <c r="C75" s="2"/>
      <c r="D75" s="2"/>
      <c r="E75" s="6"/>
      <c r="F75" s="375"/>
      <c r="G75" s="2"/>
      <c r="H75" s="2"/>
      <c r="I75" s="2"/>
      <c r="J75" s="2"/>
      <c r="K75" s="2"/>
      <c r="L75" s="6"/>
      <c r="M75" s="375"/>
      <c r="N75" s="2"/>
      <c r="O75" s="6"/>
      <c r="P75" s="377"/>
      <c r="Q75" s="6"/>
      <c r="R75" s="375"/>
      <c r="S75" s="213"/>
      <c r="T75" s="213"/>
      <c r="U75" s="213"/>
      <c r="V75" s="378"/>
      <c r="W75" s="378"/>
      <c r="X75" s="289"/>
      <c r="Y75" s="382"/>
      <c r="Z75" s="383"/>
      <c r="AA75" s="383"/>
      <c r="AB75" s="383"/>
      <c r="AC75" s="384"/>
      <c r="AD75" s="122"/>
      <c r="AE75" s="382"/>
      <c r="AF75" s="383"/>
      <c r="AG75" s="383"/>
      <c r="AH75" s="383"/>
      <c r="AI75" s="20"/>
      <c r="AJ75" s="436"/>
      <c r="AK75" s="386"/>
      <c r="AL75" s="378"/>
      <c r="AM75" s="378"/>
      <c r="AN75" s="378"/>
      <c r="AO75" s="289"/>
      <c r="AP75" s="347"/>
      <c r="AQ75" s="347"/>
      <c r="AR75" s="373"/>
      <c r="AS75" s="389"/>
      <c r="AT75" s="386"/>
      <c r="AU75" s="386"/>
      <c r="AV75" s="20"/>
      <c r="AW75" s="385"/>
      <c r="AX75" s="378"/>
      <c r="AY75" s="378"/>
      <c r="AZ75" s="378"/>
      <c r="BA75" s="289"/>
      <c r="BB75" s="375"/>
      <c r="BC75" s="2"/>
      <c r="BD75" s="2"/>
    </row>
    <row r="76" spans="2:56" ht="15.75" thickBot="1"/>
    <row r="77" spans="2:56" ht="16.5" thickBot="1">
      <c r="B77" s="17">
        <v>41289</v>
      </c>
      <c r="C77" s="15" t="s">
        <v>1</v>
      </c>
      <c r="D77" s="19">
        <v>7.5</v>
      </c>
      <c r="E77" s="6"/>
      <c r="F77" s="363">
        <v>0</v>
      </c>
      <c r="G77" s="19">
        <v>0</v>
      </c>
      <c r="H77" s="19">
        <v>0</v>
      </c>
      <c r="I77" s="19">
        <v>0</v>
      </c>
      <c r="J77" s="19">
        <v>0</v>
      </c>
      <c r="K77" s="19">
        <f>SUM(F77:J77)</f>
        <v>0</v>
      </c>
      <c r="L77" s="6"/>
      <c r="M77" s="363">
        <v>4.5</v>
      </c>
      <c r="N77" s="19">
        <v>0</v>
      </c>
      <c r="O77" s="6"/>
      <c r="P77" s="376">
        <f>D77-(M77+N77)</f>
        <v>3</v>
      </c>
      <c r="Q77" s="6"/>
      <c r="R77" s="221" t="s">
        <v>67</v>
      </c>
      <c r="S77" s="23">
        <v>0.13100000000000001</v>
      </c>
      <c r="T77" s="23">
        <v>0.13200000000000001</v>
      </c>
      <c r="U77" s="23">
        <f>S77+T77</f>
        <v>0.26300000000000001</v>
      </c>
      <c r="V77" s="223">
        <v>80</v>
      </c>
      <c r="W77" s="91">
        <f>P77*V77</f>
        <v>240</v>
      </c>
      <c r="X77" s="6"/>
      <c r="Y77" s="379">
        <v>124</v>
      </c>
      <c r="Z77" s="380">
        <v>124</v>
      </c>
      <c r="AA77" s="380">
        <v>0</v>
      </c>
      <c r="AB77" s="380">
        <v>0</v>
      </c>
      <c r="AC77" s="381">
        <v>124</v>
      </c>
      <c r="AD77" s="197"/>
      <c r="AE77" s="379">
        <v>9</v>
      </c>
      <c r="AF77" s="380">
        <v>8</v>
      </c>
      <c r="AG77" s="380">
        <v>0</v>
      </c>
      <c r="AH77" s="380">
        <v>16</v>
      </c>
      <c r="AI77" s="5"/>
      <c r="AJ77" s="57">
        <f>AC77*U77</f>
        <v>32.612000000000002</v>
      </c>
      <c r="AK77" s="171">
        <v>5</v>
      </c>
      <c r="AL77" s="19">
        <v>1.86</v>
      </c>
      <c r="AM77" s="19">
        <v>0</v>
      </c>
      <c r="AN77" s="91">
        <f>AK77+AM77</f>
        <v>5</v>
      </c>
      <c r="AO77" s="338" t="e">
        <f>#REF!</f>
        <v>#REF!</v>
      </c>
      <c r="AP77" s="11">
        <v>0</v>
      </c>
      <c r="AQ77" s="11">
        <v>10</v>
      </c>
      <c r="AR77" s="387">
        <f>100- ((AP77+AQ77)/(AC77*2))*100</f>
        <v>95.967741935483872</v>
      </c>
      <c r="AS77" s="388">
        <f>AU74</f>
        <v>204.07299999999987</v>
      </c>
      <c r="AT77" s="172">
        <f>AJ77+AK77+AL77+AM77</f>
        <v>39.472000000000001</v>
      </c>
      <c r="AU77" s="172">
        <f>AS77-AT77</f>
        <v>164.60099999999986</v>
      </c>
      <c r="AV77" s="5"/>
      <c r="AW77" s="57">
        <f>(AC77/W77)*100</f>
        <v>51.666666666666671</v>
      </c>
      <c r="AX77" s="19" t="s">
        <v>59</v>
      </c>
      <c r="AY77" s="91">
        <f>(AK77/(AJ77+AK77))*100</f>
        <v>13.293629692651281</v>
      </c>
      <c r="AZ77" s="19">
        <f>(AN77/AJ77)*100</f>
        <v>15.331779712989082</v>
      </c>
      <c r="BA77" s="6"/>
      <c r="BB77" s="363" t="s">
        <v>76</v>
      </c>
      <c r="BC77" s="19" t="s">
        <v>76</v>
      </c>
      <c r="BD77" s="19" t="s">
        <v>76</v>
      </c>
    </row>
    <row r="78" spans="2:56" ht="15.75">
      <c r="B78" s="374" t="s">
        <v>121</v>
      </c>
      <c r="C78" s="2"/>
      <c r="D78" s="2"/>
      <c r="E78" s="6"/>
      <c r="F78" s="375"/>
      <c r="G78" s="2"/>
      <c r="H78" s="2"/>
      <c r="I78" s="2"/>
      <c r="J78" s="2"/>
      <c r="K78" s="2"/>
      <c r="L78" s="6"/>
      <c r="M78" s="375"/>
      <c r="N78" s="2"/>
      <c r="O78" s="6"/>
      <c r="P78" s="377"/>
      <c r="Q78" s="6"/>
      <c r="R78" s="375"/>
      <c r="S78" s="213"/>
      <c r="T78" s="213"/>
      <c r="U78" s="213"/>
      <c r="V78" s="378"/>
      <c r="W78" s="378"/>
      <c r="X78" s="289"/>
      <c r="Y78" s="382"/>
      <c r="Z78" s="383"/>
      <c r="AA78" s="383"/>
      <c r="AB78" s="383"/>
      <c r="AC78" s="384"/>
      <c r="AD78" s="122"/>
      <c r="AE78" s="382"/>
      <c r="AF78" s="383"/>
      <c r="AG78" s="383"/>
      <c r="AH78" s="383"/>
      <c r="AI78" s="20"/>
      <c r="AJ78" s="436"/>
      <c r="AK78" s="386"/>
      <c r="AL78" s="378"/>
      <c r="AM78" s="378"/>
      <c r="AN78" s="378"/>
      <c r="AO78" s="289"/>
      <c r="AP78" s="347"/>
      <c r="AQ78" s="347"/>
      <c r="AR78" s="373"/>
      <c r="AS78" s="389"/>
      <c r="AT78" s="386"/>
      <c r="AU78" s="386"/>
      <c r="AV78" s="20"/>
      <c r="AW78" s="385"/>
      <c r="AX78" s="378"/>
      <c r="AY78" s="378"/>
      <c r="AZ78" s="378"/>
      <c r="BA78" s="289"/>
      <c r="BB78" s="375"/>
      <c r="BC78" s="2"/>
      <c r="BD78" s="2"/>
    </row>
    <row r="79" spans="2:56" ht="15.75" thickBot="1"/>
    <row r="80" spans="2:56" ht="16.5" thickBot="1">
      <c r="B80" s="17">
        <v>41290</v>
      </c>
      <c r="C80" s="15" t="s">
        <v>0</v>
      </c>
      <c r="D80" s="19">
        <v>8</v>
      </c>
      <c r="E80" s="6"/>
      <c r="F80" s="363">
        <v>0</v>
      </c>
      <c r="G80" s="19">
        <v>0</v>
      </c>
      <c r="H80" s="19">
        <v>0</v>
      </c>
      <c r="I80" s="19">
        <v>0</v>
      </c>
      <c r="J80" s="19">
        <v>0.5</v>
      </c>
      <c r="K80" s="19">
        <f>SUM(F80:J80)</f>
        <v>0.5</v>
      </c>
      <c r="L80" s="6"/>
      <c r="M80" s="363">
        <v>0</v>
      </c>
      <c r="N80" s="19">
        <v>1</v>
      </c>
      <c r="O80" s="6"/>
      <c r="P80" s="376">
        <f>D80-(M80+N80)</f>
        <v>7</v>
      </c>
      <c r="Q80" s="6"/>
      <c r="R80" s="221" t="s">
        <v>67</v>
      </c>
      <c r="S80" s="23">
        <v>0.13100000000000001</v>
      </c>
      <c r="T80" s="23">
        <v>0.13200000000000001</v>
      </c>
      <c r="U80" s="23">
        <f>S80+T80</f>
        <v>0.26300000000000001</v>
      </c>
      <c r="V80" s="223">
        <v>80</v>
      </c>
      <c r="W80" s="91">
        <f>P80*V80</f>
        <v>560</v>
      </c>
      <c r="X80" s="6"/>
      <c r="Y80" s="379">
        <v>376</v>
      </c>
      <c r="Z80" s="380">
        <v>376</v>
      </c>
      <c r="AA80" s="380">
        <v>0</v>
      </c>
      <c r="AB80" s="380">
        <v>0</v>
      </c>
      <c r="AC80" s="381">
        <v>376</v>
      </c>
      <c r="AD80" s="197"/>
      <c r="AE80" s="379">
        <v>15</v>
      </c>
      <c r="AF80" s="380">
        <v>15</v>
      </c>
      <c r="AG80" s="380">
        <v>0</v>
      </c>
      <c r="AH80" s="380">
        <v>15</v>
      </c>
      <c r="AI80" s="5"/>
      <c r="AJ80" s="57">
        <f>AC80*U80</f>
        <v>98.888000000000005</v>
      </c>
      <c r="AK80" s="171">
        <v>4</v>
      </c>
      <c r="AL80" s="19">
        <v>7</v>
      </c>
      <c r="AM80" s="19">
        <v>0</v>
      </c>
      <c r="AN80" s="91">
        <f>AK80+AM80</f>
        <v>4</v>
      </c>
      <c r="AO80" s="338" t="e">
        <f>#REF!</f>
        <v>#REF!</v>
      </c>
      <c r="AP80" s="11">
        <v>0</v>
      </c>
      <c r="AQ80" s="11">
        <v>10</v>
      </c>
      <c r="AR80" s="387">
        <f>100- ((AP80+AQ80)/(AC80*2))*100</f>
        <v>98.670212765957444</v>
      </c>
      <c r="AS80" s="388">
        <f>AU77</f>
        <v>164.60099999999986</v>
      </c>
      <c r="AT80" s="172">
        <f>AJ80+AK80+AL80+AM80</f>
        <v>109.88800000000001</v>
      </c>
      <c r="AU80" s="172">
        <f>AS80-AT80</f>
        <v>54.712999999999852</v>
      </c>
      <c r="AV80" s="5"/>
      <c r="AW80" s="57">
        <f>(AC80/W80)*100</f>
        <v>67.142857142857139</v>
      </c>
      <c r="AX80" s="19" t="s">
        <v>59</v>
      </c>
      <c r="AY80" s="91">
        <f>(AK80/(AJ80+AK80))*100</f>
        <v>3.8877225721172533</v>
      </c>
      <c r="AZ80" s="19">
        <f>(AN80/AJ80)*100</f>
        <v>4.0449801795971201</v>
      </c>
      <c r="BA80" s="6"/>
      <c r="BB80" s="363" t="s">
        <v>76</v>
      </c>
      <c r="BC80" s="19" t="s">
        <v>76</v>
      </c>
      <c r="BD80" s="19" t="s">
        <v>76</v>
      </c>
    </row>
    <row r="81" spans="2:56" ht="15.75">
      <c r="B81" s="374" t="s">
        <v>137</v>
      </c>
      <c r="C81" s="2"/>
      <c r="D81" s="2"/>
      <c r="E81" s="6"/>
      <c r="F81" s="375"/>
      <c r="G81" s="2"/>
      <c r="H81" s="2"/>
      <c r="I81" s="2"/>
      <c r="J81" s="2"/>
      <c r="K81" s="2"/>
      <c r="L81" s="6"/>
      <c r="M81" s="375"/>
      <c r="N81" s="2"/>
      <c r="O81" s="6"/>
      <c r="P81" s="377"/>
      <c r="Q81" s="6"/>
      <c r="R81" s="375"/>
      <c r="S81" s="213"/>
      <c r="T81" s="213"/>
      <c r="U81" s="213"/>
      <c r="V81" s="378"/>
      <c r="W81" s="378"/>
      <c r="X81" s="289"/>
      <c r="Y81" s="382"/>
      <c r="Z81" s="383"/>
      <c r="AA81" s="383"/>
      <c r="AB81" s="383"/>
      <c r="AC81" s="384"/>
      <c r="AD81" s="122"/>
      <c r="AE81" s="382"/>
      <c r="AF81" s="383"/>
      <c r="AG81" s="383"/>
      <c r="AH81" s="383"/>
      <c r="AI81" s="20"/>
      <c r="AJ81" s="436"/>
      <c r="AK81" s="386"/>
      <c r="AL81" s="378"/>
      <c r="AM81" s="378"/>
      <c r="AN81" s="378"/>
      <c r="AO81" s="289"/>
      <c r="AP81" s="347"/>
      <c r="AQ81" s="347"/>
      <c r="AR81" s="373"/>
      <c r="AS81" s="389"/>
      <c r="AT81" s="386"/>
      <c r="AU81" s="386"/>
      <c r="AV81" s="20"/>
      <c r="AW81" s="385"/>
      <c r="AX81" s="378"/>
      <c r="AY81" s="378"/>
      <c r="AZ81" s="378"/>
      <c r="BA81" s="289"/>
      <c r="BB81" s="375"/>
      <c r="BC81" s="2"/>
      <c r="BD81" s="2"/>
    </row>
    <row r="82" spans="2:56" ht="15.75" thickBot="1"/>
    <row r="83" spans="2:56">
      <c r="B83" s="57" t="s">
        <v>42</v>
      </c>
      <c r="C83" s="58" t="s">
        <v>2</v>
      </c>
      <c r="D83" s="59" t="s">
        <v>2</v>
      </c>
      <c r="E83" s="136"/>
      <c r="F83" s="718" t="s">
        <v>14</v>
      </c>
      <c r="G83" s="719"/>
      <c r="H83" s="719"/>
      <c r="I83" s="719"/>
      <c r="J83" s="719"/>
      <c r="K83" s="720"/>
      <c r="L83" s="19"/>
      <c r="M83" s="721" t="s">
        <v>43</v>
      </c>
      <c r="N83" s="722"/>
      <c r="O83" s="19"/>
      <c r="P83" s="91" t="s">
        <v>12</v>
      </c>
      <c r="Q83" s="136"/>
      <c r="R83" s="91" t="s">
        <v>24</v>
      </c>
      <c r="S83" s="718" t="s">
        <v>44</v>
      </c>
      <c r="T83" s="719"/>
      <c r="U83" s="720"/>
      <c r="V83" s="91" t="s">
        <v>39</v>
      </c>
      <c r="W83" s="137" t="s">
        <v>19</v>
      </c>
      <c r="X83" s="136" t="s">
        <v>10</v>
      </c>
      <c r="Y83" s="723" t="s">
        <v>15</v>
      </c>
      <c r="Z83" s="724"/>
      <c r="AA83" s="724"/>
      <c r="AB83" s="724"/>
      <c r="AC83" s="138" t="s">
        <v>19</v>
      </c>
      <c r="AD83" s="139"/>
      <c r="AE83" s="725" t="s">
        <v>55</v>
      </c>
      <c r="AF83" s="726"/>
      <c r="AG83" s="726"/>
      <c r="AH83" s="140" t="s">
        <v>57</v>
      </c>
      <c r="AI83" s="136"/>
      <c r="AJ83" s="141" t="s">
        <v>51</v>
      </c>
      <c r="AK83" s="142"/>
      <c r="AL83" s="143"/>
      <c r="AM83" s="144"/>
      <c r="AN83" s="91" t="s">
        <v>13</v>
      </c>
      <c r="AO83" s="136"/>
      <c r="AP83" s="743" t="s">
        <v>68</v>
      </c>
      <c r="AQ83" s="744"/>
      <c r="AR83" s="745"/>
      <c r="AS83" s="743" t="s">
        <v>52</v>
      </c>
      <c r="AT83" s="744"/>
      <c r="AU83" s="745"/>
      <c r="AV83" s="136"/>
      <c r="AW83" s="145" t="s">
        <v>32</v>
      </c>
      <c r="AX83" s="137" t="s">
        <v>32</v>
      </c>
      <c r="AY83" s="91" t="s">
        <v>29</v>
      </c>
      <c r="AZ83" s="91" t="s">
        <v>29</v>
      </c>
      <c r="BA83" s="136"/>
      <c r="BB83" s="19" t="s">
        <v>32</v>
      </c>
      <c r="BC83" s="19" t="s">
        <v>10</v>
      </c>
      <c r="BD83" s="146" t="s">
        <v>10</v>
      </c>
    </row>
    <row r="84" spans="2:56" ht="15.75" thickBot="1">
      <c r="B84" s="60" t="s">
        <v>10</v>
      </c>
      <c r="C84" s="49" t="s">
        <v>10</v>
      </c>
      <c r="D84" s="61" t="s">
        <v>12</v>
      </c>
      <c r="E84" s="5"/>
      <c r="F84" s="65" t="s">
        <v>4</v>
      </c>
      <c r="G84" s="65" t="s">
        <v>5</v>
      </c>
      <c r="H84" s="65" t="s">
        <v>6</v>
      </c>
      <c r="I84" s="65" t="s">
        <v>7</v>
      </c>
      <c r="J84" s="65" t="s">
        <v>9</v>
      </c>
      <c r="K84" s="65" t="s">
        <v>13</v>
      </c>
      <c r="L84" s="4"/>
      <c r="M84" s="67" t="s">
        <v>12</v>
      </c>
      <c r="N84" s="68" t="s">
        <v>46</v>
      </c>
      <c r="O84" s="3"/>
      <c r="P84" s="49" t="s">
        <v>3</v>
      </c>
      <c r="Q84" s="5"/>
      <c r="R84" s="49" t="s">
        <v>23</v>
      </c>
      <c r="S84" s="53" t="s">
        <v>16</v>
      </c>
      <c r="T84" s="49" t="s">
        <v>17</v>
      </c>
      <c r="U84" s="49" t="s">
        <v>45</v>
      </c>
      <c r="V84" s="49" t="s">
        <v>63</v>
      </c>
      <c r="W84" s="72" t="s">
        <v>21</v>
      </c>
      <c r="X84" s="5" t="s">
        <v>10</v>
      </c>
      <c r="Y84" s="713" t="s">
        <v>26</v>
      </c>
      <c r="Z84" s="714"/>
      <c r="AA84" s="714"/>
      <c r="AB84" s="715"/>
      <c r="AC84" s="39" t="s">
        <v>13</v>
      </c>
      <c r="AD84" s="8"/>
      <c r="AE84" s="716" t="s">
        <v>56</v>
      </c>
      <c r="AF84" s="717"/>
      <c r="AG84" s="717"/>
      <c r="AH84" s="82" t="s">
        <v>58</v>
      </c>
      <c r="AI84" s="5"/>
      <c r="AJ84" s="48" t="s">
        <v>33</v>
      </c>
      <c r="AK84" s="85" t="s">
        <v>27</v>
      </c>
      <c r="AL84" s="48" t="s">
        <v>35</v>
      </c>
      <c r="AM84" s="48" t="s">
        <v>36</v>
      </c>
      <c r="AN84" s="49" t="s">
        <v>40</v>
      </c>
      <c r="AO84" s="20"/>
      <c r="AP84" s="51"/>
      <c r="AQ84" s="52"/>
      <c r="AR84" s="53"/>
      <c r="AS84" s="51" t="s">
        <v>50</v>
      </c>
      <c r="AT84" s="336" t="s">
        <v>389</v>
      </c>
      <c r="AU84" s="53"/>
      <c r="AV84" s="5"/>
      <c r="AW84" s="76" t="s">
        <v>19</v>
      </c>
      <c r="AX84" s="72" t="s">
        <v>19</v>
      </c>
      <c r="AY84" s="49" t="s">
        <v>37</v>
      </c>
      <c r="AZ84" s="49" t="s">
        <v>38</v>
      </c>
      <c r="BA84" s="5"/>
      <c r="BB84" s="4" t="s">
        <v>19</v>
      </c>
      <c r="BC84" s="4" t="s">
        <v>37</v>
      </c>
      <c r="BD84" s="147" t="s">
        <v>38</v>
      </c>
    </row>
    <row r="85" spans="2:56" ht="15.75" thickBot="1">
      <c r="B85" s="62"/>
      <c r="C85" s="63"/>
      <c r="D85" s="64" t="s">
        <v>10</v>
      </c>
      <c r="E85" s="111"/>
      <c r="F85" s="148"/>
      <c r="G85" s="148"/>
      <c r="H85" s="148"/>
      <c r="I85" s="148" t="s">
        <v>8</v>
      </c>
      <c r="J85" s="148"/>
      <c r="K85" s="148"/>
      <c r="L85" s="16"/>
      <c r="M85" s="104" t="s">
        <v>20</v>
      </c>
      <c r="N85" s="148" t="s">
        <v>11</v>
      </c>
      <c r="O85" s="16"/>
      <c r="P85" s="63" t="s">
        <v>10</v>
      </c>
      <c r="Q85" s="111"/>
      <c r="R85" s="63"/>
      <c r="S85" s="149"/>
      <c r="T85" s="63"/>
      <c r="U85" s="63"/>
      <c r="V85" s="63" t="s">
        <v>18</v>
      </c>
      <c r="W85" s="150" t="s">
        <v>22</v>
      </c>
      <c r="X85" s="111"/>
      <c r="Y85" s="151" t="s">
        <v>16</v>
      </c>
      <c r="Z85" s="151" t="s">
        <v>17</v>
      </c>
      <c r="AA85" s="152" t="s">
        <v>25</v>
      </c>
      <c r="AB85" s="79" t="s">
        <v>28</v>
      </c>
      <c r="AC85" s="153"/>
      <c r="AD85" s="111"/>
      <c r="AE85" s="154" t="s">
        <v>16</v>
      </c>
      <c r="AF85" s="155" t="s">
        <v>17</v>
      </c>
      <c r="AG85" s="80" t="s">
        <v>28</v>
      </c>
      <c r="AH85" s="81" t="s">
        <v>28</v>
      </c>
      <c r="AI85" s="156"/>
      <c r="AJ85" s="63" t="s">
        <v>34</v>
      </c>
      <c r="AK85" s="157" t="s">
        <v>34</v>
      </c>
      <c r="AL85" s="63" t="s">
        <v>34</v>
      </c>
      <c r="AM85" s="63" t="s">
        <v>34</v>
      </c>
      <c r="AN85" s="63" t="s">
        <v>34</v>
      </c>
      <c r="AO85" s="111"/>
      <c r="AP85" s="158" t="s">
        <v>70</v>
      </c>
      <c r="AQ85" s="159" t="s">
        <v>69</v>
      </c>
      <c r="AR85" s="160" t="s">
        <v>71</v>
      </c>
      <c r="AS85" s="161" t="s">
        <v>48</v>
      </c>
      <c r="AT85" s="159" t="s">
        <v>47</v>
      </c>
      <c r="AU85" s="160" t="s">
        <v>49</v>
      </c>
      <c r="AV85" s="111"/>
      <c r="AW85" s="162" t="s">
        <v>29</v>
      </c>
      <c r="AX85" s="150" t="s">
        <v>29</v>
      </c>
      <c r="AY85" s="63"/>
      <c r="AZ85" s="63"/>
      <c r="BA85" s="111"/>
      <c r="BB85" s="163">
        <v>1</v>
      </c>
      <c r="BC85" s="164">
        <v>0</v>
      </c>
      <c r="BD85" s="115" t="s">
        <v>41</v>
      </c>
    </row>
    <row r="86" spans="2:56" ht="16.5" thickBot="1">
      <c r="B86" s="17">
        <v>41290</v>
      </c>
      <c r="C86" s="15" t="s">
        <v>1</v>
      </c>
      <c r="D86" s="19">
        <v>7.5</v>
      </c>
      <c r="E86" s="6"/>
      <c r="F86" s="363">
        <v>0.16</v>
      </c>
      <c r="G86" s="19">
        <v>0</v>
      </c>
      <c r="H86" s="19">
        <v>0</v>
      </c>
      <c r="I86" s="19">
        <v>0</v>
      </c>
      <c r="J86" s="19">
        <v>0.11</v>
      </c>
      <c r="K86" s="19">
        <f>SUM(F86:J86)</f>
        <v>0.27</v>
      </c>
      <c r="L86" s="6"/>
      <c r="M86" s="363">
        <v>4.5</v>
      </c>
      <c r="N86" s="19">
        <v>1</v>
      </c>
      <c r="O86" s="6"/>
      <c r="P86" s="376">
        <f>D86-(M86+N86)</f>
        <v>2</v>
      </c>
      <c r="Q86" s="6"/>
      <c r="R86" s="221" t="s">
        <v>392</v>
      </c>
      <c r="S86" s="23">
        <v>0.11700000000000001</v>
      </c>
      <c r="T86" s="23">
        <v>0.11700000000000001</v>
      </c>
      <c r="U86" s="23">
        <f>S86+T86</f>
        <v>0.23400000000000001</v>
      </c>
      <c r="V86" s="223">
        <v>70</v>
      </c>
      <c r="W86" s="91">
        <f>P86*V86</f>
        <v>140</v>
      </c>
      <c r="X86" s="6"/>
      <c r="Y86" s="379">
        <v>200</v>
      </c>
      <c r="Z86" s="380">
        <v>200</v>
      </c>
      <c r="AA86" s="380">
        <v>0</v>
      </c>
      <c r="AB86" s="380">
        <v>0</v>
      </c>
      <c r="AC86" s="381">
        <v>200</v>
      </c>
      <c r="AD86" s="197"/>
      <c r="AE86" s="379">
        <v>25</v>
      </c>
      <c r="AF86" s="380">
        <v>25</v>
      </c>
      <c r="AG86" s="380">
        <v>0</v>
      </c>
      <c r="AH86" s="380">
        <v>25</v>
      </c>
      <c r="AI86" s="5"/>
      <c r="AJ86" s="57">
        <f>AC86*U86</f>
        <v>46.800000000000004</v>
      </c>
      <c r="AK86" s="171">
        <v>6</v>
      </c>
      <c r="AL86" s="19">
        <v>2.2999999999999998</v>
      </c>
      <c r="AM86" s="19">
        <v>1.1000000000000001</v>
      </c>
      <c r="AN86" s="91">
        <f>AK86+AM86</f>
        <v>7.1</v>
      </c>
      <c r="AO86" s="338" t="e">
        <f>#REF!</f>
        <v>#REF!</v>
      </c>
      <c r="AP86" s="11">
        <v>0</v>
      </c>
      <c r="AQ86" s="11">
        <v>10</v>
      </c>
      <c r="AR86" s="387">
        <f>100- ((AP86+AQ86)/(AC86*2))*100</f>
        <v>97.5</v>
      </c>
      <c r="AS86" s="388">
        <v>679</v>
      </c>
      <c r="AT86" s="172">
        <f>AJ86+AK86+AL86+AM86</f>
        <v>56.2</v>
      </c>
      <c r="AU86" s="172">
        <f>AS86-AT86</f>
        <v>622.79999999999995</v>
      </c>
      <c r="AV86" s="5"/>
      <c r="AW86" s="57">
        <f>(AC86/W86)*100</f>
        <v>142.85714285714286</v>
      </c>
      <c r="AX86" s="19" t="s">
        <v>59</v>
      </c>
      <c r="AY86" s="91">
        <f>(AK86/(AJ86+AK86))*100</f>
        <v>11.363636363636363</v>
      </c>
      <c r="AZ86" s="19">
        <f>(AN86/AJ86)*100</f>
        <v>15.17094017094017</v>
      </c>
      <c r="BA86" s="6"/>
      <c r="BB86" s="363" t="s">
        <v>97</v>
      </c>
      <c r="BC86" s="19" t="s">
        <v>76</v>
      </c>
      <c r="BD86" s="19" t="s">
        <v>76</v>
      </c>
    </row>
    <row r="87" spans="2:56" ht="15.75">
      <c r="B87" s="374" t="s">
        <v>121</v>
      </c>
      <c r="C87" s="2"/>
      <c r="D87" s="2"/>
      <c r="E87" s="6"/>
      <c r="F87" s="375"/>
      <c r="G87" s="2"/>
      <c r="H87" s="2"/>
      <c r="I87" s="2"/>
      <c r="J87" s="2"/>
      <c r="K87" s="2"/>
      <c r="L87" s="6"/>
      <c r="M87" s="375"/>
      <c r="N87" s="2"/>
      <c r="O87" s="6"/>
      <c r="P87" s="377"/>
      <c r="Q87" s="6"/>
      <c r="R87" s="375"/>
      <c r="S87" s="213"/>
      <c r="T87" s="213"/>
      <c r="U87" s="213"/>
      <c r="V87" s="378"/>
      <c r="W87" s="378"/>
      <c r="X87" s="289"/>
      <c r="Y87" s="382"/>
      <c r="Z87" s="383"/>
      <c r="AA87" s="383"/>
      <c r="AB87" s="383"/>
      <c r="AC87" s="384"/>
      <c r="AD87" s="122"/>
      <c r="AE87" s="382"/>
      <c r="AF87" s="383"/>
      <c r="AG87" s="383"/>
      <c r="AH87" s="383"/>
      <c r="AI87" s="20"/>
      <c r="AJ87" s="436"/>
      <c r="AK87" s="386"/>
      <c r="AL87" s="378"/>
      <c r="AM87" s="378"/>
      <c r="AN87" s="378"/>
      <c r="AO87" s="289"/>
      <c r="AP87" s="347"/>
      <c r="AQ87" s="347"/>
      <c r="AR87" s="373"/>
      <c r="AS87" s="389"/>
      <c r="AT87" s="386"/>
      <c r="AU87" s="386"/>
      <c r="AV87" s="20"/>
      <c r="AW87" s="385"/>
      <c r="AX87" s="378"/>
      <c r="AY87" s="378"/>
      <c r="AZ87" s="378"/>
      <c r="BA87" s="289"/>
      <c r="BB87" s="375"/>
      <c r="BC87" s="2"/>
      <c r="BD87" s="2"/>
    </row>
    <row r="88" spans="2:56" ht="15.75" thickBot="1"/>
    <row r="89" spans="2:56" ht="16.5" thickBot="1">
      <c r="B89" s="17">
        <v>41291</v>
      </c>
      <c r="C89" s="15" t="s">
        <v>0</v>
      </c>
      <c r="D89" s="19">
        <v>8</v>
      </c>
      <c r="E89" s="6"/>
      <c r="F89" s="363">
        <v>0.6</v>
      </c>
      <c r="G89" s="19">
        <v>0</v>
      </c>
      <c r="H89" s="19">
        <v>0</v>
      </c>
      <c r="I89" s="19">
        <v>0</v>
      </c>
      <c r="J89" s="19">
        <v>0</v>
      </c>
      <c r="K89" s="19">
        <f>SUM(F89:J89)</f>
        <v>0.6</v>
      </c>
      <c r="L89" s="6"/>
      <c r="M89" s="363">
        <v>0</v>
      </c>
      <c r="N89" s="19">
        <v>0</v>
      </c>
      <c r="O89" s="6"/>
      <c r="P89" s="376">
        <f>D89-(M89+N89)</f>
        <v>8</v>
      </c>
      <c r="Q89" s="6"/>
      <c r="R89" s="221" t="s">
        <v>54</v>
      </c>
      <c r="S89" s="23">
        <v>0.11799999999999999</v>
      </c>
      <c r="T89" s="23">
        <v>0.11799999999999999</v>
      </c>
      <c r="U89" s="23">
        <f>S89+T89</f>
        <v>0.23599999999999999</v>
      </c>
      <c r="V89" s="223">
        <v>80</v>
      </c>
      <c r="W89" s="91">
        <f>P89*V89</f>
        <v>640</v>
      </c>
      <c r="X89" s="6"/>
      <c r="Y89" s="379">
        <v>517</v>
      </c>
      <c r="Z89" s="380">
        <v>517</v>
      </c>
      <c r="AA89" s="380">
        <v>0</v>
      </c>
      <c r="AB89" s="380">
        <v>0</v>
      </c>
      <c r="AC89" s="381">
        <v>517</v>
      </c>
      <c r="AD89" s="197"/>
      <c r="AE89" s="379">
        <v>12</v>
      </c>
      <c r="AF89" s="380">
        <v>13</v>
      </c>
      <c r="AG89" s="380">
        <v>0</v>
      </c>
      <c r="AH89" s="380">
        <v>12</v>
      </c>
      <c r="AI89" s="5"/>
      <c r="AJ89" s="57">
        <f>AC89*U89</f>
        <v>122.012</v>
      </c>
      <c r="AK89" s="171">
        <v>3</v>
      </c>
      <c r="AL89" s="19">
        <v>5</v>
      </c>
      <c r="AM89" s="19">
        <v>0</v>
      </c>
      <c r="AN89" s="91">
        <f>AK89+AM89</f>
        <v>3</v>
      </c>
      <c r="AO89" s="338" t="e">
        <f>#REF!</f>
        <v>#REF!</v>
      </c>
      <c r="AP89" s="11">
        <v>0</v>
      </c>
      <c r="AQ89" s="11">
        <v>10</v>
      </c>
      <c r="AR89" s="387">
        <f>100- ((AP89+AQ89)/(AC89*2))*100</f>
        <v>99.032882011605409</v>
      </c>
      <c r="AS89" s="388">
        <f>AU86</f>
        <v>622.79999999999995</v>
      </c>
      <c r="AT89" s="172">
        <f>AJ89+AK89+AL89+AM89</f>
        <v>130.012</v>
      </c>
      <c r="AU89" s="172">
        <f>AS89-AT89</f>
        <v>492.78799999999995</v>
      </c>
      <c r="AV89" s="5"/>
      <c r="AW89" s="57">
        <f>(AC89/W89)*100</f>
        <v>80.78125</v>
      </c>
      <c r="AX89" s="19" t="s">
        <v>59</v>
      </c>
      <c r="AY89" s="91">
        <f>(AK89/(AJ89+AK89))*100</f>
        <v>2.3997696221162768</v>
      </c>
      <c r="AZ89" s="19">
        <f>(AN89/AJ89)*100</f>
        <v>2.4587745467658921</v>
      </c>
      <c r="BA89" s="6"/>
      <c r="BB89" s="363" t="s">
        <v>76</v>
      </c>
      <c r="BC89" s="19" t="s">
        <v>76</v>
      </c>
      <c r="BD89" s="19" t="s">
        <v>97</v>
      </c>
    </row>
    <row r="90" spans="2:56" ht="15.75">
      <c r="B90" s="374" t="s">
        <v>137</v>
      </c>
      <c r="C90" s="2"/>
      <c r="D90" s="2"/>
      <c r="E90" s="6"/>
      <c r="F90" s="375"/>
      <c r="G90" s="2"/>
      <c r="H90" s="2"/>
      <c r="I90" s="2"/>
      <c r="J90" s="2"/>
      <c r="K90" s="2"/>
      <c r="L90" s="6"/>
      <c r="M90" s="375"/>
      <c r="N90" s="2"/>
      <c r="O90" s="6"/>
      <c r="P90" s="377"/>
      <c r="Q90" s="6"/>
      <c r="R90" s="375"/>
      <c r="S90" s="213"/>
      <c r="T90" s="213"/>
      <c r="U90" s="213"/>
      <c r="V90" s="378"/>
      <c r="W90" s="378"/>
      <c r="X90" s="289"/>
      <c r="Y90" s="382"/>
      <c r="Z90" s="383"/>
      <c r="AA90" s="383"/>
      <c r="AB90" s="383"/>
      <c r="AC90" s="384"/>
      <c r="AD90" s="122"/>
      <c r="AE90" s="382"/>
      <c r="AF90" s="383"/>
      <c r="AG90" s="383"/>
      <c r="AH90" s="383"/>
      <c r="AI90" s="20"/>
      <c r="AJ90" s="436"/>
      <c r="AK90" s="386"/>
      <c r="AL90" s="378"/>
      <c r="AM90" s="378"/>
      <c r="AN90" s="378"/>
      <c r="AO90" s="289"/>
      <c r="AP90" s="347"/>
      <c r="AQ90" s="347"/>
      <c r="AR90" s="373"/>
      <c r="AS90" s="389"/>
      <c r="AT90" s="386"/>
      <c r="AU90" s="386"/>
      <c r="AV90" s="20"/>
      <c r="AW90" s="385"/>
      <c r="AX90" s="378"/>
      <c r="AY90" s="378"/>
      <c r="AZ90" s="378"/>
      <c r="BA90" s="289"/>
      <c r="BB90" s="375"/>
      <c r="BC90" s="2"/>
      <c r="BD90" s="2"/>
    </row>
    <row r="91" spans="2:56" ht="15.75" thickBot="1"/>
    <row r="92" spans="2:56" ht="16.5" thickBot="1">
      <c r="B92" s="17">
        <v>41291</v>
      </c>
      <c r="C92" s="15" t="s">
        <v>1</v>
      </c>
      <c r="D92" s="19">
        <v>7.5</v>
      </c>
      <c r="E92" s="6"/>
      <c r="F92" s="363">
        <v>0</v>
      </c>
      <c r="G92" s="19">
        <v>0</v>
      </c>
      <c r="H92" s="19">
        <v>0</v>
      </c>
      <c r="I92" s="19">
        <v>0</v>
      </c>
      <c r="J92" s="19">
        <v>0</v>
      </c>
      <c r="K92" s="19">
        <f>SUM(F92:J92)</f>
        <v>0</v>
      </c>
      <c r="L92" s="6"/>
      <c r="M92" s="363">
        <v>4.5</v>
      </c>
      <c r="N92" s="19">
        <v>0</v>
      </c>
      <c r="O92" s="6"/>
      <c r="P92" s="376">
        <f>D92-(M92+N92)</f>
        <v>3</v>
      </c>
      <c r="Q92" s="6"/>
      <c r="R92" s="221" t="s">
        <v>54</v>
      </c>
      <c r="S92" s="23">
        <v>0.11899999999999999</v>
      </c>
      <c r="T92" s="23">
        <v>0.11899999999999999</v>
      </c>
      <c r="U92" s="23">
        <f>S92+T92</f>
        <v>0.23799999999999999</v>
      </c>
      <c r="V92" s="223">
        <v>70</v>
      </c>
      <c r="W92" s="91">
        <f>P92*V92</f>
        <v>210</v>
      </c>
      <c r="X92" s="6"/>
      <c r="Y92" s="379">
        <v>188</v>
      </c>
      <c r="Z92" s="380">
        <v>188</v>
      </c>
      <c r="AA92" s="380">
        <v>0</v>
      </c>
      <c r="AB92" s="380">
        <v>0</v>
      </c>
      <c r="AC92" s="381">
        <v>250</v>
      </c>
      <c r="AD92" s="197"/>
      <c r="AE92" s="379">
        <v>3</v>
      </c>
      <c r="AF92" s="380">
        <v>3</v>
      </c>
      <c r="AG92" s="380">
        <v>0</v>
      </c>
      <c r="AH92" s="380">
        <v>11</v>
      </c>
      <c r="AI92" s="5"/>
      <c r="AJ92" s="57">
        <f>AC92*U92</f>
        <v>59.5</v>
      </c>
      <c r="AK92" s="171">
        <v>3</v>
      </c>
      <c r="AL92" s="19">
        <v>2.8</v>
      </c>
      <c r="AM92" s="19">
        <v>0.3</v>
      </c>
      <c r="AN92" s="91">
        <f>AK92+AM92</f>
        <v>3.3</v>
      </c>
      <c r="AO92" s="338" t="e">
        <f>#REF!</f>
        <v>#REF!</v>
      </c>
      <c r="AP92" s="11">
        <v>0</v>
      </c>
      <c r="AQ92" s="11">
        <v>10</v>
      </c>
      <c r="AR92" s="387">
        <f>100- ((AP92+AQ92)/(AC92*2))*100</f>
        <v>98</v>
      </c>
      <c r="AS92" s="388">
        <f>AU89</f>
        <v>492.78799999999995</v>
      </c>
      <c r="AT92" s="172">
        <f>AJ92+AK92+AL92+AM92</f>
        <v>65.599999999999994</v>
      </c>
      <c r="AU92" s="172">
        <f>AS92-AT92</f>
        <v>427.18799999999999</v>
      </c>
      <c r="AV92" s="5"/>
      <c r="AW92" s="57">
        <f>(AC92/W92)*100</f>
        <v>119.04761904761905</v>
      </c>
      <c r="AX92" s="19" t="s">
        <v>59</v>
      </c>
      <c r="AY92" s="91">
        <f>(AK92/(AJ92+AK92))*100</f>
        <v>4.8</v>
      </c>
      <c r="AZ92" s="19">
        <f>(AN92/AJ92)*100</f>
        <v>5.5462184873949578</v>
      </c>
      <c r="BA92" s="6"/>
      <c r="BB92" s="363" t="s">
        <v>75</v>
      </c>
      <c r="BC92" s="19" t="s">
        <v>76</v>
      </c>
      <c r="BD92" s="19" t="s">
        <v>76</v>
      </c>
    </row>
    <row r="93" spans="2:56" ht="15.75">
      <c r="B93" s="374" t="s">
        <v>182</v>
      </c>
      <c r="C93" s="2"/>
      <c r="D93" s="2"/>
      <c r="E93" s="6"/>
      <c r="F93" s="375"/>
      <c r="G93" s="2"/>
      <c r="H93" s="2"/>
      <c r="I93" s="2"/>
      <c r="J93" s="2"/>
      <c r="K93" s="2"/>
      <c r="L93" s="6"/>
      <c r="M93" s="375"/>
      <c r="N93" s="2"/>
      <c r="O93" s="6"/>
      <c r="P93" s="377"/>
      <c r="Q93" s="6"/>
      <c r="R93" s="375"/>
      <c r="S93" s="213"/>
      <c r="T93" s="213"/>
      <c r="U93" s="213"/>
      <c r="V93" s="378"/>
      <c r="W93" s="378"/>
      <c r="X93" s="289"/>
      <c r="Y93" s="382"/>
      <c r="Z93" s="383"/>
      <c r="AA93" s="383"/>
      <c r="AB93" s="383"/>
      <c r="AC93" s="384"/>
      <c r="AD93" s="122"/>
      <c r="AE93" s="382"/>
      <c r="AF93" s="383"/>
      <c r="AG93" s="383"/>
      <c r="AH93" s="383"/>
      <c r="AI93" s="20"/>
      <c r="AJ93" s="436"/>
      <c r="AK93" s="386"/>
      <c r="AL93" s="378"/>
      <c r="AM93" s="378"/>
      <c r="AN93" s="378"/>
      <c r="AO93" s="289"/>
      <c r="AP93" s="347"/>
      <c r="AQ93" s="347"/>
      <c r="AR93" s="373"/>
      <c r="AS93" s="389"/>
      <c r="AT93" s="386"/>
      <c r="AU93" s="386"/>
      <c r="AV93" s="20"/>
      <c r="AW93" s="385"/>
      <c r="AX93" s="378"/>
      <c r="AY93" s="378"/>
      <c r="AZ93" s="378"/>
      <c r="BA93" s="289"/>
      <c r="BB93" s="375"/>
      <c r="BC93" s="2"/>
      <c r="BD93" s="2"/>
    </row>
    <row r="94" spans="2:56" ht="15.75" thickBot="1"/>
    <row r="95" spans="2:56" ht="16.5" thickBot="1">
      <c r="B95" s="17">
        <v>41292</v>
      </c>
      <c r="C95" s="15" t="s">
        <v>0</v>
      </c>
      <c r="D95" s="19">
        <v>8</v>
      </c>
      <c r="E95" s="6"/>
      <c r="F95" s="363">
        <v>0</v>
      </c>
      <c r="G95" s="19">
        <v>0</v>
      </c>
      <c r="H95" s="19">
        <v>0</v>
      </c>
      <c r="I95" s="19">
        <v>5</v>
      </c>
      <c r="J95" s="19">
        <v>0</v>
      </c>
      <c r="K95" s="19">
        <f>SUM(F95:J95)</f>
        <v>5</v>
      </c>
      <c r="L95" s="6"/>
      <c r="M95" s="363">
        <v>0</v>
      </c>
      <c r="N95" s="19">
        <v>0</v>
      </c>
      <c r="O95" s="6"/>
      <c r="P95" s="376">
        <f>D95-(M95+N95)</f>
        <v>8</v>
      </c>
      <c r="Q95" s="6"/>
      <c r="R95" s="221" t="s">
        <v>54</v>
      </c>
      <c r="S95" s="23">
        <v>0.11799999999999999</v>
      </c>
      <c r="T95" s="23">
        <v>0.11799999999999999</v>
      </c>
      <c r="U95" s="23">
        <f>S95+T95</f>
        <v>0.23599999999999999</v>
      </c>
      <c r="V95" s="223">
        <v>70</v>
      </c>
      <c r="W95" s="91">
        <f>P95*V95</f>
        <v>560</v>
      </c>
      <c r="X95" s="6"/>
      <c r="Y95" s="379">
        <v>219</v>
      </c>
      <c r="Z95" s="380">
        <v>219</v>
      </c>
      <c r="AA95" s="380">
        <v>0</v>
      </c>
      <c r="AB95" s="380">
        <v>0</v>
      </c>
      <c r="AC95" s="381">
        <v>219</v>
      </c>
      <c r="AD95" s="197"/>
      <c r="AE95" s="379">
        <v>12</v>
      </c>
      <c r="AF95" s="380">
        <v>13</v>
      </c>
      <c r="AG95" s="380">
        <v>0</v>
      </c>
      <c r="AH95" s="380">
        <v>12</v>
      </c>
      <c r="AI95" s="5"/>
      <c r="AJ95" s="57">
        <f>AC95*U95</f>
        <v>51.683999999999997</v>
      </c>
      <c r="AK95" s="171">
        <v>3</v>
      </c>
      <c r="AL95" s="19">
        <v>3</v>
      </c>
      <c r="AM95" s="19">
        <v>0</v>
      </c>
      <c r="AN95" s="91">
        <f>AK95+AM95</f>
        <v>3</v>
      </c>
      <c r="AO95" s="338" t="e">
        <f>#REF!</f>
        <v>#REF!</v>
      </c>
      <c r="AP95" s="11">
        <v>0</v>
      </c>
      <c r="AQ95" s="11">
        <v>10</v>
      </c>
      <c r="AR95" s="387">
        <f>100- ((AP95+AQ95)/(AC95*2))*100</f>
        <v>97.716894977168948</v>
      </c>
      <c r="AS95" s="388">
        <f>AU92</f>
        <v>427.18799999999999</v>
      </c>
      <c r="AT95" s="172">
        <f>AJ95+AK95+AL95+AM95</f>
        <v>57.683999999999997</v>
      </c>
      <c r="AU95" s="172">
        <f>AS95-AT95</f>
        <v>369.50400000000002</v>
      </c>
      <c r="AV95" s="5"/>
      <c r="AW95" s="57">
        <f>(AC95/W95)*100</f>
        <v>39.107142857142854</v>
      </c>
      <c r="AX95" s="19" t="s">
        <v>59</v>
      </c>
      <c r="AY95" s="91">
        <f>(AK95/(AJ95+AK95))*100</f>
        <v>5.4860653938994952</v>
      </c>
      <c r="AZ95" s="19">
        <f>(AN95/AJ95)*100</f>
        <v>5.8045042953331789</v>
      </c>
      <c r="BA95" s="6"/>
      <c r="BB95" s="363" t="s">
        <v>76</v>
      </c>
      <c r="BC95" s="19" t="s">
        <v>76</v>
      </c>
      <c r="BD95" s="19" t="s">
        <v>76</v>
      </c>
    </row>
    <row r="96" spans="2:56" ht="15.75">
      <c r="B96" s="374" t="s">
        <v>137</v>
      </c>
      <c r="C96" s="2"/>
      <c r="D96" s="2"/>
      <c r="E96" s="6"/>
      <c r="F96" s="375"/>
      <c r="G96" s="2"/>
      <c r="H96" s="2"/>
      <c r="I96" s="2"/>
      <c r="J96" s="2"/>
      <c r="K96" s="2"/>
      <c r="L96" s="6"/>
      <c r="M96" s="375"/>
      <c r="N96" s="2"/>
      <c r="O96" s="6"/>
      <c r="P96" s="377"/>
      <c r="Q96" s="6"/>
      <c r="R96" s="375"/>
      <c r="S96" s="213"/>
      <c r="T96" s="213"/>
      <c r="U96" s="213"/>
      <c r="V96" s="378"/>
      <c r="W96" s="378"/>
      <c r="X96" s="289"/>
      <c r="Y96" s="382"/>
      <c r="Z96" s="383"/>
      <c r="AA96" s="383"/>
      <c r="AB96" s="383"/>
      <c r="AC96" s="384"/>
      <c r="AD96" s="122"/>
      <c r="AE96" s="382"/>
      <c r="AF96" s="383"/>
      <c r="AG96" s="383"/>
      <c r="AH96" s="383"/>
      <c r="AI96" s="20"/>
      <c r="AJ96" s="436"/>
      <c r="AK96" s="386"/>
      <c r="AL96" s="378"/>
      <c r="AM96" s="378"/>
      <c r="AN96" s="378"/>
      <c r="AO96" s="289"/>
      <c r="AP96" s="347"/>
      <c r="AQ96" s="347"/>
      <c r="AR96" s="373"/>
      <c r="AS96" s="389"/>
      <c r="AT96" s="386"/>
      <c r="AU96" s="386"/>
      <c r="AV96" s="20"/>
      <c r="AW96" s="385"/>
      <c r="AX96" s="378"/>
      <c r="AY96" s="378"/>
      <c r="AZ96" s="378"/>
      <c r="BA96" s="289"/>
      <c r="BB96" s="375"/>
      <c r="BC96" s="2"/>
      <c r="BD96" s="2"/>
    </row>
    <row r="97" spans="2:56" ht="15.75" thickBot="1"/>
    <row r="98" spans="2:56" ht="16.5" thickBot="1">
      <c r="B98" s="17">
        <v>41292</v>
      </c>
      <c r="C98" s="15" t="s">
        <v>1</v>
      </c>
      <c r="D98" s="19">
        <v>7.5</v>
      </c>
      <c r="E98" s="6"/>
      <c r="F98" s="363">
        <v>0.5</v>
      </c>
      <c r="G98" s="19">
        <v>0</v>
      </c>
      <c r="H98" s="19">
        <v>0</v>
      </c>
      <c r="I98" s="19">
        <v>0</v>
      </c>
      <c r="J98" s="19">
        <v>0</v>
      </c>
      <c r="K98" s="19">
        <f>SUM(F98:J98)</f>
        <v>0.5</v>
      </c>
      <c r="L98" s="6"/>
      <c r="M98" s="363">
        <v>4.5</v>
      </c>
      <c r="N98" s="19">
        <v>0</v>
      </c>
      <c r="O98" s="6"/>
      <c r="P98" s="376">
        <f>D98-(M98+N98)</f>
        <v>3</v>
      </c>
      <c r="Q98" s="6"/>
      <c r="R98" s="221" t="s">
        <v>54</v>
      </c>
      <c r="S98" s="23">
        <v>0.11899999999999999</v>
      </c>
      <c r="T98" s="23">
        <v>0.11899999999999999</v>
      </c>
      <c r="U98" s="23">
        <f>S98+T98</f>
        <v>0.23799999999999999</v>
      </c>
      <c r="V98" s="223">
        <v>70</v>
      </c>
      <c r="W98" s="91">
        <f>P98*V98</f>
        <v>210</v>
      </c>
      <c r="X98" s="6"/>
      <c r="Y98" s="379">
        <v>200</v>
      </c>
      <c r="Z98" s="380">
        <v>200</v>
      </c>
      <c r="AA98" s="380">
        <v>0</v>
      </c>
      <c r="AB98" s="380">
        <v>0</v>
      </c>
      <c r="AC98" s="381">
        <v>200</v>
      </c>
      <c r="AD98" s="197"/>
      <c r="AE98" s="379">
        <v>31</v>
      </c>
      <c r="AF98" s="380">
        <v>32</v>
      </c>
      <c r="AG98" s="380">
        <v>0</v>
      </c>
      <c r="AH98" s="380">
        <v>31</v>
      </c>
      <c r="AI98" s="5"/>
      <c r="AJ98" s="57">
        <f>AC98*U98</f>
        <v>47.599999999999994</v>
      </c>
      <c r="AK98" s="171">
        <v>7.5</v>
      </c>
      <c r="AL98" s="19">
        <v>2.2999999999999998</v>
      </c>
      <c r="AM98" s="19">
        <v>0.7</v>
      </c>
      <c r="AN98" s="91">
        <f>AK98+AM98</f>
        <v>8.1999999999999993</v>
      </c>
      <c r="AO98" s="338" t="e">
        <f>#REF!</f>
        <v>#REF!</v>
      </c>
      <c r="AP98" s="11">
        <v>0</v>
      </c>
      <c r="AQ98" s="11">
        <v>10</v>
      </c>
      <c r="AR98" s="387">
        <f>100- ((AP98+AQ98)/(AC98*2))*100</f>
        <v>97.5</v>
      </c>
      <c r="AS98" s="388">
        <f>AU95</f>
        <v>369.50400000000002</v>
      </c>
      <c r="AT98" s="172">
        <f>AJ98+AK98+AL98+AM98</f>
        <v>58.099999999999994</v>
      </c>
      <c r="AU98" s="172">
        <f>AS98-AT98</f>
        <v>311.404</v>
      </c>
      <c r="AV98" s="5"/>
      <c r="AW98" s="57">
        <f>(AC98/W98)*100</f>
        <v>95.238095238095227</v>
      </c>
      <c r="AX98" s="19" t="s">
        <v>59</v>
      </c>
      <c r="AY98" s="91">
        <f>(AK98/(AJ98+AK98))*100</f>
        <v>13.611615245009077</v>
      </c>
      <c r="AZ98" s="19">
        <f>(AN98/AJ98)*100</f>
        <v>17.22689075630252</v>
      </c>
      <c r="BA98" s="6"/>
      <c r="BB98" s="363" t="s">
        <v>76</v>
      </c>
      <c r="BC98" s="19" t="s">
        <v>76</v>
      </c>
      <c r="BD98" s="19" t="s">
        <v>76</v>
      </c>
    </row>
    <row r="99" spans="2:56" ht="15.75">
      <c r="B99" s="374" t="s">
        <v>182</v>
      </c>
      <c r="C99" s="2"/>
      <c r="D99" s="2"/>
      <c r="E99" s="6"/>
      <c r="F99" s="375"/>
      <c r="G99" s="2"/>
      <c r="H99" s="2"/>
      <c r="I99" s="2"/>
      <c r="J99" s="2"/>
      <c r="K99" s="2"/>
      <c r="L99" s="6"/>
      <c r="M99" s="375"/>
      <c r="N99" s="2"/>
      <c r="O99" s="6"/>
      <c r="P99" s="377"/>
      <c r="Q99" s="6"/>
      <c r="R99" s="375"/>
      <c r="S99" s="213"/>
      <c r="T99" s="213"/>
      <c r="U99" s="213"/>
      <c r="V99" s="378"/>
      <c r="W99" s="378"/>
      <c r="X99" s="289"/>
      <c r="Y99" s="382"/>
      <c r="Z99" s="383"/>
      <c r="AA99" s="383"/>
      <c r="AB99" s="383"/>
      <c r="AC99" s="384"/>
      <c r="AD99" s="122"/>
      <c r="AE99" s="382"/>
      <c r="AF99" s="383"/>
      <c r="AG99" s="383"/>
      <c r="AH99" s="383"/>
      <c r="AI99" s="20"/>
      <c r="AJ99" s="436"/>
      <c r="AK99" s="386"/>
      <c r="AL99" s="378"/>
      <c r="AM99" s="378"/>
      <c r="AN99" s="378"/>
      <c r="AO99" s="289"/>
      <c r="AP99" s="347"/>
      <c r="AQ99" s="347"/>
      <c r="AR99" s="373"/>
      <c r="AS99" s="389"/>
      <c r="AT99" s="386"/>
      <c r="AU99" s="386"/>
      <c r="AV99" s="20"/>
      <c r="AW99" s="385"/>
      <c r="AX99" s="378"/>
      <c r="AY99" s="378"/>
      <c r="AZ99" s="378"/>
      <c r="BA99" s="289"/>
      <c r="BB99" s="375"/>
      <c r="BC99" s="2"/>
      <c r="BD99" s="2"/>
    </row>
    <row r="100" spans="2:56" ht="15.75" thickBot="1"/>
    <row r="101" spans="2:56" ht="16.5" thickBot="1">
      <c r="B101" s="17">
        <v>41293</v>
      </c>
      <c r="C101" s="15" t="s">
        <v>0</v>
      </c>
      <c r="D101" s="19">
        <v>8</v>
      </c>
      <c r="E101" s="6"/>
      <c r="F101" s="363">
        <v>0</v>
      </c>
      <c r="G101" s="19">
        <v>0.83</v>
      </c>
      <c r="H101" s="19">
        <v>0</v>
      </c>
      <c r="I101" s="19">
        <v>0</v>
      </c>
      <c r="J101" s="19">
        <v>0</v>
      </c>
      <c r="K101" s="19">
        <f>SUM(F101:J101)</f>
        <v>0.83</v>
      </c>
      <c r="L101" s="6"/>
      <c r="M101" s="363">
        <v>0</v>
      </c>
      <c r="N101" s="19">
        <v>0.75</v>
      </c>
      <c r="O101" s="6"/>
      <c r="P101" s="376">
        <f>D101-(M101+N101)</f>
        <v>7.25</v>
      </c>
      <c r="Q101" s="6"/>
      <c r="R101" s="221" t="s">
        <v>54</v>
      </c>
      <c r="S101" s="23">
        <v>0.11799999999999999</v>
      </c>
      <c r="T101" s="23">
        <v>0.11799999999999999</v>
      </c>
      <c r="U101" s="23">
        <f>S101+T101</f>
        <v>0.23599999999999999</v>
      </c>
      <c r="V101" s="223">
        <v>80</v>
      </c>
      <c r="W101" s="91">
        <f>P101*V101</f>
        <v>580</v>
      </c>
      <c r="X101" s="6"/>
      <c r="Y101" s="379">
        <v>374</v>
      </c>
      <c r="Z101" s="380">
        <v>374</v>
      </c>
      <c r="AA101" s="380">
        <v>0</v>
      </c>
      <c r="AB101" s="380">
        <v>0</v>
      </c>
      <c r="AC101" s="381">
        <v>374</v>
      </c>
      <c r="AD101" s="197"/>
      <c r="AE101" s="379">
        <v>24</v>
      </c>
      <c r="AF101" s="380">
        <v>25</v>
      </c>
      <c r="AG101" s="380">
        <v>0</v>
      </c>
      <c r="AH101" s="380">
        <v>24</v>
      </c>
      <c r="AI101" s="5"/>
      <c r="AJ101" s="57">
        <f>AC101*U101</f>
        <v>88.263999999999996</v>
      </c>
      <c r="AK101" s="171">
        <v>7</v>
      </c>
      <c r="AL101" s="19">
        <v>6</v>
      </c>
      <c r="AM101" s="19">
        <v>0</v>
      </c>
      <c r="AN101" s="91">
        <f>AK101+AM101</f>
        <v>7</v>
      </c>
      <c r="AO101" s="338" t="e">
        <f>#REF!</f>
        <v>#REF!</v>
      </c>
      <c r="AP101" s="11">
        <v>0</v>
      </c>
      <c r="AQ101" s="11">
        <v>10</v>
      </c>
      <c r="AR101" s="387">
        <f>100- ((AP101+AQ101)/(AC101*2))*100</f>
        <v>98.663101604278069</v>
      </c>
      <c r="AS101" s="388">
        <f>AU98</f>
        <v>311.404</v>
      </c>
      <c r="AT101" s="172">
        <f>AJ101+AK101+AL101+AM101</f>
        <v>101.264</v>
      </c>
      <c r="AU101" s="172">
        <f>AS101-AT101</f>
        <v>210.14</v>
      </c>
      <c r="AV101" s="5"/>
      <c r="AW101" s="57">
        <f>(AC101/W101)*100</f>
        <v>64.482758620689651</v>
      </c>
      <c r="AX101" s="19" t="s">
        <v>59</v>
      </c>
      <c r="AY101" s="91">
        <f>(AK101/(AJ101+AK101))*100</f>
        <v>7.3480013436345315</v>
      </c>
      <c r="AZ101" s="19">
        <f>(AN101/AJ101)*100</f>
        <v>7.9307531949605732</v>
      </c>
      <c r="BA101" s="6"/>
      <c r="BB101" s="363" t="s">
        <v>76</v>
      </c>
      <c r="BC101" s="19" t="s">
        <v>76</v>
      </c>
      <c r="BD101" s="19" t="s">
        <v>76</v>
      </c>
    </row>
    <row r="102" spans="2:56" ht="15.75">
      <c r="B102" s="374" t="s">
        <v>137</v>
      </c>
      <c r="C102" s="2"/>
      <c r="D102" s="2"/>
      <c r="E102" s="6"/>
      <c r="F102" s="375"/>
      <c r="G102" s="2"/>
      <c r="H102" s="2"/>
      <c r="I102" s="2"/>
      <c r="J102" s="2"/>
      <c r="K102" s="2"/>
      <c r="L102" s="6"/>
      <c r="M102" s="375"/>
      <c r="N102" s="2"/>
      <c r="O102" s="6"/>
      <c r="P102" s="377"/>
      <c r="Q102" s="6"/>
      <c r="R102" s="375"/>
      <c r="S102" s="213"/>
      <c r="T102" s="213"/>
      <c r="U102" s="213"/>
      <c r="V102" s="378"/>
      <c r="W102" s="378"/>
      <c r="X102" s="289"/>
      <c r="Y102" s="382"/>
      <c r="Z102" s="383"/>
      <c r="AA102" s="383"/>
      <c r="AB102" s="383"/>
      <c r="AC102" s="384"/>
      <c r="AD102" s="122"/>
      <c r="AE102" s="382"/>
      <c r="AF102" s="383"/>
      <c r="AG102" s="383"/>
      <c r="AH102" s="383"/>
      <c r="AI102" s="20"/>
      <c r="AJ102" s="436"/>
      <c r="AK102" s="386"/>
      <c r="AL102" s="378"/>
      <c r="AM102" s="378"/>
      <c r="AN102" s="378"/>
      <c r="AO102" s="289"/>
      <c r="AP102" s="347"/>
      <c r="AQ102" s="347"/>
      <c r="AR102" s="373"/>
      <c r="AS102" s="389"/>
      <c r="AT102" s="386"/>
      <c r="AU102" s="386"/>
      <c r="AV102" s="20"/>
      <c r="AW102" s="385"/>
      <c r="AX102" s="378"/>
      <c r="AY102" s="378"/>
      <c r="AZ102" s="378"/>
      <c r="BA102" s="289"/>
      <c r="BB102" s="375"/>
      <c r="BC102" s="2"/>
      <c r="BD102" s="2"/>
    </row>
    <row r="103" spans="2:56" ht="15.75" thickBot="1"/>
    <row r="104" spans="2:56" ht="16.5" thickBot="1">
      <c r="B104" s="17">
        <v>41295</v>
      </c>
      <c r="C104" s="15" t="s">
        <v>0</v>
      </c>
      <c r="D104" s="19">
        <v>8</v>
      </c>
      <c r="E104" s="6"/>
      <c r="F104" s="363">
        <v>0</v>
      </c>
      <c r="G104" s="19">
        <v>0</v>
      </c>
      <c r="H104" s="19">
        <v>0</v>
      </c>
      <c r="I104" s="19">
        <v>3</v>
      </c>
      <c r="J104" s="19">
        <v>0</v>
      </c>
      <c r="K104" s="19">
        <f>SUM(F104:J104)</f>
        <v>3</v>
      </c>
      <c r="L104" s="6"/>
      <c r="M104" s="363">
        <v>0</v>
      </c>
      <c r="N104" s="19">
        <v>0</v>
      </c>
      <c r="O104" s="6"/>
      <c r="P104" s="376">
        <f>D104-(M104+N104)</f>
        <v>8</v>
      </c>
      <c r="Q104" s="6"/>
      <c r="R104" s="221" t="s">
        <v>67</v>
      </c>
      <c r="S104" s="23">
        <v>0.13100000000000001</v>
      </c>
      <c r="T104" s="23">
        <v>0.13200000000000001</v>
      </c>
      <c r="U104" s="23">
        <f>S104+T104</f>
        <v>0.26300000000000001</v>
      </c>
      <c r="V104" s="223">
        <v>80</v>
      </c>
      <c r="W104" s="91">
        <f>P104*V104</f>
        <v>640</v>
      </c>
      <c r="X104" s="6"/>
      <c r="Y104" s="379">
        <v>243</v>
      </c>
      <c r="Z104" s="380">
        <v>243</v>
      </c>
      <c r="AA104" s="380">
        <v>0</v>
      </c>
      <c r="AB104" s="380">
        <v>0</v>
      </c>
      <c r="AC104" s="381">
        <v>243</v>
      </c>
      <c r="AD104" s="197"/>
      <c r="AE104" s="379">
        <v>45</v>
      </c>
      <c r="AF104" s="380">
        <v>45</v>
      </c>
      <c r="AG104" s="380">
        <v>0</v>
      </c>
      <c r="AH104" s="380">
        <v>45</v>
      </c>
      <c r="AI104" s="5"/>
      <c r="AJ104" s="57">
        <f>AC104*U104</f>
        <v>63.909000000000006</v>
      </c>
      <c r="AK104" s="171">
        <v>12</v>
      </c>
      <c r="AL104" s="19">
        <v>4</v>
      </c>
      <c r="AM104" s="19">
        <v>0</v>
      </c>
      <c r="AN104" s="91">
        <f>AK104+AM104</f>
        <v>12</v>
      </c>
      <c r="AO104" s="338" t="e">
        <f>#REF!</f>
        <v>#REF!</v>
      </c>
      <c r="AP104" s="11">
        <v>0</v>
      </c>
      <c r="AQ104" s="11">
        <v>10</v>
      </c>
      <c r="AR104" s="387">
        <f>100- ((AP104+AQ104)/(AC104*2))*100</f>
        <v>97.942386831275726</v>
      </c>
      <c r="AS104" s="388">
        <f>AU101</f>
        <v>210.14</v>
      </c>
      <c r="AT104" s="172">
        <f>AJ104+AK104+AL104+AM104</f>
        <v>79.909000000000006</v>
      </c>
      <c r="AU104" s="172">
        <f>AS104-AT104</f>
        <v>130.23099999999999</v>
      </c>
      <c r="AV104" s="5"/>
      <c r="AW104" s="57">
        <f>(AC104/W104)*100</f>
        <v>37.96875</v>
      </c>
      <c r="AX104" s="19" t="s">
        <v>59</v>
      </c>
      <c r="AY104" s="91">
        <f>(AK104/(AJ104+AK104))*100</f>
        <v>15.808402165751096</v>
      </c>
      <c r="AZ104" s="19">
        <f>(AN104/AJ104)*100</f>
        <v>18.776698117636013</v>
      </c>
      <c r="BA104" s="6"/>
      <c r="BB104" s="363" t="s">
        <v>76</v>
      </c>
      <c r="BC104" s="19" t="s">
        <v>76</v>
      </c>
      <c r="BD104" s="19" t="s">
        <v>76</v>
      </c>
    </row>
    <row r="105" spans="2:56" ht="15.75">
      <c r="B105" s="374" t="s">
        <v>182</v>
      </c>
      <c r="C105" s="2"/>
      <c r="D105" s="2"/>
      <c r="E105" s="6"/>
      <c r="F105" s="375"/>
      <c r="G105" s="2"/>
      <c r="H105" s="2"/>
      <c r="I105" s="2"/>
      <c r="J105" s="2"/>
      <c r="K105" s="2"/>
      <c r="L105" s="6"/>
      <c r="M105" s="375"/>
      <c r="N105" s="2"/>
      <c r="O105" s="6"/>
      <c r="P105" s="519">
        <f>D104-K104</f>
        <v>5</v>
      </c>
      <c r="Q105" s="6"/>
      <c r="R105" s="375"/>
      <c r="S105" s="213"/>
      <c r="T105" s="213"/>
      <c r="U105" s="213"/>
      <c r="V105" s="378"/>
      <c r="W105" s="517">
        <f>(P104-K104)*V104</f>
        <v>400</v>
      </c>
      <c r="X105" s="289"/>
      <c r="Y105" s="382"/>
      <c r="Z105" s="383"/>
      <c r="AA105" s="383"/>
      <c r="AB105" s="383"/>
      <c r="AC105" s="384"/>
      <c r="AD105" s="122"/>
      <c r="AE105" s="382"/>
      <c r="AF105" s="383"/>
      <c r="AG105" s="383"/>
      <c r="AH105" s="383"/>
      <c r="AI105" s="20"/>
      <c r="AJ105" s="436"/>
      <c r="AK105" s="386"/>
      <c r="AL105" s="378"/>
      <c r="AM105" s="378"/>
      <c r="AN105" s="378"/>
      <c r="AO105" s="289"/>
      <c r="AP105" s="347"/>
      <c r="AQ105" s="347"/>
      <c r="AR105" s="373"/>
      <c r="AS105" s="389"/>
      <c r="AT105" s="386"/>
      <c r="AU105" s="386"/>
      <c r="AV105" s="20"/>
      <c r="AW105" s="518">
        <f>(AC104/W105)*100</f>
        <v>60.750000000000007</v>
      </c>
      <c r="AX105" s="378"/>
      <c r="AY105" s="378"/>
      <c r="AZ105" s="378"/>
      <c r="BA105" s="289"/>
      <c r="BB105" s="375"/>
      <c r="BC105" s="2"/>
      <c r="BD105" s="2"/>
    </row>
    <row r="106" spans="2:56" ht="15.75" thickBot="1"/>
    <row r="107" spans="2:56" ht="16.5" thickBot="1">
      <c r="B107" s="17">
        <v>41295</v>
      </c>
      <c r="C107" s="15" t="s">
        <v>1</v>
      </c>
      <c r="D107" s="19">
        <v>7.5</v>
      </c>
      <c r="E107" s="6"/>
      <c r="F107" s="363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f>SUM(F107:J107)</f>
        <v>0</v>
      </c>
      <c r="L107" s="6"/>
      <c r="M107" s="363">
        <v>4.5</v>
      </c>
      <c r="N107" s="19">
        <v>0</v>
      </c>
      <c r="O107" s="6"/>
      <c r="P107" s="376">
        <f>D107-(M107+N107)</f>
        <v>3</v>
      </c>
      <c r="Q107" s="6"/>
      <c r="R107" s="221" t="s">
        <v>67</v>
      </c>
      <c r="S107" s="23">
        <v>0.13300000000000001</v>
      </c>
      <c r="T107" s="23">
        <v>0.13200000000000001</v>
      </c>
      <c r="U107" s="23">
        <f>S107+T107</f>
        <v>0.26500000000000001</v>
      </c>
      <c r="V107" s="223">
        <v>80</v>
      </c>
      <c r="W107" s="91">
        <f>P107*V107</f>
        <v>240</v>
      </c>
      <c r="X107" s="6"/>
      <c r="Y107" s="379">
        <v>288</v>
      </c>
      <c r="Z107" s="380">
        <v>288</v>
      </c>
      <c r="AA107" s="380">
        <v>0</v>
      </c>
      <c r="AB107" s="380">
        <v>0</v>
      </c>
      <c r="AC107" s="381">
        <v>288</v>
      </c>
      <c r="AD107" s="197"/>
      <c r="AE107" s="379">
        <v>19</v>
      </c>
      <c r="AF107" s="380">
        <v>18</v>
      </c>
      <c r="AG107" s="380">
        <v>0</v>
      </c>
      <c r="AH107" s="380">
        <v>19</v>
      </c>
      <c r="AI107" s="5"/>
      <c r="AJ107" s="57">
        <f>AC107*U107</f>
        <v>76.320000000000007</v>
      </c>
      <c r="AK107" s="171">
        <v>5</v>
      </c>
      <c r="AL107" s="19">
        <v>5</v>
      </c>
      <c r="AM107" s="19">
        <v>0.7</v>
      </c>
      <c r="AN107" s="91">
        <f>AK107+AM107</f>
        <v>5.7</v>
      </c>
      <c r="AO107" s="338" t="e">
        <f>#REF!</f>
        <v>#REF!</v>
      </c>
      <c r="AP107" s="11">
        <v>0</v>
      </c>
      <c r="AQ107" s="11">
        <v>10</v>
      </c>
      <c r="AR107" s="387">
        <f>100- ((AP107+AQ107)/(AC107*2))*100</f>
        <v>98.263888888888886</v>
      </c>
      <c r="AS107" s="388">
        <f>AU104</f>
        <v>130.23099999999999</v>
      </c>
      <c r="AT107" s="172">
        <f>AJ107+AK107+AL107+AM107</f>
        <v>87.02000000000001</v>
      </c>
      <c r="AU107" s="172">
        <f>AS107-AT107</f>
        <v>43.210999999999984</v>
      </c>
      <c r="AV107" s="5"/>
      <c r="AW107" s="57">
        <f>(AC107/W107)*100</f>
        <v>120</v>
      </c>
      <c r="AX107" s="19" t="s">
        <v>59</v>
      </c>
      <c r="AY107" s="91">
        <f>(AK107/(AJ107+AK107))*100</f>
        <v>6.1485489424495814</v>
      </c>
      <c r="AZ107" s="19">
        <f>(AN107/AJ107)*100</f>
        <v>7.4685534591194962</v>
      </c>
      <c r="BA107" s="6"/>
      <c r="BB107" s="363" t="s">
        <v>97</v>
      </c>
      <c r="BC107" s="19" t="s">
        <v>76</v>
      </c>
      <c r="BD107" s="19" t="s">
        <v>76</v>
      </c>
    </row>
    <row r="108" spans="2:56" ht="15.75">
      <c r="B108" s="374" t="s">
        <v>137</v>
      </c>
      <c r="C108" s="2"/>
      <c r="D108" s="2"/>
      <c r="E108" s="6"/>
      <c r="F108" s="375"/>
      <c r="G108" s="2"/>
      <c r="H108" s="2"/>
      <c r="I108" s="2"/>
      <c r="J108" s="2"/>
      <c r="K108" s="2"/>
      <c r="L108" s="6"/>
      <c r="M108" s="375"/>
      <c r="N108" s="2"/>
      <c r="O108" s="6"/>
      <c r="P108" s="519">
        <f>D107-K107-M107</f>
        <v>3</v>
      </c>
      <c r="Q108" s="6"/>
      <c r="R108" s="375"/>
      <c r="S108" s="213"/>
      <c r="T108" s="213"/>
      <c r="U108" s="213"/>
      <c r="V108" s="378"/>
      <c r="W108" s="517">
        <f>(P107-K107)*V107</f>
        <v>240</v>
      </c>
      <c r="X108" s="289"/>
      <c r="Y108" s="382"/>
      <c r="Z108" s="383"/>
      <c r="AA108" s="383"/>
      <c r="AB108" s="383"/>
      <c r="AC108" s="384"/>
      <c r="AD108" s="122"/>
      <c r="AE108" s="382"/>
      <c r="AF108" s="383"/>
      <c r="AG108" s="383"/>
      <c r="AH108" s="383"/>
      <c r="AI108" s="20"/>
      <c r="AJ108" s="436"/>
      <c r="AK108" s="386"/>
      <c r="AL108" s="378"/>
      <c r="AM108" s="378"/>
      <c r="AN108" s="378"/>
      <c r="AO108" s="289"/>
      <c r="AP108" s="347"/>
      <c r="AQ108" s="347"/>
      <c r="AR108" s="373"/>
      <c r="AS108" s="389"/>
      <c r="AT108" s="386"/>
      <c r="AU108" s="386"/>
      <c r="AV108" s="20"/>
      <c r="AW108" s="518">
        <f>(AC107/W108)*100</f>
        <v>120</v>
      </c>
      <c r="AX108" s="378"/>
      <c r="AY108" s="378"/>
      <c r="AZ108" s="378"/>
      <c r="BA108" s="289"/>
      <c r="BB108" s="375"/>
      <c r="BC108" s="2"/>
      <c r="BD108" s="2"/>
    </row>
    <row r="109" spans="2:56" ht="15.75" thickBot="1"/>
    <row r="110" spans="2:56" ht="16.5" thickBot="1">
      <c r="B110" s="17">
        <v>41296</v>
      </c>
      <c r="C110" s="15" t="s">
        <v>0</v>
      </c>
      <c r="D110" s="19">
        <v>8</v>
      </c>
      <c r="E110" s="6"/>
      <c r="F110" s="363">
        <v>0</v>
      </c>
      <c r="G110" s="19">
        <v>0</v>
      </c>
      <c r="H110" s="19">
        <v>0</v>
      </c>
      <c r="I110" s="19">
        <v>0</v>
      </c>
      <c r="J110" s="19">
        <v>0</v>
      </c>
      <c r="K110" s="19">
        <f>SUM(F110:J110)</f>
        <v>0</v>
      </c>
      <c r="L110" s="6"/>
      <c r="M110" s="363">
        <v>0</v>
      </c>
      <c r="N110" s="19">
        <v>1.66</v>
      </c>
      <c r="O110" s="6"/>
      <c r="P110" s="376">
        <f>D110-(M110+N110)</f>
        <v>6.34</v>
      </c>
      <c r="Q110" s="6"/>
      <c r="R110" s="221" t="s">
        <v>67</v>
      </c>
      <c r="S110" s="23">
        <v>0.13100000000000001</v>
      </c>
      <c r="T110" s="23">
        <v>0.129</v>
      </c>
      <c r="U110" s="23">
        <f>S110+T110</f>
        <v>0.26</v>
      </c>
      <c r="V110" s="223">
        <v>80</v>
      </c>
      <c r="W110" s="91">
        <f>P110*V110</f>
        <v>507.2</v>
      </c>
      <c r="X110" s="6"/>
      <c r="Y110" s="379">
        <v>456</v>
      </c>
      <c r="Z110" s="380">
        <v>456</v>
      </c>
      <c r="AA110" s="380">
        <v>0</v>
      </c>
      <c r="AB110" s="380">
        <v>0</v>
      </c>
      <c r="AC110" s="381">
        <v>456</v>
      </c>
      <c r="AD110" s="197"/>
      <c r="AE110" s="379">
        <v>64</v>
      </c>
      <c r="AF110" s="380">
        <v>64</v>
      </c>
      <c r="AG110" s="380">
        <v>0</v>
      </c>
      <c r="AH110" s="380">
        <v>64</v>
      </c>
      <c r="AI110" s="5"/>
      <c r="AJ110" s="57">
        <f>AC110*U110</f>
        <v>118.56</v>
      </c>
      <c r="AK110" s="171">
        <v>17</v>
      </c>
      <c r="AL110" s="19">
        <v>8</v>
      </c>
      <c r="AM110" s="19">
        <v>1</v>
      </c>
      <c r="AN110" s="91">
        <f>AK110+AM110</f>
        <v>18</v>
      </c>
      <c r="AO110" s="338" t="e">
        <f>#REF!</f>
        <v>#REF!</v>
      </c>
      <c r="AP110" s="11">
        <v>0</v>
      </c>
      <c r="AQ110" s="11">
        <v>10</v>
      </c>
      <c r="AR110" s="387">
        <f>100- ((AP110+AQ110)/(AC110*2))*100</f>
        <v>98.903508771929822</v>
      </c>
      <c r="AS110" s="388">
        <f>AU107</f>
        <v>43.210999999999984</v>
      </c>
      <c r="AT110" s="172">
        <f>AJ110+AK110+AL110+AM110</f>
        <v>144.56</v>
      </c>
      <c r="AU110" s="172">
        <f>AS110-AT110</f>
        <v>-101.34900000000002</v>
      </c>
      <c r="AV110" s="5"/>
      <c r="AW110" s="57">
        <f>(AC110/W110)*100</f>
        <v>89.905362776025243</v>
      </c>
      <c r="AX110" s="19" t="s">
        <v>59</v>
      </c>
      <c r="AY110" s="91">
        <f>(AK110/(AJ110+AK110))*100</f>
        <v>12.54057244024786</v>
      </c>
      <c r="AZ110" s="19">
        <f>(AN110/AJ110)*100</f>
        <v>15.182186234817813</v>
      </c>
      <c r="BA110" s="6"/>
      <c r="BB110" s="363" t="s">
        <v>76</v>
      </c>
      <c r="BC110" s="19" t="s">
        <v>76</v>
      </c>
      <c r="BD110" s="19" t="s">
        <v>76</v>
      </c>
    </row>
    <row r="111" spans="2:56" ht="15.75">
      <c r="B111" s="374" t="s">
        <v>182</v>
      </c>
      <c r="C111" s="2"/>
      <c r="D111" s="2"/>
      <c r="E111" s="6"/>
      <c r="F111" s="375"/>
      <c r="G111" s="2"/>
      <c r="H111" s="2"/>
      <c r="I111" s="2"/>
      <c r="J111" s="2"/>
      <c r="K111" s="2"/>
      <c r="L111" s="6"/>
      <c r="M111" s="375"/>
      <c r="N111" s="2"/>
      <c r="O111" s="6"/>
      <c r="P111" s="519">
        <f>D110-K110-N110</f>
        <v>6.34</v>
      </c>
      <c r="Q111" s="6"/>
      <c r="R111" s="375"/>
      <c r="S111" s="213"/>
      <c r="T111" s="213"/>
      <c r="U111" s="213"/>
      <c r="V111" s="378"/>
      <c r="W111" s="517">
        <f>(P111-K110)*V110</f>
        <v>507.2</v>
      </c>
      <c r="X111" s="289"/>
      <c r="Y111" s="382"/>
      <c r="Z111" s="383"/>
      <c r="AA111" s="383"/>
      <c r="AB111" s="383"/>
      <c r="AC111" s="384"/>
      <c r="AD111" s="122"/>
      <c r="AE111" s="382"/>
      <c r="AF111" s="383"/>
      <c r="AG111" s="383"/>
      <c r="AH111" s="383"/>
      <c r="AI111" s="20"/>
      <c r="AJ111" s="436"/>
      <c r="AK111" s="386"/>
      <c r="AL111" s="378"/>
      <c r="AM111" s="378"/>
      <c r="AN111" s="378"/>
      <c r="AO111" s="289"/>
      <c r="AP111" s="347"/>
      <c r="AQ111" s="347"/>
      <c r="AR111" s="373"/>
      <c r="AS111" s="389"/>
      <c r="AT111" s="386"/>
      <c r="AU111" s="386"/>
      <c r="AV111" s="20"/>
      <c r="AW111" s="518">
        <f>(AC110/W111)*100</f>
        <v>89.905362776025243</v>
      </c>
      <c r="AX111" s="378"/>
      <c r="AY111" s="378"/>
      <c r="AZ111" s="378"/>
      <c r="BA111" s="289"/>
      <c r="BB111" s="375"/>
      <c r="BC111" s="2"/>
      <c r="BD111" s="2"/>
    </row>
    <row r="112" spans="2:56" ht="15.75" thickBot="1"/>
    <row r="113" spans="2:56">
      <c r="B113" s="57" t="s">
        <v>42</v>
      </c>
      <c r="C113" s="58" t="s">
        <v>2</v>
      </c>
      <c r="D113" s="59" t="s">
        <v>2</v>
      </c>
      <c r="E113" s="136"/>
      <c r="F113" s="718" t="s">
        <v>14</v>
      </c>
      <c r="G113" s="719"/>
      <c r="H113" s="719"/>
      <c r="I113" s="719"/>
      <c r="J113" s="719"/>
      <c r="K113" s="720"/>
      <c r="L113" s="19"/>
      <c r="M113" s="721" t="s">
        <v>43</v>
      </c>
      <c r="N113" s="722"/>
      <c r="O113" s="19"/>
      <c r="P113" s="91" t="s">
        <v>12</v>
      </c>
      <c r="Q113" s="136"/>
      <c r="R113" s="91" t="s">
        <v>24</v>
      </c>
      <c r="S113" s="718" t="s">
        <v>44</v>
      </c>
      <c r="T113" s="719"/>
      <c r="U113" s="720"/>
      <c r="V113" s="91" t="s">
        <v>39</v>
      </c>
      <c r="W113" s="137" t="s">
        <v>19</v>
      </c>
      <c r="X113" s="136" t="s">
        <v>10</v>
      </c>
      <c r="Y113" s="723" t="s">
        <v>15</v>
      </c>
      <c r="Z113" s="724"/>
      <c r="AA113" s="724"/>
      <c r="AB113" s="724"/>
      <c r="AC113" s="138" t="s">
        <v>19</v>
      </c>
      <c r="AD113" s="139"/>
      <c r="AE113" s="725" t="s">
        <v>55</v>
      </c>
      <c r="AF113" s="726"/>
      <c r="AG113" s="726"/>
      <c r="AH113" s="140" t="s">
        <v>57</v>
      </c>
      <c r="AI113" s="136"/>
      <c r="AJ113" s="141" t="s">
        <v>51</v>
      </c>
      <c r="AK113" s="142"/>
      <c r="AL113" s="143"/>
      <c r="AM113" s="144"/>
      <c r="AN113" s="91" t="s">
        <v>13</v>
      </c>
      <c r="AO113" s="136"/>
      <c r="AP113" s="743" t="s">
        <v>68</v>
      </c>
      <c r="AQ113" s="744"/>
      <c r="AR113" s="745"/>
      <c r="AS113" s="743" t="s">
        <v>52</v>
      </c>
      <c r="AT113" s="744"/>
      <c r="AU113" s="745"/>
      <c r="AV113" s="136"/>
      <c r="AW113" s="145" t="s">
        <v>32</v>
      </c>
      <c r="AX113" s="137" t="s">
        <v>32</v>
      </c>
      <c r="AY113" s="91" t="s">
        <v>29</v>
      </c>
      <c r="AZ113" s="91" t="s">
        <v>29</v>
      </c>
      <c r="BA113" s="136"/>
      <c r="BB113" s="19" t="s">
        <v>32</v>
      </c>
      <c r="BC113" s="19" t="s">
        <v>10</v>
      </c>
      <c r="BD113" s="146" t="s">
        <v>10</v>
      </c>
    </row>
    <row r="114" spans="2:56" ht="15.75" thickBot="1">
      <c r="B114" s="60" t="s">
        <v>10</v>
      </c>
      <c r="C114" s="49" t="s">
        <v>10</v>
      </c>
      <c r="D114" s="61" t="s">
        <v>12</v>
      </c>
      <c r="E114" s="5"/>
      <c r="F114" s="65" t="s">
        <v>4</v>
      </c>
      <c r="G114" s="65" t="s">
        <v>5</v>
      </c>
      <c r="H114" s="65" t="s">
        <v>6</v>
      </c>
      <c r="I114" s="65" t="s">
        <v>7</v>
      </c>
      <c r="J114" s="65" t="s">
        <v>9</v>
      </c>
      <c r="K114" s="65" t="s">
        <v>13</v>
      </c>
      <c r="L114" s="4"/>
      <c r="M114" s="67" t="s">
        <v>12</v>
      </c>
      <c r="N114" s="68" t="s">
        <v>46</v>
      </c>
      <c r="O114" s="3"/>
      <c r="P114" s="49" t="s">
        <v>3</v>
      </c>
      <c r="Q114" s="5"/>
      <c r="R114" s="49" t="s">
        <v>23</v>
      </c>
      <c r="S114" s="53" t="s">
        <v>16</v>
      </c>
      <c r="T114" s="49" t="s">
        <v>17</v>
      </c>
      <c r="U114" s="49" t="s">
        <v>45</v>
      </c>
      <c r="V114" s="49" t="s">
        <v>63</v>
      </c>
      <c r="W114" s="72" t="s">
        <v>21</v>
      </c>
      <c r="X114" s="5" t="s">
        <v>10</v>
      </c>
      <c r="Y114" s="713" t="s">
        <v>26</v>
      </c>
      <c r="Z114" s="714"/>
      <c r="AA114" s="714"/>
      <c r="AB114" s="715"/>
      <c r="AC114" s="39" t="s">
        <v>13</v>
      </c>
      <c r="AD114" s="8"/>
      <c r="AE114" s="716" t="s">
        <v>56</v>
      </c>
      <c r="AF114" s="717"/>
      <c r="AG114" s="717"/>
      <c r="AH114" s="82" t="s">
        <v>58</v>
      </c>
      <c r="AI114" s="5"/>
      <c r="AJ114" s="48" t="s">
        <v>33</v>
      </c>
      <c r="AK114" s="85" t="s">
        <v>27</v>
      </c>
      <c r="AL114" s="48" t="s">
        <v>35</v>
      </c>
      <c r="AM114" s="48" t="s">
        <v>36</v>
      </c>
      <c r="AN114" s="49" t="s">
        <v>40</v>
      </c>
      <c r="AO114" s="20"/>
      <c r="AP114" s="51"/>
      <c r="AQ114" s="52"/>
      <c r="AR114" s="53"/>
      <c r="AS114" s="51" t="s">
        <v>50</v>
      </c>
      <c r="AT114" s="336" t="s">
        <v>393</v>
      </c>
      <c r="AU114" s="53"/>
      <c r="AV114" s="5"/>
      <c r="AW114" s="76" t="s">
        <v>19</v>
      </c>
      <c r="AX114" s="72" t="s">
        <v>19</v>
      </c>
      <c r="AY114" s="49" t="s">
        <v>37</v>
      </c>
      <c r="AZ114" s="49" t="s">
        <v>38</v>
      </c>
      <c r="BA114" s="5"/>
      <c r="BB114" s="4" t="s">
        <v>19</v>
      </c>
      <c r="BC114" s="4" t="s">
        <v>37</v>
      </c>
      <c r="BD114" s="147" t="s">
        <v>38</v>
      </c>
    </row>
    <row r="115" spans="2:56" ht="15.75" thickBot="1">
      <c r="B115" s="62"/>
      <c r="C115" s="63"/>
      <c r="D115" s="64" t="s">
        <v>10</v>
      </c>
      <c r="E115" s="111"/>
      <c r="F115" s="148"/>
      <c r="G115" s="148"/>
      <c r="H115" s="148"/>
      <c r="I115" s="148" t="s">
        <v>8</v>
      </c>
      <c r="J115" s="148"/>
      <c r="K115" s="148"/>
      <c r="L115" s="16"/>
      <c r="M115" s="104" t="s">
        <v>20</v>
      </c>
      <c r="N115" s="148" t="s">
        <v>11</v>
      </c>
      <c r="O115" s="16"/>
      <c r="P115" s="63" t="s">
        <v>10</v>
      </c>
      <c r="Q115" s="111"/>
      <c r="R115" s="63"/>
      <c r="S115" s="149"/>
      <c r="T115" s="63"/>
      <c r="U115" s="63"/>
      <c r="V115" s="63" t="s">
        <v>18</v>
      </c>
      <c r="W115" s="150" t="s">
        <v>22</v>
      </c>
      <c r="X115" s="111"/>
      <c r="Y115" s="151" t="s">
        <v>16</v>
      </c>
      <c r="Z115" s="151" t="s">
        <v>17</v>
      </c>
      <c r="AA115" s="152" t="s">
        <v>25</v>
      </c>
      <c r="AB115" s="79" t="s">
        <v>28</v>
      </c>
      <c r="AC115" s="153"/>
      <c r="AD115" s="111"/>
      <c r="AE115" s="154" t="s">
        <v>16</v>
      </c>
      <c r="AF115" s="155" t="s">
        <v>17</v>
      </c>
      <c r="AG115" s="80" t="s">
        <v>28</v>
      </c>
      <c r="AH115" s="81" t="s">
        <v>28</v>
      </c>
      <c r="AI115" s="156"/>
      <c r="AJ115" s="63" t="s">
        <v>34</v>
      </c>
      <c r="AK115" s="157" t="s">
        <v>34</v>
      </c>
      <c r="AL115" s="63" t="s">
        <v>34</v>
      </c>
      <c r="AM115" s="63" t="s">
        <v>34</v>
      </c>
      <c r="AN115" s="63" t="s">
        <v>34</v>
      </c>
      <c r="AO115" s="111"/>
      <c r="AP115" s="158" t="s">
        <v>70</v>
      </c>
      <c r="AQ115" s="159" t="s">
        <v>69</v>
      </c>
      <c r="AR115" s="160" t="s">
        <v>71</v>
      </c>
      <c r="AS115" s="161" t="s">
        <v>48</v>
      </c>
      <c r="AT115" s="159" t="s">
        <v>47</v>
      </c>
      <c r="AU115" s="160" t="s">
        <v>49</v>
      </c>
      <c r="AV115" s="111"/>
      <c r="AW115" s="162" t="s">
        <v>29</v>
      </c>
      <c r="AX115" s="150" t="s">
        <v>29</v>
      </c>
      <c r="AY115" s="63"/>
      <c r="AZ115" s="63"/>
      <c r="BA115" s="111"/>
      <c r="BB115" s="163">
        <v>1</v>
      </c>
      <c r="BC115" s="164">
        <v>0</v>
      </c>
      <c r="BD115" s="115" t="s">
        <v>41</v>
      </c>
    </row>
    <row r="116" spans="2:56" ht="16.5" thickBot="1">
      <c r="B116" s="17">
        <v>41296</v>
      </c>
      <c r="C116" s="15" t="s">
        <v>1</v>
      </c>
      <c r="D116" s="19">
        <v>7.5</v>
      </c>
      <c r="E116" s="6"/>
      <c r="F116" s="363">
        <v>0</v>
      </c>
      <c r="G116" s="19">
        <v>0</v>
      </c>
      <c r="H116" s="19">
        <v>0</v>
      </c>
      <c r="I116" s="19">
        <v>0.33</v>
      </c>
      <c r="J116" s="19">
        <v>0</v>
      </c>
      <c r="K116" s="19">
        <f>SUM(F116:J116)</f>
        <v>0.33</v>
      </c>
      <c r="L116" s="6"/>
      <c r="M116" s="363">
        <v>4.5</v>
      </c>
      <c r="N116" s="19">
        <v>0</v>
      </c>
      <c r="O116" s="6"/>
      <c r="P116" s="376">
        <f>D116-(M116+N116)</f>
        <v>3</v>
      </c>
      <c r="Q116" s="6"/>
      <c r="R116" s="221" t="s">
        <v>54</v>
      </c>
      <c r="S116" s="23">
        <v>0.121</v>
      </c>
      <c r="T116" s="23">
        <v>0.125</v>
      </c>
      <c r="U116" s="23">
        <f>S116+T116</f>
        <v>0.246</v>
      </c>
      <c r="V116" s="223">
        <v>70</v>
      </c>
      <c r="W116" s="91">
        <f>P116*V116</f>
        <v>210</v>
      </c>
      <c r="X116" s="6"/>
      <c r="Y116" s="379">
        <v>176</v>
      </c>
      <c r="Z116" s="380">
        <v>176</v>
      </c>
      <c r="AA116" s="380">
        <v>0</v>
      </c>
      <c r="AB116" s="380">
        <v>0</v>
      </c>
      <c r="AC116" s="381">
        <v>176</v>
      </c>
      <c r="AD116" s="197"/>
      <c r="AE116" s="379">
        <v>19</v>
      </c>
      <c r="AF116" s="380">
        <v>19</v>
      </c>
      <c r="AG116" s="380">
        <v>0</v>
      </c>
      <c r="AH116" s="380">
        <v>19</v>
      </c>
      <c r="AI116" s="5"/>
      <c r="AJ116" s="57">
        <f>AC116*U116</f>
        <v>43.295999999999999</v>
      </c>
      <c r="AK116" s="171">
        <v>2.4</v>
      </c>
      <c r="AL116" s="19">
        <v>3</v>
      </c>
      <c r="AM116" s="19">
        <v>0.7</v>
      </c>
      <c r="AN116" s="91">
        <f>AK116+AM116</f>
        <v>3.0999999999999996</v>
      </c>
      <c r="AO116" s="338" t="e">
        <f>#REF!</f>
        <v>#REF!</v>
      </c>
      <c r="AP116" s="11">
        <v>0</v>
      </c>
      <c r="AQ116" s="11">
        <v>10</v>
      </c>
      <c r="AR116" s="387">
        <f>100- ((AP116+AQ116)/(AC116*2))*100</f>
        <v>97.159090909090907</v>
      </c>
      <c r="AS116" s="388">
        <v>679</v>
      </c>
      <c r="AT116" s="172">
        <f>AJ116+AK116+AL116+AM116</f>
        <v>49.396000000000001</v>
      </c>
      <c r="AU116" s="172">
        <f>AS116-AT116</f>
        <v>629.60400000000004</v>
      </c>
      <c r="AV116" s="5"/>
      <c r="AW116" s="57">
        <f>(AC116/W116)*100</f>
        <v>83.80952380952381</v>
      </c>
      <c r="AX116" s="19" t="s">
        <v>59</v>
      </c>
      <c r="AY116" s="91">
        <f>(AK116/(AJ116+AK116))*100</f>
        <v>5.2521008403361344</v>
      </c>
      <c r="AZ116" s="19">
        <f>(AN116/AJ116)*100</f>
        <v>7.1600147819660007</v>
      </c>
      <c r="BA116" s="6"/>
      <c r="BB116" s="363" t="s">
        <v>76</v>
      </c>
      <c r="BC116" s="19" t="s">
        <v>76</v>
      </c>
      <c r="BD116" s="19" t="s">
        <v>76</v>
      </c>
    </row>
    <row r="117" spans="2:56" ht="15.75">
      <c r="B117" s="374" t="s">
        <v>137</v>
      </c>
      <c r="C117" s="2"/>
      <c r="D117" s="2"/>
      <c r="E117" s="6"/>
      <c r="F117" s="375"/>
      <c r="G117" s="2"/>
      <c r="H117" s="2"/>
      <c r="I117" s="2"/>
      <c r="J117" s="2"/>
      <c r="K117" s="2"/>
      <c r="L117" s="6"/>
      <c r="M117" s="375"/>
      <c r="N117" s="2"/>
      <c r="O117" s="6"/>
      <c r="P117" s="519">
        <f>D116-K116-M116-N116</f>
        <v>2.67</v>
      </c>
      <c r="Q117" s="6"/>
      <c r="R117" s="375"/>
      <c r="S117" s="213"/>
      <c r="T117" s="213"/>
      <c r="U117" s="213"/>
      <c r="V117" s="378"/>
      <c r="W117" s="517">
        <f>(P116-K116)*V116</f>
        <v>186.9</v>
      </c>
      <c r="X117" s="289"/>
      <c r="Y117" s="382"/>
      <c r="Z117" s="383"/>
      <c r="AA117" s="383"/>
      <c r="AB117" s="383"/>
      <c r="AC117" s="384"/>
      <c r="AD117" s="122"/>
      <c r="AE117" s="382"/>
      <c r="AF117" s="383"/>
      <c r="AG117" s="383"/>
      <c r="AH117" s="383"/>
      <c r="AI117" s="20"/>
      <c r="AJ117" s="436"/>
      <c r="AK117" s="386"/>
      <c r="AL117" s="378"/>
      <c r="AM117" s="378"/>
      <c r="AN117" s="378"/>
      <c r="AO117" s="289"/>
      <c r="AP117" s="347"/>
      <c r="AQ117" s="347"/>
      <c r="AR117" s="373"/>
      <c r="AS117" s="389"/>
      <c r="AT117" s="386"/>
      <c r="AU117" s="386"/>
      <c r="AV117" s="20"/>
      <c r="AW117" s="518">
        <f>(AC116/W117)*100</f>
        <v>94.168004280363832</v>
      </c>
      <c r="AX117" s="378"/>
      <c r="AY117" s="378"/>
      <c r="AZ117" s="378"/>
      <c r="BA117" s="289"/>
      <c r="BB117" s="375"/>
      <c r="BC117" s="2"/>
      <c r="BD117" s="2"/>
    </row>
    <row r="118" spans="2:56" ht="15.75" thickBot="1"/>
    <row r="119" spans="2:56" ht="16.5" thickBot="1">
      <c r="B119" s="17">
        <v>41297</v>
      </c>
      <c r="C119" s="15" t="s">
        <v>0</v>
      </c>
      <c r="D119" s="19">
        <v>8</v>
      </c>
      <c r="E119" s="6"/>
      <c r="F119" s="363">
        <v>0.66</v>
      </c>
      <c r="G119" s="19">
        <v>0</v>
      </c>
      <c r="H119" s="19">
        <v>0</v>
      </c>
      <c r="I119" s="19">
        <v>2</v>
      </c>
      <c r="J119" s="19">
        <v>0</v>
      </c>
      <c r="K119" s="19">
        <f>SUM(F119:J119)</f>
        <v>2.66</v>
      </c>
      <c r="L119" s="6"/>
      <c r="M119" s="363">
        <v>0</v>
      </c>
      <c r="N119" s="19">
        <v>0</v>
      </c>
      <c r="O119" s="6"/>
      <c r="P119" s="376">
        <f>D119-(M119+N119)</f>
        <v>8</v>
      </c>
      <c r="Q119" s="6"/>
      <c r="R119" s="221" t="s">
        <v>54</v>
      </c>
      <c r="S119" s="23">
        <v>0.121</v>
      </c>
      <c r="T119" s="23">
        <v>0.125</v>
      </c>
      <c r="U119" s="23">
        <f>S119+T119</f>
        <v>0.246</v>
      </c>
      <c r="V119" s="223">
        <v>70</v>
      </c>
      <c r="W119" s="91">
        <f>P119*V119</f>
        <v>560</v>
      </c>
      <c r="X119" s="6"/>
      <c r="Y119" s="379">
        <v>286</v>
      </c>
      <c r="Z119" s="380">
        <v>286</v>
      </c>
      <c r="AA119" s="380">
        <v>0</v>
      </c>
      <c r="AB119" s="380">
        <v>0</v>
      </c>
      <c r="AC119" s="381">
        <v>286</v>
      </c>
      <c r="AD119" s="197"/>
      <c r="AE119" s="379">
        <v>70</v>
      </c>
      <c r="AF119" s="380">
        <v>70</v>
      </c>
      <c r="AG119" s="380">
        <v>0</v>
      </c>
      <c r="AH119" s="380">
        <v>70</v>
      </c>
      <c r="AI119" s="5"/>
      <c r="AJ119" s="57">
        <f>AC119*U119</f>
        <v>70.355999999999995</v>
      </c>
      <c r="AK119" s="171">
        <v>17</v>
      </c>
      <c r="AL119" s="19">
        <v>4.29</v>
      </c>
      <c r="AM119" s="19">
        <v>0.7</v>
      </c>
      <c r="AN119" s="91">
        <f>AK119+AM119</f>
        <v>17.7</v>
      </c>
      <c r="AO119" s="338" t="e">
        <f>#REF!</f>
        <v>#REF!</v>
      </c>
      <c r="AP119" s="11">
        <v>0</v>
      </c>
      <c r="AQ119" s="11">
        <v>10</v>
      </c>
      <c r="AR119" s="387">
        <f>100- ((AP119+AQ119)/(AC119*2))*100</f>
        <v>98.251748251748253</v>
      </c>
      <c r="AS119" s="388">
        <f>AU116</f>
        <v>629.60400000000004</v>
      </c>
      <c r="AT119" s="172">
        <f>AJ119+AK119+AL119+AM119</f>
        <v>92.346000000000004</v>
      </c>
      <c r="AU119" s="172">
        <f>AS119-AT119</f>
        <v>537.25800000000004</v>
      </c>
      <c r="AV119" s="5"/>
      <c r="AW119" s="57">
        <f>(AC119/W119)*100</f>
        <v>51.071428571428569</v>
      </c>
      <c r="AX119" s="19" t="s">
        <v>59</v>
      </c>
      <c r="AY119" s="91">
        <f>(AK119/(AJ119+AK119))*100</f>
        <v>19.46059801272952</v>
      </c>
      <c r="AZ119" s="19">
        <f>(AN119/AJ119)*100</f>
        <v>25.157769060208086</v>
      </c>
      <c r="BA119" s="6"/>
      <c r="BB119" s="363" t="s">
        <v>76</v>
      </c>
      <c r="BC119" s="19" t="s">
        <v>76</v>
      </c>
      <c r="BD119" s="19" t="s">
        <v>76</v>
      </c>
    </row>
    <row r="120" spans="2:56" ht="15.75">
      <c r="B120" s="374" t="s">
        <v>182</v>
      </c>
      <c r="C120" s="2"/>
      <c r="D120" s="2"/>
      <c r="E120" s="6"/>
      <c r="F120" s="375"/>
      <c r="G120" s="2"/>
      <c r="H120" s="2"/>
      <c r="I120" s="2"/>
      <c r="J120" s="2"/>
      <c r="K120" s="2"/>
      <c r="L120" s="6"/>
      <c r="M120" s="375"/>
      <c r="N120" s="2"/>
      <c r="O120" s="6"/>
      <c r="P120" s="519">
        <f>D119-K119</f>
        <v>5.34</v>
      </c>
      <c r="Q120" s="6"/>
      <c r="R120" s="375"/>
      <c r="S120" s="213"/>
      <c r="T120" s="213"/>
      <c r="U120" s="213"/>
      <c r="V120" s="378"/>
      <c r="W120" s="517">
        <f>(P119-K119)*V119</f>
        <v>373.8</v>
      </c>
      <c r="X120" s="289"/>
      <c r="Y120" s="382"/>
      <c r="Z120" s="383"/>
      <c r="AA120" s="383"/>
      <c r="AB120" s="383"/>
      <c r="AC120" s="384"/>
      <c r="AD120" s="122"/>
      <c r="AE120" s="382"/>
      <c r="AF120" s="383"/>
      <c r="AG120" s="383"/>
      <c r="AH120" s="383"/>
      <c r="AI120" s="20"/>
      <c r="AJ120" s="436"/>
      <c r="AK120" s="386"/>
      <c r="AL120" s="378"/>
      <c r="AM120" s="378"/>
      <c r="AN120" s="378"/>
      <c r="AO120" s="289"/>
      <c r="AP120" s="347"/>
      <c r="AQ120" s="347"/>
      <c r="AR120" s="373"/>
      <c r="AS120" s="389"/>
      <c r="AT120" s="386"/>
      <c r="AU120" s="386"/>
      <c r="AV120" s="20"/>
      <c r="AW120" s="518">
        <f>(AC119/W120)*100</f>
        <v>76.5115034777956</v>
      </c>
      <c r="AX120" s="378"/>
      <c r="AY120" s="378"/>
      <c r="AZ120" s="378"/>
      <c r="BA120" s="289"/>
      <c r="BB120" s="375"/>
      <c r="BC120" s="2"/>
      <c r="BD120" s="2"/>
    </row>
    <row r="121" spans="2:56" ht="15.75" thickBot="1"/>
    <row r="122" spans="2:56" ht="16.5" thickBot="1">
      <c r="B122" s="17">
        <v>41297</v>
      </c>
      <c r="C122" s="15" t="s">
        <v>1</v>
      </c>
      <c r="D122" s="19">
        <v>7.5</v>
      </c>
      <c r="E122" s="6"/>
      <c r="F122" s="363">
        <v>0</v>
      </c>
      <c r="G122" s="19">
        <v>0</v>
      </c>
      <c r="H122" s="19">
        <v>0</v>
      </c>
      <c r="I122" s="19">
        <v>0.33</v>
      </c>
      <c r="J122" s="19">
        <v>0</v>
      </c>
      <c r="K122" s="19">
        <f>SUM(F122:J122)</f>
        <v>0.33</v>
      </c>
      <c r="L122" s="6"/>
      <c r="M122" s="363">
        <v>4.5</v>
      </c>
      <c r="N122" s="19">
        <v>0</v>
      </c>
      <c r="O122" s="6"/>
      <c r="P122" s="376">
        <f>D122-(M122+N122)</f>
        <v>3</v>
      </c>
      <c r="Q122" s="6"/>
      <c r="R122" s="221" t="s">
        <v>54</v>
      </c>
      <c r="S122" s="23">
        <v>0.127</v>
      </c>
      <c r="T122" s="23">
        <v>0.128</v>
      </c>
      <c r="U122" s="23">
        <f>S122+T122</f>
        <v>0.255</v>
      </c>
      <c r="V122" s="223">
        <v>70</v>
      </c>
      <c r="W122" s="91">
        <f>P122*V122</f>
        <v>210</v>
      </c>
      <c r="X122" s="6"/>
      <c r="Y122" s="379">
        <v>198</v>
      </c>
      <c r="Z122" s="380">
        <v>198</v>
      </c>
      <c r="AA122" s="380">
        <v>0</v>
      </c>
      <c r="AB122" s="380">
        <v>0</v>
      </c>
      <c r="AC122" s="381">
        <v>198</v>
      </c>
      <c r="AD122" s="197"/>
      <c r="AE122" s="379">
        <v>25</v>
      </c>
      <c r="AF122" s="380">
        <v>25</v>
      </c>
      <c r="AG122" s="380">
        <v>0</v>
      </c>
      <c r="AH122" s="380">
        <v>25</v>
      </c>
      <c r="AI122" s="5"/>
      <c r="AJ122" s="57">
        <f>AC122*U122</f>
        <v>50.49</v>
      </c>
      <c r="AK122" s="171">
        <v>6</v>
      </c>
      <c r="AL122" s="19">
        <v>2</v>
      </c>
      <c r="AM122" s="19">
        <v>0</v>
      </c>
      <c r="AN122" s="91">
        <f>AK122+AM122</f>
        <v>6</v>
      </c>
      <c r="AO122" s="338" t="e">
        <f>#REF!</f>
        <v>#REF!</v>
      </c>
      <c r="AP122" s="11">
        <v>0</v>
      </c>
      <c r="AQ122" s="11">
        <v>10</v>
      </c>
      <c r="AR122" s="387">
        <f>100- ((AP122+AQ122)/(AC122*2))*100</f>
        <v>97.474747474747474</v>
      </c>
      <c r="AS122" s="388">
        <f>AU119</f>
        <v>537.25800000000004</v>
      </c>
      <c r="AT122" s="172">
        <f>AJ122+AK122+AL122+AM122</f>
        <v>58.49</v>
      </c>
      <c r="AU122" s="172">
        <f>AS122-AT122</f>
        <v>478.76800000000003</v>
      </c>
      <c r="AV122" s="5"/>
      <c r="AW122" s="57">
        <f>(AC122/W122)*100</f>
        <v>94.285714285714278</v>
      </c>
      <c r="AX122" s="19" t="s">
        <v>59</v>
      </c>
      <c r="AY122" s="91">
        <f>(AK122/(AJ122+AK122))*100</f>
        <v>10.621348911311737</v>
      </c>
      <c r="AZ122" s="19">
        <f>(AN122/AJ122)*100</f>
        <v>11.883541295306001</v>
      </c>
      <c r="BA122" s="6"/>
      <c r="BB122" s="363" t="s">
        <v>97</v>
      </c>
      <c r="BC122" s="19" t="s">
        <v>76</v>
      </c>
      <c r="BD122" s="19" t="s">
        <v>76</v>
      </c>
    </row>
    <row r="123" spans="2:56" ht="15.75">
      <c r="B123" s="374" t="s">
        <v>137</v>
      </c>
      <c r="C123" s="2"/>
      <c r="D123" s="2"/>
      <c r="E123" s="6"/>
      <c r="F123" s="375"/>
      <c r="G123" s="2"/>
      <c r="H123" s="2"/>
      <c r="I123" s="2"/>
      <c r="J123" s="2"/>
      <c r="K123" s="2"/>
      <c r="L123" s="6"/>
      <c r="M123" s="375"/>
      <c r="N123" s="2"/>
      <c r="O123" s="6"/>
      <c r="P123" s="519">
        <f>D122-K122-M122</f>
        <v>2.67</v>
      </c>
      <c r="Q123" s="6"/>
      <c r="R123" s="375"/>
      <c r="S123" s="213"/>
      <c r="T123" s="213"/>
      <c r="U123" s="213"/>
      <c r="V123" s="378"/>
      <c r="W123" s="517">
        <f>(P122-K122)*V122</f>
        <v>186.9</v>
      </c>
      <c r="X123" s="289"/>
      <c r="Y123" s="382"/>
      <c r="Z123" s="383"/>
      <c r="AA123" s="383"/>
      <c r="AB123" s="383"/>
      <c r="AC123" s="384"/>
      <c r="AD123" s="122"/>
      <c r="AE123" s="382"/>
      <c r="AF123" s="383"/>
      <c r="AG123" s="383"/>
      <c r="AH123" s="383"/>
      <c r="AI123" s="20"/>
      <c r="AJ123" s="436"/>
      <c r="AK123" s="386"/>
      <c r="AL123" s="378"/>
      <c r="AM123" s="378"/>
      <c r="AN123" s="378"/>
      <c r="AO123" s="289"/>
      <c r="AP123" s="347"/>
      <c r="AQ123" s="347"/>
      <c r="AR123" s="373"/>
      <c r="AS123" s="389"/>
      <c r="AT123" s="386"/>
      <c r="AU123" s="386"/>
      <c r="AV123" s="20"/>
      <c r="AW123" s="518">
        <f>(AC122/W123)*100</f>
        <v>105.93900481540931</v>
      </c>
      <c r="AX123" s="378"/>
      <c r="AY123" s="378"/>
      <c r="AZ123" s="378"/>
      <c r="BA123" s="289"/>
      <c r="BB123" s="375"/>
      <c r="BC123" s="2"/>
      <c r="BD123" s="2"/>
    </row>
    <row r="124" spans="2:56" ht="15.75" thickBot="1"/>
    <row r="125" spans="2:56" ht="16.5" thickBot="1">
      <c r="B125" s="17">
        <v>41298</v>
      </c>
      <c r="C125" s="15" t="s">
        <v>0</v>
      </c>
      <c r="D125" s="19">
        <v>8</v>
      </c>
      <c r="E125" s="6"/>
      <c r="F125" s="363">
        <v>0</v>
      </c>
      <c r="G125" s="19">
        <v>1</v>
      </c>
      <c r="H125" s="19">
        <v>0</v>
      </c>
      <c r="I125" s="19">
        <v>1</v>
      </c>
      <c r="J125" s="19">
        <v>0</v>
      </c>
      <c r="K125" s="19">
        <f>SUM(F125:J125)</f>
        <v>2</v>
      </c>
      <c r="L125" s="6"/>
      <c r="M125" s="363">
        <v>0</v>
      </c>
      <c r="N125" s="19">
        <v>1</v>
      </c>
      <c r="O125" s="6"/>
      <c r="P125" s="376">
        <f>D125-(M125+N125)</f>
        <v>7</v>
      </c>
      <c r="Q125" s="6"/>
      <c r="R125" s="221" t="s">
        <v>67</v>
      </c>
      <c r="S125" s="23">
        <v>0.13</v>
      </c>
      <c r="T125" s="23">
        <v>0.13100000000000001</v>
      </c>
      <c r="U125" s="23">
        <f>S125+T125</f>
        <v>0.26100000000000001</v>
      </c>
      <c r="V125" s="223">
        <v>80</v>
      </c>
      <c r="W125" s="91">
        <f>P125*V125</f>
        <v>560</v>
      </c>
      <c r="X125" s="6"/>
      <c r="Y125" s="379">
        <v>420</v>
      </c>
      <c r="Z125" s="380">
        <v>420</v>
      </c>
      <c r="AA125" s="380">
        <v>0</v>
      </c>
      <c r="AB125" s="380">
        <v>0</v>
      </c>
      <c r="AC125" s="381">
        <v>420</v>
      </c>
      <c r="AD125" s="197"/>
      <c r="AE125" s="379">
        <v>46</v>
      </c>
      <c r="AF125" s="380">
        <v>46</v>
      </c>
      <c r="AG125" s="380">
        <v>0</v>
      </c>
      <c r="AH125" s="380">
        <v>46</v>
      </c>
      <c r="AI125" s="5"/>
      <c r="AJ125" s="57">
        <f>AC125*U125</f>
        <v>109.62</v>
      </c>
      <c r="AK125" s="171">
        <v>12</v>
      </c>
      <c r="AL125" s="19">
        <v>6.3</v>
      </c>
      <c r="AM125" s="19">
        <v>0</v>
      </c>
      <c r="AN125" s="91">
        <f>AK125+AM125</f>
        <v>12</v>
      </c>
      <c r="AO125" s="338" t="e">
        <f>#REF!</f>
        <v>#REF!</v>
      </c>
      <c r="AP125" s="11">
        <v>0</v>
      </c>
      <c r="AQ125" s="11">
        <v>10</v>
      </c>
      <c r="AR125" s="387">
        <f>100- ((AP125+AQ125)/(AC125*2))*100</f>
        <v>98.80952380952381</v>
      </c>
      <c r="AS125" s="388">
        <f>AU122</f>
        <v>478.76800000000003</v>
      </c>
      <c r="AT125" s="172">
        <f>AJ125+AK125+AL125+AM125</f>
        <v>127.92</v>
      </c>
      <c r="AU125" s="172">
        <f>AS125-AT125</f>
        <v>350.84800000000001</v>
      </c>
      <c r="AV125" s="5"/>
      <c r="AW125" s="57">
        <f>(AC125/W125)*100</f>
        <v>75</v>
      </c>
      <c r="AX125" s="19" t="s">
        <v>59</v>
      </c>
      <c r="AY125" s="91">
        <f>(AK125/(AJ125+AK125))*100</f>
        <v>9.8667982239763194</v>
      </c>
      <c r="AZ125" s="19">
        <f>(AN125/AJ125)*100</f>
        <v>10.946907498631637</v>
      </c>
      <c r="BA125" s="6"/>
      <c r="BB125" s="363" t="s">
        <v>97</v>
      </c>
      <c r="BC125" s="19" t="s">
        <v>76</v>
      </c>
      <c r="BD125" s="19" t="s">
        <v>76</v>
      </c>
    </row>
    <row r="126" spans="2:56" ht="15.75">
      <c r="B126" s="374" t="s">
        <v>182</v>
      </c>
      <c r="C126" s="2"/>
      <c r="D126" s="2"/>
      <c r="E126" s="6"/>
      <c r="F126" s="375"/>
      <c r="G126" s="2"/>
      <c r="H126" s="2"/>
      <c r="I126" s="2"/>
      <c r="J126" s="2"/>
      <c r="K126" s="2"/>
      <c r="L126" s="6"/>
      <c r="M126" s="375"/>
      <c r="N126" s="2"/>
      <c r="O126" s="6"/>
      <c r="P126" s="519">
        <f>D125-K125</f>
        <v>6</v>
      </c>
      <c r="Q126" s="6"/>
      <c r="R126" s="375"/>
      <c r="S126" s="213"/>
      <c r="T126" s="213"/>
      <c r="U126" s="213"/>
      <c r="V126" s="378"/>
      <c r="W126" s="517">
        <f>(P125-K125)*V125</f>
        <v>400</v>
      </c>
      <c r="X126" s="289"/>
      <c r="Y126" s="382"/>
      <c r="Z126" s="383"/>
      <c r="AA126" s="383"/>
      <c r="AB126" s="383"/>
      <c r="AC126" s="384"/>
      <c r="AD126" s="122"/>
      <c r="AE126" s="382"/>
      <c r="AF126" s="383"/>
      <c r="AG126" s="383"/>
      <c r="AH126" s="383"/>
      <c r="AI126" s="20"/>
      <c r="AJ126" s="436"/>
      <c r="AK126" s="386"/>
      <c r="AL126" s="378"/>
      <c r="AM126" s="378"/>
      <c r="AN126" s="378"/>
      <c r="AO126" s="289"/>
      <c r="AP126" s="347"/>
      <c r="AQ126" s="347"/>
      <c r="AR126" s="373"/>
      <c r="AS126" s="389"/>
      <c r="AT126" s="386"/>
      <c r="AU126" s="386"/>
      <c r="AV126" s="20"/>
      <c r="AW126" s="518">
        <f>(AC125/W126)*100</f>
        <v>105</v>
      </c>
      <c r="AX126" s="378"/>
      <c r="AY126" s="378"/>
      <c r="AZ126" s="378"/>
      <c r="BA126" s="289"/>
      <c r="BB126" s="375"/>
      <c r="BC126" s="2"/>
      <c r="BD126" s="2"/>
    </row>
    <row r="127" spans="2:56" ht="15.75" thickBot="1"/>
    <row r="128" spans="2:56" ht="16.5" thickBot="1">
      <c r="B128" s="17">
        <v>41298</v>
      </c>
      <c r="C128" s="15" t="s">
        <v>1</v>
      </c>
      <c r="D128" s="19">
        <v>7.5</v>
      </c>
      <c r="E128" s="6"/>
      <c r="F128" s="363">
        <v>0.5</v>
      </c>
      <c r="G128" s="19">
        <v>0</v>
      </c>
      <c r="H128" s="19">
        <v>0</v>
      </c>
      <c r="I128" s="19">
        <v>0</v>
      </c>
      <c r="J128" s="19">
        <v>0</v>
      </c>
      <c r="K128" s="19">
        <f>SUM(F128:J128)</f>
        <v>0.5</v>
      </c>
      <c r="L128" s="6"/>
      <c r="M128" s="363">
        <v>4.5</v>
      </c>
      <c r="N128" s="19">
        <v>0</v>
      </c>
      <c r="O128" s="6"/>
      <c r="P128" s="376">
        <f>D128-(M128+N128)</f>
        <v>3</v>
      </c>
      <c r="Q128" s="6"/>
      <c r="R128" s="221" t="s">
        <v>67</v>
      </c>
      <c r="S128" s="23">
        <v>0.13</v>
      </c>
      <c r="T128" s="23">
        <v>0.13200000000000001</v>
      </c>
      <c r="U128" s="23">
        <f>S128+T128</f>
        <v>0.26200000000000001</v>
      </c>
      <c r="V128" s="223">
        <v>80</v>
      </c>
      <c r="W128" s="91">
        <f>P128*V128</f>
        <v>240</v>
      </c>
      <c r="X128" s="6"/>
      <c r="Y128" s="379">
        <v>208</v>
      </c>
      <c r="Z128" s="380">
        <v>208</v>
      </c>
      <c r="AA128" s="380">
        <v>0</v>
      </c>
      <c r="AB128" s="380">
        <v>0</v>
      </c>
      <c r="AC128" s="381">
        <v>208</v>
      </c>
      <c r="AD128" s="197"/>
      <c r="AE128" s="379">
        <v>3</v>
      </c>
      <c r="AF128" s="380">
        <v>4</v>
      </c>
      <c r="AG128" s="380">
        <v>0</v>
      </c>
      <c r="AH128" s="380">
        <v>3</v>
      </c>
      <c r="AI128" s="5"/>
      <c r="AJ128" s="57">
        <f>AC128*U128</f>
        <v>54.496000000000002</v>
      </c>
      <c r="AK128" s="171">
        <v>1</v>
      </c>
      <c r="AL128" s="19">
        <v>3</v>
      </c>
      <c r="AM128" s="19">
        <v>0</v>
      </c>
      <c r="AN128" s="91">
        <f>AK128+AM128</f>
        <v>1</v>
      </c>
      <c r="AO128" s="338" t="e">
        <f>#REF!</f>
        <v>#REF!</v>
      </c>
      <c r="AP128" s="11">
        <v>0</v>
      </c>
      <c r="AQ128" s="11">
        <v>10</v>
      </c>
      <c r="AR128" s="387">
        <f>100- ((AP128+AQ128)/(AC128*2))*100</f>
        <v>97.59615384615384</v>
      </c>
      <c r="AS128" s="388">
        <f>AU125</f>
        <v>350.84800000000001</v>
      </c>
      <c r="AT128" s="172">
        <f>AJ128+AK128+AL128+AM128</f>
        <v>58.496000000000002</v>
      </c>
      <c r="AU128" s="172">
        <f>AS128-AT128</f>
        <v>292.35200000000003</v>
      </c>
      <c r="AV128" s="5"/>
      <c r="AW128" s="57">
        <f>(AC128/W128)*100</f>
        <v>86.666666666666671</v>
      </c>
      <c r="AX128" s="19" t="s">
        <v>59</v>
      </c>
      <c r="AY128" s="91">
        <f>(AK128/(AJ128+AK128))*100</f>
        <v>1.8019316707510451</v>
      </c>
      <c r="AZ128" s="19">
        <f>(AN128/AJ128)*100</f>
        <v>1.8349970640046973</v>
      </c>
      <c r="BA128" s="6"/>
      <c r="BB128" s="363" t="s">
        <v>97</v>
      </c>
      <c r="BC128" s="19" t="s">
        <v>76</v>
      </c>
      <c r="BD128" s="19" t="s">
        <v>76</v>
      </c>
    </row>
    <row r="129" spans="2:56" ht="15.75">
      <c r="B129" s="374" t="s">
        <v>137</v>
      </c>
      <c r="C129" s="2"/>
      <c r="D129" s="2"/>
      <c r="E129" s="6"/>
      <c r="F129" s="375"/>
      <c r="G129" s="2"/>
      <c r="H129" s="2"/>
      <c r="I129" s="2"/>
      <c r="J129" s="2"/>
      <c r="K129" s="2"/>
      <c r="L129" s="6"/>
      <c r="M129" s="375"/>
      <c r="N129" s="2"/>
      <c r="O129" s="6"/>
      <c r="P129" s="519">
        <f>D128-K128-M128</f>
        <v>2.5</v>
      </c>
      <c r="Q129" s="6"/>
      <c r="R129" s="375"/>
      <c r="S129" s="213"/>
      <c r="T129" s="213"/>
      <c r="U129" s="213"/>
      <c r="V129" s="378"/>
      <c r="W129" s="517">
        <f>(P128-K128)*V128</f>
        <v>200</v>
      </c>
      <c r="X129" s="289"/>
      <c r="Y129" s="382"/>
      <c r="Z129" s="383"/>
      <c r="AA129" s="383"/>
      <c r="AB129" s="383"/>
      <c r="AC129" s="384"/>
      <c r="AD129" s="122"/>
      <c r="AE129" s="382"/>
      <c r="AF129" s="383"/>
      <c r="AG129" s="383"/>
      <c r="AH129" s="383"/>
      <c r="AI129" s="20"/>
      <c r="AJ129" s="436"/>
      <c r="AK129" s="386"/>
      <c r="AL129" s="378"/>
      <c r="AM129" s="378"/>
      <c r="AN129" s="378"/>
      <c r="AO129" s="289"/>
      <c r="AP129" s="347"/>
      <c r="AQ129" s="347"/>
      <c r="AR129" s="373"/>
      <c r="AS129" s="389"/>
      <c r="AT129" s="386"/>
      <c r="AU129" s="386"/>
      <c r="AV129" s="20"/>
      <c r="AW129" s="518">
        <f>(AC128/W129)*100</f>
        <v>104</v>
      </c>
      <c r="AX129" s="378"/>
      <c r="AY129" s="378"/>
      <c r="AZ129" s="378"/>
      <c r="BA129" s="289"/>
      <c r="BB129" s="375"/>
      <c r="BC129" s="2"/>
      <c r="BD129" s="2"/>
    </row>
    <row r="130" spans="2:56" ht="15.75" thickBot="1"/>
    <row r="131" spans="2:56" ht="16.5" thickBot="1">
      <c r="B131" s="17">
        <v>41299</v>
      </c>
      <c r="C131" s="15" t="s">
        <v>0</v>
      </c>
      <c r="D131" s="19">
        <v>8</v>
      </c>
      <c r="E131" s="6"/>
      <c r="F131" s="363">
        <v>0.3</v>
      </c>
      <c r="G131" s="19">
        <v>0.3</v>
      </c>
      <c r="H131" s="19">
        <v>0</v>
      </c>
      <c r="I131" s="19">
        <v>0</v>
      </c>
      <c r="J131" s="19">
        <v>0</v>
      </c>
      <c r="K131" s="19">
        <f>SUM(F131:J131)</f>
        <v>0.6</v>
      </c>
      <c r="L131" s="6"/>
      <c r="M131" s="363">
        <v>0</v>
      </c>
      <c r="N131" s="19">
        <v>0</v>
      </c>
      <c r="O131" s="6"/>
      <c r="P131" s="376">
        <f>D131-(M131+N131)</f>
        <v>8</v>
      </c>
      <c r="Q131" s="6"/>
      <c r="R131" s="221" t="s">
        <v>67</v>
      </c>
      <c r="S131" s="23">
        <v>0.13</v>
      </c>
      <c r="T131" s="23">
        <v>0.13100000000000001</v>
      </c>
      <c r="U131" s="23">
        <f>S131+T131</f>
        <v>0.26100000000000001</v>
      </c>
      <c r="V131" s="223">
        <v>80</v>
      </c>
      <c r="W131" s="91">
        <f>P131*V131</f>
        <v>640</v>
      </c>
      <c r="X131" s="6"/>
      <c r="Y131" s="379">
        <v>550</v>
      </c>
      <c r="Z131" s="380">
        <v>550</v>
      </c>
      <c r="AA131" s="380">
        <v>0</v>
      </c>
      <c r="AB131" s="380">
        <v>0</v>
      </c>
      <c r="AC131" s="381">
        <v>550</v>
      </c>
      <c r="AD131" s="197"/>
      <c r="AE131" s="379">
        <v>28</v>
      </c>
      <c r="AF131" s="380">
        <v>29</v>
      </c>
      <c r="AG131" s="380">
        <v>0</v>
      </c>
      <c r="AH131" s="380">
        <v>28</v>
      </c>
      <c r="AI131" s="5"/>
      <c r="AJ131" s="57">
        <f>AC131*U131</f>
        <v>143.55000000000001</v>
      </c>
      <c r="AK131" s="171">
        <v>7.5</v>
      </c>
      <c r="AL131" s="19">
        <v>8.25</v>
      </c>
      <c r="AM131" s="19">
        <v>0</v>
      </c>
      <c r="AN131" s="91">
        <f>AK131+AM131</f>
        <v>7.5</v>
      </c>
      <c r="AO131" s="338" t="e">
        <f>#REF!</f>
        <v>#REF!</v>
      </c>
      <c r="AP131" s="11">
        <v>0</v>
      </c>
      <c r="AQ131" s="11">
        <v>10</v>
      </c>
      <c r="AR131" s="387">
        <f>100- ((AP131+AQ131)/(AC131*2))*100</f>
        <v>99.090909090909093</v>
      </c>
      <c r="AS131" s="388">
        <f>AU128</f>
        <v>292.35200000000003</v>
      </c>
      <c r="AT131" s="172">
        <f>AJ131+AK131+AL131+AM131</f>
        <v>159.30000000000001</v>
      </c>
      <c r="AU131" s="172">
        <f>AS131-AT131</f>
        <v>133.05200000000002</v>
      </c>
      <c r="AV131" s="5"/>
      <c r="AW131" s="57">
        <f>(AC131/W131)*100</f>
        <v>85.9375</v>
      </c>
      <c r="AX131" s="19" t="s">
        <v>59</v>
      </c>
      <c r="AY131" s="91">
        <f>(AK131/(AJ131+AK131))*100</f>
        <v>4.9652432969215488</v>
      </c>
      <c r="AZ131" s="19">
        <f>(AN131/AJ131)*100</f>
        <v>5.2246603970741896</v>
      </c>
      <c r="BA131" s="6"/>
      <c r="BB131" s="363" t="s">
        <v>76</v>
      </c>
      <c r="BC131" s="19" t="s">
        <v>76</v>
      </c>
      <c r="BD131" s="19" t="s">
        <v>76</v>
      </c>
    </row>
    <row r="132" spans="2:56" ht="15.75">
      <c r="B132" s="374" t="s">
        <v>182</v>
      </c>
      <c r="C132" s="2"/>
      <c r="D132" s="2"/>
      <c r="E132" s="6"/>
      <c r="F132" s="375"/>
      <c r="G132" s="2"/>
      <c r="H132" s="2"/>
      <c r="I132" s="2"/>
      <c r="J132" s="2"/>
      <c r="K132" s="2"/>
      <c r="L132" s="6"/>
      <c r="M132" s="375"/>
      <c r="N132" s="2"/>
      <c r="O132" s="6"/>
      <c r="P132" s="519">
        <f>D131-K131-N131</f>
        <v>7.4</v>
      </c>
      <c r="Q132" s="6"/>
      <c r="R132" s="375"/>
      <c r="S132" s="213"/>
      <c r="T132" s="213"/>
      <c r="U132" s="213"/>
      <c r="V132" s="378"/>
      <c r="W132" s="517">
        <f>(P131-K131)*V131</f>
        <v>592</v>
      </c>
      <c r="X132" s="289"/>
      <c r="Y132" s="382"/>
      <c r="Z132" s="383"/>
      <c r="AA132" s="383"/>
      <c r="AB132" s="383"/>
      <c r="AC132" s="384"/>
      <c r="AD132" s="122"/>
      <c r="AE132" s="382"/>
      <c r="AF132" s="383"/>
      <c r="AG132" s="383"/>
      <c r="AH132" s="383"/>
      <c r="AI132" s="20"/>
      <c r="AJ132" s="436"/>
      <c r="AK132" s="386"/>
      <c r="AL132" s="378"/>
      <c r="AM132" s="378"/>
      <c r="AN132" s="378"/>
      <c r="AO132" s="289"/>
      <c r="AP132" s="347"/>
      <c r="AQ132" s="347"/>
      <c r="AR132" s="373"/>
      <c r="AS132" s="389"/>
      <c r="AT132" s="386"/>
      <c r="AU132" s="386"/>
      <c r="AV132" s="20"/>
      <c r="AW132" s="518">
        <f>(AC131/W132)*100</f>
        <v>92.905405405405403</v>
      </c>
      <c r="AX132" s="378"/>
      <c r="AY132" s="378"/>
      <c r="AZ132" s="378"/>
      <c r="BA132" s="289"/>
      <c r="BB132" s="375"/>
      <c r="BC132" s="2"/>
      <c r="BD132" s="2"/>
    </row>
    <row r="133" spans="2:56" ht="15.75" thickBot="1"/>
    <row r="134" spans="2:56" ht="16.5" thickBot="1">
      <c r="B134" s="17">
        <v>41299</v>
      </c>
      <c r="C134" s="15" t="s">
        <v>1</v>
      </c>
      <c r="D134" s="19">
        <v>7.5</v>
      </c>
      <c r="E134" s="6"/>
      <c r="F134" s="363">
        <v>0</v>
      </c>
      <c r="G134" s="19">
        <v>0</v>
      </c>
      <c r="H134" s="19">
        <v>0</v>
      </c>
      <c r="I134" s="19">
        <v>0.5</v>
      </c>
      <c r="J134" s="19">
        <v>0</v>
      </c>
      <c r="K134" s="19">
        <f>SUM(F134:J134)</f>
        <v>0.5</v>
      </c>
      <c r="L134" s="6"/>
      <c r="M134" s="363">
        <v>4.5</v>
      </c>
      <c r="N134" s="19">
        <v>0</v>
      </c>
      <c r="O134" s="6"/>
      <c r="P134" s="376">
        <f>D134-(M134+N134)</f>
        <v>3</v>
      </c>
      <c r="Q134" s="6"/>
      <c r="R134" s="221" t="s">
        <v>67</v>
      </c>
      <c r="S134" s="23">
        <v>0.13</v>
      </c>
      <c r="T134" s="23">
        <v>0.13200000000000001</v>
      </c>
      <c r="U134" s="23">
        <f>S134+T134</f>
        <v>0.26200000000000001</v>
      </c>
      <c r="V134" s="223">
        <v>80</v>
      </c>
      <c r="W134" s="91">
        <f>P134*V134</f>
        <v>240</v>
      </c>
      <c r="X134" s="6"/>
      <c r="Y134" s="379">
        <v>208</v>
      </c>
      <c r="Z134" s="380">
        <v>208</v>
      </c>
      <c r="AA134" s="380">
        <v>0</v>
      </c>
      <c r="AB134" s="380">
        <v>0</v>
      </c>
      <c r="AC134" s="381">
        <v>208</v>
      </c>
      <c r="AD134" s="197"/>
      <c r="AE134" s="379">
        <v>17</v>
      </c>
      <c r="AF134" s="380">
        <v>17</v>
      </c>
      <c r="AG134" s="380">
        <v>0</v>
      </c>
      <c r="AH134" s="380">
        <v>17</v>
      </c>
      <c r="AI134" s="5"/>
      <c r="AJ134" s="57">
        <f>AC134*U134</f>
        <v>54.496000000000002</v>
      </c>
      <c r="AK134" s="171">
        <v>4.6500000000000004</v>
      </c>
      <c r="AL134" s="19">
        <v>2</v>
      </c>
      <c r="AM134" s="19">
        <v>0</v>
      </c>
      <c r="AN134" s="91">
        <f>AK134+AM134</f>
        <v>4.6500000000000004</v>
      </c>
      <c r="AO134" s="338" t="e">
        <f>#REF!</f>
        <v>#REF!</v>
      </c>
      <c r="AP134" s="11">
        <v>0</v>
      </c>
      <c r="AQ134" s="11">
        <v>10</v>
      </c>
      <c r="AR134" s="387">
        <f>100- ((AP134+AQ134)/(AC134*2))*100</f>
        <v>97.59615384615384</v>
      </c>
      <c r="AS134" s="388">
        <f>AU131</f>
        <v>133.05200000000002</v>
      </c>
      <c r="AT134" s="172">
        <f>AJ134+AK134+AL134+AM134</f>
        <v>61.146000000000001</v>
      </c>
      <c r="AU134" s="172">
        <f>AS134-AT134</f>
        <v>71.90600000000002</v>
      </c>
      <c r="AV134" s="5"/>
      <c r="AW134" s="57">
        <f>(AC134/W134)*100</f>
        <v>86.666666666666671</v>
      </c>
      <c r="AX134" s="19" t="s">
        <v>59</v>
      </c>
      <c r="AY134" s="91">
        <f>(AK134/(AJ134+AK134))*100</f>
        <v>7.861901058397863</v>
      </c>
      <c r="AZ134" s="19">
        <f>(AN134/AJ134)*100</f>
        <v>8.5327363476218441</v>
      </c>
      <c r="BA134" s="6"/>
      <c r="BB134" s="363" t="s">
        <v>97</v>
      </c>
      <c r="BC134" s="19" t="s">
        <v>76</v>
      </c>
      <c r="BD134" s="19" t="s">
        <v>76</v>
      </c>
    </row>
    <row r="135" spans="2:56" ht="15.75">
      <c r="B135" s="374" t="s">
        <v>137</v>
      </c>
      <c r="C135" s="2"/>
      <c r="D135" s="2"/>
      <c r="E135" s="6"/>
      <c r="F135" s="375"/>
      <c r="G135" s="2"/>
      <c r="H135" s="2"/>
      <c r="I135" s="2"/>
      <c r="J135" s="2"/>
      <c r="K135" s="2"/>
      <c r="L135" s="6"/>
      <c r="M135" s="375"/>
      <c r="N135" s="2"/>
      <c r="O135" s="6"/>
      <c r="P135" s="519">
        <f>D134-K134-M134</f>
        <v>2.5</v>
      </c>
      <c r="Q135" s="6"/>
      <c r="R135" s="375"/>
      <c r="S135" s="213"/>
      <c r="T135" s="213"/>
      <c r="U135" s="213"/>
      <c r="V135" s="378"/>
      <c r="W135" s="517">
        <f>(P134-K134)*V134</f>
        <v>200</v>
      </c>
      <c r="X135" s="289"/>
      <c r="Y135" s="382"/>
      <c r="Z135" s="383"/>
      <c r="AA135" s="383"/>
      <c r="AB135" s="383"/>
      <c r="AC135" s="384"/>
      <c r="AD135" s="122"/>
      <c r="AE135" s="382"/>
      <c r="AF135" s="383"/>
      <c r="AG135" s="383"/>
      <c r="AH135" s="383"/>
      <c r="AI135" s="20"/>
      <c r="AJ135" s="436"/>
      <c r="AK135" s="386"/>
      <c r="AL135" s="378"/>
      <c r="AM135" s="378"/>
      <c r="AN135" s="378"/>
      <c r="AO135" s="289"/>
      <c r="AP135" s="347"/>
      <c r="AQ135" s="347"/>
      <c r="AR135" s="373"/>
      <c r="AS135" s="389"/>
      <c r="AT135" s="386"/>
      <c r="AU135" s="386"/>
      <c r="AV135" s="20"/>
      <c r="AW135" s="518">
        <f>(AC134/W135)*100</f>
        <v>104</v>
      </c>
      <c r="AX135" s="378"/>
      <c r="AY135" s="378"/>
      <c r="AZ135" s="378"/>
      <c r="BA135" s="289"/>
      <c r="BB135" s="375"/>
      <c r="BC135" s="2"/>
      <c r="BD135" s="2"/>
    </row>
    <row r="136" spans="2:56" ht="15.75" thickBot="1"/>
    <row r="137" spans="2:56" ht="16.5" thickBot="1">
      <c r="B137" s="17">
        <v>41300</v>
      </c>
      <c r="C137" s="15" t="s">
        <v>0</v>
      </c>
      <c r="D137" s="19">
        <v>8</v>
      </c>
      <c r="E137" s="6"/>
      <c r="F137" s="363">
        <v>0</v>
      </c>
      <c r="G137" s="19">
        <v>0</v>
      </c>
      <c r="H137" s="19">
        <v>0.5</v>
      </c>
      <c r="I137" s="19">
        <v>0</v>
      </c>
      <c r="J137" s="19">
        <v>0</v>
      </c>
      <c r="K137" s="19">
        <f>SUM(F137:J137)</f>
        <v>0.5</v>
      </c>
      <c r="L137" s="6"/>
      <c r="M137" s="363">
        <v>0</v>
      </c>
      <c r="N137" s="19">
        <v>1.33</v>
      </c>
      <c r="O137" s="6"/>
      <c r="P137" s="376">
        <f>D137-(M137+N137)</f>
        <v>6.67</v>
      </c>
      <c r="Q137" s="6"/>
      <c r="R137" s="221" t="s">
        <v>54</v>
      </c>
      <c r="S137" s="23">
        <v>0.13</v>
      </c>
      <c r="T137" s="23">
        <v>0.13200000000000001</v>
      </c>
      <c r="U137" s="23">
        <f>S137+T137</f>
        <v>0.26200000000000001</v>
      </c>
      <c r="V137" s="223">
        <v>70</v>
      </c>
      <c r="W137" s="91">
        <f>P137*V137</f>
        <v>466.9</v>
      </c>
      <c r="X137" s="6"/>
      <c r="Y137" s="379">
        <v>477</v>
      </c>
      <c r="Z137" s="380">
        <v>477</v>
      </c>
      <c r="AA137" s="380">
        <v>0</v>
      </c>
      <c r="AB137" s="380">
        <v>0</v>
      </c>
      <c r="AC137" s="381">
        <v>477</v>
      </c>
      <c r="AD137" s="197"/>
      <c r="AE137" s="379">
        <v>11</v>
      </c>
      <c r="AF137" s="380">
        <v>11</v>
      </c>
      <c r="AG137" s="380">
        <v>0</v>
      </c>
      <c r="AH137" s="380">
        <v>17</v>
      </c>
      <c r="AI137" s="5"/>
      <c r="AJ137" s="57">
        <f>AC137*U137</f>
        <v>124.974</v>
      </c>
      <c r="AK137" s="171">
        <v>4.6500000000000004</v>
      </c>
      <c r="AL137" s="19">
        <v>2.2999999999999998</v>
      </c>
      <c r="AM137" s="19">
        <v>0</v>
      </c>
      <c r="AN137" s="91">
        <f>AK137+AM137</f>
        <v>4.6500000000000004</v>
      </c>
      <c r="AO137" s="338" t="e">
        <f>#REF!</f>
        <v>#REF!</v>
      </c>
      <c r="AP137" s="11">
        <v>0</v>
      </c>
      <c r="AQ137" s="11">
        <v>10</v>
      </c>
      <c r="AR137" s="387">
        <f>100- ((AP137+AQ137)/(AC137*2))*100</f>
        <v>98.95178197064989</v>
      </c>
      <c r="AS137" s="388">
        <f>AU131</f>
        <v>133.05200000000002</v>
      </c>
      <c r="AT137" s="172">
        <f>AJ137+AK137+AL137+AM137</f>
        <v>131.92400000000001</v>
      </c>
      <c r="AU137" s="172">
        <f>AS137-AT137</f>
        <v>1.1280000000000143</v>
      </c>
      <c r="AV137" s="5"/>
      <c r="AW137" s="57">
        <f>(AC137/W137)*100</f>
        <v>102.16320411222961</v>
      </c>
      <c r="AX137" s="19" t="s">
        <v>59</v>
      </c>
      <c r="AY137" s="91">
        <f>(AK137/(AJ137+AK137))*100</f>
        <v>3.5872986483984453</v>
      </c>
      <c r="AZ137" s="19">
        <f>(AN137/AJ137)*100</f>
        <v>3.7207739209755633</v>
      </c>
      <c r="BA137" s="6"/>
      <c r="BB137" s="363" t="s">
        <v>97</v>
      </c>
      <c r="BC137" s="19" t="s">
        <v>76</v>
      </c>
      <c r="BD137" s="19" t="s">
        <v>76</v>
      </c>
    </row>
    <row r="138" spans="2:56" ht="15.75">
      <c r="B138" s="374" t="s">
        <v>137</v>
      </c>
      <c r="C138" s="2"/>
      <c r="D138" s="2"/>
      <c r="E138" s="6"/>
      <c r="F138" s="375"/>
      <c r="G138" s="2"/>
      <c r="H138" s="2"/>
      <c r="I138" s="2"/>
      <c r="J138" s="2"/>
      <c r="K138" s="2"/>
      <c r="L138" s="6"/>
      <c r="M138" s="375"/>
      <c r="N138" s="2"/>
      <c r="O138" s="6"/>
      <c r="P138" s="519">
        <f>D137-K137-M137-N137</f>
        <v>6.17</v>
      </c>
      <c r="Q138" s="6"/>
      <c r="R138" s="375"/>
      <c r="S138" s="213"/>
      <c r="T138" s="213"/>
      <c r="U138" s="213"/>
      <c r="V138" s="378"/>
      <c r="W138" s="517">
        <f>(P137-K137)*V137</f>
        <v>431.9</v>
      </c>
      <c r="X138" s="289"/>
      <c r="Y138" s="382"/>
      <c r="Z138" s="383"/>
      <c r="AA138" s="383"/>
      <c r="AB138" s="383"/>
      <c r="AC138" s="384"/>
      <c r="AD138" s="122"/>
      <c r="AE138" s="382"/>
      <c r="AF138" s="383"/>
      <c r="AG138" s="383"/>
      <c r="AH138" s="383"/>
      <c r="AI138" s="20"/>
      <c r="AJ138" s="436"/>
      <c r="AK138" s="386"/>
      <c r="AL138" s="378"/>
      <c r="AM138" s="378"/>
      <c r="AN138" s="378"/>
      <c r="AO138" s="289"/>
      <c r="AP138" s="347"/>
      <c r="AQ138" s="347"/>
      <c r="AR138" s="373"/>
      <c r="AS138" s="389"/>
      <c r="AT138" s="386"/>
      <c r="AU138" s="386"/>
      <c r="AV138" s="20"/>
      <c r="AW138" s="518">
        <f>(AC137/W138)*100</f>
        <v>110.44223199814773</v>
      </c>
      <c r="AX138" s="378"/>
      <c r="AY138" s="378"/>
      <c r="AZ138" s="378"/>
      <c r="BA138" s="289"/>
      <c r="BB138" s="375"/>
      <c r="BC138" s="2"/>
      <c r="BD138" s="2"/>
    </row>
    <row r="139" spans="2:56" ht="15.75" thickBot="1"/>
    <row r="140" spans="2:56" ht="16.5" thickBot="1">
      <c r="B140" s="17">
        <v>41300</v>
      </c>
      <c r="C140" s="15" t="s">
        <v>1</v>
      </c>
      <c r="D140" s="19">
        <v>7.5</v>
      </c>
      <c r="E140" s="6"/>
      <c r="F140" s="363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f>SUM(F140:J140)</f>
        <v>0</v>
      </c>
      <c r="L140" s="6"/>
      <c r="M140" s="363">
        <v>4.5</v>
      </c>
      <c r="N140" s="19">
        <v>0</v>
      </c>
      <c r="O140" s="6"/>
      <c r="P140" s="376">
        <f>D140-(M140+N140)</f>
        <v>3</v>
      </c>
      <c r="Q140" s="6"/>
      <c r="R140" s="221" t="s">
        <v>54</v>
      </c>
      <c r="S140" s="23">
        <v>0.11899999999999999</v>
      </c>
      <c r="T140" s="23">
        <v>0.123</v>
      </c>
      <c r="U140" s="23">
        <f>S140+T140</f>
        <v>0.24199999999999999</v>
      </c>
      <c r="V140" s="223">
        <v>70</v>
      </c>
      <c r="W140" s="91">
        <f>P140*V140</f>
        <v>210</v>
      </c>
      <c r="X140" s="6"/>
      <c r="Y140" s="379">
        <v>220</v>
      </c>
      <c r="Z140" s="380">
        <v>220</v>
      </c>
      <c r="AA140" s="380">
        <v>0</v>
      </c>
      <c r="AB140" s="380">
        <v>0</v>
      </c>
      <c r="AC140" s="381">
        <v>220</v>
      </c>
      <c r="AD140" s="197"/>
      <c r="AE140" s="379">
        <v>8</v>
      </c>
      <c r="AF140" s="380">
        <v>8</v>
      </c>
      <c r="AG140" s="380">
        <v>0</v>
      </c>
      <c r="AH140" s="380">
        <v>17</v>
      </c>
      <c r="AI140" s="5"/>
      <c r="AJ140" s="57">
        <f>AC140*U140</f>
        <v>53.239999999999995</v>
      </c>
      <c r="AK140" s="171">
        <v>4.6500000000000004</v>
      </c>
      <c r="AL140" s="19">
        <v>0</v>
      </c>
      <c r="AM140" s="19">
        <v>0</v>
      </c>
      <c r="AN140" s="91">
        <f>AK140+AM140</f>
        <v>4.6500000000000004</v>
      </c>
      <c r="AO140" s="338" t="e">
        <f>#REF!</f>
        <v>#REF!</v>
      </c>
      <c r="AP140" s="11">
        <v>0</v>
      </c>
      <c r="AQ140" s="11">
        <v>10</v>
      </c>
      <c r="AR140" s="387">
        <f>100- ((AP140+AQ140)/(AC140*2))*100</f>
        <v>97.727272727272734</v>
      </c>
      <c r="AS140" s="388">
        <f>AU134</f>
        <v>71.90600000000002</v>
      </c>
      <c r="AT140" s="172">
        <f>AJ140+AK140+AL140+AM140</f>
        <v>57.889999999999993</v>
      </c>
      <c r="AU140" s="172">
        <f>AS140-AT140</f>
        <v>14.016000000000027</v>
      </c>
      <c r="AV140" s="5"/>
      <c r="AW140" s="57">
        <f>(AC140/W140)*100</f>
        <v>104.76190476190477</v>
      </c>
      <c r="AX140" s="19" t="s">
        <v>59</v>
      </c>
      <c r="AY140" s="91">
        <f>(AK140/(AJ140+AK140))*100</f>
        <v>8.0324753843496293</v>
      </c>
      <c r="AZ140" s="19">
        <f>(AN140/AJ140)*100</f>
        <v>8.7340345604808434</v>
      </c>
      <c r="BA140" s="6"/>
      <c r="BB140" s="363" t="s">
        <v>97</v>
      </c>
      <c r="BC140" s="19" t="s">
        <v>76</v>
      </c>
      <c r="BD140" s="19" t="s">
        <v>76</v>
      </c>
    </row>
    <row r="141" spans="2:56" ht="15.75">
      <c r="B141" s="374" t="s">
        <v>182</v>
      </c>
      <c r="C141" s="2"/>
      <c r="D141" s="2"/>
      <c r="E141" s="6"/>
      <c r="F141" s="375"/>
      <c r="G141" s="2"/>
      <c r="H141" s="2"/>
      <c r="I141" s="2"/>
      <c r="J141" s="2"/>
      <c r="K141" s="2"/>
      <c r="L141" s="6"/>
      <c r="M141" s="375"/>
      <c r="N141" s="2"/>
      <c r="O141" s="6"/>
      <c r="P141" s="519">
        <f>D140-K140-M140</f>
        <v>3</v>
      </c>
      <c r="Q141" s="6"/>
      <c r="R141" s="375"/>
      <c r="S141" s="213"/>
      <c r="T141" s="213"/>
      <c r="U141" s="213"/>
      <c r="V141" s="378"/>
      <c r="W141" s="517">
        <f>(P140-K140)*V140</f>
        <v>210</v>
      </c>
      <c r="X141" s="289"/>
      <c r="Y141" s="382"/>
      <c r="Z141" s="383"/>
      <c r="AA141" s="383"/>
      <c r="AB141" s="383"/>
      <c r="AC141" s="384"/>
      <c r="AD141" s="122"/>
      <c r="AE141" s="382"/>
      <c r="AF141" s="383"/>
      <c r="AG141" s="383"/>
      <c r="AH141" s="383"/>
      <c r="AI141" s="20"/>
      <c r="AJ141" s="436"/>
      <c r="AK141" s="386"/>
      <c r="AL141" s="378"/>
      <c r="AM141" s="378"/>
      <c r="AN141" s="378"/>
      <c r="AO141" s="289"/>
      <c r="AP141" s="347"/>
      <c r="AQ141" s="347"/>
      <c r="AR141" s="373"/>
      <c r="AS141" s="389"/>
      <c r="AT141" s="386"/>
      <c r="AU141" s="386"/>
      <c r="AV141" s="20"/>
      <c r="AW141" s="518">
        <f>(AC140/W141)*100</f>
        <v>104.76190476190477</v>
      </c>
      <c r="AX141" s="378"/>
      <c r="AY141" s="378"/>
      <c r="AZ141" s="378"/>
      <c r="BA141" s="289"/>
      <c r="BB141" s="375"/>
      <c r="BC141" s="2"/>
      <c r="BD141" s="2"/>
    </row>
    <row r="142" spans="2:56" ht="15.75" thickBot="1"/>
    <row r="143" spans="2:56" ht="16.5" thickBot="1">
      <c r="B143" s="17">
        <v>40936</v>
      </c>
      <c r="C143" s="15" t="s">
        <v>0</v>
      </c>
      <c r="D143" s="19">
        <v>8</v>
      </c>
      <c r="E143" s="6"/>
      <c r="F143" s="363">
        <v>0.16</v>
      </c>
      <c r="G143" s="19">
        <v>0</v>
      </c>
      <c r="H143" s="19">
        <v>0</v>
      </c>
      <c r="I143" s="19">
        <v>0</v>
      </c>
      <c r="J143" s="19">
        <v>0</v>
      </c>
      <c r="K143" s="19">
        <f>SUM(F143:J143)</f>
        <v>0.16</v>
      </c>
      <c r="L143" s="6"/>
      <c r="M143" s="363">
        <v>0</v>
      </c>
      <c r="N143" s="19">
        <v>0</v>
      </c>
      <c r="O143" s="6"/>
      <c r="P143" s="376">
        <f>D143-(M143+N143)</f>
        <v>8</v>
      </c>
      <c r="Q143" s="6"/>
      <c r="R143" s="221" t="s">
        <v>54</v>
      </c>
      <c r="S143" s="23">
        <v>0.125</v>
      </c>
      <c r="T143" s="23">
        <v>0.126</v>
      </c>
      <c r="U143" s="23">
        <f>S143+T143</f>
        <v>0.251</v>
      </c>
      <c r="V143" s="223">
        <v>70</v>
      </c>
      <c r="W143" s="91">
        <f>P143*V143</f>
        <v>560</v>
      </c>
      <c r="X143" s="6"/>
      <c r="Y143" s="379">
        <v>440</v>
      </c>
      <c r="Z143" s="380">
        <v>418</v>
      </c>
      <c r="AA143" s="380">
        <v>0</v>
      </c>
      <c r="AB143" s="380">
        <v>0</v>
      </c>
      <c r="AC143" s="381">
        <v>429</v>
      </c>
      <c r="AD143" s="197"/>
      <c r="AE143" s="379">
        <v>5</v>
      </c>
      <c r="AF143" s="380">
        <v>7</v>
      </c>
      <c r="AG143" s="380">
        <v>0</v>
      </c>
      <c r="AH143" s="380">
        <v>12</v>
      </c>
      <c r="AI143" s="5"/>
      <c r="AJ143" s="57">
        <f>AC143*U143</f>
        <v>107.679</v>
      </c>
      <c r="AK143" s="171">
        <v>4.6500000000000004</v>
      </c>
      <c r="AL143" s="19">
        <v>4</v>
      </c>
      <c r="AM143" s="19">
        <v>0</v>
      </c>
      <c r="AN143" s="91">
        <f>AK143+AM143</f>
        <v>4.6500000000000004</v>
      </c>
      <c r="AO143" s="338" t="e">
        <f>#REF!</f>
        <v>#REF!</v>
      </c>
      <c r="AP143" s="11">
        <v>0</v>
      </c>
      <c r="AQ143" s="11">
        <v>10</v>
      </c>
      <c r="AR143" s="387">
        <f>100- ((AP143+AQ143)/(AC143*2))*100</f>
        <v>98.834498834498831</v>
      </c>
      <c r="AS143" s="388">
        <f>AU137</f>
        <v>1.1280000000000143</v>
      </c>
      <c r="AT143" s="172">
        <f>AJ143+AK143+AL143+AM143</f>
        <v>116.32900000000001</v>
      </c>
      <c r="AU143" s="172">
        <f>AS143-AT143</f>
        <v>-115.20099999999999</v>
      </c>
      <c r="AV143" s="5"/>
      <c r="AW143" s="57">
        <f>(AC143/W143)*100</f>
        <v>76.607142857142861</v>
      </c>
      <c r="AX143" s="19" t="s">
        <v>59</v>
      </c>
      <c r="AY143" s="91">
        <f>(AK143/(AJ143+AK143))*100</f>
        <v>4.1396255641909034</v>
      </c>
      <c r="AZ143" s="19">
        <f>(AN143/AJ143)*100</f>
        <v>4.3183907725740402</v>
      </c>
      <c r="BA143" s="6"/>
      <c r="BB143" s="363" t="s">
        <v>76</v>
      </c>
      <c r="BC143" s="19" t="s">
        <v>76</v>
      </c>
      <c r="BD143" s="19" t="s">
        <v>76</v>
      </c>
    </row>
    <row r="144" spans="2:56" ht="15.75">
      <c r="B144" s="374" t="s">
        <v>137</v>
      </c>
      <c r="C144" s="2"/>
      <c r="D144" s="2"/>
      <c r="E144" s="6"/>
      <c r="F144" s="375"/>
      <c r="G144" s="2"/>
      <c r="H144" s="2"/>
      <c r="I144" s="2"/>
      <c r="J144" s="2"/>
      <c r="K144" s="2"/>
      <c r="L144" s="6"/>
      <c r="M144" s="375"/>
      <c r="N144" s="2"/>
      <c r="O144" s="6"/>
      <c r="P144" s="519">
        <f>D143-K143-M143</f>
        <v>7.84</v>
      </c>
      <c r="Q144" s="6"/>
      <c r="R144" s="375"/>
      <c r="S144" s="213"/>
      <c r="T144" s="213"/>
      <c r="U144" s="213"/>
      <c r="V144" s="378"/>
      <c r="W144" s="517">
        <f>(P143-K143)*V143</f>
        <v>548.79999999999995</v>
      </c>
      <c r="X144" s="289"/>
      <c r="Y144" s="382"/>
      <c r="Z144" s="383"/>
      <c r="AA144" s="383"/>
      <c r="AB144" s="383"/>
      <c r="AC144" s="384"/>
      <c r="AD144" s="122"/>
      <c r="AE144" s="382"/>
      <c r="AF144" s="383"/>
      <c r="AG144" s="383"/>
      <c r="AH144" s="383"/>
      <c r="AI144" s="20"/>
      <c r="AJ144" s="436"/>
      <c r="AK144" s="386"/>
      <c r="AL144" s="378"/>
      <c r="AM144" s="378"/>
      <c r="AN144" s="378"/>
      <c r="AO144" s="289"/>
      <c r="AP144" s="347"/>
      <c r="AQ144" s="347"/>
      <c r="AR144" s="373"/>
      <c r="AS144" s="389"/>
      <c r="AT144" s="386"/>
      <c r="AU144" s="386"/>
      <c r="AV144" s="20"/>
      <c r="AW144" s="518">
        <f>(AC143/W144)*100</f>
        <v>78.17055393586007</v>
      </c>
      <c r="AX144" s="378"/>
      <c r="AY144" s="378"/>
      <c r="AZ144" s="378"/>
      <c r="BA144" s="289"/>
      <c r="BB144" s="375"/>
      <c r="BC144" s="2"/>
      <c r="BD144" s="2"/>
    </row>
    <row r="145" spans="2:56" ht="15.75" thickBot="1"/>
    <row r="146" spans="2:56" ht="16.5" thickBot="1">
      <c r="B146" s="17">
        <v>41302</v>
      </c>
      <c r="C146" s="15" t="s">
        <v>1</v>
      </c>
      <c r="D146" s="19">
        <v>7.5</v>
      </c>
      <c r="E146" s="6"/>
      <c r="F146" s="363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f>SUM(F146:J146)</f>
        <v>0</v>
      </c>
      <c r="L146" s="6"/>
      <c r="M146" s="363">
        <v>4.5</v>
      </c>
      <c r="N146" s="19">
        <v>2</v>
      </c>
      <c r="O146" s="6"/>
      <c r="P146" s="376">
        <f>D146-(M146+N146)</f>
        <v>1</v>
      </c>
      <c r="Q146" s="6"/>
      <c r="R146" s="221" t="s">
        <v>67</v>
      </c>
      <c r="S146" s="23">
        <v>0.13</v>
      </c>
      <c r="T146" s="23">
        <v>0.13</v>
      </c>
      <c r="U146" s="23">
        <f>S146+T146</f>
        <v>0.26</v>
      </c>
      <c r="V146" s="223">
        <v>80</v>
      </c>
      <c r="W146" s="91">
        <f>P146*V146</f>
        <v>80</v>
      </c>
      <c r="X146" s="6"/>
      <c r="Y146" s="379">
        <v>32</v>
      </c>
      <c r="Z146" s="380">
        <v>32</v>
      </c>
      <c r="AA146" s="380">
        <v>0</v>
      </c>
      <c r="AB146" s="380">
        <v>0</v>
      </c>
      <c r="AC146" s="381">
        <v>32</v>
      </c>
      <c r="AD146" s="197"/>
      <c r="AE146" s="379">
        <v>0</v>
      </c>
      <c r="AF146" s="380">
        <v>0</v>
      </c>
      <c r="AG146" s="380">
        <v>0</v>
      </c>
      <c r="AH146" s="380">
        <v>0</v>
      </c>
      <c r="AI146" s="5"/>
      <c r="AJ146" s="57">
        <f>AC146*U146</f>
        <v>8.32</v>
      </c>
      <c r="AK146" s="171">
        <v>0</v>
      </c>
      <c r="AL146" s="19">
        <v>0</v>
      </c>
      <c r="AM146" s="19">
        <v>0.48</v>
      </c>
      <c r="AN146" s="91">
        <f>AK146+AM146</f>
        <v>0.48</v>
      </c>
      <c r="AO146" s="338" t="e">
        <f>#REF!</f>
        <v>#REF!</v>
      </c>
      <c r="AP146" s="11">
        <v>0</v>
      </c>
      <c r="AQ146" s="11">
        <v>10</v>
      </c>
      <c r="AR146" s="387">
        <f>100- ((AP146+AQ146)/(AC146*2))*100</f>
        <v>84.375</v>
      </c>
      <c r="AS146" s="388">
        <f>AU140</f>
        <v>14.016000000000027</v>
      </c>
      <c r="AT146" s="172">
        <f>AJ146+AK146+AL146+AM146</f>
        <v>8.8000000000000007</v>
      </c>
      <c r="AU146" s="172">
        <f>AS146-AT146</f>
        <v>5.2160000000000259</v>
      </c>
      <c r="AV146" s="5"/>
      <c r="AW146" s="57">
        <f>(AC146/W146)*100</f>
        <v>40</v>
      </c>
      <c r="AX146" s="19" t="s">
        <v>59</v>
      </c>
      <c r="AY146" s="91">
        <f>(AK146/(AJ146+AK146))*100</f>
        <v>0</v>
      </c>
      <c r="AZ146" s="19">
        <f>(AN146/AJ146)*100</f>
        <v>5.7692307692307692</v>
      </c>
      <c r="BA146" s="6"/>
      <c r="BB146" s="363" t="s">
        <v>76</v>
      </c>
      <c r="BC146" s="19" t="s">
        <v>76</v>
      </c>
      <c r="BD146" s="19" t="s">
        <v>76</v>
      </c>
    </row>
    <row r="147" spans="2:56" ht="15.75">
      <c r="B147" s="374" t="s">
        <v>182</v>
      </c>
      <c r="C147" s="2"/>
      <c r="D147" s="2"/>
      <c r="E147" s="6"/>
      <c r="F147" s="375"/>
      <c r="G147" s="2"/>
      <c r="H147" s="2"/>
      <c r="I147" s="2"/>
      <c r="J147" s="2"/>
      <c r="K147" s="2"/>
      <c r="L147" s="6"/>
      <c r="M147" s="375"/>
      <c r="N147" s="2"/>
      <c r="O147" s="6"/>
      <c r="P147" s="519">
        <f>D146-K146-M146-N146</f>
        <v>1</v>
      </c>
      <c r="Q147" s="6"/>
      <c r="R147" s="375"/>
      <c r="S147" s="213"/>
      <c r="T147" s="213"/>
      <c r="U147" s="213"/>
      <c r="V147" s="378"/>
      <c r="W147" s="517">
        <f>(P146-K146)*V146</f>
        <v>80</v>
      </c>
      <c r="X147" s="289"/>
      <c r="Y147" s="382"/>
      <c r="Z147" s="383"/>
      <c r="AA147" s="383"/>
      <c r="AB147" s="383"/>
      <c r="AC147" s="384"/>
      <c r="AD147" s="122"/>
      <c r="AE147" s="382"/>
      <c r="AF147" s="383"/>
      <c r="AG147" s="383"/>
      <c r="AH147" s="383"/>
      <c r="AI147" s="20"/>
      <c r="AJ147" s="436"/>
      <c r="AK147" s="386"/>
      <c r="AL147" s="378"/>
      <c r="AM147" s="378"/>
      <c r="AN147" s="378"/>
      <c r="AO147" s="289"/>
      <c r="AP147" s="347"/>
      <c r="AQ147" s="347"/>
      <c r="AR147" s="373"/>
      <c r="AS147" s="389"/>
      <c r="AT147" s="386"/>
      <c r="AU147" s="386"/>
      <c r="AV147" s="20"/>
      <c r="AW147" s="518">
        <f>(AC146/W147)*100</f>
        <v>40</v>
      </c>
      <c r="AX147" s="378"/>
      <c r="AY147" s="378"/>
      <c r="AZ147" s="378"/>
      <c r="BA147" s="289"/>
      <c r="BB147" s="375"/>
      <c r="BC147" s="2"/>
      <c r="BD147" s="2"/>
    </row>
    <row r="149" spans="2:56" ht="15.75" thickBot="1"/>
    <row r="150" spans="2:56">
      <c r="B150" s="57" t="s">
        <v>42</v>
      </c>
      <c r="C150" s="58" t="s">
        <v>2</v>
      </c>
      <c r="D150" s="59" t="s">
        <v>2</v>
      </c>
      <c r="E150" s="136"/>
      <c r="F150" s="718" t="s">
        <v>14</v>
      </c>
      <c r="G150" s="719"/>
      <c r="H150" s="719"/>
      <c r="I150" s="719"/>
      <c r="J150" s="719"/>
      <c r="K150" s="720"/>
      <c r="L150" s="19"/>
      <c r="M150" s="721" t="s">
        <v>43</v>
      </c>
      <c r="N150" s="722"/>
      <c r="O150" s="19"/>
      <c r="P150" s="91" t="s">
        <v>12</v>
      </c>
      <c r="Q150" s="136"/>
      <c r="R150" s="91" t="s">
        <v>24</v>
      </c>
      <c r="S150" s="718" t="s">
        <v>44</v>
      </c>
      <c r="T150" s="719"/>
      <c r="U150" s="720"/>
      <c r="V150" s="91" t="s">
        <v>39</v>
      </c>
      <c r="W150" s="137" t="s">
        <v>19</v>
      </c>
      <c r="X150" s="136" t="s">
        <v>10</v>
      </c>
      <c r="Y150" s="723" t="s">
        <v>15</v>
      </c>
      <c r="Z150" s="724"/>
      <c r="AA150" s="724"/>
      <c r="AB150" s="724"/>
      <c r="AC150" s="138" t="s">
        <v>19</v>
      </c>
      <c r="AD150" s="139"/>
      <c r="AE150" s="725" t="s">
        <v>55</v>
      </c>
      <c r="AF150" s="726"/>
      <c r="AG150" s="726"/>
      <c r="AH150" s="140" t="s">
        <v>57</v>
      </c>
      <c r="AI150" s="136"/>
      <c r="AJ150" s="141" t="s">
        <v>51</v>
      </c>
      <c r="AK150" s="142"/>
      <c r="AL150" s="143"/>
      <c r="AM150" s="144"/>
      <c r="AN150" s="91" t="s">
        <v>13</v>
      </c>
      <c r="AO150" s="136"/>
      <c r="AP150" s="743" t="s">
        <v>68</v>
      </c>
      <c r="AQ150" s="744"/>
      <c r="AR150" s="745"/>
      <c r="AS150" s="743" t="s">
        <v>52</v>
      </c>
      <c r="AT150" s="744"/>
      <c r="AU150" s="745"/>
      <c r="AV150" s="136"/>
      <c r="AW150" s="145" t="s">
        <v>32</v>
      </c>
      <c r="AX150" s="137" t="s">
        <v>32</v>
      </c>
      <c r="AY150" s="91" t="s">
        <v>29</v>
      </c>
      <c r="AZ150" s="91" t="s">
        <v>29</v>
      </c>
      <c r="BA150" s="136"/>
      <c r="BB150" s="19" t="s">
        <v>32</v>
      </c>
      <c r="BC150" s="19" t="s">
        <v>10</v>
      </c>
      <c r="BD150" s="146" t="s">
        <v>10</v>
      </c>
    </row>
    <row r="151" spans="2:56" ht="15.75" thickBot="1">
      <c r="B151" s="60" t="s">
        <v>10</v>
      </c>
      <c r="C151" s="49" t="s">
        <v>10</v>
      </c>
      <c r="D151" s="61" t="s">
        <v>12</v>
      </c>
      <c r="E151" s="5"/>
      <c r="F151" s="65" t="s">
        <v>4</v>
      </c>
      <c r="G151" s="65" t="s">
        <v>5</v>
      </c>
      <c r="H151" s="65" t="s">
        <v>6</v>
      </c>
      <c r="I151" s="65" t="s">
        <v>7</v>
      </c>
      <c r="J151" s="65" t="s">
        <v>9</v>
      </c>
      <c r="K151" s="65" t="s">
        <v>13</v>
      </c>
      <c r="L151" s="4"/>
      <c r="M151" s="67" t="s">
        <v>12</v>
      </c>
      <c r="N151" s="68" t="s">
        <v>46</v>
      </c>
      <c r="O151" s="3"/>
      <c r="P151" s="49" t="s">
        <v>3</v>
      </c>
      <c r="Q151" s="5"/>
      <c r="R151" s="49" t="s">
        <v>23</v>
      </c>
      <c r="S151" s="53" t="s">
        <v>16</v>
      </c>
      <c r="T151" s="49" t="s">
        <v>17</v>
      </c>
      <c r="U151" s="49" t="s">
        <v>45</v>
      </c>
      <c r="V151" s="49" t="s">
        <v>63</v>
      </c>
      <c r="W151" s="72" t="s">
        <v>21</v>
      </c>
      <c r="X151" s="5" t="s">
        <v>10</v>
      </c>
      <c r="Y151" s="713" t="s">
        <v>26</v>
      </c>
      <c r="Z151" s="714"/>
      <c r="AA151" s="714"/>
      <c r="AB151" s="715"/>
      <c r="AC151" s="39" t="s">
        <v>13</v>
      </c>
      <c r="AD151" s="8"/>
      <c r="AE151" s="716" t="s">
        <v>56</v>
      </c>
      <c r="AF151" s="717"/>
      <c r="AG151" s="717"/>
      <c r="AH151" s="82" t="s">
        <v>58</v>
      </c>
      <c r="AI151" s="5"/>
      <c r="AJ151" s="48" t="s">
        <v>33</v>
      </c>
      <c r="AK151" s="85" t="s">
        <v>27</v>
      </c>
      <c r="AL151" s="48" t="s">
        <v>35</v>
      </c>
      <c r="AM151" s="48" t="s">
        <v>36</v>
      </c>
      <c r="AN151" s="49" t="s">
        <v>40</v>
      </c>
      <c r="AO151" s="20"/>
      <c r="AP151" s="51"/>
      <c r="AQ151" s="52"/>
      <c r="AR151" s="53"/>
      <c r="AS151" s="51" t="s">
        <v>50</v>
      </c>
      <c r="AT151" s="336"/>
      <c r="AU151" s="53"/>
      <c r="AV151" s="5"/>
      <c r="AW151" s="76" t="s">
        <v>19</v>
      </c>
      <c r="AX151" s="72" t="s">
        <v>19</v>
      </c>
      <c r="AY151" s="49" t="s">
        <v>37</v>
      </c>
      <c r="AZ151" s="49" t="s">
        <v>38</v>
      </c>
      <c r="BA151" s="5"/>
      <c r="BB151" s="4" t="s">
        <v>19</v>
      </c>
      <c r="BC151" s="4" t="s">
        <v>37</v>
      </c>
      <c r="BD151" s="147" t="s">
        <v>38</v>
      </c>
    </row>
    <row r="152" spans="2:56" ht="15.75" thickBot="1">
      <c r="B152" s="62"/>
      <c r="C152" s="63"/>
      <c r="D152" s="64" t="s">
        <v>10</v>
      </c>
      <c r="E152" s="111"/>
      <c r="F152" s="148"/>
      <c r="G152" s="148"/>
      <c r="H152" s="148"/>
      <c r="I152" s="148" t="s">
        <v>8</v>
      </c>
      <c r="J152" s="148"/>
      <c r="K152" s="148"/>
      <c r="L152" s="16"/>
      <c r="M152" s="104" t="s">
        <v>20</v>
      </c>
      <c r="N152" s="148" t="s">
        <v>11</v>
      </c>
      <c r="O152" s="16"/>
      <c r="P152" s="63" t="s">
        <v>10</v>
      </c>
      <c r="Q152" s="111"/>
      <c r="R152" s="63"/>
      <c r="S152" s="149"/>
      <c r="T152" s="63"/>
      <c r="U152" s="63"/>
      <c r="V152" s="63" t="s">
        <v>18</v>
      </c>
      <c r="W152" s="150" t="s">
        <v>22</v>
      </c>
      <c r="X152" s="111"/>
      <c r="Y152" s="151" t="s">
        <v>16</v>
      </c>
      <c r="Z152" s="151" t="s">
        <v>17</v>
      </c>
      <c r="AA152" s="152" t="s">
        <v>25</v>
      </c>
      <c r="AB152" s="79" t="s">
        <v>28</v>
      </c>
      <c r="AC152" s="153"/>
      <c r="AD152" s="111"/>
      <c r="AE152" s="154" t="s">
        <v>16</v>
      </c>
      <c r="AF152" s="155" t="s">
        <v>17</v>
      </c>
      <c r="AG152" s="80" t="s">
        <v>28</v>
      </c>
      <c r="AH152" s="81" t="s">
        <v>28</v>
      </c>
      <c r="AI152" s="156"/>
      <c r="AJ152" s="63" t="s">
        <v>34</v>
      </c>
      <c r="AK152" s="157" t="s">
        <v>34</v>
      </c>
      <c r="AL152" s="63" t="s">
        <v>34</v>
      </c>
      <c r="AM152" s="63" t="s">
        <v>34</v>
      </c>
      <c r="AN152" s="63" t="s">
        <v>34</v>
      </c>
      <c r="AO152" s="111"/>
      <c r="AP152" s="158" t="s">
        <v>70</v>
      </c>
      <c r="AQ152" s="159" t="s">
        <v>69</v>
      </c>
      <c r="AR152" s="160" t="s">
        <v>71</v>
      </c>
      <c r="AS152" s="161" t="s">
        <v>48</v>
      </c>
      <c r="AT152" s="159" t="s">
        <v>47</v>
      </c>
      <c r="AU152" s="160" t="s">
        <v>49</v>
      </c>
      <c r="AV152" s="111"/>
      <c r="AW152" s="162" t="s">
        <v>29</v>
      </c>
      <c r="AX152" s="150" t="s">
        <v>29</v>
      </c>
      <c r="AY152" s="63"/>
      <c r="AZ152" s="63"/>
      <c r="BA152" s="111"/>
      <c r="BB152" s="163">
        <v>1</v>
      </c>
      <c r="BC152" s="164">
        <v>0</v>
      </c>
      <c r="BD152" s="115" t="s">
        <v>41</v>
      </c>
    </row>
    <row r="153" spans="2:56" ht="15.75" thickBot="1"/>
    <row r="154" spans="2:56" ht="16.5" thickBot="1">
      <c r="B154" s="17">
        <v>41303</v>
      </c>
      <c r="C154" s="15" t="s">
        <v>0</v>
      </c>
      <c r="D154" s="19">
        <v>8</v>
      </c>
      <c r="E154" s="6"/>
      <c r="F154" s="363">
        <v>0.5</v>
      </c>
      <c r="G154" s="19">
        <v>0.16</v>
      </c>
      <c r="H154" s="19">
        <v>0</v>
      </c>
      <c r="I154" s="19">
        <v>0</v>
      </c>
      <c r="J154" s="19">
        <v>0</v>
      </c>
      <c r="K154" s="19">
        <f>SUM(F154:J154)</f>
        <v>0.66</v>
      </c>
      <c r="L154" s="6"/>
      <c r="M154" s="363">
        <v>0</v>
      </c>
      <c r="N154" s="19">
        <v>0</v>
      </c>
      <c r="O154" s="6"/>
      <c r="P154" s="376">
        <f>D154-(M154+N154)</f>
        <v>8</v>
      </c>
      <c r="Q154" s="6"/>
      <c r="R154" s="221" t="s">
        <v>67</v>
      </c>
      <c r="S154" s="23">
        <v>0.13</v>
      </c>
      <c r="T154" s="23">
        <v>0.13</v>
      </c>
      <c r="U154" s="23">
        <f>S154+T154</f>
        <v>0.26</v>
      </c>
      <c r="V154" s="223">
        <v>80</v>
      </c>
      <c r="W154" s="91">
        <f>P154*V154</f>
        <v>640</v>
      </c>
      <c r="X154" s="6"/>
      <c r="Y154" s="379">
        <v>496</v>
      </c>
      <c r="Z154" s="380">
        <v>496</v>
      </c>
      <c r="AA154" s="380">
        <v>0</v>
      </c>
      <c r="AB154" s="380">
        <v>0</v>
      </c>
      <c r="AC154" s="381">
        <v>496</v>
      </c>
      <c r="AD154" s="197"/>
      <c r="AE154" s="379">
        <v>23</v>
      </c>
      <c r="AF154" s="380">
        <v>23</v>
      </c>
      <c r="AG154" s="380">
        <v>0</v>
      </c>
      <c r="AH154" s="380">
        <v>23</v>
      </c>
      <c r="AI154" s="5"/>
      <c r="AJ154" s="57">
        <f>AC154*U154</f>
        <v>128.96</v>
      </c>
      <c r="AK154" s="171">
        <v>6</v>
      </c>
      <c r="AL154" s="19">
        <v>6</v>
      </c>
      <c r="AM154" s="19">
        <v>0</v>
      </c>
      <c r="AN154" s="91">
        <f>AK154+AM154</f>
        <v>6</v>
      </c>
      <c r="AO154" s="338" t="e">
        <f>#REF!</f>
        <v>#REF!</v>
      </c>
      <c r="AP154" s="11">
        <v>0</v>
      </c>
      <c r="AQ154" s="11">
        <v>10</v>
      </c>
      <c r="AR154" s="387">
        <f>100- ((AP154+AQ154)/(AC154*2))*100</f>
        <v>98.991935483870961</v>
      </c>
      <c r="AS154" s="388">
        <v>680</v>
      </c>
      <c r="AT154" s="172">
        <f>AJ154+AK154+AL154+AM154</f>
        <v>140.96</v>
      </c>
      <c r="AU154" s="172">
        <f>AS154-AT154</f>
        <v>539.04</v>
      </c>
      <c r="AV154" s="5"/>
      <c r="AW154" s="57">
        <f>(AC154/W154)*100</f>
        <v>77.5</v>
      </c>
      <c r="AX154" s="19" t="s">
        <v>59</v>
      </c>
      <c r="AY154" s="91">
        <f>(AK154/(AJ154+AK154))*100</f>
        <v>4.4457617071724949</v>
      </c>
      <c r="AZ154" s="19">
        <f>(AN154/AJ154)*100</f>
        <v>4.6526054590570718</v>
      </c>
      <c r="BA154" s="6"/>
      <c r="BB154" s="363" t="s">
        <v>76</v>
      </c>
      <c r="BC154" s="19" t="s">
        <v>76</v>
      </c>
      <c r="BD154" s="19" t="s">
        <v>76</v>
      </c>
    </row>
    <row r="155" spans="2:56" ht="15.75">
      <c r="B155" s="374" t="s">
        <v>137</v>
      </c>
      <c r="C155" s="2"/>
      <c r="D155" s="2"/>
      <c r="E155" s="6"/>
      <c r="F155" s="375"/>
      <c r="G155" s="2"/>
      <c r="H155" s="2"/>
      <c r="I155" s="2"/>
      <c r="J155" s="2"/>
      <c r="K155" s="2"/>
      <c r="L155" s="6"/>
      <c r="M155" s="375"/>
      <c r="N155" s="2"/>
      <c r="O155" s="6"/>
      <c r="P155" s="519">
        <f>D154-K154-M154</f>
        <v>7.34</v>
      </c>
      <c r="Q155" s="6"/>
      <c r="R155" s="375"/>
      <c r="S155" s="213"/>
      <c r="T155" s="213"/>
      <c r="U155" s="213"/>
      <c r="V155" s="378"/>
      <c r="W155" s="517">
        <f>(P154-K154)*V154</f>
        <v>587.20000000000005</v>
      </c>
      <c r="X155" s="289"/>
      <c r="Y155" s="382"/>
      <c r="Z155" s="383"/>
      <c r="AA155" s="383"/>
      <c r="AB155" s="383"/>
      <c r="AC155" s="384"/>
      <c r="AD155" s="122"/>
      <c r="AE155" s="382"/>
      <c r="AF155" s="383"/>
      <c r="AG155" s="383"/>
      <c r="AH155" s="383"/>
      <c r="AI155" s="20"/>
      <c r="AJ155" s="436"/>
      <c r="AK155" s="386"/>
      <c r="AL155" s="378"/>
      <c r="AM155" s="378"/>
      <c r="AN155" s="378"/>
      <c r="AO155" s="289"/>
      <c r="AP155" s="347"/>
      <c r="AQ155" s="347"/>
      <c r="AR155" s="373"/>
      <c r="AS155" s="389"/>
      <c r="AT155" s="386"/>
      <c r="AU155" s="386"/>
      <c r="AV155" s="20"/>
      <c r="AW155" s="518">
        <f>(AC154/W155)*100</f>
        <v>84.468664850136236</v>
      </c>
      <c r="AX155" s="378"/>
      <c r="AY155" s="378"/>
      <c r="AZ155" s="378"/>
      <c r="BA155" s="289"/>
      <c r="BB155" s="375"/>
      <c r="BC155" s="2"/>
      <c r="BD155" s="2"/>
    </row>
    <row r="156" spans="2:56" ht="15.75" thickBot="1"/>
    <row r="157" spans="2:56">
      <c r="B157" s="57" t="s">
        <v>42</v>
      </c>
      <c r="C157" s="58" t="s">
        <v>2</v>
      </c>
      <c r="D157" s="59" t="s">
        <v>2</v>
      </c>
      <c r="E157" s="136"/>
      <c r="F157" s="718" t="s">
        <v>14</v>
      </c>
      <c r="G157" s="719"/>
      <c r="H157" s="719"/>
      <c r="I157" s="719"/>
      <c r="J157" s="719"/>
      <c r="K157" s="720"/>
      <c r="L157" s="19"/>
      <c r="M157" s="721" t="s">
        <v>43</v>
      </c>
      <c r="N157" s="722"/>
      <c r="O157" s="19"/>
      <c r="P157" s="91" t="s">
        <v>12</v>
      </c>
      <c r="Q157" s="136"/>
      <c r="R157" s="91" t="s">
        <v>24</v>
      </c>
      <c r="S157" s="718" t="s">
        <v>44</v>
      </c>
      <c r="T157" s="719"/>
      <c r="U157" s="720"/>
      <c r="V157" s="91" t="s">
        <v>39</v>
      </c>
      <c r="W157" s="137" t="s">
        <v>19</v>
      </c>
      <c r="X157" s="136" t="s">
        <v>10</v>
      </c>
      <c r="Y157" s="723" t="s">
        <v>15</v>
      </c>
      <c r="Z157" s="724"/>
      <c r="AA157" s="724"/>
      <c r="AB157" s="724"/>
      <c r="AC157" s="138" t="s">
        <v>19</v>
      </c>
      <c r="AD157" s="139"/>
      <c r="AE157" s="725" t="s">
        <v>55</v>
      </c>
      <c r="AF157" s="726"/>
      <c r="AG157" s="726"/>
      <c r="AH157" s="140" t="s">
        <v>57</v>
      </c>
      <c r="AI157" s="136"/>
      <c r="AJ157" s="141" t="s">
        <v>51</v>
      </c>
      <c r="AK157" s="142"/>
      <c r="AL157" s="143"/>
      <c r="AM157" s="144"/>
      <c r="AN157" s="91" t="s">
        <v>13</v>
      </c>
      <c r="AO157" s="136"/>
      <c r="AP157" s="743" t="s">
        <v>68</v>
      </c>
      <c r="AQ157" s="744"/>
      <c r="AR157" s="745"/>
      <c r="AS157" s="743" t="s">
        <v>52</v>
      </c>
      <c r="AT157" s="744"/>
      <c r="AU157" s="745"/>
      <c r="AV157" s="136"/>
      <c r="AW157" s="145" t="s">
        <v>32</v>
      </c>
      <c r="AX157" s="137" t="s">
        <v>32</v>
      </c>
      <c r="AY157" s="91" t="s">
        <v>29</v>
      </c>
      <c r="AZ157" s="91" t="s">
        <v>29</v>
      </c>
      <c r="BA157" s="136"/>
      <c r="BB157" s="19" t="s">
        <v>32</v>
      </c>
      <c r="BC157" s="19" t="s">
        <v>10</v>
      </c>
      <c r="BD157" s="146" t="s">
        <v>10</v>
      </c>
    </row>
    <row r="158" spans="2:56" ht="15.75" thickBot="1">
      <c r="B158" s="60" t="s">
        <v>10</v>
      </c>
      <c r="C158" s="49" t="s">
        <v>10</v>
      </c>
      <c r="D158" s="61" t="s">
        <v>12</v>
      </c>
      <c r="E158" s="5"/>
      <c r="F158" s="65" t="s">
        <v>4</v>
      </c>
      <c r="G158" s="65" t="s">
        <v>5</v>
      </c>
      <c r="H158" s="65" t="s">
        <v>6</v>
      </c>
      <c r="I158" s="65" t="s">
        <v>7</v>
      </c>
      <c r="J158" s="65" t="s">
        <v>9</v>
      </c>
      <c r="K158" s="65" t="s">
        <v>13</v>
      </c>
      <c r="L158" s="4"/>
      <c r="M158" s="67" t="s">
        <v>12</v>
      </c>
      <c r="N158" s="68" t="s">
        <v>46</v>
      </c>
      <c r="O158" s="3"/>
      <c r="P158" s="49" t="s">
        <v>3</v>
      </c>
      <c r="Q158" s="5"/>
      <c r="R158" s="49" t="s">
        <v>23</v>
      </c>
      <c r="S158" s="53" t="s">
        <v>16</v>
      </c>
      <c r="T158" s="49" t="s">
        <v>17</v>
      </c>
      <c r="U158" s="49" t="s">
        <v>45</v>
      </c>
      <c r="V158" s="49" t="s">
        <v>63</v>
      </c>
      <c r="W158" s="72" t="s">
        <v>21</v>
      </c>
      <c r="X158" s="5" t="s">
        <v>10</v>
      </c>
      <c r="Y158" s="713" t="s">
        <v>26</v>
      </c>
      <c r="Z158" s="714"/>
      <c r="AA158" s="714"/>
      <c r="AB158" s="715"/>
      <c r="AC158" s="39" t="s">
        <v>13</v>
      </c>
      <c r="AD158" s="8"/>
      <c r="AE158" s="716" t="s">
        <v>56</v>
      </c>
      <c r="AF158" s="717"/>
      <c r="AG158" s="717"/>
      <c r="AH158" s="82" t="s">
        <v>58</v>
      </c>
      <c r="AI158" s="5"/>
      <c r="AJ158" s="48" t="s">
        <v>33</v>
      </c>
      <c r="AK158" s="85" t="s">
        <v>27</v>
      </c>
      <c r="AL158" s="48" t="s">
        <v>35</v>
      </c>
      <c r="AM158" s="48" t="s">
        <v>36</v>
      </c>
      <c r="AN158" s="49" t="s">
        <v>40</v>
      </c>
      <c r="AO158" s="20"/>
      <c r="AP158" s="51"/>
      <c r="AQ158" s="52"/>
      <c r="AR158" s="53"/>
      <c r="AS158" s="51" t="s">
        <v>50</v>
      </c>
      <c r="AT158" s="336" t="s">
        <v>379</v>
      </c>
      <c r="AU158" s="53"/>
      <c r="AV158" s="5"/>
      <c r="AW158" s="76" t="s">
        <v>19</v>
      </c>
      <c r="AX158" s="72" t="s">
        <v>19</v>
      </c>
      <c r="AY158" s="49" t="s">
        <v>37</v>
      </c>
      <c r="AZ158" s="49" t="s">
        <v>38</v>
      </c>
      <c r="BA158" s="5"/>
      <c r="BB158" s="4" t="s">
        <v>19</v>
      </c>
      <c r="BC158" s="4" t="s">
        <v>37</v>
      </c>
      <c r="BD158" s="147" t="s">
        <v>38</v>
      </c>
    </row>
    <row r="159" spans="2:56" ht="15.75" thickBot="1">
      <c r="B159" s="62"/>
      <c r="C159" s="63"/>
      <c r="D159" s="64" t="s">
        <v>10</v>
      </c>
      <c r="E159" s="111"/>
      <c r="F159" s="148"/>
      <c r="G159" s="148"/>
      <c r="H159" s="148"/>
      <c r="I159" s="148" t="s">
        <v>8</v>
      </c>
      <c r="J159" s="148"/>
      <c r="K159" s="148"/>
      <c r="L159" s="16"/>
      <c r="M159" s="104" t="s">
        <v>20</v>
      </c>
      <c r="N159" s="148" t="s">
        <v>11</v>
      </c>
      <c r="O159" s="16"/>
      <c r="P159" s="63" t="s">
        <v>10</v>
      </c>
      <c r="Q159" s="111"/>
      <c r="R159" s="63"/>
      <c r="S159" s="149"/>
      <c r="T159" s="63"/>
      <c r="U159" s="63"/>
      <c r="V159" s="63" t="s">
        <v>18</v>
      </c>
      <c r="W159" s="150" t="s">
        <v>22</v>
      </c>
      <c r="X159" s="111"/>
      <c r="Y159" s="151" t="s">
        <v>16</v>
      </c>
      <c r="Z159" s="151" t="s">
        <v>17</v>
      </c>
      <c r="AA159" s="152" t="s">
        <v>25</v>
      </c>
      <c r="AB159" s="79" t="s">
        <v>28</v>
      </c>
      <c r="AC159" s="153"/>
      <c r="AD159" s="111"/>
      <c r="AE159" s="154" t="s">
        <v>16</v>
      </c>
      <c r="AF159" s="155" t="s">
        <v>17</v>
      </c>
      <c r="AG159" s="80" t="s">
        <v>28</v>
      </c>
      <c r="AH159" s="81" t="s">
        <v>28</v>
      </c>
      <c r="AI159" s="156"/>
      <c r="AJ159" s="63" t="s">
        <v>34</v>
      </c>
      <c r="AK159" s="157" t="s">
        <v>34</v>
      </c>
      <c r="AL159" s="63" t="s">
        <v>34</v>
      </c>
      <c r="AM159" s="63" t="s">
        <v>34</v>
      </c>
      <c r="AN159" s="63" t="s">
        <v>34</v>
      </c>
      <c r="AO159" s="111"/>
      <c r="AP159" s="158" t="s">
        <v>70</v>
      </c>
      <c r="AQ159" s="159" t="s">
        <v>69</v>
      </c>
      <c r="AR159" s="160" t="s">
        <v>71</v>
      </c>
      <c r="AS159" s="161" t="s">
        <v>48</v>
      </c>
      <c r="AT159" s="159" t="s">
        <v>47</v>
      </c>
      <c r="AU159" s="160" t="s">
        <v>49</v>
      </c>
      <c r="AV159" s="111"/>
      <c r="AW159" s="162" t="s">
        <v>29</v>
      </c>
      <c r="AX159" s="150" t="s">
        <v>29</v>
      </c>
      <c r="AY159" s="63"/>
      <c r="AZ159" s="63"/>
      <c r="BA159" s="111"/>
      <c r="BB159" s="163">
        <v>1</v>
      </c>
      <c r="BC159" s="164">
        <v>0</v>
      </c>
      <c r="BD159" s="115" t="s">
        <v>41</v>
      </c>
    </row>
    <row r="160" spans="2:56" ht="16.5" thickBot="1">
      <c r="B160" s="17">
        <v>41303</v>
      </c>
      <c r="C160" s="15" t="s">
        <v>1</v>
      </c>
      <c r="D160" s="19">
        <v>7.5</v>
      </c>
      <c r="E160" s="6"/>
      <c r="F160" s="363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f>SUM(F160:J160)</f>
        <v>0</v>
      </c>
      <c r="L160" s="6"/>
      <c r="M160" s="363">
        <v>4.5</v>
      </c>
      <c r="N160" s="19">
        <v>1.6</v>
      </c>
      <c r="O160" s="6"/>
      <c r="P160" s="376">
        <f>D160-(M160+N160)</f>
        <v>1.4000000000000004</v>
      </c>
      <c r="Q160" s="6"/>
      <c r="R160" s="221" t="s">
        <v>85</v>
      </c>
      <c r="S160" s="23">
        <v>0.185</v>
      </c>
      <c r="T160" s="23">
        <v>0.185</v>
      </c>
      <c r="U160" s="23">
        <f>S160+T160</f>
        <v>0.37</v>
      </c>
      <c r="V160" s="223">
        <v>85</v>
      </c>
      <c r="W160" s="91">
        <f>P160*V160</f>
        <v>119.00000000000003</v>
      </c>
      <c r="X160" s="6"/>
      <c r="Y160" s="379">
        <v>125</v>
      </c>
      <c r="Z160" s="380">
        <v>125</v>
      </c>
      <c r="AA160" s="380">
        <v>0</v>
      </c>
      <c r="AB160" s="380">
        <v>0</v>
      </c>
      <c r="AC160" s="381">
        <v>125</v>
      </c>
      <c r="AD160" s="197"/>
      <c r="AE160" s="379">
        <v>0</v>
      </c>
      <c r="AF160" s="380">
        <v>0</v>
      </c>
      <c r="AG160" s="380">
        <v>0</v>
      </c>
      <c r="AH160" s="380">
        <v>0</v>
      </c>
      <c r="AI160" s="5"/>
      <c r="AJ160" s="57">
        <f>AC160*U160</f>
        <v>46.25</v>
      </c>
      <c r="AK160" s="171">
        <v>0</v>
      </c>
      <c r="AL160" s="19">
        <v>0</v>
      </c>
      <c r="AM160" s="19">
        <v>0</v>
      </c>
      <c r="AN160" s="91">
        <f>AK160+AM160</f>
        <v>0</v>
      </c>
      <c r="AO160" s="338" t="e">
        <f>#REF!</f>
        <v>#REF!</v>
      </c>
      <c r="AP160" s="11">
        <v>0</v>
      </c>
      <c r="AQ160" s="11">
        <v>10</v>
      </c>
      <c r="AR160" s="387">
        <f>100- ((AP160+AQ160)/(AC160*2))*100</f>
        <v>96</v>
      </c>
      <c r="AS160" s="388">
        <v>662</v>
      </c>
      <c r="AT160" s="172">
        <f>AJ160+AK160+AL160+AM160</f>
        <v>46.25</v>
      </c>
      <c r="AU160" s="172">
        <f>AS160-AT160</f>
        <v>615.75</v>
      </c>
      <c r="AV160" s="5"/>
      <c r="AW160" s="57">
        <f>(AC160/W160)*100</f>
        <v>105.04201680672267</v>
      </c>
      <c r="AX160" s="19" t="s">
        <v>59</v>
      </c>
      <c r="AY160" s="91">
        <f>(AK160/(AJ160+AK160))*100</f>
        <v>0</v>
      </c>
      <c r="AZ160" s="19">
        <f>(AN160/AJ160)*100</f>
        <v>0</v>
      </c>
      <c r="BA160" s="6"/>
      <c r="BB160" s="363" t="s">
        <v>76</v>
      </c>
      <c r="BC160" s="19" t="s">
        <v>76</v>
      </c>
      <c r="BD160" s="19" t="s">
        <v>76</v>
      </c>
    </row>
    <row r="161" spans="2:56" ht="15.75">
      <c r="B161" s="374" t="s">
        <v>121</v>
      </c>
      <c r="C161" s="2"/>
      <c r="D161" s="2"/>
      <c r="E161" s="6"/>
      <c r="F161" s="375"/>
      <c r="G161" s="2"/>
      <c r="H161" s="2"/>
      <c r="I161" s="2"/>
      <c r="J161" s="2"/>
      <c r="K161" s="2"/>
      <c r="L161" s="6"/>
      <c r="M161" s="375"/>
      <c r="N161" s="2"/>
      <c r="O161" s="6"/>
      <c r="P161" s="520">
        <f>D160-(M160+N160-K160)</f>
        <v>1.4000000000000004</v>
      </c>
      <c r="Q161" s="6"/>
      <c r="R161" s="375"/>
      <c r="S161" s="213"/>
      <c r="T161" s="213"/>
      <c r="U161" s="213"/>
      <c r="V161" s="378"/>
      <c r="W161" s="517">
        <f>(P160-K160)*V160</f>
        <v>119.00000000000003</v>
      </c>
      <c r="X161" s="289"/>
      <c r="Y161" s="382"/>
      <c r="Z161" s="383"/>
      <c r="AA161" s="383"/>
      <c r="AB161" s="383"/>
      <c r="AC161" s="384"/>
      <c r="AD161" s="122"/>
      <c r="AE161" s="382"/>
      <c r="AF161" s="383"/>
      <c r="AG161" s="383"/>
      <c r="AH161" s="383"/>
      <c r="AI161" s="20"/>
      <c r="AJ161" s="436"/>
      <c r="AK161" s="386"/>
      <c r="AL161" s="378"/>
      <c r="AM161" s="378"/>
      <c r="AN161" s="378"/>
      <c r="AO161" s="289"/>
      <c r="AP161" s="347"/>
      <c r="AQ161" s="347"/>
      <c r="AR161" s="373"/>
      <c r="AS161" s="389"/>
      <c r="AT161" s="386"/>
      <c r="AU161" s="386"/>
      <c r="AV161" s="20"/>
      <c r="AW161" s="518">
        <f>(AC160/W161)*100</f>
        <v>105.04201680672267</v>
      </c>
      <c r="AX161" s="378"/>
      <c r="AY161" s="378"/>
      <c r="AZ161" s="378"/>
      <c r="BA161" s="289"/>
      <c r="BB161" s="375"/>
      <c r="BC161" s="2"/>
      <c r="BD161" s="2"/>
    </row>
    <row r="162" spans="2:56" ht="15.75" thickBot="1"/>
    <row r="163" spans="2:56" ht="16.5" thickBot="1">
      <c r="B163" s="17">
        <v>41304</v>
      </c>
      <c r="C163" s="15" t="s">
        <v>0</v>
      </c>
      <c r="D163" s="19">
        <v>8</v>
      </c>
      <c r="E163" s="6"/>
      <c r="F163" s="363">
        <v>0.5</v>
      </c>
      <c r="G163" s="19">
        <v>0</v>
      </c>
      <c r="H163" s="19">
        <v>0</v>
      </c>
      <c r="I163" s="19">
        <v>0</v>
      </c>
      <c r="J163" s="19">
        <v>0</v>
      </c>
      <c r="K163" s="19">
        <f>SUM(F163:J163)</f>
        <v>0.5</v>
      </c>
      <c r="L163" s="6"/>
      <c r="M163" s="363">
        <v>0</v>
      </c>
      <c r="N163" s="19">
        <v>0</v>
      </c>
      <c r="O163" s="6"/>
      <c r="P163" s="376">
        <f>D163-(M163+N163)</f>
        <v>8</v>
      </c>
      <c r="Q163" s="6"/>
      <c r="R163" s="221" t="s">
        <v>85</v>
      </c>
      <c r="S163" s="23">
        <v>0.184</v>
      </c>
      <c r="T163" s="23">
        <v>0.184</v>
      </c>
      <c r="U163" s="23">
        <f>S163+T163</f>
        <v>0.36799999999999999</v>
      </c>
      <c r="V163" s="223">
        <v>85</v>
      </c>
      <c r="W163" s="91">
        <f>P163*V163</f>
        <v>680</v>
      </c>
      <c r="X163" s="6"/>
      <c r="Y163" s="379">
        <v>621</v>
      </c>
      <c r="Z163" s="380">
        <v>621</v>
      </c>
      <c r="AA163" s="380">
        <v>0</v>
      </c>
      <c r="AB163" s="380">
        <v>0</v>
      </c>
      <c r="AC163" s="381">
        <v>621</v>
      </c>
      <c r="AD163" s="197"/>
      <c r="AE163" s="379">
        <v>7</v>
      </c>
      <c r="AF163" s="380">
        <v>0</v>
      </c>
      <c r="AG163" s="380">
        <v>0</v>
      </c>
      <c r="AH163" s="380">
        <v>7</v>
      </c>
      <c r="AI163" s="5"/>
      <c r="AJ163" s="57">
        <f>AC163*U163</f>
        <v>228.52799999999999</v>
      </c>
      <c r="AK163" s="171">
        <v>1.3</v>
      </c>
      <c r="AL163" s="19">
        <v>6.3</v>
      </c>
      <c r="AM163" s="19">
        <v>0</v>
      </c>
      <c r="AN163" s="91">
        <f>AK163+AM163</f>
        <v>1.3</v>
      </c>
      <c r="AO163" s="338" t="e">
        <f>#REF!</f>
        <v>#REF!</v>
      </c>
      <c r="AP163" s="11">
        <v>0</v>
      </c>
      <c r="AQ163" s="11">
        <v>10</v>
      </c>
      <c r="AR163" s="387">
        <f>100- ((AP163+AQ163)/(AC163*2))*100</f>
        <v>99.194847020933977</v>
      </c>
      <c r="AS163" s="388">
        <f>AU160</f>
        <v>615.75</v>
      </c>
      <c r="AT163" s="172">
        <f>AJ163+AK163+AL163+AM163</f>
        <v>236.12800000000001</v>
      </c>
      <c r="AU163" s="172">
        <f>AS163-AT163</f>
        <v>379.62199999999996</v>
      </c>
      <c r="AV163" s="5"/>
      <c r="AW163" s="57">
        <f>(AC163/W163)*100</f>
        <v>91.32352941176471</v>
      </c>
      <c r="AX163" s="19" t="s">
        <v>59</v>
      </c>
      <c r="AY163" s="91">
        <f>(AK163/(AJ163+AK163))*100</f>
        <v>0.56564039194528082</v>
      </c>
      <c r="AZ163" s="19">
        <f>(AN163/AJ163)*100</f>
        <v>0.56885808303577678</v>
      </c>
      <c r="BA163" s="6"/>
      <c r="BB163" s="363" t="s">
        <v>76</v>
      </c>
      <c r="BC163" s="19" t="s">
        <v>76</v>
      </c>
      <c r="BD163" s="19" t="s">
        <v>97</v>
      </c>
    </row>
    <row r="164" spans="2:56" ht="15.75">
      <c r="B164" s="374" t="s">
        <v>137</v>
      </c>
      <c r="C164" s="2"/>
      <c r="D164" s="2"/>
      <c r="E164" s="6"/>
      <c r="F164" s="375"/>
      <c r="G164" s="2"/>
      <c r="H164" s="2"/>
      <c r="I164" s="2"/>
      <c r="J164" s="2"/>
      <c r="K164" s="2"/>
      <c r="L164" s="6"/>
      <c r="M164" s="375"/>
      <c r="N164" s="2"/>
      <c r="O164" s="6"/>
      <c r="P164" s="520">
        <f>D163-M163-N163-K163</f>
        <v>7.5</v>
      </c>
      <c r="Q164" s="6"/>
      <c r="R164" s="375"/>
      <c r="S164" s="213"/>
      <c r="T164" s="213"/>
      <c r="U164" s="213"/>
      <c r="V164" s="378"/>
      <c r="W164" s="517">
        <f>(P163-K163)*V163</f>
        <v>637.5</v>
      </c>
      <c r="X164" s="289"/>
      <c r="Y164" s="382"/>
      <c r="Z164" s="383"/>
      <c r="AA164" s="383"/>
      <c r="AB164" s="383"/>
      <c r="AC164" s="384"/>
      <c r="AD164" s="122"/>
      <c r="AE164" s="382"/>
      <c r="AF164" s="383"/>
      <c r="AG164" s="383"/>
      <c r="AH164" s="383"/>
      <c r="AI164" s="20"/>
      <c r="AJ164" s="436"/>
      <c r="AK164" s="386"/>
      <c r="AL164" s="378"/>
      <c r="AM164" s="378"/>
      <c r="AN164" s="378"/>
      <c r="AO164" s="289"/>
      <c r="AP164" s="347"/>
      <c r="AQ164" s="347"/>
      <c r="AR164" s="373"/>
      <c r="AS164" s="389"/>
      <c r="AT164" s="386"/>
      <c r="AU164" s="386"/>
      <c r="AV164" s="20"/>
      <c r="AW164" s="518">
        <f>(AC163/W164)*100</f>
        <v>97.411764705882348</v>
      </c>
      <c r="AX164" s="378"/>
      <c r="AY164" s="378"/>
      <c r="AZ164" s="378"/>
      <c r="BA164" s="289"/>
      <c r="BB164" s="375"/>
      <c r="BC164" s="2"/>
      <c r="BD164" s="2"/>
    </row>
    <row r="165" spans="2:56" ht="15.75" thickBot="1"/>
    <row r="166" spans="2:56" ht="16.5" thickBot="1">
      <c r="B166" s="17">
        <v>41304</v>
      </c>
      <c r="C166" s="15" t="s">
        <v>1</v>
      </c>
      <c r="D166" s="19">
        <v>7.5</v>
      </c>
      <c r="E166" s="6"/>
      <c r="F166" s="363">
        <v>0.33</v>
      </c>
      <c r="G166" s="19">
        <v>0</v>
      </c>
      <c r="H166" s="19">
        <v>0</v>
      </c>
      <c r="I166" s="19">
        <v>0</v>
      </c>
      <c r="J166" s="19">
        <v>0</v>
      </c>
      <c r="K166" s="19">
        <f>SUM(F166:J166)</f>
        <v>0.33</v>
      </c>
      <c r="L166" s="6"/>
      <c r="M166" s="363">
        <v>4.5</v>
      </c>
      <c r="N166" s="19">
        <v>0</v>
      </c>
      <c r="O166" s="6"/>
      <c r="P166" s="376">
        <f>D166-(M166+N166)</f>
        <v>3</v>
      </c>
      <c r="Q166" s="6"/>
      <c r="R166" s="221" t="s">
        <v>85</v>
      </c>
      <c r="S166" s="23">
        <v>0.185</v>
      </c>
      <c r="T166" s="23">
        <v>0.184</v>
      </c>
      <c r="U166" s="23">
        <f>S166+T166</f>
        <v>0.36899999999999999</v>
      </c>
      <c r="V166" s="223">
        <v>85</v>
      </c>
      <c r="W166" s="91">
        <f>P166*V166</f>
        <v>255</v>
      </c>
      <c r="X166" s="6"/>
      <c r="Y166" s="379">
        <v>256</v>
      </c>
      <c r="Z166" s="380">
        <v>256</v>
      </c>
      <c r="AA166" s="380">
        <v>0</v>
      </c>
      <c r="AB166" s="380">
        <v>0</v>
      </c>
      <c r="AC166" s="381">
        <v>256</v>
      </c>
      <c r="AD166" s="197"/>
      <c r="AE166" s="379">
        <v>7</v>
      </c>
      <c r="AF166" s="380">
        <v>7</v>
      </c>
      <c r="AG166" s="380">
        <v>0</v>
      </c>
      <c r="AH166" s="380">
        <v>14</v>
      </c>
      <c r="AI166" s="5"/>
      <c r="AJ166" s="57">
        <f>AC166*U166</f>
        <v>94.463999999999999</v>
      </c>
      <c r="AK166" s="171">
        <v>2.6</v>
      </c>
      <c r="AL166" s="19">
        <v>2.2999999999999998</v>
      </c>
      <c r="AM166" s="19">
        <v>1.8</v>
      </c>
      <c r="AN166" s="91">
        <f>AK166+AM166</f>
        <v>4.4000000000000004</v>
      </c>
      <c r="AO166" s="338" t="e">
        <f>#REF!</f>
        <v>#REF!</v>
      </c>
      <c r="AP166" s="11">
        <v>0</v>
      </c>
      <c r="AQ166" s="11">
        <v>10</v>
      </c>
      <c r="AR166" s="387">
        <f>100- ((AP166+AQ166)/(AC166*2))*100</f>
        <v>98.046875</v>
      </c>
      <c r="AS166" s="388">
        <f>AU163</f>
        <v>379.62199999999996</v>
      </c>
      <c r="AT166" s="172">
        <f>AJ166+AK166+AL166+AM166</f>
        <v>101.16399999999999</v>
      </c>
      <c r="AU166" s="172">
        <f>AS166-AT166</f>
        <v>278.45799999999997</v>
      </c>
      <c r="AV166" s="5"/>
      <c r="AW166" s="57">
        <f>(AC166/W166)*100</f>
        <v>100.3921568627451</v>
      </c>
      <c r="AX166" s="19" t="s">
        <v>59</v>
      </c>
      <c r="AY166" s="91">
        <f>(AK166/(AJ166+AK166))*100</f>
        <v>2.6786450177202674</v>
      </c>
      <c r="AZ166" s="19">
        <f>(AN166/AJ166)*100</f>
        <v>4.6578590785907865</v>
      </c>
      <c r="BA166" s="6"/>
      <c r="BB166" s="363" t="s">
        <v>75</v>
      </c>
      <c r="BC166" s="19" t="s">
        <v>76</v>
      </c>
      <c r="BD166" s="19" t="s">
        <v>76</v>
      </c>
    </row>
    <row r="167" spans="2:56" ht="15.75">
      <c r="B167" s="374" t="s">
        <v>121</v>
      </c>
      <c r="C167" s="2"/>
      <c r="D167" s="2"/>
      <c r="E167" s="6"/>
      <c r="F167" s="375"/>
      <c r="G167" s="2"/>
      <c r="H167" s="2"/>
      <c r="I167" s="2"/>
      <c r="J167" s="2"/>
      <c r="K167" s="2"/>
      <c r="L167" s="6"/>
      <c r="M167" s="375"/>
      <c r="N167" s="2"/>
      <c r="O167" s="6"/>
      <c r="P167" s="520">
        <f>D166-M166-N166-K166</f>
        <v>2.67</v>
      </c>
      <c r="Q167" s="6"/>
      <c r="R167" s="375"/>
      <c r="S167" s="213"/>
      <c r="T167" s="213"/>
      <c r="U167" s="213"/>
      <c r="V167" s="378"/>
      <c r="W167" s="517">
        <f>(P166-K166)*V166</f>
        <v>226.95</v>
      </c>
      <c r="X167" s="289"/>
      <c r="Y167" s="382"/>
      <c r="Z167" s="383"/>
      <c r="AA167" s="383"/>
      <c r="AB167" s="383"/>
      <c r="AC167" s="384"/>
      <c r="AD167" s="122"/>
      <c r="AE167" s="382"/>
      <c r="AF167" s="383"/>
      <c r="AG167" s="383"/>
      <c r="AH167" s="383"/>
      <c r="AI167" s="20"/>
      <c r="AJ167" s="436"/>
      <c r="AK167" s="386"/>
      <c r="AL167" s="378"/>
      <c r="AM167" s="378"/>
      <c r="AN167" s="378"/>
      <c r="AO167" s="289"/>
      <c r="AP167" s="347"/>
      <c r="AQ167" s="347"/>
      <c r="AR167" s="373"/>
      <c r="AS167" s="389"/>
      <c r="AT167" s="386"/>
      <c r="AU167" s="386"/>
      <c r="AV167" s="20"/>
      <c r="AW167" s="518">
        <f>(AC166/W167)*100</f>
        <v>112.80017625027538</v>
      </c>
      <c r="AX167" s="378"/>
      <c r="AY167" s="378"/>
      <c r="AZ167" s="378"/>
      <c r="BA167" s="289"/>
      <c r="BB167" s="375"/>
      <c r="BC167" s="2"/>
      <c r="BD167" s="2"/>
    </row>
    <row r="168" spans="2:56" ht="15.75" thickBot="1"/>
    <row r="169" spans="2:56" ht="16.5" thickBot="1">
      <c r="B169" s="17">
        <v>41305</v>
      </c>
      <c r="C169" s="15" t="s">
        <v>0</v>
      </c>
      <c r="D169" s="19">
        <v>8</v>
      </c>
      <c r="E169" s="6"/>
      <c r="F169" s="363">
        <v>0.66</v>
      </c>
      <c r="G169" s="19">
        <v>0</v>
      </c>
      <c r="H169" s="19">
        <v>0</v>
      </c>
      <c r="I169" s="19">
        <v>0</v>
      </c>
      <c r="J169" s="19">
        <v>0</v>
      </c>
      <c r="K169" s="19">
        <f>SUM(F169:J169)</f>
        <v>0.66</v>
      </c>
      <c r="L169" s="6"/>
      <c r="M169" s="363">
        <v>0</v>
      </c>
      <c r="N169" s="19">
        <v>0</v>
      </c>
      <c r="O169" s="6"/>
      <c r="P169" s="376">
        <f>D169-(M169+N169)</f>
        <v>8</v>
      </c>
      <c r="Q169" s="6"/>
      <c r="R169" s="221" t="s">
        <v>85</v>
      </c>
      <c r="S169" s="23">
        <v>0.186</v>
      </c>
      <c r="T169" s="23">
        <v>0.186</v>
      </c>
      <c r="U169" s="23">
        <f>S169+T169</f>
        <v>0.372</v>
      </c>
      <c r="V169" s="223">
        <v>85</v>
      </c>
      <c r="W169" s="91">
        <f>P169*V169</f>
        <v>680</v>
      </c>
      <c r="X169" s="6"/>
      <c r="Y169" s="379">
        <v>283</v>
      </c>
      <c r="Z169" s="380">
        <v>283</v>
      </c>
      <c r="AA169" s="380">
        <v>0</v>
      </c>
      <c r="AB169" s="380">
        <v>0</v>
      </c>
      <c r="AC169" s="381">
        <v>567</v>
      </c>
      <c r="AD169" s="197"/>
      <c r="AE169" s="379">
        <v>16</v>
      </c>
      <c r="AF169" s="380">
        <v>16</v>
      </c>
      <c r="AG169" s="380">
        <v>0</v>
      </c>
      <c r="AH169" s="380">
        <v>16</v>
      </c>
      <c r="AI169" s="5"/>
      <c r="AJ169" s="57">
        <f>AC169*U169</f>
        <v>210.92400000000001</v>
      </c>
      <c r="AK169" s="171">
        <v>6</v>
      </c>
      <c r="AL169" s="19">
        <v>7</v>
      </c>
      <c r="AM169" s="19">
        <v>0</v>
      </c>
      <c r="AN169" s="91">
        <f>AK169+AM169</f>
        <v>6</v>
      </c>
      <c r="AO169" s="338" t="e">
        <f>#REF!</f>
        <v>#REF!</v>
      </c>
      <c r="AP169" s="11">
        <v>0</v>
      </c>
      <c r="AQ169" s="11">
        <v>10</v>
      </c>
      <c r="AR169" s="387">
        <f>100- ((AP169+AQ169)/(AC169*2))*100</f>
        <v>99.118165784832456</v>
      </c>
      <c r="AS169" s="388">
        <f>AU166</f>
        <v>278.45799999999997</v>
      </c>
      <c r="AT169" s="172">
        <f>AJ169+AK169+AL169+AM169</f>
        <v>223.92400000000001</v>
      </c>
      <c r="AU169" s="172">
        <f>AS169-AT169</f>
        <v>54.533999999999963</v>
      </c>
      <c r="AV169" s="5"/>
      <c r="AW169" s="57">
        <f>(AC169/W169)*100</f>
        <v>83.382352941176478</v>
      </c>
      <c r="AX169" s="19" t="s">
        <v>59</v>
      </c>
      <c r="AY169" s="91">
        <f>(AK169/(AJ169+AK169))*100</f>
        <v>2.7659456768269068</v>
      </c>
      <c r="AZ169" s="19">
        <f>(AN169/AJ169)*100</f>
        <v>2.8446265005404792</v>
      </c>
      <c r="BA169" s="6"/>
      <c r="BB169" s="363" t="s">
        <v>76</v>
      </c>
      <c r="BC169" s="19" t="s">
        <v>76</v>
      </c>
      <c r="BD169" s="19" t="s">
        <v>97</v>
      </c>
    </row>
    <row r="170" spans="2:56" ht="15.75">
      <c r="B170" s="374" t="s">
        <v>137</v>
      </c>
      <c r="C170" s="2"/>
      <c r="D170" s="2"/>
      <c r="E170" s="6"/>
      <c r="F170" s="375"/>
      <c r="G170" s="2"/>
      <c r="H170" s="2"/>
      <c r="I170" s="2"/>
      <c r="J170" s="2"/>
      <c r="K170" s="2"/>
      <c r="L170" s="6"/>
      <c r="M170" s="375"/>
      <c r="N170" s="2"/>
      <c r="O170" s="6"/>
      <c r="P170" s="520">
        <f>D169-M169-N169-K169</f>
        <v>7.34</v>
      </c>
      <c r="Q170" s="6"/>
      <c r="R170" s="375"/>
      <c r="S170" s="213"/>
      <c r="T170" s="213"/>
      <c r="U170" s="213"/>
      <c r="V170" s="378"/>
      <c r="W170" s="517">
        <f>(P169-K169)*V169</f>
        <v>623.9</v>
      </c>
      <c r="X170" s="289"/>
      <c r="Y170" s="382"/>
      <c r="Z170" s="383"/>
      <c r="AA170" s="383"/>
      <c r="AB170" s="383"/>
      <c r="AC170" s="384"/>
      <c r="AD170" s="122"/>
      <c r="AE170" s="382"/>
      <c r="AF170" s="383"/>
      <c r="AG170" s="383"/>
      <c r="AH170" s="383"/>
      <c r="AI170" s="20"/>
      <c r="AJ170" s="436"/>
      <c r="AK170" s="386"/>
      <c r="AL170" s="378"/>
      <c r="AM170" s="378"/>
      <c r="AN170" s="378"/>
      <c r="AO170" s="289"/>
      <c r="AP170" s="347"/>
      <c r="AQ170" s="347"/>
      <c r="AR170" s="373"/>
      <c r="AS170" s="389"/>
      <c r="AT170" s="386"/>
      <c r="AU170" s="386"/>
      <c r="AV170" s="20"/>
      <c r="AW170" s="518">
        <f>(AC169/W170)*100</f>
        <v>90.879948709729135</v>
      </c>
      <c r="AX170" s="378"/>
      <c r="AY170" s="378"/>
      <c r="AZ170" s="378"/>
      <c r="BA170" s="289"/>
      <c r="BB170" s="375"/>
      <c r="BC170" s="2"/>
      <c r="BD170" s="2"/>
    </row>
    <row r="171" spans="2:56" ht="15.75" thickBot="1"/>
    <row r="172" spans="2:56" ht="16.5" thickBot="1">
      <c r="B172" s="17">
        <v>41305</v>
      </c>
      <c r="C172" s="15" t="s">
        <v>1</v>
      </c>
      <c r="D172" s="19">
        <v>7.5</v>
      </c>
      <c r="E172" s="6"/>
      <c r="F172" s="363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f>SUM(F172:J172)</f>
        <v>0</v>
      </c>
      <c r="L172" s="6"/>
      <c r="M172" s="363">
        <v>4.5</v>
      </c>
      <c r="N172" s="19">
        <v>0</v>
      </c>
      <c r="O172" s="6"/>
      <c r="P172" s="376">
        <f>D172-(M172+N172)</f>
        <v>3</v>
      </c>
      <c r="Q172" s="6"/>
      <c r="R172" s="221" t="s">
        <v>85</v>
      </c>
      <c r="S172" s="23">
        <v>0.185</v>
      </c>
      <c r="T172" s="23">
        <v>0.184</v>
      </c>
      <c r="U172" s="23">
        <f>S172+T172</f>
        <v>0.36899999999999999</v>
      </c>
      <c r="V172" s="223">
        <v>85</v>
      </c>
      <c r="W172" s="91">
        <f>P172*V172</f>
        <v>255</v>
      </c>
      <c r="X172" s="6"/>
      <c r="Y172" s="379">
        <v>297</v>
      </c>
      <c r="Z172" s="380">
        <v>297</v>
      </c>
      <c r="AA172" s="380">
        <v>0</v>
      </c>
      <c r="AB172" s="380">
        <v>0</v>
      </c>
      <c r="AC172" s="381">
        <v>297</v>
      </c>
      <c r="AD172" s="197"/>
      <c r="AE172" s="379">
        <v>9</v>
      </c>
      <c r="AF172" s="380">
        <v>9</v>
      </c>
      <c r="AG172" s="380">
        <v>0</v>
      </c>
      <c r="AH172" s="380">
        <v>9</v>
      </c>
      <c r="AI172" s="5"/>
      <c r="AJ172" s="57">
        <f>AC172*U172</f>
        <v>109.593</v>
      </c>
      <c r="AK172" s="171">
        <v>3.5</v>
      </c>
      <c r="AL172" s="19">
        <v>2.5</v>
      </c>
      <c r="AM172" s="19">
        <v>1</v>
      </c>
      <c r="AN172" s="91">
        <f>AK172+AM172</f>
        <v>4.5</v>
      </c>
      <c r="AO172" s="338" t="e">
        <f>#REF!</f>
        <v>#REF!</v>
      </c>
      <c r="AP172" s="11">
        <v>0</v>
      </c>
      <c r="AQ172" s="11">
        <v>10</v>
      </c>
      <c r="AR172" s="387">
        <f>100- ((AP172+AQ172)/(AC172*2))*100</f>
        <v>98.316498316498311</v>
      </c>
      <c r="AS172" s="388">
        <f>AU169</f>
        <v>54.533999999999963</v>
      </c>
      <c r="AT172" s="172">
        <f>AJ172+AK172+AL172+AM172</f>
        <v>116.593</v>
      </c>
      <c r="AU172" s="172">
        <f>AS172-AT172</f>
        <v>-62.05900000000004</v>
      </c>
      <c r="AV172" s="5"/>
      <c r="AW172" s="57">
        <f>(AC172/W172)*100</f>
        <v>116.47058823529413</v>
      </c>
      <c r="AX172" s="19" t="s">
        <v>59</v>
      </c>
      <c r="AY172" s="91">
        <f>(AK172/(AJ172+AK172))*100</f>
        <v>3.0947980865305542</v>
      </c>
      <c r="AZ172" s="19">
        <f>(AN172/AJ172)*100</f>
        <v>4.1061016670772768</v>
      </c>
      <c r="BA172" s="6"/>
      <c r="BB172" s="363" t="s">
        <v>75</v>
      </c>
      <c r="BC172" s="19" t="s">
        <v>76</v>
      </c>
      <c r="BD172" s="19" t="s">
        <v>76</v>
      </c>
    </row>
    <row r="173" spans="2:56" ht="15.75">
      <c r="B173" s="374" t="s">
        <v>121</v>
      </c>
      <c r="C173" s="2"/>
      <c r="D173" s="2"/>
      <c r="E173" s="6"/>
      <c r="F173" s="375"/>
      <c r="G173" s="2"/>
      <c r="H173" s="2"/>
      <c r="I173" s="2"/>
      <c r="J173" s="2"/>
      <c r="K173" s="2"/>
      <c r="L173" s="6"/>
      <c r="M173" s="375"/>
      <c r="N173" s="2"/>
      <c r="O173" s="6"/>
      <c r="P173" s="520">
        <f>D172-M172-N172-K172</f>
        <v>3</v>
      </c>
      <c r="Q173" s="6"/>
      <c r="R173" s="375"/>
      <c r="S173" s="213"/>
      <c r="T173" s="213"/>
      <c r="U173" s="213"/>
      <c r="V173" s="378"/>
      <c r="W173" s="517">
        <f>(P172-K172)*V172</f>
        <v>255</v>
      </c>
      <c r="X173" s="289"/>
      <c r="Y173" s="382"/>
      <c r="Z173" s="383"/>
      <c r="AA173" s="383"/>
      <c r="AB173" s="383"/>
      <c r="AC173" s="384"/>
      <c r="AD173" s="122"/>
      <c r="AE173" s="382"/>
      <c r="AF173" s="383"/>
      <c r="AG173" s="383"/>
      <c r="AH173" s="383"/>
      <c r="AI173" s="20"/>
      <c r="AJ173" s="436"/>
      <c r="AK173" s="386"/>
      <c r="AL173" s="378"/>
      <c r="AM173" s="378"/>
      <c r="AN173" s="378"/>
      <c r="AO173" s="289"/>
      <c r="AP173" s="347"/>
      <c r="AQ173" s="347"/>
      <c r="AR173" s="373"/>
      <c r="AS173" s="389"/>
      <c r="AT173" s="386"/>
      <c r="AU173" s="386"/>
      <c r="AV173" s="20"/>
      <c r="AW173" s="518">
        <f>(AC172/W173)*100</f>
        <v>116.47058823529413</v>
      </c>
      <c r="AX173" s="378"/>
      <c r="AY173" s="378"/>
      <c r="AZ173" s="378"/>
      <c r="BA173" s="289"/>
      <c r="BB173" s="375"/>
      <c r="BC173" s="2"/>
      <c r="BD173" s="2"/>
    </row>
    <row r="176" spans="2:56" ht="27" thickBot="1">
      <c r="B176" s="521" t="s">
        <v>106</v>
      </c>
      <c r="C176" s="521"/>
      <c r="D176" s="521"/>
      <c r="S176" s="83"/>
      <c r="AD176" s="83"/>
      <c r="AK176"/>
    </row>
    <row r="177" spans="2:53" ht="13.5" customHeight="1">
      <c r="B177" s="522" t="s">
        <v>42</v>
      </c>
      <c r="C177" s="523" t="s">
        <v>2</v>
      </c>
      <c r="D177" s="524" t="s">
        <v>2</v>
      </c>
      <c r="E177" s="525"/>
      <c r="F177" s="816" t="s">
        <v>14</v>
      </c>
      <c r="G177" s="817"/>
      <c r="H177" s="817"/>
      <c r="I177" s="817"/>
      <c r="J177" s="817"/>
      <c r="K177" s="818"/>
      <c r="L177" s="526"/>
      <c r="M177" s="819" t="s">
        <v>43</v>
      </c>
      <c r="N177" s="820"/>
      <c r="O177" s="526"/>
      <c r="P177" s="527" t="s">
        <v>12</v>
      </c>
      <c r="Q177" s="525"/>
      <c r="R177" s="527" t="s">
        <v>24</v>
      </c>
      <c r="S177" s="816" t="s">
        <v>44</v>
      </c>
      <c r="T177" s="817"/>
      <c r="U177" s="818"/>
      <c r="V177" s="527" t="s">
        <v>39</v>
      </c>
      <c r="W177" s="528" t="s">
        <v>19</v>
      </c>
      <c r="X177" s="525" t="s">
        <v>10</v>
      </c>
      <c r="Y177" s="821" t="s">
        <v>15</v>
      </c>
      <c r="Z177" s="822"/>
      <c r="AA177" s="822"/>
      <c r="AB177" s="823"/>
      <c r="AC177" s="529" t="s">
        <v>19</v>
      </c>
      <c r="AD177" s="530"/>
      <c r="AE177" s="824" t="s">
        <v>55</v>
      </c>
      <c r="AF177" s="825"/>
      <c r="AG177" s="826"/>
      <c r="AH177" s="531" t="s">
        <v>57</v>
      </c>
      <c r="AI177" s="525"/>
      <c r="AJ177" s="532" t="s">
        <v>51</v>
      </c>
      <c r="AK177" s="533"/>
      <c r="AL177" s="534"/>
      <c r="AM177" s="535"/>
      <c r="AN177" s="527" t="s">
        <v>13</v>
      </c>
      <c r="AO177" s="525"/>
      <c r="AP177" s="807" t="s">
        <v>52</v>
      </c>
      <c r="AQ177" s="808"/>
      <c r="AR177" s="809"/>
      <c r="AS177" s="525"/>
      <c r="AT177" s="536" t="s">
        <v>32</v>
      </c>
      <c r="AU177" s="528" t="s">
        <v>32</v>
      </c>
      <c r="AV177" s="527" t="s">
        <v>29</v>
      </c>
      <c r="AW177" s="527" t="s">
        <v>29</v>
      </c>
      <c r="AX177" s="525"/>
      <c r="AY177" s="526" t="s">
        <v>32</v>
      </c>
      <c r="AZ177" s="526" t="s">
        <v>10</v>
      </c>
      <c r="BA177" s="537" t="s">
        <v>10</v>
      </c>
    </row>
    <row r="178" spans="2:53" ht="15.75" thickBot="1">
      <c r="B178" s="538" t="s">
        <v>10</v>
      </c>
      <c r="C178" s="539" t="s">
        <v>10</v>
      </c>
      <c r="D178" s="540" t="s">
        <v>12</v>
      </c>
      <c r="E178" s="264"/>
      <c r="F178" s="541" t="s">
        <v>4</v>
      </c>
      <c r="G178" s="541" t="s">
        <v>5</v>
      </c>
      <c r="H178" s="541" t="s">
        <v>6</v>
      </c>
      <c r="I178" s="541" t="s">
        <v>7</v>
      </c>
      <c r="J178" s="541" t="s">
        <v>9</v>
      </c>
      <c r="K178" s="541" t="s">
        <v>13</v>
      </c>
      <c r="L178" s="542"/>
      <c r="M178" s="543" t="s">
        <v>12</v>
      </c>
      <c r="N178" s="544" t="s">
        <v>46</v>
      </c>
      <c r="O178" s="406"/>
      <c r="P178" s="539" t="s">
        <v>3</v>
      </c>
      <c r="Q178" s="264"/>
      <c r="R178" s="539" t="s">
        <v>23</v>
      </c>
      <c r="S178" s="545" t="s">
        <v>16</v>
      </c>
      <c r="T178" s="539" t="s">
        <v>17</v>
      </c>
      <c r="U178" s="539" t="s">
        <v>45</v>
      </c>
      <c r="V178" s="539" t="s">
        <v>63</v>
      </c>
      <c r="W178" s="546" t="s">
        <v>21</v>
      </c>
      <c r="X178" s="264" t="s">
        <v>10</v>
      </c>
      <c r="Y178" s="810" t="s">
        <v>26</v>
      </c>
      <c r="Z178" s="811"/>
      <c r="AA178" s="811"/>
      <c r="AB178" s="812"/>
      <c r="AC178" s="547" t="s">
        <v>13</v>
      </c>
      <c r="AD178" s="548"/>
      <c r="AE178" s="813" t="s">
        <v>56</v>
      </c>
      <c r="AF178" s="814"/>
      <c r="AG178" s="815"/>
      <c r="AH178" s="549" t="s">
        <v>58</v>
      </c>
      <c r="AI178" s="264"/>
      <c r="AJ178" s="550" t="s">
        <v>33</v>
      </c>
      <c r="AK178" s="551" t="s">
        <v>27</v>
      </c>
      <c r="AL178" s="550" t="s">
        <v>35</v>
      </c>
      <c r="AM178" s="550" t="s">
        <v>36</v>
      </c>
      <c r="AN178" s="539" t="s">
        <v>40</v>
      </c>
      <c r="AO178" s="269"/>
      <c r="AP178" s="552" t="s">
        <v>50</v>
      </c>
      <c r="AQ178" s="553" t="s">
        <v>395</v>
      </c>
      <c r="AR178" s="545"/>
      <c r="AS178" s="264"/>
      <c r="AT178" s="554" t="s">
        <v>19</v>
      </c>
      <c r="AU178" s="546" t="s">
        <v>19</v>
      </c>
      <c r="AV178" s="539" t="s">
        <v>37</v>
      </c>
      <c r="AW178" s="539" t="s">
        <v>38</v>
      </c>
      <c r="AX178" s="264"/>
      <c r="AY178" s="542" t="s">
        <v>19</v>
      </c>
      <c r="AZ178" s="542" t="s">
        <v>37</v>
      </c>
      <c r="BA178" s="555" t="s">
        <v>38</v>
      </c>
    </row>
    <row r="179" spans="2:53" ht="15.75" thickBot="1">
      <c r="B179" s="556"/>
      <c r="C179" s="557"/>
      <c r="D179" s="558" t="s">
        <v>10</v>
      </c>
      <c r="E179" s="559"/>
      <c r="F179" s="560"/>
      <c r="G179" s="560"/>
      <c r="H179" s="560"/>
      <c r="I179" s="560" t="s">
        <v>8</v>
      </c>
      <c r="J179" s="560"/>
      <c r="K179" s="560"/>
      <c r="L179" s="561"/>
      <c r="M179" s="562" t="s">
        <v>20</v>
      </c>
      <c r="N179" s="560" t="s">
        <v>11</v>
      </c>
      <c r="O179" s="561"/>
      <c r="P179" s="557" t="s">
        <v>10</v>
      </c>
      <c r="Q179" s="559"/>
      <c r="R179" s="557"/>
      <c r="S179" s="563"/>
      <c r="T179" s="557"/>
      <c r="U179" s="557"/>
      <c r="V179" s="557" t="s">
        <v>18</v>
      </c>
      <c r="W179" s="564" t="s">
        <v>22</v>
      </c>
      <c r="X179" s="559"/>
      <c r="Y179" s="565" t="s">
        <v>16</v>
      </c>
      <c r="Z179" s="565" t="s">
        <v>17</v>
      </c>
      <c r="AA179" s="566" t="s">
        <v>25</v>
      </c>
      <c r="AB179" s="567" t="s">
        <v>28</v>
      </c>
      <c r="AC179" s="568"/>
      <c r="AD179" s="559"/>
      <c r="AE179" s="569" t="s">
        <v>16</v>
      </c>
      <c r="AF179" s="570" t="s">
        <v>17</v>
      </c>
      <c r="AG179" s="571" t="s">
        <v>28</v>
      </c>
      <c r="AH179" s="572" t="s">
        <v>28</v>
      </c>
      <c r="AI179" s="419"/>
      <c r="AJ179" s="557" t="s">
        <v>34</v>
      </c>
      <c r="AK179" s="573" t="s">
        <v>34</v>
      </c>
      <c r="AL179" s="557" t="s">
        <v>34</v>
      </c>
      <c r="AM179" s="557" t="s">
        <v>34</v>
      </c>
      <c r="AN179" s="557" t="s">
        <v>34</v>
      </c>
      <c r="AO179" s="559"/>
      <c r="AP179" s="574" t="s">
        <v>48</v>
      </c>
      <c r="AQ179" s="575" t="s">
        <v>47</v>
      </c>
      <c r="AR179" s="576" t="s">
        <v>49</v>
      </c>
      <c r="AS179" s="559"/>
      <c r="AT179" s="577" t="s">
        <v>29</v>
      </c>
      <c r="AU179" s="564" t="s">
        <v>29</v>
      </c>
      <c r="AV179" s="557"/>
      <c r="AW179" s="557"/>
      <c r="AX179" s="559"/>
      <c r="AY179" s="578">
        <v>1</v>
      </c>
      <c r="AZ179" s="579">
        <v>0</v>
      </c>
      <c r="BA179" s="580" t="s">
        <v>41</v>
      </c>
    </row>
    <row r="181" spans="2:53">
      <c r="F181">
        <f t="shared" ref="F181:K181" si="0">F13+F16+F23+F26+F29+F35+F38+F41+F44+F47+F50+F53+F59+F62+F65+F68+F71+F74+F76+F77+F80+F86+F89+F92+F95+F98+F101+F104+F107+F110+F116+F119+F122+F125+F128+F131+F134+F137+F140+F143+F146+F154+F160+F163+F166+F169+F172</f>
        <v>8.3699999999999992</v>
      </c>
      <c r="G181">
        <f t="shared" si="0"/>
        <v>2.29</v>
      </c>
      <c r="H181">
        <f t="shared" si="0"/>
        <v>5.16</v>
      </c>
      <c r="I181">
        <f t="shared" si="0"/>
        <v>15.16</v>
      </c>
      <c r="J181">
        <f t="shared" si="0"/>
        <v>0.61</v>
      </c>
      <c r="K181">
        <f t="shared" si="0"/>
        <v>31.589999999999996</v>
      </c>
      <c r="M181">
        <f>M13+M16+M23+M26+M29+M35+M38+M41+M44+M47+M50+M53+M59+M62+M65+M68+M71+M74+M76+M77+M80+M86+M89+M92+M95+M98+M101+M104+M107+M110+M116+M119+M122+M125+M128+M131+M134+M137+M140+M143+M146+M154+M160+M163+M166+M169+M172</f>
        <v>94.5</v>
      </c>
      <c r="N181">
        <f>N13+N16+N23+N26+N29+N35+N38+N41+N44+N47+N50+N53+N59+N62+N65+N68+N71+N74+N76+N77+N80+N86+N89+N92+N95+N98+N101+N104+N107+N110+N116+N119+N122+N125+N128+N131+N134+N137+N140+N143+N146+N154+N160+N163+N166+N169+N172</f>
        <v>19.940000000000001</v>
      </c>
      <c r="P181">
        <f>P13+P16+P23+P26+P29+P35+P38+P41+P44+P47+P50+P53+P59+P62+P65+P68+P71+P74+P76+P77+P80+P86+P89+P92+P95+P98+P101+P105+P108+P111+P117+P120+P123+P126+P129+P132+P135+P138+P141+P144+P147+P155+P161+P164+P167+P170+P173</f>
        <v>231.82999999999998</v>
      </c>
      <c r="R181" t="s">
        <v>79</v>
      </c>
      <c r="V181">
        <v>75</v>
      </c>
      <c r="W181">
        <f>W23+W26+W29+W35+W38+W41+W44+W47+W50+W53+W59+W62+W65+W68+W71+W74+W77+W80+W86+W89+W92+W95+W98+W101+W104+W107+W110+W116+W119+W122+W125+W128+W131+W134+W137+W140+W143+W146+W154</f>
        <v>15466.1</v>
      </c>
      <c r="AC181">
        <f>AC23+AC26+AC29+AC35+AC38+AC41+AC44+AC47+AC50+AC53+AC59+AC62+AC65+AC68+AC71+AC74+AC77+AC80+AC86+AC89+AC92+AC95+AC98+AC101+AC104+AC107+AC110+AC116+AC119+AC122+AC125+AC128+AC131+AC134+AC137+AC140+AC143+AC146+AC154</f>
        <v>12048</v>
      </c>
      <c r="AJ181">
        <f>AJ23+AJ26+AJ29+AJ35+AJ38+AJ41+AJ44+AJ47+AJ50+AJ53+AJ59+AJ62+AJ65+AJ68+AJ71+AJ74+AJ77+AJ80+AJ86+AJ89+AJ92+AJ95+AJ98+AJ101+AJ104+AJ107+AJ110+AJ116+AJ119+AJ122+AJ125+AJ128+AJ131+AJ134+AJ137+AJ140+AJ143+AJ146+AJ154</f>
        <v>3027.6659999999997</v>
      </c>
      <c r="AK181">
        <f>AK23+AK26+AK29+AK35+AK38+AK41+AK44+AK47+AK50+AK53+AK59+AK62+AK65+AK68+AK71+AK74+AK77+AK80+AK86+AK89+AK92+AK95+AK98+AK101+AK104+AK107+AK110+AK116+AK119+AK122+AK125+AK128+AK131+AK134+AK137+AK140+AK143+AK146+AK154</f>
        <v>231.68000000000004</v>
      </c>
      <c r="AL181">
        <f>AL23+AL26+AL29+AL35+AL38+AL41+AL44+AL47+AL50+AL53+AL59+AL62+AL65+AL68+AL71+AL74+AL77+AL80+AL86+AL89+AL92+AL95+AL98+AL101+AL104+AL107+AL110+AL116+AL119+AL122+AL125+AL128+AL131+AL134+AL137+AL140+AL143+AL146+AL154</f>
        <v>150.51</v>
      </c>
      <c r="AM181">
        <f>AM23+AM26+AM29+AM35+AM38+AM41+AM44+AM47+AM50+AM53+AM59+AM62+AM65+AM68+AM71+AM74+AM77+AM80+AM86+AM89+AM92+AM95+AM98+AM101+AM104+AM107+AM110+AM116+AM119+AM122+AM125+AM128+AM131+AM134+AM137+AM140+AM143+AM146+AM154</f>
        <v>12.679999999999998</v>
      </c>
    </row>
    <row r="182" spans="2:53">
      <c r="R182" s="581" t="s">
        <v>78</v>
      </c>
      <c r="V182">
        <v>85</v>
      </c>
      <c r="W182">
        <f>W160+W163+W169+W172</f>
        <v>1734</v>
      </c>
      <c r="AC182">
        <f>AC160+AC163+AC169+AC172</f>
        <v>1610</v>
      </c>
      <c r="AJ182">
        <f>AJ160+AJ163+AJ169+AJ172</f>
        <v>595.29499999999996</v>
      </c>
      <c r="AK182">
        <f>AK160+AK163+AK169+AK172</f>
        <v>10.8</v>
      </c>
      <c r="AL182">
        <f>AL160+AL163+AL169+AL172</f>
        <v>15.8</v>
      </c>
      <c r="AM182">
        <f>AM160+AM163+AM169+AM172</f>
        <v>1</v>
      </c>
    </row>
    <row r="183" spans="2:53">
      <c r="V183">
        <v>78</v>
      </c>
      <c r="W183">
        <f>P181*V183</f>
        <v>18082.739999999998</v>
      </c>
      <c r="AC183">
        <f>AC181+AC182</f>
        <v>13658</v>
      </c>
      <c r="AT183" s="582">
        <f>(AC183/W183)*100</f>
        <v>75.530588837753569</v>
      </c>
    </row>
  </sheetData>
  <mergeCells count="83">
    <mergeCell ref="AP177:AR177"/>
    <mergeCell ref="Y178:AB178"/>
    <mergeCell ref="AE178:AG178"/>
    <mergeCell ref="F177:K177"/>
    <mergeCell ref="M177:N177"/>
    <mergeCell ref="S177:U177"/>
    <mergeCell ref="Y177:AB177"/>
    <mergeCell ref="AE177:AG177"/>
    <mergeCell ref="AP150:AR150"/>
    <mergeCell ref="AS150:AU150"/>
    <mergeCell ref="Y151:AB151"/>
    <mergeCell ref="AE151:AG151"/>
    <mergeCell ref="F150:K150"/>
    <mergeCell ref="M150:N150"/>
    <mergeCell ref="S150:U150"/>
    <mergeCell ref="Y150:AB150"/>
    <mergeCell ref="AE150:AG150"/>
    <mergeCell ref="AP113:AR113"/>
    <mergeCell ref="AS113:AU113"/>
    <mergeCell ref="Y114:AB114"/>
    <mergeCell ref="AE114:AG114"/>
    <mergeCell ref="F113:K113"/>
    <mergeCell ref="M113:N113"/>
    <mergeCell ref="S113:U113"/>
    <mergeCell ref="Y113:AB113"/>
    <mergeCell ref="AE113:AG113"/>
    <mergeCell ref="AP83:AR83"/>
    <mergeCell ref="AS83:AU83"/>
    <mergeCell ref="Y84:AB84"/>
    <mergeCell ref="AE84:AG84"/>
    <mergeCell ref="F83:K83"/>
    <mergeCell ref="M83:N83"/>
    <mergeCell ref="S83:U83"/>
    <mergeCell ref="Y83:AB83"/>
    <mergeCell ref="AE83:AG83"/>
    <mergeCell ref="AP56:AR56"/>
    <mergeCell ref="AS56:AU56"/>
    <mergeCell ref="Y57:AB57"/>
    <mergeCell ref="AE57:AG57"/>
    <mergeCell ref="F56:K56"/>
    <mergeCell ref="M56:N56"/>
    <mergeCell ref="S56:U56"/>
    <mergeCell ref="Y56:AB56"/>
    <mergeCell ref="AE56:AG56"/>
    <mergeCell ref="Y11:AB11"/>
    <mergeCell ref="AE11:AG11"/>
    <mergeCell ref="I2:AN5"/>
    <mergeCell ref="AS2:AZ5"/>
    <mergeCell ref="BB8:BD8"/>
    <mergeCell ref="F10:K10"/>
    <mergeCell ref="M10:N10"/>
    <mergeCell ref="S10:U10"/>
    <mergeCell ref="Y10:AB10"/>
    <mergeCell ref="AE10:AG10"/>
    <mergeCell ref="AP10:AR10"/>
    <mergeCell ref="AS10:AU10"/>
    <mergeCell ref="AP19:AR19"/>
    <mergeCell ref="AS19:AU19"/>
    <mergeCell ref="Y20:AB20"/>
    <mergeCell ref="AE20:AG20"/>
    <mergeCell ref="F19:K19"/>
    <mergeCell ref="M19:N19"/>
    <mergeCell ref="S19:U19"/>
    <mergeCell ref="Y19:AB19"/>
    <mergeCell ref="AE19:AG19"/>
    <mergeCell ref="AP32:AR32"/>
    <mergeCell ref="AS32:AU32"/>
    <mergeCell ref="Y33:AB33"/>
    <mergeCell ref="AE33:AG33"/>
    <mergeCell ref="F32:K32"/>
    <mergeCell ref="M32:N32"/>
    <mergeCell ref="S32:U32"/>
    <mergeCell ref="Y32:AB32"/>
    <mergeCell ref="AE32:AG32"/>
    <mergeCell ref="AP157:AR157"/>
    <mergeCell ref="AS157:AU157"/>
    <mergeCell ref="Y158:AB158"/>
    <mergeCell ref="AE158:AG158"/>
    <mergeCell ref="F157:K157"/>
    <mergeCell ref="M157:N157"/>
    <mergeCell ref="S157:U157"/>
    <mergeCell ref="Y157:AB157"/>
    <mergeCell ref="AE157:AG157"/>
  </mergeCells>
  <conditionalFormatting sqref="BB110:BD111 BB116:BD117 BB119:BD120 BB122:BD123 BB128:BD129 BB125:BD126 BB131:BD132 BB134:BD135 BB137:BD138 BB140:BD141 BB41:BD42 BB44:BD45 BB7:BD7 BB13:BD14 BB16:BD17 BB23:BD24 BB26:BD27 BB29:BD30 BB35:BD36 BB38:BD39 BB47:BD48 BB50:BD51 BB53:BD54 BB59:BD60 BB62:BD63 BB65:BD66 BB68:BD69 BB71:BD72 BB74:BD75 BB77:BD78 BB86:BD87 BB89:BD90 BB92:BD93 BB80:BD81 BB95:BD96 BB98:BD99 BB101:BD102 BB104:BD105 BB107:BD108 BB143:BD144 BB146:BD147 BB154:BD155 BB160:BD161 BB163:BD164 BB166:BD167 BB169:BD170 BB172:BD173">
    <cfRule type="containsText" dxfId="257" priority="115" operator="containsText" text="Si">
      <formula>NOT(ISERROR(SEARCH("Si",BB7)))</formula>
    </cfRule>
    <cfRule type="containsText" dxfId="256" priority="116" operator="containsText" text="No">
      <formula>NOT(ISERROR(SEARCH("No",BB7)))</formula>
    </cfRule>
  </conditionalFormatting>
  <pageMargins left="0.51181102362204722" right="0.15748031496062992" top="0.74803149606299213" bottom="0.43307086614173229" header="0.31496062992125984" footer="0.31496062992125984"/>
  <pageSetup paperSize="9" scale="60" orientation="landscape" horizontalDpi="200" verticalDpi="200" r:id="rId1"/>
  <legacyDrawing r:id="rId2"/>
  <oleObjects>
    <oleObject progId="PBrush" shapeId="13313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Maq-Iny-Cin MAYO </vt:lpstr>
      <vt:lpstr>Maq-Iny-Cin JUNIO </vt:lpstr>
      <vt:lpstr>Maq-Iny-Cin JULIO</vt:lpstr>
      <vt:lpstr>Maq-Iny-Cin AGOSTO</vt:lpstr>
      <vt:lpstr>Maq-Iny-Cin SEPTIEMBRE</vt:lpstr>
      <vt:lpstr>Maq-Iny-Cin OCTUBRE</vt:lpstr>
      <vt:lpstr>Maq-Iny-Cin NOVIEMBRE</vt:lpstr>
      <vt:lpstr>Maq-Iny-Cin DICIEMBRE </vt:lpstr>
      <vt:lpstr>Maq-Iny-Cin ENERO 13</vt:lpstr>
      <vt:lpstr>Maq-Iny-Cin FEBRERO 13</vt:lpstr>
      <vt:lpstr>Maq-Iny-Cin MARZO 13</vt:lpstr>
      <vt:lpstr>Maq-Iny-Cin ABRIL 13</vt:lpstr>
      <vt:lpstr>Maq-Iny-Cin MAYO 13</vt:lpstr>
      <vt:lpstr>Maq-Iny-Cin JUNIO 13</vt:lpstr>
      <vt:lpstr>Maq-Iny-Cin AGOSTO  13</vt:lpstr>
      <vt:lpstr>Maq-Iny-Cin JULIO 13</vt:lpstr>
      <vt:lpstr>Maq-Iny-Cin SEPTIEMBRE  13</vt:lpstr>
      <vt:lpstr>Maq-Iny-Cin OCTUBRE  13</vt:lpstr>
      <vt:lpstr>Maq-Iny-Cin NOVIEMBRE13 </vt:lpstr>
      <vt:lpstr>Maq-Iny-cin DICIEMBRE13 </vt:lpstr>
      <vt:lpstr>Maq-Iny-cin MARZO-14</vt:lpstr>
      <vt:lpstr>RELACION </vt:lpstr>
      <vt:lpstr>CONCENTRADO 2012</vt:lpstr>
      <vt:lpstr>HOJA 1 </vt:lpstr>
      <vt:lpstr>Hoja3</vt:lpstr>
      <vt:lpstr>Hoja1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2014-08-07T16:15:34Z</dcterms:modified>
</cp:coreProperties>
</file>